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eleykuru/Documents/Kuru_Projects/Trout_Bog_EET/TB_metal_gas_sampling/"/>
    </mc:Choice>
  </mc:AlternateContent>
  <xr:revisionPtr revIDLastSave="0" documentId="13_ncr:1_{1676EAAA-ECB1-4340-A12A-5554AD82ECC5}" xr6:coauthVersionLast="47" xr6:coauthVersionMax="47" xr10:uidLastSave="{00000000-0000-0000-0000-000000000000}"/>
  <bookViews>
    <workbookView xWindow="880" yWindow="760" windowWidth="27640" windowHeight="16940" xr2:uid="{8919AFA9-08A3-874C-9B06-8247B4B60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P20" i="1"/>
  <c r="H20" i="1"/>
  <c r="T19" i="1"/>
  <c r="P19" i="1"/>
  <c r="H19" i="1"/>
  <c r="T18" i="1"/>
  <c r="P18" i="1"/>
  <c r="H18" i="1"/>
  <c r="T17" i="1"/>
  <c r="P17" i="1"/>
  <c r="H17" i="1"/>
  <c r="H12" i="1"/>
  <c r="I12" i="1" s="1"/>
  <c r="F12" i="1"/>
  <c r="H11" i="1"/>
  <c r="I11" i="1" s="1"/>
  <c r="J11" i="1" s="1"/>
  <c r="F11" i="1"/>
  <c r="H10" i="1"/>
  <c r="I10" i="1" s="1"/>
  <c r="J10" i="1" s="1"/>
  <c r="F10" i="1"/>
  <c r="H9" i="1"/>
  <c r="I9" i="1" s="1"/>
  <c r="J9" i="1" s="1"/>
  <c r="F9" i="1"/>
  <c r="H8" i="1"/>
  <c r="I8" i="1" s="1"/>
  <c r="F8" i="1"/>
  <c r="H7" i="1"/>
  <c r="I7" i="1" s="1"/>
  <c r="F7" i="1"/>
  <c r="H6" i="1"/>
  <c r="I6" i="1" s="1"/>
  <c r="J6" i="1" s="1"/>
  <c r="F6" i="1"/>
  <c r="H5" i="1"/>
  <c r="I5" i="1" s="1"/>
  <c r="J5" i="1" s="1"/>
  <c r="F5" i="1"/>
  <c r="J7" i="1" l="1"/>
  <c r="J12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tc={601F4DA9-9541-8145-B177-178D92B3DB74}</author>
  </authors>
  <commentList>
    <comment ref="P16" authorId="0" shapeId="0" xr:uid="{601F4DA9-9541-8145-B177-178D92B3DB7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second dilution during shuttling assay; first dilution is accounted for by dilution that produced value in column D</t>
      </text>
    </comment>
  </commentList>
</comments>
</file>

<file path=xl/sharedStrings.xml><?xml version="1.0" encoding="utf-8"?>
<sst xmlns="http://schemas.openxmlformats.org/spreadsheetml/2006/main" count="33" uniqueCount="23">
  <si>
    <t>Fe Content</t>
  </si>
  <si>
    <t>Sulfide Content</t>
  </si>
  <si>
    <t>Humics Shuttling Assay</t>
  </si>
  <si>
    <t>Sulfate Content</t>
  </si>
  <si>
    <t>Sample</t>
  </si>
  <si>
    <t>Vol Smpl (mL)</t>
  </si>
  <si>
    <t>ABS 562 - NH2OH</t>
  </si>
  <si>
    <t>Vol FZ</t>
  </si>
  <si>
    <t>Fe(II) (mM)</t>
  </si>
  <si>
    <t>ABS 562 + NH2OH</t>
  </si>
  <si>
    <t>Dilution Factor</t>
  </si>
  <si>
    <t>Fe(III) (mM)</t>
  </si>
  <si>
    <t>Vol DW</t>
  </si>
  <si>
    <t xml:space="preserve">ABS 670 </t>
  </si>
  <si>
    <t>ABS 670 - NH2OH</t>
  </si>
  <si>
    <t>S2- (mM)</t>
  </si>
  <si>
    <t>Vol Fe-NTA</t>
  </si>
  <si>
    <t>Vol Extract</t>
  </si>
  <si>
    <t>ABS 562</t>
  </si>
  <si>
    <t>HSred</t>
  </si>
  <si>
    <t xml:space="preserve">Peak Area </t>
  </si>
  <si>
    <t>Sulfate (mM)</t>
  </si>
  <si>
    <t>Analysis of iron and sulfide in TB water samples collected (5/27/25)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</si>
</sst>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ELEY KURU" id="{2C83CF16-7D35-6048-AFB4-244C1F6D6EF5}" userId="S::kkuru@wisc.edu::0a09afc0-cb38-491c-bdfb-0682e31b78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6" dT="2024-09-05T20:43:40.39" personId="{2C83CF16-7D35-6048-AFB4-244C1F6D6EF5}" id="{601F4DA9-9541-8145-B177-178D92B3DB74}">
    <text>Corrected for second dilution during shuttling assay; first dilution is accounted for by dilution that produced value in column 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D8DC-C14E-ED4E-92D0-32CD08CEF2CC}">
  <dimension ref="A1:AB22"/>
  <sheetViews>
    <sheetView tabSelected="1" workbookViewId="0">
      <selection activeCell="D24" sqref="D24"/>
    </sheetView>
  </sheetViews>
  <sheetFormatPr baseColWidth="10" defaultRowHeight="16" x14ac:dyDescent="0.2"/>
  <cols>
    <col min="1" max="1" width="17" customWidth="1"/>
    <col min="2" max="2" width="20.5" customWidth="1"/>
    <col min="3" max="3" width="11.83203125" customWidth="1"/>
    <col min="4" max="4" width="16.83203125" customWidth="1"/>
    <col min="5" max="5" width="16.6640625" customWidth="1"/>
    <col min="6" max="6" width="14.33203125" customWidth="1"/>
    <col min="7" max="7" width="16.1640625" customWidth="1"/>
    <col min="8" max="8" width="12.83203125" customWidth="1"/>
  </cols>
  <sheetData>
    <row r="1" spans="1:28" x14ac:dyDescent="0.2">
      <c r="A1" t="s">
        <v>22</v>
      </c>
    </row>
    <row r="3" spans="1:28" ht="20" customHeight="1" x14ac:dyDescent="0.2">
      <c r="B3" s="1" t="s">
        <v>0</v>
      </c>
      <c r="K3" s="1"/>
      <c r="L3" s="1"/>
      <c r="O3" s="1"/>
      <c r="T3" s="1"/>
      <c r="U3" s="1"/>
      <c r="AB3" s="1"/>
    </row>
    <row r="4" spans="1:28" x14ac:dyDescent="0.2">
      <c r="A4" s="2" t="s">
        <v>4</v>
      </c>
      <c r="B4" s="2" t="s">
        <v>6</v>
      </c>
      <c r="C4" s="2" t="s">
        <v>5</v>
      </c>
      <c r="D4" s="2" t="s">
        <v>7</v>
      </c>
      <c r="E4" s="2" t="s">
        <v>6</v>
      </c>
      <c r="F4" s="2" t="s">
        <v>8</v>
      </c>
      <c r="G4" s="2" t="s">
        <v>9</v>
      </c>
      <c r="H4" s="2" t="s">
        <v>10</v>
      </c>
      <c r="I4" s="2" t="s">
        <v>8</v>
      </c>
      <c r="J4" s="2" t="s">
        <v>11</v>
      </c>
      <c r="K4" s="2"/>
      <c r="L4" s="2"/>
    </row>
    <row r="5" spans="1:28" x14ac:dyDescent="0.2">
      <c r="A5">
        <v>1</v>
      </c>
      <c r="B5">
        <v>5.6000000000000001E-2</v>
      </c>
      <c r="C5">
        <v>2.5</v>
      </c>
      <c r="D5">
        <v>2.5</v>
      </c>
      <c r="E5">
        <v>5.6000000000000001E-2</v>
      </c>
      <c r="F5">
        <f>(E5-B5)*0.038*(C5+D5)/C5</f>
        <v>0</v>
      </c>
      <c r="G5">
        <v>5.6000000000000001E-2</v>
      </c>
      <c r="H5">
        <f>(C5+D5-1)/(C5+D5-1+0.25)</f>
        <v>0.94117647058823528</v>
      </c>
      <c r="I5">
        <f>((G5-B5)*0.038*(C5+D5)/C5)/H5</f>
        <v>0</v>
      </c>
      <c r="J5">
        <f>I5-F5</f>
        <v>0</v>
      </c>
    </row>
    <row r="6" spans="1:28" x14ac:dyDescent="0.2">
      <c r="A6">
        <v>2</v>
      </c>
      <c r="B6">
        <v>5.6000000000000001E-2</v>
      </c>
      <c r="C6">
        <v>2.5</v>
      </c>
      <c r="D6">
        <v>2.5</v>
      </c>
      <c r="E6">
        <v>5.6000000000000001E-2</v>
      </c>
      <c r="F6">
        <f>(E6-B6)*0.038*(C6+D6)/C6</f>
        <v>0</v>
      </c>
      <c r="G6">
        <v>6.4000000000000001E-2</v>
      </c>
      <c r="H6">
        <f>(C6+D6-1)/(C6+D6-1+0.25)</f>
        <v>0.94117647058823528</v>
      </c>
      <c r="I6">
        <f>((G6-B6)*0.038*(C6+D6)/C6)/H6</f>
        <v>6.4600000000000009E-4</v>
      </c>
      <c r="J6">
        <f>I6</f>
        <v>6.4600000000000009E-4</v>
      </c>
    </row>
    <row r="7" spans="1:28" x14ac:dyDescent="0.2">
      <c r="A7">
        <v>3</v>
      </c>
      <c r="B7">
        <v>8.8999999999999996E-2</v>
      </c>
      <c r="C7">
        <v>2.5</v>
      </c>
      <c r="D7">
        <v>2.5</v>
      </c>
      <c r="E7">
        <v>8.8999999999999996E-2</v>
      </c>
      <c r="F7">
        <f>(E7-B7)*0.038*(C7+D7)/C7</f>
        <v>0</v>
      </c>
      <c r="G7">
        <v>9.4E-2</v>
      </c>
      <c r="H7">
        <f t="shared" ref="H7:H12" si="0">(C7+D7-1)/(C7+D7-1+0.25)</f>
        <v>0.94117647058823528</v>
      </c>
      <c r="I7">
        <f>((G7-B7)*0.038*(C7+D7)/C7)/H7</f>
        <v>4.0375000000000035E-4</v>
      </c>
      <c r="J7">
        <f>I7-F7</f>
        <v>4.0375000000000035E-4</v>
      </c>
    </row>
    <row r="8" spans="1:28" x14ac:dyDescent="0.2">
      <c r="A8">
        <v>4</v>
      </c>
      <c r="B8">
        <v>7.4999999999999997E-2</v>
      </c>
      <c r="C8">
        <v>2.5</v>
      </c>
      <c r="D8">
        <v>2.5</v>
      </c>
      <c r="E8">
        <v>7.4999999999999997E-2</v>
      </c>
      <c r="F8">
        <f>(E8-B8)*0.038*(C8+D8)/C8</f>
        <v>0</v>
      </c>
      <c r="G8">
        <v>7.8E-2</v>
      </c>
      <c r="H8">
        <f t="shared" si="0"/>
        <v>0.94117647058823528</v>
      </c>
      <c r="I8">
        <f>((G8-B8)*0.038*(C8+D8)/C8)/H8</f>
        <v>2.4225000000000022E-4</v>
      </c>
      <c r="J8">
        <f>I8-F8</f>
        <v>2.4225000000000022E-4</v>
      </c>
    </row>
    <row r="9" spans="1:28" x14ac:dyDescent="0.2">
      <c r="A9">
        <v>5</v>
      </c>
      <c r="B9">
        <v>8.6999999999999994E-2</v>
      </c>
      <c r="C9">
        <v>2.5</v>
      </c>
      <c r="D9">
        <v>2.5</v>
      </c>
      <c r="E9">
        <v>8.6999999999999994E-2</v>
      </c>
      <c r="F9">
        <f>(E9-B9)*0.038*(C9+D9)/C9</f>
        <v>0</v>
      </c>
      <c r="G9">
        <v>9.9000000000000005E-2</v>
      </c>
      <c r="H9">
        <f t="shared" si="0"/>
        <v>0.94117647058823528</v>
      </c>
      <c r="I9">
        <f t="shared" ref="I9:I12" si="1">((G9-B9)*0.038*(C9+D9)/C9)/H9</f>
        <v>9.6900000000000089E-4</v>
      </c>
      <c r="J9">
        <f t="shared" ref="J9:J12" si="2">I9-F9</f>
        <v>9.6900000000000089E-4</v>
      </c>
    </row>
    <row r="10" spans="1:28" x14ac:dyDescent="0.2">
      <c r="A10">
        <v>6</v>
      </c>
      <c r="B10">
        <v>8.8999999999999996E-2</v>
      </c>
      <c r="C10">
        <v>2.5</v>
      </c>
      <c r="D10">
        <v>2.5</v>
      </c>
      <c r="E10">
        <v>8.8999999999999996E-2</v>
      </c>
      <c r="F10">
        <f>(E10-B10)*0.038*(C10+D10)/C10</f>
        <v>0</v>
      </c>
      <c r="G10">
        <v>9.4E-2</v>
      </c>
      <c r="H10">
        <f t="shared" si="0"/>
        <v>0.94117647058823528</v>
      </c>
      <c r="I10">
        <f t="shared" si="1"/>
        <v>4.0375000000000035E-4</v>
      </c>
      <c r="J10">
        <f t="shared" si="2"/>
        <v>4.0375000000000035E-4</v>
      </c>
    </row>
    <row r="11" spans="1:28" x14ac:dyDescent="0.2">
      <c r="A11">
        <v>7</v>
      </c>
      <c r="B11">
        <v>8.5999999999999993E-2</v>
      </c>
      <c r="C11">
        <v>2.5</v>
      </c>
      <c r="D11">
        <v>2.5</v>
      </c>
      <c r="E11">
        <v>8.5999999999999993E-2</v>
      </c>
      <c r="F11">
        <f>(E11-B11)*0.038*(C11+D11)/C11</f>
        <v>0</v>
      </c>
      <c r="G11">
        <v>9.1999999999999998E-2</v>
      </c>
      <c r="H11">
        <f t="shared" si="0"/>
        <v>0.94117647058823528</v>
      </c>
      <c r="I11">
        <f t="shared" si="1"/>
        <v>4.8450000000000045E-4</v>
      </c>
      <c r="J11">
        <f t="shared" si="2"/>
        <v>4.8450000000000045E-4</v>
      </c>
    </row>
    <row r="12" spans="1:28" x14ac:dyDescent="0.2">
      <c r="A12">
        <v>8</v>
      </c>
      <c r="B12">
        <v>9.4E-2</v>
      </c>
      <c r="C12">
        <v>2.5</v>
      </c>
      <c r="D12">
        <v>2.5</v>
      </c>
      <c r="E12">
        <v>9.4E-2</v>
      </c>
      <c r="F12">
        <f>(E12-B12)*0.038*(C12+D12)/C12</f>
        <v>0</v>
      </c>
      <c r="G12">
        <v>9.4E-2</v>
      </c>
      <c r="H12">
        <f t="shared" si="0"/>
        <v>0.94117647058823528</v>
      </c>
      <c r="I12">
        <f t="shared" si="1"/>
        <v>0</v>
      </c>
      <c r="J12">
        <f t="shared" si="2"/>
        <v>0</v>
      </c>
    </row>
    <row r="15" spans="1:28" x14ac:dyDescent="0.2">
      <c r="A15" s="1" t="s">
        <v>1</v>
      </c>
      <c r="B15" s="1"/>
      <c r="E15" s="1"/>
      <c r="J15" s="1" t="s">
        <v>2</v>
      </c>
      <c r="K15" s="1"/>
      <c r="R15" s="1" t="s">
        <v>3</v>
      </c>
    </row>
    <row r="16" spans="1:28" x14ac:dyDescent="0.2">
      <c r="A16" s="2" t="s">
        <v>4</v>
      </c>
      <c r="B16" s="2" t="s">
        <v>5</v>
      </c>
      <c r="C16" s="2" t="s">
        <v>12</v>
      </c>
      <c r="D16" s="2" t="s">
        <v>13</v>
      </c>
      <c r="E16" s="2" t="s">
        <v>5</v>
      </c>
      <c r="F16" s="2" t="s">
        <v>12</v>
      </c>
      <c r="G16" s="2" t="s">
        <v>14</v>
      </c>
      <c r="H16" s="2" t="s">
        <v>15</v>
      </c>
      <c r="I16" s="2"/>
      <c r="J16" s="2" t="s">
        <v>4</v>
      </c>
      <c r="K16" s="2" t="s">
        <v>5</v>
      </c>
      <c r="L16" s="2" t="s">
        <v>16</v>
      </c>
      <c r="M16" s="2" t="s">
        <v>17</v>
      </c>
      <c r="N16" s="2" t="s">
        <v>7</v>
      </c>
      <c r="O16" s="2" t="s">
        <v>18</v>
      </c>
      <c r="P16" s="2" t="s">
        <v>19</v>
      </c>
      <c r="Q16" s="2"/>
      <c r="R16" s="2" t="s">
        <v>4</v>
      </c>
      <c r="S16" s="2" t="s">
        <v>20</v>
      </c>
      <c r="T16" s="2" t="s">
        <v>21</v>
      </c>
    </row>
    <row r="17" spans="2:20" x14ac:dyDescent="0.2">
      <c r="B17">
        <v>0.5</v>
      </c>
      <c r="C17">
        <v>0.5</v>
      </c>
      <c r="D17">
        <v>2.1999999999999999E-2</v>
      </c>
      <c r="E17">
        <v>0.5</v>
      </c>
      <c r="F17">
        <v>0.5</v>
      </c>
      <c r="G17">
        <v>1.7000000000000001E-2</v>
      </c>
      <c r="H17">
        <f>(G17-D17*(B17/(B17+C17)))*0.038*(E17+F17)/E17</f>
        <v>4.5600000000000013E-4</v>
      </c>
      <c r="K17">
        <v>5</v>
      </c>
      <c r="L17">
        <v>5</v>
      </c>
      <c r="M17">
        <v>0.5</v>
      </c>
      <c r="N17">
        <v>0.5</v>
      </c>
      <c r="O17">
        <v>1.9E-2</v>
      </c>
      <c r="P17" t="e">
        <f>(O17-AVERAGE(#REF!,#REF!)-(#REF!*M17/(M17+N17)))*0.038*(M17+N17)/M17*(K17+L17)/L17</f>
        <v>#REF!</v>
      </c>
      <c r="S17">
        <v>2.18E-2</v>
      </c>
      <c r="T17" t="e">
        <f>S17/#REF!*0.01</f>
        <v>#REF!</v>
      </c>
    </row>
    <row r="18" spans="2:20" x14ac:dyDescent="0.2">
      <c r="B18">
        <v>0.5</v>
      </c>
      <c r="C18">
        <v>0.5</v>
      </c>
      <c r="D18">
        <v>2.4E-2</v>
      </c>
      <c r="E18">
        <v>0.5</v>
      </c>
      <c r="F18">
        <v>0.5</v>
      </c>
      <c r="G18">
        <v>1.6E-2</v>
      </c>
      <c r="H18">
        <f>(G18-D18*(B18/(B18+C18)))*0.038*(E18+F18)/E18</f>
        <v>3.0400000000000002E-4</v>
      </c>
      <c r="K18">
        <v>5</v>
      </c>
      <c r="L18">
        <v>5</v>
      </c>
      <c r="M18">
        <v>0.5</v>
      </c>
      <c r="N18">
        <v>0.5</v>
      </c>
      <c r="O18">
        <v>2.8000000000000001E-2</v>
      </c>
      <c r="P18" t="e">
        <f>(O18-AVERAGE(#REF!,#REF!)-(#REF!*M18/(M18+N18)))*0.038*(M18+N18)/M18*(K18+L18)/L18</f>
        <v>#REF!</v>
      </c>
      <c r="S18">
        <v>3.1300000000000001E-2</v>
      </c>
      <c r="T18" t="e">
        <f>S18/#REF!*0.01</f>
        <v>#REF!</v>
      </c>
    </row>
    <row r="19" spans="2:20" x14ac:dyDescent="0.2">
      <c r="B19">
        <v>0.5</v>
      </c>
      <c r="C19">
        <v>0.5</v>
      </c>
      <c r="D19">
        <v>1.4999999999999999E-2</v>
      </c>
      <c r="E19">
        <v>0.5</v>
      </c>
      <c r="F19">
        <v>0.5</v>
      </c>
      <c r="G19">
        <v>1.0999999999999999E-2</v>
      </c>
      <c r="H19">
        <f>(G19-D19*(B19/(B19+C19)))*0.038*(E19+F19)/E19</f>
        <v>2.6599999999999996E-4</v>
      </c>
      <c r="K19">
        <v>5</v>
      </c>
      <c r="L19">
        <v>5</v>
      </c>
      <c r="M19">
        <v>0.5</v>
      </c>
      <c r="N19">
        <v>0.5</v>
      </c>
      <c r="O19">
        <v>4.2999999999999997E-2</v>
      </c>
      <c r="P19" t="e">
        <f>(O19-AVERAGE(#REF!,#REF!)-(#REF!*M19/(M19+N19)))*0.038*(M19+N19)/M19*(K19+L19)/L19</f>
        <v>#REF!</v>
      </c>
      <c r="S19">
        <v>2.1999999999999999E-2</v>
      </c>
      <c r="T19" t="e">
        <f>S19/#REF!*0.01</f>
        <v>#REF!</v>
      </c>
    </row>
    <row r="20" spans="2:20" x14ac:dyDescent="0.2">
      <c r="B20">
        <v>0.5</v>
      </c>
      <c r="C20">
        <v>0.5</v>
      </c>
      <c r="D20">
        <v>1.6E-2</v>
      </c>
      <c r="E20">
        <v>0.5</v>
      </c>
      <c r="F20">
        <v>0.5</v>
      </c>
      <c r="G20">
        <v>1.2E-2</v>
      </c>
      <c r="H20">
        <f>(G20-D20*(B20/(B20+C20)))*0.038*(E20+F20)/E20</f>
        <v>3.0400000000000002E-4</v>
      </c>
      <c r="K20">
        <v>5</v>
      </c>
      <c r="L20">
        <v>5</v>
      </c>
      <c r="M20">
        <v>0.5</v>
      </c>
      <c r="N20">
        <v>0.5</v>
      </c>
      <c r="O20">
        <v>2.8000000000000001E-2</v>
      </c>
      <c r="P20" t="e">
        <f>(O20-AVERAGE(#REF!,#REF!)-(#REF!*M20/(M20+N20)))*0.038*(M20+N20)/M20*(K20+L20)/L20</f>
        <v>#REF!</v>
      </c>
      <c r="S20">
        <v>1.14E-2</v>
      </c>
      <c r="T20" t="e">
        <f>S20/#REF!*0.01</f>
        <v>#REF!</v>
      </c>
    </row>
    <row r="21" spans="2:20" x14ac:dyDescent="0.2">
      <c r="K21">
        <v>5</v>
      </c>
      <c r="L21">
        <v>5</v>
      </c>
      <c r="M21">
        <v>0.5</v>
      </c>
      <c r="N21">
        <v>0.5</v>
      </c>
      <c r="O21">
        <v>7.0000000000000001E-3</v>
      </c>
      <c r="S21">
        <v>0.1191</v>
      </c>
    </row>
    <row r="22" spans="2:20" x14ac:dyDescent="0.2">
      <c r="K22">
        <v>5</v>
      </c>
      <c r="L22">
        <v>5</v>
      </c>
      <c r="M22">
        <v>0.5</v>
      </c>
      <c r="N22">
        <v>0.5</v>
      </c>
      <c r="O22">
        <v>6.0000000000000001E-3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 Kuru</dc:creator>
  <cp:lastModifiedBy>Keeley Kuru</cp:lastModifiedBy>
  <dcterms:created xsi:type="dcterms:W3CDTF">2025-06-27T20:36:28Z</dcterms:created>
  <dcterms:modified xsi:type="dcterms:W3CDTF">2025-06-30T16:55:07Z</dcterms:modified>
</cp:coreProperties>
</file>