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azurelokad.sharepoint.com/teams/BusinessDevelopment/MarketingMaterials/Excel Explanations/Lokad101 Excel Simulator/Prioritized Inventory Replenishments Rewrite/[2023 DRAFT] Prioritized inventory replenishments in Excel project/"/>
    </mc:Choice>
  </mc:AlternateContent>
  <xr:revisionPtr revIDLastSave="1757" documentId="13_ncr:1_{42F80385-1966-404B-96E9-211540A3EF48}" xr6:coauthVersionLast="47" xr6:coauthVersionMax="47" xr10:uidLastSave="{8B2A071E-E012-40A3-A316-9E4057BEC50A}"/>
  <bookViews>
    <workbookView xWindow="-120" yWindow="-120" windowWidth="29040" windowHeight="15840" xr2:uid="{00000000-000D-0000-FFFF-FFFF00000000}"/>
  </bookViews>
  <sheets>
    <sheet name="1. Read me" sheetId="9" r:id="rId1"/>
    <sheet name="2. Micro purchasing decisions" sheetId="19" r:id="rId2"/>
    <sheet name="3. Charts" sheetId="13" r:id="rId3"/>
    <sheet name="4. Ranked purchasing decisions" sheetId="21" r:id="rId4"/>
    <sheet name="5. Control Tower-Mini Optimizer" sheetId="17" r:id="rId5"/>
    <sheet name="6. Distribution generators" sheetId="14" r:id="rId6"/>
  </sheets>
  <definedNames>
    <definedName name="_xlnm._FilterDatabase" localSheetId="1" hidden="1">'2. Micro purchasing decisions'!$A$1:$AA$29</definedName>
    <definedName name="_xlnm.Print_Area" localSheetId="0">'1. Read me'!$A$44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j5Pv6WbU98RG08Iwm5ixnzS3rGbw=="/>
    </ext>
  </extLst>
</workbook>
</file>

<file path=xl/calcChain.xml><?xml version="1.0" encoding="utf-8"?>
<calcChain xmlns="http://schemas.openxmlformats.org/spreadsheetml/2006/main">
  <c r="H242" i="19" l="1"/>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2" i="19"/>
  <c r="H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M29" i="19"/>
  <c r="M31" i="19"/>
  <c r="M30" i="19"/>
  <c r="M32" i="19"/>
  <c r="F32" i="19"/>
  <c r="I9" i="19"/>
  <c r="D51" i="14" l="1"/>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279" i="19"/>
  <c r="M280" i="19"/>
  <c r="M281" i="19"/>
  <c r="M282" i="19"/>
  <c r="M283" i="19"/>
  <c r="M284" i="19"/>
  <c r="M285" i="19"/>
  <c r="M286" i="19"/>
  <c r="M287" i="19"/>
  <c r="M288" i="19"/>
  <c r="M289" i="19"/>
  <c r="M290" i="19"/>
  <c r="M291" i="19"/>
  <c r="M292" i="19"/>
  <c r="M293" i="19"/>
  <c r="M294" i="19"/>
  <c r="M295" i="19"/>
  <c r="M296" i="19"/>
  <c r="M297" i="19"/>
  <c r="M298" i="19"/>
  <c r="M299" i="19"/>
  <c r="M300" i="19"/>
  <c r="M301" i="19"/>
  <c r="M302" i="19"/>
  <c r="M303" i="19"/>
  <c r="M304" i="19"/>
  <c r="M204"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103" i="19"/>
  <c r="U3" i="19"/>
  <c r="U4" i="19"/>
  <c r="U5" i="19" s="1"/>
  <c r="U6" i="19" s="1"/>
  <c r="U7" i="19" s="1"/>
  <c r="U8" i="19" s="1"/>
  <c r="U9" i="19" s="1"/>
  <c r="U10" i="19" s="1"/>
  <c r="U11" i="19" s="1"/>
  <c r="U12" i="19" s="1"/>
  <c r="U13" i="19" s="1"/>
  <c r="U14" i="19" s="1"/>
  <c r="U15" i="19" s="1"/>
  <c r="U16" i="19" s="1"/>
  <c r="U17" i="19" s="1"/>
  <c r="U18" i="19" s="1"/>
  <c r="U19" i="19" s="1"/>
  <c r="U20" i="19" s="1"/>
  <c r="U21" i="19" s="1"/>
  <c r="U22" i="19" s="1"/>
  <c r="U23" i="19" s="1"/>
  <c r="U24" i="19" s="1"/>
  <c r="U25" i="19" s="1"/>
  <c r="U26" i="19" s="1"/>
  <c r="U27" i="19" s="1"/>
  <c r="U28" i="19" s="1"/>
  <c r="U29" i="19" s="1"/>
  <c r="C2" i="19"/>
  <c r="D2" i="19"/>
  <c r="F2" i="19"/>
  <c r="Z2" i="19" s="1"/>
  <c r="A2" i="19" s="1"/>
  <c r="G2" i="19"/>
  <c r="I2" i="19"/>
  <c r="M2" i="19"/>
  <c r="O2" i="19"/>
  <c r="S2" i="19"/>
  <c r="U2" i="19"/>
  <c r="M4"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3" i="19"/>
  <c r="M5" i="19"/>
  <c r="M6" i="19"/>
  <c r="M7" i="19"/>
  <c r="M8" i="19"/>
  <c r="M9" i="19"/>
  <c r="M10" i="19"/>
  <c r="M11" i="19"/>
  <c r="M12" i="19"/>
  <c r="M13" i="19"/>
  <c r="M14" i="19"/>
  <c r="M15" i="19"/>
  <c r="M16" i="19"/>
  <c r="M17" i="19"/>
  <c r="M18" i="19"/>
  <c r="M19" i="19"/>
  <c r="M20" i="19"/>
  <c r="M21" i="19"/>
  <c r="M22" i="19"/>
  <c r="M23" i="19"/>
  <c r="M24" i="19"/>
  <c r="M25" i="19"/>
  <c r="M26" i="19"/>
  <c r="M27" i="19"/>
  <c r="M28" i="19"/>
  <c r="AB12" i="17"/>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204"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103" i="19"/>
  <c r="I3" i="19"/>
  <c r="I4" i="19"/>
  <c r="I5" i="19"/>
  <c r="I6" i="19"/>
  <c r="I7" i="19"/>
  <c r="I8"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4" i="19"/>
  <c r="G295" i="19"/>
  <c r="G296" i="19"/>
  <c r="G297" i="19"/>
  <c r="G298" i="19"/>
  <c r="G299" i="19"/>
  <c r="G300" i="19"/>
  <c r="G301" i="19"/>
  <c r="G302" i="19"/>
  <c r="G303" i="19"/>
  <c r="G304" i="19"/>
  <c r="F205" i="19"/>
  <c r="F206" i="19"/>
  <c r="F207" i="19"/>
  <c r="F208" i="19"/>
  <c r="F209" i="19"/>
  <c r="F210" i="19"/>
  <c r="F211" i="19"/>
  <c r="F212" i="19"/>
  <c r="F213" i="19"/>
  <c r="F214" i="19"/>
  <c r="F215" i="19"/>
  <c r="F216" i="19"/>
  <c r="L216" i="19" s="1"/>
  <c r="F217" i="19"/>
  <c r="V217" i="19" s="1"/>
  <c r="W217" i="19" s="1"/>
  <c r="Y217" i="19" s="1"/>
  <c r="Z217" i="19" s="1"/>
  <c r="F218" i="19"/>
  <c r="F219" i="19"/>
  <c r="F220" i="19"/>
  <c r="F221" i="19"/>
  <c r="F222" i="19"/>
  <c r="F223" i="19"/>
  <c r="F224" i="19"/>
  <c r="F225" i="19"/>
  <c r="F226" i="19"/>
  <c r="F227" i="19"/>
  <c r="F228" i="19"/>
  <c r="F229" i="19"/>
  <c r="F230" i="19"/>
  <c r="F231" i="19"/>
  <c r="F232" i="19"/>
  <c r="L232" i="19" s="1"/>
  <c r="F233" i="19"/>
  <c r="L233" i="19" s="1"/>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G204" i="19"/>
  <c r="F204" i="19"/>
  <c r="G202" i="19"/>
  <c r="G2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F104" i="19"/>
  <c r="W104" i="19" s="1"/>
  <c r="F105" i="19"/>
  <c r="F106" i="19"/>
  <c r="F107" i="19"/>
  <c r="F108" i="19"/>
  <c r="F109" i="19"/>
  <c r="F110" i="19"/>
  <c r="F111" i="19"/>
  <c r="F112" i="19"/>
  <c r="L112" i="19" s="1"/>
  <c r="F113" i="19"/>
  <c r="X113" i="19" s="1"/>
  <c r="F114" i="19"/>
  <c r="F115" i="19"/>
  <c r="F116" i="19"/>
  <c r="F117" i="19"/>
  <c r="F118" i="19"/>
  <c r="F119" i="19"/>
  <c r="F120" i="19"/>
  <c r="L120" i="19" s="1"/>
  <c r="F121" i="19"/>
  <c r="L121" i="19" s="1"/>
  <c r="F122" i="19"/>
  <c r="L122" i="19" s="1"/>
  <c r="F123" i="19"/>
  <c r="F124" i="19"/>
  <c r="F125" i="19"/>
  <c r="F126" i="19"/>
  <c r="F127" i="19"/>
  <c r="F128" i="19"/>
  <c r="L128" i="19" s="1"/>
  <c r="F129" i="19"/>
  <c r="L129" i="19" s="1"/>
  <c r="F130" i="19"/>
  <c r="L130" i="19" s="1"/>
  <c r="F131" i="19"/>
  <c r="F132" i="19"/>
  <c r="F133" i="19"/>
  <c r="F134" i="19"/>
  <c r="F135" i="19"/>
  <c r="F136" i="19"/>
  <c r="F137" i="19"/>
  <c r="F138" i="19"/>
  <c r="V138" i="19" s="1"/>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G103" i="19"/>
  <c r="F103"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E35" i="17"/>
  <c r="E36" i="17"/>
  <c r="E34" i="17"/>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21"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21" i="14"/>
  <c r="Y3" i="19" l="1"/>
  <c r="V26" i="19"/>
  <c r="V10" i="19"/>
  <c r="L237" i="19"/>
  <c r="L229" i="19"/>
  <c r="L221" i="19"/>
  <c r="L213" i="19"/>
  <c r="T2" i="19"/>
  <c r="E2" i="19"/>
  <c r="R2" i="19" s="1"/>
  <c r="V134" i="19"/>
  <c r="V110" i="19"/>
  <c r="L131" i="19"/>
  <c r="V223" i="19"/>
  <c r="L205" i="19"/>
  <c r="L132" i="19"/>
  <c r="X116" i="19"/>
  <c r="Y116" i="19" s="1"/>
  <c r="Z116" i="19" s="1"/>
  <c r="L125" i="19"/>
  <c r="W5" i="19"/>
  <c r="L217" i="19"/>
  <c r="V18" i="19"/>
  <c r="L86" i="19"/>
  <c r="L30" i="19"/>
  <c r="V109" i="19"/>
  <c r="W109" i="19" s="1"/>
  <c r="Y109" i="19" s="1"/>
  <c r="Z109" i="19" s="1"/>
  <c r="X109" i="19"/>
  <c r="L260" i="19"/>
  <c r="X260" i="19"/>
  <c r="V220" i="19"/>
  <c r="W220" i="19" s="1"/>
  <c r="Y220" i="19" s="1"/>
  <c r="Z220" i="19" s="1"/>
  <c r="L101" i="19"/>
  <c r="L93" i="19"/>
  <c r="L85" i="19"/>
  <c r="L77" i="19"/>
  <c r="L69" i="19"/>
  <c r="L61" i="19"/>
  <c r="L45" i="19"/>
  <c r="L37" i="19"/>
  <c r="L29" i="19"/>
  <c r="L21" i="19"/>
  <c r="V21" i="19"/>
  <c r="L13" i="19"/>
  <c r="V13" i="19"/>
  <c r="X5" i="19"/>
  <c r="Y5" i="19"/>
  <c r="Z5" i="19"/>
  <c r="L5" i="19"/>
  <c r="V5" i="19"/>
  <c r="L140" i="19"/>
  <c r="X140" i="19"/>
  <c r="V132" i="19"/>
  <c r="W132" i="19"/>
  <c r="X132" i="19"/>
  <c r="Y132" i="19" s="1"/>
  <c r="Z132" i="19" s="1"/>
  <c r="W124" i="19"/>
  <c r="X124" i="19"/>
  <c r="Y124" i="19" s="1"/>
  <c r="Z124" i="19" s="1"/>
  <c r="V116" i="19"/>
  <c r="W116" i="19"/>
  <c r="V108" i="19"/>
  <c r="W108" i="19"/>
  <c r="X108" i="19"/>
  <c r="Y108" i="19" s="1"/>
  <c r="Z108" i="19" s="1"/>
  <c r="L299" i="19"/>
  <c r="X299" i="19"/>
  <c r="X291" i="19"/>
  <c r="X283" i="19"/>
  <c r="L275" i="19"/>
  <c r="X275" i="19"/>
  <c r="L267" i="19"/>
  <c r="X267" i="19"/>
  <c r="X259" i="19"/>
  <c r="X251" i="19"/>
  <c r="X243" i="19"/>
  <c r="V235" i="19"/>
  <c r="W235" i="19" s="1"/>
  <c r="X235" i="19"/>
  <c r="V227" i="19"/>
  <c r="W227" i="19" s="1"/>
  <c r="X227" i="19"/>
  <c r="V219" i="19"/>
  <c r="W219" i="19"/>
  <c r="X219" i="19"/>
  <c r="V211" i="19"/>
  <c r="W211" i="19" s="1"/>
  <c r="X211" i="19"/>
  <c r="L141" i="19"/>
  <c r="L109" i="19"/>
  <c r="L46" i="19"/>
  <c r="V133" i="19"/>
  <c r="W133" i="19" s="1"/>
  <c r="Y133" i="19" s="1"/>
  <c r="Z133" i="19" s="1"/>
  <c r="X133" i="19"/>
  <c r="L300" i="19"/>
  <c r="X300" i="19"/>
  <c r="L268" i="19"/>
  <c r="L252" i="19"/>
  <c r="L100" i="19"/>
  <c r="L92" i="19"/>
  <c r="L84" i="19"/>
  <c r="L76" i="19"/>
  <c r="L60" i="19"/>
  <c r="L52" i="19"/>
  <c r="L36" i="19"/>
  <c r="V28" i="19"/>
  <c r="L28" i="19"/>
  <c r="V20" i="19"/>
  <c r="L20" i="19"/>
  <c r="V12" i="19"/>
  <c r="L12" i="19"/>
  <c r="W12" i="19"/>
  <c r="X12" i="19"/>
  <c r="Y12" i="19"/>
  <c r="Z12" i="19"/>
  <c r="V4" i="19"/>
  <c r="L4" i="19"/>
  <c r="W4" i="19"/>
  <c r="X4" i="19"/>
  <c r="Y4" i="19"/>
  <c r="Z4" i="19"/>
  <c r="V139" i="19"/>
  <c r="W139" i="19" s="1"/>
  <c r="Y139" i="19" s="1"/>
  <c r="Z139" i="19" s="1"/>
  <c r="X139" i="19"/>
  <c r="V131" i="19"/>
  <c r="W131" i="19" s="1"/>
  <c r="Y131" i="19" s="1"/>
  <c r="Z131" i="19" s="1"/>
  <c r="X131" i="19"/>
  <c r="V123" i="19"/>
  <c r="W123" i="19" s="1"/>
  <c r="Y123" i="19" s="1"/>
  <c r="Z123" i="19" s="1"/>
  <c r="X123" i="19"/>
  <c r="V115" i="19"/>
  <c r="W115" i="19" s="1"/>
  <c r="Y115" i="19" s="1"/>
  <c r="Z115" i="19" s="1"/>
  <c r="X115" i="19"/>
  <c r="V107" i="19"/>
  <c r="W107" i="19" s="1"/>
  <c r="Y107" i="19" s="1"/>
  <c r="Z107" i="19" s="1"/>
  <c r="X107" i="19"/>
  <c r="V204" i="19"/>
  <c r="W204" i="19" s="1"/>
  <c r="Y204" i="19" s="1"/>
  <c r="Z204" i="19" s="1"/>
  <c r="L298" i="19"/>
  <c r="X290" i="19"/>
  <c r="X274" i="19"/>
  <c r="L258" i="19"/>
  <c r="L250" i="19"/>
  <c r="X250" i="19"/>
  <c r="L242" i="19"/>
  <c r="W2" i="19"/>
  <c r="L259" i="19"/>
  <c r="L108" i="19"/>
  <c r="V210" i="19"/>
  <c r="W210" i="19" s="1"/>
  <c r="Y210" i="19" s="1"/>
  <c r="Z210" i="19" s="1"/>
  <c r="L78" i="19"/>
  <c r="L38" i="19"/>
  <c r="V103" i="19"/>
  <c r="W103" i="19" s="1"/>
  <c r="Y103" i="19" s="1"/>
  <c r="Z103" i="19" s="1"/>
  <c r="X103" i="19"/>
  <c r="V117" i="19"/>
  <c r="W117" i="19" s="1"/>
  <c r="Y117" i="19" s="1"/>
  <c r="Z117" i="19" s="1"/>
  <c r="X117" i="19"/>
  <c r="L276" i="19"/>
  <c r="L99" i="19"/>
  <c r="L91" i="19"/>
  <c r="L83" i="19"/>
  <c r="L75" i="19"/>
  <c r="L67" i="19"/>
  <c r="L59" i="19"/>
  <c r="L51" i="19"/>
  <c r="L43" i="19"/>
  <c r="L27" i="19"/>
  <c r="V27" i="19"/>
  <c r="L19" i="19"/>
  <c r="V19" i="19"/>
  <c r="L11" i="19"/>
  <c r="V11" i="19"/>
  <c r="W11" i="19"/>
  <c r="X11" i="19"/>
  <c r="Z3" i="19"/>
  <c r="L3" i="19"/>
  <c r="V3" i="19"/>
  <c r="W3" i="19"/>
  <c r="X3" i="19"/>
  <c r="W138" i="19"/>
  <c r="Y138" i="19" s="1"/>
  <c r="Z138" i="19" s="1"/>
  <c r="X138" i="19"/>
  <c r="V130" i="19"/>
  <c r="W130" i="19"/>
  <c r="Y130" i="19" s="1"/>
  <c r="Z130" i="19" s="1"/>
  <c r="V122" i="19"/>
  <c r="W122" i="19"/>
  <c r="Y122" i="19" s="1"/>
  <c r="Z122" i="19" s="1"/>
  <c r="X122" i="19"/>
  <c r="V114" i="19"/>
  <c r="W114" i="19"/>
  <c r="Y114" i="19" s="1"/>
  <c r="Z114" i="19" s="1"/>
  <c r="X114" i="19"/>
  <c r="V106" i="19"/>
  <c r="W106" i="19"/>
  <c r="Y106" i="19" s="1"/>
  <c r="Z106" i="19" s="1"/>
  <c r="L297" i="19"/>
  <c r="X297" i="19"/>
  <c r="L289" i="19"/>
  <c r="X289" i="19"/>
  <c r="L281" i="19"/>
  <c r="X281" i="19"/>
  <c r="L273" i="19"/>
  <c r="X273" i="19"/>
  <c r="X265" i="19"/>
  <c r="L257" i="19"/>
  <c r="X257" i="19"/>
  <c r="X249" i="19"/>
  <c r="X241" i="19"/>
  <c r="V233" i="19"/>
  <c r="W233" i="19"/>
  <c r="Y233" i="19" s="1"/>
  <c r="Z233" i="19" s="1"/>
  <c r="X233" i="19"/>
  <c r="V225" i="19"/>
  <c r="W225" i="19"/>
  <c r="Y225" i="19" s="1"/>
  <c r="Z225" i="19" s="1"/>
  <c r="X225" i="19"/>
  <c r="X217" i="19"/>
  <c r="V209" i="19"/>
  <c r="W209" i="19"/>
  <c r="Y209" i="19" s="1"/>
  <c r="Z209" i="19" s="1"/>
  <c r="X209" i="19"/>
  <c r="L283" i="19"/>
  <c r="L243" i="19"/>
  <c r="L227" i="19"/>
  <c r="L211" i="19"/>
  <c r="L139" i="19"/>
  <c r="L117" i="19"/>
  <c r="L107" i="19"/>
  <c r="X106" i="19"/>
  <c r="X204" i="19"/>
  <c r="L145" i="19"/>
  <c r="X145" i="19"/>
  <c r="V137" i="19"/>
  <c r="W137" i="19"/>
  <c r="Y137" i="19" s="1"/>
  <c r="Z137" i="19" s="1"/>
  <c r="X137" i="19"/>
  <c r="V129" i="19"/>
  <c r="W129" i="19"/>
  <c r="Y129" i="19" s="1"/>
  <c r="Z129" i="19" s="1"/>
  <c r="X129" i="19"/>
  <c r="W121" i="19"/>
  <c r="Y121" i="19" s="1"/>
  <c r="Z121" i="19" s="1"/>
  <c r="X121" i="19"/>
  <c r="V113" i="19"/>
  <c r="W113" i="19"/>
  <c r="Y113" i="19" s="1"/>
  <c r="Z113" i="19" s="1"/>
  <c r="V105" i="19"/>
  <c r="W105" i="19"/>
  <c r="Y105" i="19" s="1"/>
  <c r="Z105" i="19" s="1"/>
  <c r="X105" i="19"/>
  <c r="X304" i="19"/>
  <c r="L296" i="19"/>
  <c r="X296" i="19"/>
  <c r="L288" i="19"/>
  <c r="X288" i="19"/>
  <c r="L280" i="19"/>
  <c r="X280" i="19"/>
  <c r="L272" i="19"/>
  <c r="X272" i="19"/>
  <c r="L264" i="19"/>
  <c r="X264" i="19"/>
  <c r="L256" i="19"/>
  <c r="X256" i="19"/>
  <c r="L248" i="19"/>
  <c r="X248" i="19"/>
  <c r="X240" i="19"/>
  <c r="L240" i="19"/>
  <c r="V232" i="19"/>
  <c r="W232" i="19" s="1"/>
  <c r="Y232" i="19" s="1"/>
  <c r="Z232" i="19" s="1"/>
  <c r="X232" i="19"/>
  <c r="V224" i="19"/>
  <c r="W224" i="19" s="1"/>
  <c r="Y224" i="19" s="1"/>
  <c r="Z224" i="19" s="1"/>
  <c r="X224" i="19"/>
  <c r="V216" i="19"/>
  <c r="W216" i="19"/>
  <c r="Y216" i="19" s="1"/>
  <c r="Z216" i="19" s="1"/>
  <c r="X216" i="19"/>
  <c r="V208" i="19"/>
  <c r="W208" i="19" s="1"/>
  <c r="Y208" i="19" s="1"/>
  <c r="Z208" i="19" s="1"/>
  <c r="X208" i="19"/>
  <c r="L282" i="19"/>
  <c r="L241" i="19"/>
  <c r="L225" i="19"/>
  <c r="L209" i="19"/>
  <c r="L138" i="19"/>
  <c r="L116" i="19"/>
  <c r="L106" i="19"/>
  <c r="Y11" i="19"/>
  <c r="Z11" i="19" s="1"/>
  <c r="X130" i="19"/>
  <c r="X244" i="19"/>
  <c r="L144" i="19"/>
  <c r="X144" i="19"/>
  <c r="V136" i="19"/>
  <c r="W136" i="19"/>
  <c r="X136" i="19"/>
  <c r="Y136" i="19"/>
  <c r="Z136" i="19" s="1"/>
  <c r="X128" i="19"/>
  <c r="Y128" i="19"/>
  <c r="Z128" i="19" s="1"/>
  <c r="V128" i="19"/>
  <c r="V120" i="19"/>
  <c r="W120" i="19"/>
  <c r="X120" i="19"/>
  <c r="Y120" i="19"/>
  <c r="Z120" i="19" s="1"/>
  <c r="V112" i="19"/>
  <c r="W112" i="19"/>
  <c r="X112" i="19"/>
  <c r="Y112" i="19"/>
  <c r="Z112" i="19" s="1"/>
  <c r="X104" i="19"/>
  <c r="Y104" i="19"/>
  <c r="Z104" i="19" s="1"/>
  <c r="V104" i="19"/>
  <c r="L295" i="19"/>
  <c r="L287" i="19"/>
  <c r="L279" i="19"/>
  <c r="X279" i="19"/>
  <c r="X271" i="19"/>
  <c r="L263" i="19"/>
  <c r="L255" i="19"/>
  <c r="L247" i="19"/>
  <c r="L239" i="19"/>
  <c r="V231" i="19"/>
  <c r="W223" i="19"/>
  <c r="V215" i="19"/>
  <c r="V207" i="19"/>
  <c r="L292" i="19"/>
  <c r="L224" i="19"/>
  <c r="L208" i="19"/>
  <c r="L137" i="19"/>
  <c r="L115" i="19"/>
  <c r="L105" i="19"/>
  <c r="L53" i="19"/>
  <c r="W128" i="19"/>
  <c r="X141" i="19"/>
  <c r="L68" i="19"/>
  <c r="L102" i="19"/>
  <c r="L62" i="19"/>
  <c r="V6" i="19"/>
  <c r="L6" i="19"/>
  <c r="W6" i="19"/>
  <c r="X6" i="19"/>
  <c r="Y6" i="19"/>
  <c r="V125" i="19"/>
  <c r="W125" i="19" s="1"/>
  <c r="Y125" i="19" s="1"/>
  <c r="Z125" i="19" s="1"/>
  <c r="X125" i="19"/>
  <c r="L98" i="19"/>
  <c r="L74" i="19"/>
  <c r="L50" i="19"/>
  <c r="L26" i="19"/>
  <c r="L89" i="19"/>
  <c r="L65" i="19"/>
  <c r="L41" i="19"/>
  <c r="L17" i="19"/>
  <c r="V17" i="19"/>
  <c r="L96" i="19"/>
  <c r="L88" i="19"/>
  <c r="L80" i="19"/>
  <c r="L72" i="19"/>
  <c r="L64" i="19"/>
  <c r="L56" i="19"/>
  <c r="L48" i="19"/>
  <c r="L40" i="19"/>
  <c r="L32" i="19"/>
  <c r="L24" i="19"/>
  <c r="V24" i="19"/>
  <c r="L16" i="19"/>
  <c r="V16" i="19"/>
  <c r="L8" i="19"/>
  <c r="V8" i="19"/>
  <c r="W8" i="19" s="1"/>
  <c r="Y8" i="19" s="1"/>
  <c r="Z8" i="19" s="1"/>
  <c r="X127" i="19"/>
  <c r="X111" i="19"/>
  <c r="L302" i="19"/>
  <c r="X294" i="19"/>
  <c r="L286" i="19"/>
  <c r="L278" i="19"/>
  <c r="L262" i="19"/>
  <c r="X262" i="19"/>
  <c r="L254" i="19"/>
  <c r="L246" i="19"/>
  <c r="L304" i="19"/>
  <c r="L291" i="19"/>
  <c r="L265" i="19"/>
  <c r="L136" i="19"/>
  <c r="L124" i="19"/>
  <c r="L114" i="19"/>
  <c r="L104" i="19"/>
  <c r="L44" i="19"/>
  <c r="X8" i="19"/>
  <c r="V124" i="19"/>
  <c r="X234" i="19"/>
  <c r="X284" i="19"/>
  <c r="L249" i="19"/>
  <c r="L94" i="19"/>
  <c r="L70" i="19"/>
  <c r="L54" i="19"/>
  <c r="L22" i="19"/>
  <c r="V22" i="19"/>
  <c r="L14" i="19"/>
  <c r="V14" i="19"/>
  <c r="L90" i="19"/>
  <c r="L82" i="19"/>
  <c r="L66" i="19"/>
  <c r="L58" i="19"/>
  <c r="L42" i="19"/>
  <c r="L34" i="19"/>
  <c r="L18" i="19"/>
  <c r="L10" i="19"/>
  <c r="W10" i="19"/>
  <c r="Y10" i="19" s="1"/>
  <c r="Z10" i="19" s="1"/>
  <c r="X10" i="19"/>
  <c r="L97" i="19"/>
  <c r="L81" i="19"/>
  <c r="L73" i="19"/>
  <c r="L57" i="19"/>
  <c r="L49" i="19"/>
  <c r="L33" i="19"/>
  <c r="L25" i="19"/>
  <c r="V25" i="19"/>
  <c r="V9" i="19"/>
  <c r="W9" i="19" s="1"/>
  <c r="Y9" i="19" s="1"/>
  <c r="Z9" i="19" s="1"/>
  <c r="X9" i="19"/>
  <c r="L9" i="19"/>
  <c r="L95" i="19"/>
  <c r="L87" i="19"/>
  <c r="L79" i="19"/>
  <c r="L71" i="19"/>
  <c r="L63" i="19"/>
  <c r="L55" i="19"/>
  <c r="L47" i="19"/>
  <c r="L39" i="19"/>
  <c r="L31" i="19"/>
  <c r="L23" i="19"/>
  <c r="V23" i="19"/>
  <c r="L15" i="19"/>
  <c r="V15" i="19"/>
  <c r="V7" i="19"/>
  <c r="W7" i="19"/>
  <c r="X7" i="19"/>
  <c r="Y7" i="19"/>
  <c r="Z7" i="19"/>
  <c r="L7" i="19"/>
  <c r="L142" i="19"/>
  <c r="W134" i="19"/>
  <c r="W126" i="19"/>
  <c r="V126" i="19"/>
  <c r="W118" i="19"/>
  <c r="V118" i="19"/>
  <c r="W110" i="19"/>
  <c r="L301" i="19"/>
  <c r="X301" i="19"/>
  <c r="L293" i="19"/>
  <c r="X293" i="19"/>
  <c r="X285" i="19"/>
  <c r="L285" i="19"/>
  <c r="L277" i="19"/>
  <c r="L269" i="19"/>
  <c r="X269" i="19"/>
  <c r="L261" i="19"/>
  <c r="X261" i="19"/>
  <c r="L253" i="19"/>
  <c r="X253" i="19"/>
  <c r="L245" i="19"/>
  <c r="X245" i="19"/>
  <c r="V237" i="19"/>
  <c r="W237" i="19" s="1"/>
  <c r="X237" i="19"/>
  <c r="V229" i="19"/>
  <c r="W229" i="19" s="1"/>
  <c r="X229" i="19"/>
  <c r="V221" i="19"/>
  <c r="W221" i="19" s="1"/>
  <c r="Y221" i="19" s="1"/>
  <c r="Z221" i="19" s="1"/>
  <c r="X221" i="19"/>
  <c r="V213" i="19"/>
  <c r="W213" i="19" s="1"/>
  <c r="X213" i="19"/>
  <c r="V205" i="19"/>
  <c r="W205" i="19" s="1"/>
  <c r="Y205" i="19" s="1"/>
  <c r="Z205" i="19" s="1"/>
  <c r="X205" i="19"/>
  <c r="L2" i="19"/>
  <c r="L290" i="19"/>
  <c r="L251" i="19"/>
  <c r="L235" i="19"/>
  <c r="L219" i="19"/>
  <c r="L204" i="19"/>
  <c r="L133" i="19"/>
  <c r="L123" i="19"/>
  <c r="L113" i="19"/>
  <c r="L35" i="19"/>
  <c r="Z6" i="19"/>
  <c r="V121" i="19"/>
  <c r="V228" i="19"/>
  <c r="W228" i="19" s="1"/>
  <c r="X277" i="19"/>
  <c r="L103" i="19"/>
  <c r="L274" i="19"/>
  <c r="X266" i="19"/>
  <c r="L234" i="19"/>
  <c r="V226" i="19"/>
  <c r="W226" i="19" s="1"/>
  <c r="Y226" i="19" s="1"/>
  <c r="Z226" i="19" s="1"/>
  <c r="V218" i="19"/>
  <c r="W218" i="19" s="1"/>
  <c r="L210" i="19"/>
  <c r="V135" i="19"/>
  <c r="W135" i="19" s="1"/>
  <c r="Y135" i="19" s="1"/>
  <c r="Z135" i="19" s="1"/>
  <c r="V119" i="19"/>
  <c r="W119" i="19" s="1"/>
  <c r="Y119" i="19" s="1"/>
  <c r="Z119" i="19" s="1"/>
  <c r="L284" i="19"/>
  <c r="L244" i="19"/>
  <c r="V236" i="19"/>
  <c r="W236" i="19" s="1"/>
  <c r="X228" i="19"/>
  <c r="X220" i="19"/>
  <c r="V212" i="19"/>
  <c r="W212" i="19" s="1"/>
  <c r="L228" i="19"/>
  <c r="L218" i="19"/>
  <c r="V234" i="19"/>
  <c r="W234" i="19" s="1"/>
  <c r="Y234" i="19" s="1"/>
  <c r="Z234" i="19" s="1"/>
  <c r="X210" i="19"/>
  <c r="L236" i="19"/>
  <c r="L226" i="19"/>
  <c r="X268" i="19"/>
  <c r="L266" i="19"/>
  <c r="X236" i="19"/>
  <c r="X218" i="19"/>
  <c r="X298" i="19"/>
  <c r="X292" i="19"/>
  <c r="X282" i="19"/>
  <c r="X258" i="19"/>
  <c r="X252" i="19"/>
  <c r="X242" i="19"/>
  <c r="L212" i="19"/>
  <c r="X226" i="19"/>
  <c r="X212" i="19"/>
  <c r="X276" i="19"/>
  <c r="L220" i="19"/>
  <c r="V127" i="19"/>
  <c r="W127" i="19" s="1"/>
  <c r="Y127" i="19" s="1"/>
  <c r="Z127" i="19" s="1"/>
  <c r="V111" i="19"/>
  <c r="W111" i="19" s="1"/>
  <c r="Y111" i="19" s="1"/>
  <c r="Z111" i="19" s="1"/>
  <c r="X239" i="19"/>
  <c r="Y228" i="19"/>
  <c r="Z228" i="19" s="1"/>
  <c r="Y218" i="19"/>
  <c r="Z218" i="19" s="1"/>
  <c r="X215" i="19"/>
  <c r="X287" i="19"/>
  <c r="L271" i="19"/>
  <c r="L207" i="19"/>
  <c r="L111" i="19"/>
  <c r="Y227" i="19"/>
  <c r="Z227" i="19" s="1"/>
  <c r="W215" i="19"/>
  <c r="L215" i="19"/>
  <c r="L119" i="19"/>
  <c r="X143" i="19"/>
  <c r="V239" i="19"/>
  <c r="W239" i="19" s="1"/>
  <c r="Y239" i="19" s="1"/>
  <c r="Z239" i="19" s="1"/>
  <c r="X231" i="19"/>
  <c r="X295" i="19"/>
  <c r="Y211" i="19"/>
  <c r="Z211" i="19" s="1"/>
  <c r="L223" i="19"/>
  <c r="L127" i="19"/>
  <c r="X135" i="19"/>
  <c r="X119" i="19"/>
  <c r="W231" i="19"/>
  <c r="Y231" i="19" s="1"/>
  <c r="Z231" i="19" s="1"/>
  <c r="X207" i="19"/>
  <c r="X247" i="19"/>
  <c r="L231" i="19"/>
  <c r="L135" i="19"/>
  <c r="Y237" i="19"/>
  <c r="Z237" i="19" s="1"/>
  <c r="Y219" i="19"/>
  <c r="Z219" i="19" s="1"/>
  <c r="Y213" i="19"/>
  <c r="Z213" i="19" s="1"/>
  <c r="W207" i="19"/>
  <c r="Y207" i="19" s="1"/>
  <c r="Z207" i="19" s="1"/>
  <c r="X303" i="19"/>
  <c r="X255" i="19"/>
  <c r="L303" i="19"/>
  <c r="L143" i="19"/>
  <c r="X223" i="19"/>
  <c r="Y223" i="19" s="1"/>
  <c r="Z223" i="19" s="1"/>
  <c r="X263" i="19"/>
  <c r="Y235" i="19"/>
  <c r="Z235" i="19" s="1"/>
  <c r="Y236" i="19"/>
  <c r="Z236" i="19" s="1"/>
  <c r="Y229" i="19"/>
  <c r="Z229" i="19" s="1"/>
  <c r="Y212" i="19"/>
  <c r="Z212" i="19" s="1"/>
  <c r="X238" i="19"/>
  <c r="X230" i="19"/>
  <c r="X222" i="19"/>
  <c r="X214" i="19"/>
  <c r="X206" i="19"/>
  <c r="X278" i="19"/>
  <c r="W238" i="19"/>
  <c r="X254" i="19"/>
  <c r="V238" i="19"/>
  <c r="V230" i="19"/>
  <c r="W230" i="19" s="1"/>
  <c r="Y230" i="19" s="1"/>
  <c r="Z230" i="19" s="1"/>
  <c r="V222" i="19"/>
  <c r="W222" i="19" s="1"/>
  <c r="Y222" i="19" s="1"/>
  <c r="Z222" i="19" s="1"/>
  <c r="V214" i="19"/>
  <c r="W214" i="19" s="1"/>
  <c r="V206" i="19"/>
  <c r="W206" i="19" s="1"/>
  <c r="Y206" i="19" s="1"/>
  <c r="Z206" i="19" s="1"/>
  <c r="X302" i="19"/>
  <c r="X286" i="19"/>
  <c r="L134" i="19"/>
  <c r="L126" i="19"/>
  <c r="L118" i="19"/>
  <c r="L110" i="19"/>
  <c r="X142" i="19"/>
  <c r="X246" i="19"/>
  <c r="Y126" i="19"/>
  <c r="Z126" i="19" s="1"/>
  <c r="Y118" i="19"/>
  <c r="Z118" i="19" s="1"/>
  <c r="X270" i="19"/>
  <c r="L294" i="19"/>
  <c r="L270" i="19"/>
  <c r="L238" i="19"/>
  <c r="L230" i="19"/>
  <c r="L222" i="19"/>
  <c r="L214" i="19"/>
  <c r="L206" i="19"/>
  <c r="X134" i="19"/>
  <c r="Y134" i="19" s="1"/>
  <c r="Z134" i="19" s="1"/>
  <c r="X126" i="19"/>
  <c r="X118" i="19"/>
  <c r="X110" i="19"/>
  <c r="Y110" i="19" s="1"/>
  <c r="Z110" i="19" s="1"/>
  <c r="U30" i="19"/>
  <c r="Y2" i="19"/>
  <c r="X2" i="19"/>
  <c r="V2" i="19"/>
  <c r="Y214" i="19" l="1"/>
  <c r="Z214" i="19" s="1"/>
  <c r="Y215" i="19"/>
  <c r="Z215" i="19" s="1"/>
  <c r="Y238" i="19"/>
  <c r="Z238" i="19" s="1"/>
  <c r="U31" i="19"/>
  <c r="U32" i="19" l="1"/>
  <c r="U33" i="19" l="1"/>
  <c r="U34" i="19" l="1"/>
  <c r="U35" i="19" l="1"/>
  <c r="U36" i="19" l="1"/>
  <c r="U37" i="19" l="1"/>
  <c r="U38" i="19" l="1"/>
  <c r="U39" i="19" l="1"/>
  <c r="U40" i="19" l="1"/>
  <c r="U41" i="19" l="1"/>
  <c r="U42" i="19" l="1"/>
  <c r="U43" i="19" l="1"/>
  <c r="U44" i="19" l="1"/>
  <c r="U45" i="19" l="1"/>
  <c r="U46" i="19" l="1"/>
  <c r="U47" i="19" l="1"/>
  <c r="U48" i="19" l="1"/>
  <c r="U49" i="19" l="1"/>
  <c r="U50" i="19" l="1"/>
  <c r="U51" i="19" l="1"/>
  <c r="U52" i="19" l="1"/>
  <c r="U53" i="19" l="1"/>
  <c r="U54" i="19" l="1"/>
  <c r="U55" i="19" l="1"/>
  <c r="U56" i="19" l="1"/>
  <c r="U57" i="19" l="1"/>
  <c r="U58" i="19" l="1"/>
  <c r="U59" i="19" l="1"/>
  <c r="U60" i="19" l="1"/>
  <c r="U61" i="19" l="1"/>
  <c r="U62" i="19" l="1"/>
  <c r="U63" i="19" l="1"/>
  <c r="U64" i="19" l="1"/>
  <c r="U65" i="19" l="1"/>
  <c r="U66" i="19" l="1"/>
  <c r="U67" i="19" l="1"/>
  <c r="U68" i="19" l="1"/>
  <c r="U69" i="19" l="1"/>
  <c r="U70" i="19" l="1"/>
  <c r="U71" i="19" l="1"/>
  <c r="U72" i="19" l="1"/>
  <c r="U73" i="19" l="1"/>
  <c r="U74" i="19" l="1"/>
  <c r="U75" i="19" l="1"/>
  <c r="U76" i="19" l="1"/>
  <c r="U77" i="19" l="1"/>
  <c r="U78" i="19" l="1"/>
  <c r="U79" i="19" l="1"/>
  <c r="U80" i="19" l="1"/>
  <c r="U81" i="19" l="1"/>
  <c r="U82" i="19" l="1"/>
  <c r="U83" i="19" l="1"/>
  <c r="U84" i="19" l="1"/>
  <c r="U85" i="19" l="1"/>
  <c r="U86" i="19" l="1"/>
  <c r="U87" i="19" l="1"/>
  <c r="U88" i="19" l="1"/>
  <c r="U89" i="19" l="1"/>
  <c r="U90" i="19" l="1"/>
  <c r="U91" i="19" l="1"/>
  <c r="U92" i="19" l="1"/>
  <c r="U93" i="19" l="1"/>
  <c r="U94" i="19" l="1"/>
  <c r="U95" i="19" l="1"/>
  <c r="U96" i="19" l="1"/>
  <c r="U97" i="19" l="1"/>
  <c r="U98" i="19" l="1"/>
  <c r="U99" i="19" l="1"/>
  <c r="U100" i="19" l="1"/>
  <c r="U101" i="19" l="1"/>
  <c r="U102" i="19" l="1"/>
  <c r="I84" i="14" l="1"/>
  <c r="I92" i="14"/>
  <c r="I100" i="14"/>
  <c r="I108" i="14"/>
  <c r="I116" i="14"/>
  <c r="I68" i="14" l="1"/>
  <c r="I115" i="14"/>
  <c r="I107" i="14"/>
  <c r="I99" i="14"/>
  <c r="I91" i="14"/>
  <c r="I83" i="14"/>
  <c r="I75" i="14"/>
  <c r="I67" i="14"/>
  <c r="I59" i="14"/>
  <c r="I51" i="14"/>
  <c r="I43" i="14"/>
  <c r="I35" i="14"/>
  <c r="I27" i="14"/>
  <c r="I76" i="14"/>
  <c r="I23" i="14"/>
  <c r="I114" i="14"/>
  <c r="I106" i="14"/>
  <c r="I98" i="14"/>
  <c r="I90" i="14"/>
  <c r="I82" i="14"/>
  <c r="I74" i="14"/>
  <c r="I66" i="14"/>
  <c r="I58" i="14"/>
  <c r="I50" i="14"/>
  <c r="I42" i="14"/>
  <c r="I34" i="14"/>
  <c r="I26" i="14"/>
  <c r="I44" i="14"/>
  <c r="I121" i="14"/>
  <c r="I113" i="14"/>
  <c r="I105" i="14"/>
  <c r="I97" i="14"/>
  <c r="I89" i="14"/>
  <c r="I81" i="14"/>
  <c r="I73" i="14"/>
  <c r="I65" i="14"/>
  <c r="I57" i="14"/>
  <c r="I49" i="14"/>
  <c r="I41" i="14"/>
  <c r="I33" i="14"/>
  <c r="I25" i="14"/>
  <c r="I60" i="14"/>
  <c r="I120" i="14"/>
  <c r="I112" i="14"/>
  <c r="I104" i="14"/>
  <c r="I96" i="14"/>
  <c r="I88" i="14"/>
  <c r="I80" i="14"/>
  <c r="I72" i="14"/>
  <c r="I64" i="14"/>
  <c r="I56" i="14"/>
  <c r="I48" i="14"/>
  <c r="I40" i="14"/>
  <c r="I32" i="14"/>
  <c r="I24" i="14"/>
  <c r="I52" i="14"/>
  <c r="I36" i="14"/>
  <c r="I118" i="14"/>
  <c r="I110" i="14"/>
  <c r="I102" i="14"/>
  <c r="I94" i="14"/>
  <c r="I86" i="14"/>
  <c r="I78" i="14"/>
  <c r="I70" i="14"/>
  <c r="I62" i="14"/>
  <c r="I54" i="14"/>
  <c r="I46" i="14"/>
  <c r="I38" i="14"/>
  <c r="I30" i="14"/>
  <c r="I22" i="14"/>
  <c r="I28" i="14"/>
  <c r="I109" i="14"/>
  <c r="I77" i="14"/>
  <c r="I61" i="14"/>
  <c r="I29" i="14"/>
  <c r="I117" i="14"/>
  <c r="I85" i="14"/>
  <c r="I93" i="14"/>
  <c r="I45" i="14"/>
  <c r="I21" i="14"/>
  <c r="I101" i="14"/>
  <c r="I69" i="14"/>
  <c r="I53" i="14"/>
  <c r="I37" i="14"/>
  <c r="I119" i="14"/>
  <c r="I111" i="14"/>
  <c r="I103" i="14"/>
  <c r="I95" i="14"/>
  <c r="I87" i="14"/>
  <c r="I79" i="14"/>
  <c r="I71" i="14"/>
  <c r="I63" i="14"/>
  <c r="I55" i="14"/>
  <c r="I47" i="14"/>
  <c r="I39" i="14"/>
  <c r="I31"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24" i="14"/>
  <c r="B22" i="14"/>
  <c r="B23"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21" i="14"/>
  <c r="G21" i="14" l="1"/>
  <c r="J21" i="14" s="1"/>
  <c r="P204" i="19" s="1"/>
  <c r="C85" i="14"/>
  <c r="P66" i="19" s="1"/>
  <c r="C45" i="14"/>
  <c r="P26" i="19" s="1"/>
  <c r="C92" i="14"/>
  <c r="P73" i="19" s="1"/>
  <c r="C73" i="14"/>
  <c r="P54" i="19" s="1"/>
  <c r="C79" i="14"/>
  <c r="P60" i="19" s="1"/>
  <c r="C71" i="14"/>
  <c r="P52" i="19" s="1"/>
  <c r="C63" i="14"/>
  <c r="P44" i="19" s="1"/>
  <c r="C55" i="14"/>
  <c r="P36" i="19" s="1"/>
  <c r="C47" i="14"/>
  <c r="P28" i="19" s="1"/>
  <c r="C39" i="14"/>
  <c r="P20" i="19" s="1"/>
  <c r="C31" i="14"/>
  <c r="P12" i="19" s="1"/>
  <c r="C22" i="14"/>
  <c r="P3" i="19" s="1"/>
  <c r="C118" i="14"/>
  <c r="P99" i="19" s="1"/>
  <c r="C110" i="14"/>
  <c r="P91" i="19" s="1"/>
  <c r="C102" i="14"/>
  <c r="P83" i="19" s="1"/>
  <c r="C94" i="14"/>
  <c r="P75" i="19" s="1"/>
  <c r="C77" i="14"/>
  <c r="P58" i="19" s="1"/>
  <c r="C29" i="14"/>
  <c r="P10" i="19" s="1"/>
  <c r="C21" i="14"/>
  <c r="P2" i="19" s="1"/>
  <c r="Q3" i="19" s="1"/>
  <c r="C86" i="14"/>
  <c r="P67" i="19" s="1"/>
  <c r="C78" i="14"/>
  <c r="P59" i="19" s="1"/>
  <c r="C70" i="14"/>
  <c r="P51" i="19" s="1"/>
  <c r="C62" i="14"/>
  <c r="P43" i="19" s="1"/>
  <c r="C54" i="14"/>
  <c r="P35" i="19" s="1"/>
  <c r="C46" i="14"/>
  <c r="P27" i="19" s="1"/>
  <c r="C38" i="14"/>
  <c r="P19" i="19" s="1"/>
  <c r="C30" i="14"/>
  <c r="P11" i="19" s="1"/>
  <c r="C24" i="14"/>
  <c r="P5" i="19" s="1"/>
  <c r="C117" i="14"/>
  <c r="P98" i="19" s="1"/>
  <c r="C109" i="14"/>
  <c r="P90" i="19" s="1"/>
  <c r="C101" i="14"/>
  <c r="P82" i="19" s="1"/>
  <c r="C93" i="14"/>
  <c r="P74" i="19" s="1"/>
  <c r="C61" i="14"/>
  <c r="P42" i="19" s="1"/>
  <c r="C108" i="14"/>
  <c r="P89" i="19" s="1"/>
  <c r="C84" i="14"/>
  <c r="P65" i="19" s="1"/>
  <c r="C76" i="14"/>
  <c r="P57" i="19" s="1"/>
  <c r="C68" i="14"/>
  <c r="P49" i="19" s="1"/>
  <c r="C60" i="14"/>
  <c r="P41" i="19" s="1"/>
  <c r="C52" i="14"/>
  <c r="P33" i="19" s="1"/>
  <c r="C44" i="14"/>
  <c r="P25" i="19" s="1"/>
  <c r="C36" i="14"/>
  <c r="P17" i="19" s="1"/>
  <c r="C28" i="14"/>
  <c r="P9" i="19" s="1"/>
  <c r="C115" i="14"/>
  <c r="P96" i="19" s="1"/>
  <c r="C107" i="14"/>
  <c r="P88" i="19" s="1"/>
  <c r="C99" i="14"/>
  <c r="P80" i="19" s="1"/>
  <c r="C91" i="14"/>
  <c r="P72" i="19" s="1"/>
  <c r="C69" i="14"/>
  <c r="P50" i="19" s="1"/>
  <c r="C116" i="14"/>
  <c r="P97" i="19" s="1"/>
  <c r="C83" i="14"/>
  <c r="P64" i="19" s="1"/>
  <c r="C75" i="14"/>
  <c r="P56" i="19" s="1"/>
  <c r="C67" i="14"/>
  <c r="P48" i="19" s="1"/>
  <c r="C59" i="14"/>
  <c r="P40" i="19" s="1"/>
  <c r="C51" i="14"/>
  <c r="P32" i="19" s="1"/>
  <c r="C43" i="14"/>
  <c r="P24" i="19" s="1"/>
  <c r="C35" i="14"/>
  <c r="P16" i="19" s="1"/>
  <c r="C27" i="14"/>
  <c r="P8" i="19" s="1"/>
  <c r="C114" i="14"/>
  <c r="P95" i="19" s="1"/>
  <c r="C106" i="14"/>
  <c r="P87" i="19" s="1"/>
  <c r="C98" i="14"/>
  <c r="P79" i="19" s="1"/>
  <c r="C90" i="14"/>
  <c r="P71" i="19" s="1"/>
  <c r="C37" i="14"/>
  <c r="P18" i="19" s="1"/>
  <c r="C82" i="14"/>
  <c r="P63" i="19" s="1"/>
  <c r="C74" i="14"/>
  <c r="P55" i="19" s="1"/>
  <c r="C66" i="14"/>
  <c r="P47" i="19" s="1"/>
  <c r="C58" i="14"/>
  <c r="P39" i="19" s="1"/>
  <c r="C50" i="14"/>
  <c r="P31" i="19" s="1"/>
  <c r="C42" i="14"/>
  <c r="P23" i="19" s="1"/>
  <c r="C34" i="14"/>
  <c r="P15" i="19" s="1"/>
  <c r="C26" i="14"/>
  <c r="P7" i="19" s="1"/>
  <c r="C121" i="14"/>
  <c r="P102" i="19" s="1"/>
  <c r="C113" i="14"/>
  <c r="P94" i="19" s="1"/>
  <c r="C105" i="14"/>
  <c r="P86" i="19" s="1"/>
  <c r="C97" i="14"/>
  <c r="P78" i="19" s="1"/>
  <c r="C89" i="14"/>
  <c r="P70" i="19" s="1"/>
  <c r="C81" i="14"/>
  <c r="P62" i="19" s="1"/>
  <c r="C57" i="14"/>
  <c r="P38" i="19" s="1"/>
  <c r="C49" i="14"/>
  <c r="P30" i="19" s="1"/>
  <c r="C41" i="14"/>
  <c r="P22" i="19" s="1"/>
  <c r="C33" i="14"/>
  <c r="P14" i="19" s="1"/>
  <c r="C25" i="14"/>
  <c r="P6" i="19" s="1"/>
  <c r="C120" i="14"/>
  <c r="P101" i="19" s="1"/>
  <c r="C112" i="14"/>
  <c r="P93" i="19" s="1"/>
  <c r="C104" i="14"/>
  <c r="P85" i="19" s="1"/>
  <c r="C96" i="14"/>
  <c r="P77" i="19" s="1"/>
  <c r="C88" i="14"/>
  <c r="P69" i="19" s="1"/>
  <c r="C53" i="14"/>
  <c r="P34" i="19" s="1"/>
  <c r="C100" i="14"/>
  <c r="P81" i="19" s="1"/>
  <c r="C65" i="14"/>
  <c r="P46" i="19" s="1"/>
  <c r="C80" i="14"/>
  <c r="P61" i="19" s="1"/>
  <c r="C72" i="14"/>
  <c r="P53" i="19" s="1"/>
  <c r="C64" i="14"/>
  <c r="P45" i="19" s="1"/>
  <c r="C56" i="14"/>
  <c r="P37" i="19" s="1"/>
  <c r="C48" i="14"/>
  <c r="P29" i="19" s="1"/>
  <c r="C40" i="14"/>
  <c r="P21" i="19" s="1"/>
  <c r="C32" i="14"/>
  <c r="P13" i="19" s="1"/>
  <c r="C23" i="14"/>
  <c r="P4" i="19" s="1"/>
  <c r="C119" i="14"/>
  <c r="P100" i="19" s="1"/>
  <c r="C111" i="14"/>
  <c r="P92" i="19" s="1"/>
  <c r="C103" i="14"/>
  <c r="P84" i="19" s="1"/>
  <c r="C95" i="14"/>
  <c r="P76" i="19" s="1"/>
  <c r="C87" i="14"/>
  <c r="P68" i="19" s="1"/>
  <c r="G121" i="14"/>
  <c r="J121" i="14" s="1"/>
  <c r="P304" i="19" s="1"/>
  <c r="G113" i="14"/>
  <c r="J113" i="14" s="1"/>
  <c r="P296" i="19" s="1"/>
  <c r="G105" i="14"/>
  <c r="J105" i="14" s="1"/>
  <c r="P288" i="19" s="1"/>
  <c r="G73" i="14"/>
  <c r="J73" i="14" s="1"/>
  <c r="P256" i="19" s="1"/>
  <c r="G33" i="14"/>
  <c r="J33" i="14" s="1"/>
  <c r="P216" i="19" s="1"/>
  <c r="G72" i="14"/>
  <c r="J72" i="14" s="1"/>
  <c r="P255" i="19" s="1"/>
  <c r="G24" i="14"/>
  <c r="J24" i="14" s="1"/>
  <c r="P207" i="19" s="1"/>
  <c r="G119" i="14"/>
  <c r="J119" i="14" s="1"/>
  <c r="P302" i="19" s="1"/>
  <c r="G111" i="14"/>
  <c r="J111" i="14" s="1"/>
  <c r="P294" i="19" s="1"/>
  <c r="G103" i="14"/>
  <c r="J103" i="14" s="1"/>
  <c r="P286" i="19" s="1"/>
  <c r="G95" i="14"/>
  <c r="J95" i="14" s="1"/>
  <c r="P278" i="19" s="1"/>
  <c r="G87" i="14"/>
  <c r="J87" i="14" s="1"/>
  <c r="P270" i="19" s="1"/>
  <c r="G79" i="14"/>
  <c r="J79" i="14" s="1"/>
  <c r="P262" i="19" s="1"/>
  <c r="G71" i="14"/>
  <c r="J71" i="14" s="1"/>
  <c r="P254" i="19" s="1"/>
  <c r="G63" i="14"/>
  <c r="J63" i="14" s="1"/>
  <c r="P246" i="19" s="1"/>
  <c r="G55" i="14"/>
  <c r="J55" i="14" s="1"/>
  <c r="P238" i="19" s="1"/>
  <c r="G47" i="14"/>
  <c r="J47" i="14" s="1"/>
  <c r="P230" i="19" s="1"/>
  <c r="G39" i="14"/>
  <c r="J39" i="14" s="1"/>
  <c r="P222" i="19" s="1"/>
  <c r="G31" i="14"/>
  <c r="J31" i="14" s="1"/>
  <c r="P214" i="19" s="1"/>
  <c r="G23" i="14"/>
  <c r="J23" i="14" s="1"/>
  <c r="P206" i="19" s="1"/>
  <c r="G89" i="14"/>
  <c r="J89" i="14" s="1"/>
  <c r="P272" i="19" s="1"/>
  <c r="G41" i="14"/>
  <c r="J41" i="14" s="1"/>
  <c r="P224" i="19" s="1"/>
  <c r="G104" i="14"/>
  <c r="J104" i="14" s="1"/>
  <c r="P287" i="19" s="1"/>
  <c r="G96" i="14"/>
  <c r="J96" i="14" s="1"/>
  <c r="P279" i="19" s="1"/>
  <c r="G48" i="14"/>
  <c r="J48" i="14" s="1"/>
  <c r="P231" i="19" s="1"/>
  <c r="G118" i="14"/>
  <c r="J118" i="14" s="1"/>
  <c r="P301" i="19" s="1"/>
  <c r="G110" i="14"/>
  <c r="J110" i="14" s="1"/>
  <c r="P293" i="19" s="1"/>
  <c r="G102" i="14"/>
  <c r="J102" i="14" s="1"/>
  <c r="P285" i="19" s="1"/>
  <c r="G94" i="14"/>
  <c r="J94" i="14" s="1"/>
  <c r="P277" i="19" s="1"/>
  <c r="G86" i="14"/>
  <c r="J86" i="14" s="1"/>
  <c r="P269" i="19" s="1"/>
  <c r="G78" i="14"/>
  <c r="J78" i="14" s="1"/>
  <c r="P261" i="19" s="1"/>
  <c r="G70" i="14"/>
  <c r="J70" i="14" s="1"/>
  <c r="P253" i="19" s="1"/>
  <c r="G62" i="14"/>
  <c r="J62" i="14" s="1"/>
  <c r="P245" i="19" s="1"/>
  <c r="G54" i="14"/>
  <c r="J54" i="14" s="1"/>
  <c r="P237" i="19" s="1"/>
  <c r="G46" i="14"/>
  <c r="J46" i="14" s="1"/>
  <c r="P229" i="19" s="1"/>
  <c r="G38" i="14"/>
  <c r="J38" i="14" s="1"/>
  <c r="P221" i="19" s="1"/>
  <c r="G30" i="14"/>
  <c r="J30" i="14" s="1"/>
  <c r="P213" i="19" s="1"/>
  <c r="G22" i="14"/>
  <c r="J22" i="14" s="1"/>
  <c r="P205" i="19" s="1"/>
  <c r="Q206" i="19" s="1"/>
  <c r="G81" i="14"/>
  <c r="J81" i="14" s="1"/>
  <c r="P264" i="19" s="1"/>
  <c r="G25" i="14"/>
  <c r="J25" i="14" s="1"/>
  <c r="P208" i="19" s="1"/>
  <c r="G80" i="14"/>
  <c r="J80" i="14" s="1"/>
  <c r="P263" i="19" s="1"/>
  <c r="G40" i="14"/>
  <c r="J40" i="14" s="1"/>
  <c r="P223" i="19" s="1"/>
  <c r="G117" i="14"/>
  <c r="J117" i="14" s="1"/>
  <c r="P300" i="19" s="1"/>
  <c r="G109" i="14"/>
  <c r="J109" i="14" s="1"/>
  <c r="P292" i="19" s="1"/>
  <c r="G101" i="14"/>
  <c r="J101" i="14" s="1"/>
  <c r="P284" i="19" s="1"/>
  <c r="G93" i="14"/>
  <c r="J93" i="14" s="1"/>
  <c r="P276" i="19" s="1"/>
  <c r="G85" i="14"/>
  <c r="J85" i="14" s="1"/>
  <c r="P268" i="19" s="1"/>
  <c r="G77" i="14"/>
  <c r="J77" i="14" s="1"/>
  <c r="P260" i="19" s="1"/>
  <c r="G69" i="14"/>
  <c r="J69" i="14" s="1"/>
  <c r="P252" i="19" s="1"/>
  <c r="G61" i="14"/>
  <c r="J61" i="14" s="1"/>
  <c r="P244" i="19" s="1"/>
  <c r="G53" i="14"/>
  <c r="J53" i="14" s="1"/>
  <c r="P236" i="19" s="1"/>
  <c r="G45" i="14"/>
  <c r="J45" i="14" s="1"/>
  <c r="P228" i="19" s="1"/>
  <c r="G37" i="14"/>
  <c r="J37" i="14" s="1"/>
  <c r="P220" i="19" s="1"/>
  <c r="G29" i="14"/>
  <c r="J29" i="14" s="1"/>
  <c r="P212" i="19" s="1"/>
  <c r="G57" i="14"/>
  <c r="J57" i="14" s="1"/>
  <c r="P240" i="19" s="1"/>
  <c r="G120" i="14"/>
  <c r="J120" i="14" s="1"/>
  <c r="P303" i="19" s="1"/>
  <c r="G56" i="14"/>
  <c r="J56" i="14" s="1"/>
  <c r="P239" i="19" s="1"/>
  <c r="G116" i="14"/>
  <c r="J116" i="14" s="1"/>
  <c r="P299" i="19" s="1"/>
  <c r="G108" i="14"/>
  <c r="J108" i="14" s="1"/>
  <c r="P291" i="19" s="1"/>
  <c r="G100" i="14"/>
  <c r="J100" i="14" s="1"/>
  <c r="P283" i="19" s="1"/>
  <c r="G92" i="14"/>
  <c r="J92" i="14" s="1"/>
  <c r="P275" i="19" s="1"/>
  <c r="G84" i="14"/>
  <c r="J84" i="14" s="1"/>
  <c r="P267" i="19" s="1"/>
  <c r="G76" i="14"/>
  <c r="J76" i="14" s="1"/>
  <c r="P259" i="19" s="1"/>
  <c r="G68" i="14"/>
  <c r="J68" i="14" s="1"/>
  <c r="P251" i="19" s="1"/>
  <c r="G60" i="14"/>
  <c r="J60" i="14" s="1"/>
  <c r="P243" i="19" s="1"/>
  <c r="G52" i="14"/>
  <c r="J52" i="14" s="1"/>
  <c r="P235" i="19" s="1"/>
  <c r="G44" i="14"/>
  <c r="J44" i="14" s="1"/>
  <c r="P227" i="19" s="1"/>
  <c r="G36" i="14"/>
  <c r="J36" i="14" s="1"/>
  <c r="P219" i="19" s="1"/>
  <c r="G28" i="14"/>
  <c r="J28" i="14" s="1"/>
  <c r="P211" i="19" s="1"/>
  <c r="G65" i="14"/>
  <c r="J65" i="14" s="1"/>
  <c r="P248" i="19" s="1"/>
  <c r="G112" i="14"/>
  <c r="J112" i="14" s="1"/>
  <c r="P295" i="19" s="1"/>
  <c r="G64" i="14"/>
  <c r="J64" i="14" s="1"/>
  <c r="P247" i="19" s="1"/>
  <c r="G115" i="14"/>
  <c r="J115" i="14" s="1"/>
  <c r="P298" i="19" s="1"/>
  <c r="G107" i="14"/>
  <c r="J107" i="14" s="1"/>
  <c r="P290" i="19" s="1"/>
  <c r="G99" i="14"/>
  <c r="J99" i="14" s="1"/>
  <c r="P282" i="19" s="1"/>
  <c r="G91" i="14"/>
  <c r="J91" i="14" s="1"/>
  <c r="P274" i="19" s="1"/>
  <c r="G83" i="14"/>
  <c r="J83" i="14" s="1"/>
  <c r="P266" i="19" s="1"/>
  <c r="G75" i="14"/>
  <c r="J75" i="14" s="1"/>
  <c r="P258" i="19" s="1"/>
  <c r="G67" i="14"/>
  <c r="J67" i="14" s="1"/>
  <c r="P250" i="19" s="1"/>
  <c r="G59" i="14"/>
  <c r="J59" i="14" s="1"/>
  <c r="P242" i="19" s="1"/>
  <c r="G51" i="14"/>
  <c r="J51" i="14" s="1"/>
  <c r="P234" i="19" s="1"/>
  <c r="G43" i="14"/>
  <c r="J43" i="14" s="1"/>
  <c r="P226" i="19" s="1"/>
  <c r="G35" i="14"/>
  <c r="J35" i="14" s="1"/>
  <c r="P218" i="19" s="1"/>
  <c r="G27" i="14"/>
  <c r="J27" i="14" s="1"/>
  <c r="P210" i="19" s="1"/>
  <c r="G97" i="14"/>
  <c r="J97" i="14" s="1"/>
  <c r="P280" i="19" s="1"/>
  <c r="G49" i="14"/>
  <c r="J49" i="14" s="1"/>
  <c r="P232" i="19" s="1"/>
  <c r="G88" i="14"/>
  <c r="J88" i="14" s="1"/>
  <c r="P271" i="19" s="1"/>
  <c r="G32" i="14"/>
  <c r="J32" i="14" s="1"/>
  <c r="P215" i="19" s="1"/>
  <c r="G114" i="14"/>
  <c r="J114" i="14" s="1"/>
  <c r="P297" i="19" s="1"/>
  <c r="G106" i="14"/>
  <c r="J106" i="14" s="1"/>
  <c r="P289" i="19" s="1"/>
  <c r="G98" i="14"/>
  <c r="J98" i="14" s="1"/>
  <c r="P281" i="19" s="1"/>
  <c r="G90" i="14"/>
  <c r="J90" i="14" s="1"/>
  <c r="P273" i="19" s="1"/>
  <c r="G82" i="14"/>
  <c r="J82" i="14" s="1"/>
  <c r="P265" i="19" s="1"/>
  <c r="G74" i="14"/>
  <c r="J74" i="14" s="1"/>
  <c r="P257" i="19" s="1"/>
  <c r="G66" i="14"/>
  <c r="J66" i="14" s="1"/>
  <c r="P249" i="19" s="1"/>
  <c r="G58" i="14"/>
  <c r="J58" i="14" s="1"/>
  <c r="P241" i="19" s="1"/>
  <c r="G50" i="14"/>
  <c r="J50" i="14" s="1"/>
  <c r="P233" i="19" s="1"/>
  <c r="G42" i="14"/>
  <c r="J42" i="14" s="1"/>
  <c r="P225" i="19" s="1"/>
  <c r="G34" i="14"/>
  <c r="J34" i="14" s="1"/>
  <c r="P217" i="19" s="1"/>
  <c r="G26" i="14"/>
  <c r="J26" i="14" s="1"/>
  <c r="P209" i="19" s="1"/>
  <c r="E23" i="14"/>
  <c r="P105" i="19" s="1"/>
  <c r="E21" i="14"/>
  <c r="P103" i="19" s="1"/>
  <c r="E116" i="14"/>
  <c r="P198" i="19" s="1"/>
  <c r="E108" i="14"/>
  <c r="P190" i="19" s="1"/>
  <c r="E100" i="14"/>
  <c r="P182" i="19" s="1"/>
  <c r="E92" i="14"/>
  <c r="P174" i="19" s="1"/>
  <c r="E84" i="14"/>
  <c r="P166" i="19" s="1"/>
  <c r="E76" i="14"/>
  <c r="P158" i="19" s="1"/>
  <c r="E68" i="14"/>
  <c r="P150" i="19" s="1"/>
  <c r="E60" i="14"/>
  <c r="P142" i="19" s="1"/>
  <c r="E52" i="14"/>
  <c r="P134" i="19" s="1"/>
  <c r="E44" i="14"/>
  <c r="P126" i="19" s="1"/>
  <c r="E36" i="14"/>
  <c r="P118" i="19" s="1"/>
  <c r="E28" i="14"/>
  <c r="P110" i="19" s="1"/>
  <c r="E115" i="14"/>
  <c r="P197" i="19" s="1"/>
  <c r="E107" i="14"/>
  <c r="P189" i="19" s="1"/>
  <c r="E99" i="14"/>
  <c r="P181" i="19" s="1"/>
  <c r="E91" i="14"/>
  <c r="P173" i="19" s="1"/>
  <c r="E83" i="14"/>
  <c r="P165" i="19" s="1"/>
  <c r="E75" i="14"/>
  <c r="P157" i="19" s="1"/>
  <c r="E67" i="14"/>
  <c r="P149" i="19" s="1"/>
  <c r="E59" i="14"/>
  <c r="P141" i="19" s="1"/>
  <c r="E51" i="14"/>
  <c r="P133" i="19" s="1"/>
  <c r="E43" i="14"/>
  <c r="P125" i="19" s="1"/>
  <c r="E35" i="14"/>
  <c r="P117" i="19" s="1"/>
  <c r="E24" i="14"/>
  <c r="P106" i="19" s="1"/>
  <c r="E104" i="14"/>
  <c r="P186" i="19" s="1"/>
  <c r="E58" i="14"/>
  <c r="P140" i="19" s="1"/>
  <c r="E114" i="14"/>
  <c r="P196" i="19" s="1"/>
  <c r="E106" i="14"/>
  <c r="P188" i="19" s="1"/>
  <c r="E98" i="14"/>
  <c r="P180" i="19" s="1"/>
  <c r="E90" i="14"/>
  <c r="P172" i="19" s="1"/>
  <c r="E82" i="14"/>
  <c r="P164" i="19" s="1"/>
  <c r="E74" i="14"/>
  <c r="P156" i="19" s="1"/>
  <c r="E66" i="14"/>
  <c r="P148" i="19" s="1"/>
  <c r="E50" i="14"/>
  <c r="P132" i="19" s="1"/>
  <c r="E42" i="14"/>
  <c r="P124" i="19" s="1"/>
  <c r="E34" i="14"/>
  <c r="P116" i="19" s="1"/>
  <c r="E26" i="14"/>
  <c r="P108" i="19" s="1"/>
  <c r="E120" i="14"/>
  <c r="P202" i="19" s="1"/>
  <c r="E112" i="14"/>
  <c r="P194" i="19" s="1"/>
  <c r="E96" i="14"/>
  <c r="P178" i="19" s="1"/>
  <c r="E88" i="14"/>
  <c r="P170" i="19" s="1"/>
  <c r="E80" i="14"/>
  <c r="P162" i="19" s="1"/>
  <c r="E72" i="14"/>
  <c r="P154" i="19" s="1"/>
  <c r="E56" i="14"/>
  <c r="P138" i="19" s="1"/>
  <c r="E25" i="14"/>
  <c r="P107" i="19" s="1"/>
  <c r="E119" i="14"/>
  <c r="P201" i="19" s="1"/>
  <c r="E111" i="14"/>
  <c r="P193" i="19" s="1"/>
  <c r="E103" i="14"/>
  <c r="P185" i="19" s="1"/>
  <c r="E95" i="14"/>
  <c r="P177" i="19" s="1"/>
  <c r="E87" i="14"/>
  <c r="P169" i="19" s="1"/>
  <c r="E79" i="14"/>
  <c r="P161" i="19" s="1"/>
  <c r="E71" i="14"/>
  <c r="P153" i="19" s="1"/>
  <c r="E63" i="14"/>
  <c r="P145" i="19" s="1"/>
  <c r="E55" i="14"/>
  <c r="P137" i="19" s="1"/>
  <c r="E118" i="14"/>
  <c r="P200" i="19" s="1"/>
  <c r="E110" i="14"/>
  <c r="P192" i="19" s="1"/>
  <c r="E102" i="14"/>
  <c r="P184" i="19" s="1"/>
  <c r="E94" i="14"/>
  <c r="P176" i="19" s="1"/>
  <c r="E86" i="14"/>
  <c r="P168" i="19" s="1"/>
  <c r="E78" i="14"/>
  <c r="P160" i="19" s="1"/>
  <c r="E70" i="14"/>
  <c r="P152" i="19" s="1"/>
  <c r="E62" i="14"/>
  <c r="P144" i="19" s="1"/>
  <c r="E54" i="14"/>
  <c r="P136" i="19" s="1"/>
  <c r="E46" i="14"/>
  <c r="P128" i="19" s="1"/>
  <c r="E38" i="14"/>
  <c r="P120" i="19" s="1"/>
  <c r="E30" i="14"/>
  <c r="P112" i="19" s="1"/>
  <c r="E22" i="14"/>
  <c r="P104" i="19" s="1"/>
  <c r="E117" i="14"/>
  <c r="P199" i="19" s="1"/>
  <c r="E109" i="14"/>
  <c r="P191" i="19" s="1"/>
  <c r="E101" i="14"/>
  <c r="P183" i="19" s="1"/>
  <c r="E93" i="14"/>
  <c r="P175" i="19" s="1"/>
  <c r="E85" i="14"/>
  <c r="P167" i="19" s="1"/>
  <c r="E77" i="14"/>
  <c r="P159" i="19" s="1"/>
  <c r="E69" i="14"/>
  <c r="P151" i="19" s="1"/>
  <c r="E61" i="14"/>
  <c r="P143" i="19" s="1"/>
  <c r="E53" i="14"/>
  <c r="P135" i="19" s="1"/>
  <c r="E45" i="14"/>
  <c r="P127" i="19" s="1"/>
  <c r="E37" i="14"/>
  <c r="P119" i="19" s="1"/>
  <c r="E29" i="14"/>
  <c r="P111" i="19" s="1"/>
  <c r="E27" i="14"/>
  <c r="P109" i="19" s="1"/>
  <c r="E121" i="14"/>
  <c r="P203" i="19" s="1"/>
  <c r="E113" i="14"/>
  <c r="P195" i="19" s="1"/>
  <c r="E105" i="14"/>
  <c r="P187" i="19" s="1"/>
  <c r="E97" i="14"/>
  <c r="P179" i="19" s="1"/>
  <c r="E89" i="14"/>
  <c r="P171" i="19" s="1"/>
  <c r="E81" i="14"/>
  <c r="P163" i="19" s="1"/>
  <c r="E73" i="14"/>
  <c r="P155" i="19" s="1"/>
  <c r="E65" i="14"/>
  <c r="P147" i="19" s="1"/>
  <c r="E57" i="14"/>
  <c r="P139" i="19" s="1"/>
  <c r="E49" i="14"/>
  <c r="P131" i="19" s="1"/>
  <c r="E41" i="14"/>
  <c r="P123" i="19" s="1"/>
  <c r="E33" i="14"/>
  <c r="P115" i="19" s="1"/>
  <c r="E64" i="14"/>
  <c r="P146" i="19" s="1"/>
  <c r="E40" i="14"/>
  <c r="P122" i="19" s="1"/>
  <c r="E32" i="14"/>
  <c r="P114" i="19" s="1"/>
  <c r="E47" i="14"/>
  <c r="P129" i="19" s="1"/>
  <c r="E39" i="14"/>
  <c r="P121" i="19" s="1"/>
  <c r="E31" i="14"/>
  <c r="P113" i="19" s="1"/>
  <c r="E48" i="14"/>
  <c r="P130" i="19" s="1"/>
  <c r="Y12" i="17"/>
  <c r="Y9" i="17"/>
  <c r="Z9" i="17"/>
  <c r="AA9" i="17"/>
  <c r="AB9" i="17"/>
  <c r="Y10" i="17"/>
  <c r="Z10" i="17"/>
  <c r="AA10" i="17"/>
  <c r="AB10" i="17"/>
  <c r="Z8" i="17"/>
  <c r="AA8" i="17"/>
  <c r="AB8" i="17"/>
  <c r="Y8" i="17"/>
  <c r="U204" i="19"/>
  <c r="U205" i="19" s="1"/>
  <c r="U206" i="19" s="1"/>
  <c r="U207" i="19" s="1"/>
  <c r="U208" i="19" s="1"/>
  <c r="U209" i="19" s="1"/>
  <c r="U210" i="19" s="1"/>
  <c r="U211" i="19" s="1"/>
  <c r="U212" i="19" s="1"/>
  <c r="U213" i="19" s="1"/>
  <c r="U214" i="19" s="1"/>
  <c r="U215" i="19" s="1"/>
  <c r="U216" i="19" s="1"/>
  <c r="U217" i="19" s="1"/>
  <c r="U218" i="19" s="1"/>
  <c r="U219" i="19" s="1"/>
  <c r="U220" i="19" s="1"/>
  <c r="U221" i="19" s="1"/>
  <c r="U222" i="19" s="1"/>
  <c r="U223" i="19" s="1"/>
  <c r="U224" i="19" s="1"/>
  <c r="U225" i="19" s="1"/>
  <c r="U226" i="19" s="1"/>
  <c r="U227" i="19" s="1"/>
  <c r="U228" i="19" s="1"/>
  <c r="U229" i="19" s="1"/>
  <c r="U230" i="19" s="1"/>
  <c r="U231" i="19" s="1"/>
  <c r="U232" i="19" s="1"/>
  <c r="U233" i="19" s="1"/>
  <c r="U234" i="19" s="1"/>
  <c r="U235" i="19" s="1"/>
  <c r="U236" i="19" s="1"/>
  <c r="U237" i="19" s="1"/>
  <c r="U238" i="19" s="1"/>
  <c r="U239" i="19" s="1"/>
  <c r="U240" i="19" s="1"/>
  <c r="S204" i="19"/>
  <c r="S205" i="19" s="1"/>
  <c r="S206" i="19" s="1"/>
  <c r="S207" i="19" s="1"/>
  <c r="S208" i="19" s="1"/>
  <c r="S209" i="19" s="1"/>
  <c r="S210" i="19" s="1"/>
  <c r="S211" i="19" s="1"/>
  <c r="S212" i="19" s="1"/>
  <c r="S213" i="19" s="1"/>
  <c r="S214" i="19" s="1"/>
  <c r="S215" i="19" s="1"/>
  <c r="S216" i="19" s="1"/>
  <c r="S217" i="19" s="1"/>
  <c r="S218" i="19" s="1"/>
  <c r="S219" i="19" s="1"/>
  <c r="S220" i="19" s="1"/>
  <c r="S221" i="19" s="1"/>
  <c r="S222" i="19" s="1"/>
  <c r="S223" i="19" s="1"/>
  <c r="S224" i="19" s="1"/>
  <c r="S225" i="19" s="1"/>
  <c r="S226" i="19" s="1"/>
  <c r="S227" i="19" s="1"/>
  <c r="S228" i="19" s="1"/>
  <c r="S229" i="19" s="1"/>
  <c r="S230" i="19" s="1"/>
  <c r="S231" i="19" s="1"/>
  <c r="S232" i="19" s="1"/>
  <c r="S233" i="19" s="1"/>
  <c r="S234" i="19" s="1"/>
  <c r="S235" i="19" s="1"/>
  <c r="S236" i="19" s="1"/>
  <c r="S237" i="19" s="1"/>
  <c r="S238" i="19" s="1"/>
  <c r="S239" i="19" s="1"/>
  <c r="S240" i="19" s="1"/>
  <c r="D204" i="19"/>
  <c r="D205" i="19" s="1"/>
  <c r="C204" i="19"/>
  <c r="C205" i="19" s="1"/>
  <c r="C206" i="19" s="1"/>
  <c r="C207" i="19" s="1"/>
  <c r="U103" i="19"/>
  <c r="U104" i="19" s="1"/>
  <c r="U105" i="19" s="1"/>
  <c r="U106" i="19" s="1"/>
  <c r="U107" i="19" s="1"/>
  <c r="U108" i="19" s="1"/>
  <c r="U109" i="19" s="1"/>
  <c r="U110" i="19" s="1"/>
  <c r="U111" i="19" s="1"/>
  <c r="U112" i="19" s="1"/>
  <c r="U113" i="19" s="1"/>
  <c r="U114" i="19" s="1"/>
  <c r="U115" i="19" s="1"/>
  <c r="U116" i="19" s="1"/>
  <c r="U117" i="19" s="1"/>
  <c r="U118" i="19" s="1"/>
  <c r="U119" i="19" s="1"/>
  <c r="U120" i="19" s="1"/>
  <c r="U121" i="19" s="1"/>
  <c r="U122" i="19" s="1"/>
  <c r="U123" i="19" s="1"/>
  <c r="U124" i="19" s="1"/>
  <c r="U125" i="19" s="1"/>
  <c r="U126" i="19" s="1"/>
  <c r="U127" i="19" s="1"/>
  <c r="U128" i="19" s="1"/>
  <c r="U129" i="19" s="1"/>
  <c r="U130" i="19" s="1"/>
  <c r="U131" i="19" s="1"/>
  <c r="U132" i="19" s="1"/>
  <c r="U133" i="19" s="1"/>
  <c r="U134" i="19" s="1"/>
  <c r="U135" i="19" s="1"/>
  <c r="U136" i="19" s="1"/>
  <c r="U137" i="19" s="1"/>
  <c r="U138" i="19" s="1"/>
  <c r="U139" i="19" s="1"/>
  <c r="U140" i="19" s="1"/>
  <c r="S103" i="19"/>
  <c r="S104" i="19" s="1"/>
  <c r="S105" i="19" s="1"/>
  <c r="S106" i="19" s="1"/>
  <c r="S107" i="19" s="1"/>
  <c r="S108" i="19" s="1"/>
  <c r="S109" i="19" s="1"/>
  <c r="S110" i="19" s="1"/>
  <c r="S111" i="19" s="1"/>
  <c r="S112" i="19" s="1"/>
  <c r="S113" i="19" s="1"/>
  <c r="S114" i="19" s="1"/>
  <c r="S115" i="19" s="1"/>
  <c r="S116" i="19" s="1"/>
  <c r="S117" i="19" s="1"/>
  <c r="S118" i="19" s="1"/>
  <c r="S119" i="19" s="1"/>
  <c r="S120" i="19" s="1"/>
  <c r="S121" i="19" s="1"/>
  <c r="S122" i="19" s="1"/>
  <c r="S123" i="19" s="1"/>
  <c r="S124" i="19" s="1"/>
  <c r="S125" i="19" s="1"/>
  <c r="S126" i="19" s="1"/>
  <c r="S127" i="19" s="1"/>
  <c r="S128" i="19" s="1"/>
  <c r="S129" i="19" s="1"/>
  <c r="S130" i="19" s="1"/>
  <c r="S131" i="19" s="1"/>
  <c r="S132" i="19" s="1"/>
  <c r="S133" i="19" s="1"/>
  <c r="S134" i="19" s="1"/>
  <c r="S135" i="19" s="1"/>
  <c r="S136" i="19" s="1"/>
  <c r="S137" i="19" s="1"/>
  <c r="S138" i="19" s="1"/>
  <c r="S139" i="19" s="1"/>
  <c r="S140" i="19" s="1"/>
  <c r="D103" i="19"/>
  <c r="C103" i="19"/>
  <c r="C104" i="19" s="1"/>
  <c r="C105" i="19" s="1"/>
  <c r="C106" i="19" s="1"/>
  <c r="C107" i="19" s="1"/>
  <c r="C108" i="19" s="1"/>
  <c r="C109" i="19" s="1"/>
  <c r="C110" i="19" s="1"/>
  <c r="C111" i="19" s="1"/>
  <c r="C112" i="19" s="1"/>
  <c r="C113" i="19" s="1"/>
  <c r="C114" i="19" s="1"/>
  <c r="C115" i="19" s="1"/>
  <c r="C116" i="19" s="1"/>
  <c r="C117" i="19" s="1"/>
  <c r="C118" i="19" s="1"/>
  <c r="C119" i="19" s="1"/>
  <c r="C120" i="19" s="1"/>
  <c r="C121" i="19" s="1"/>
  <c r="C122" i="19" s="1"/>
  <c r="C123" i="19" s="1"/>
  <c r="C124" i="19" s="1"/>
  <c r="C125" i="19" s="1"/>
  <c r="C126" i="19" s="1"/>
  <c r="C127" i="19" s="1"/>
  <c r="C128" i="19" s="1"/>
  <c r="C129" i="19" s="1"/>
  <c r="C130" i="19" s="1"/>
  <c r="C131" i="19" s="1"/>
  <c r="C132" i="19" s="1"/>
  <c r="C133" i="19" s="1"/>
  <c r="C134" i="19" s="1"/>
  <c r="C135" i="19" s="1"/>
  <c r="C136" i="19" s="1"/>
  <c r="C137" i="19" s="1"/>
  <c r="C138" i="19" s="1"/>
  <c r="C139" i="19" s="1"/>
  <c r="C140" i="19" s="1"/>
  <c r="S3" i="19"/>
  <c r="S4" i="19" s="1"/>
  <c r="S5" i="19" s="1"/>
  <c r="S6" i="19" s="1"/>
  <c r="S7" i="19" s="1"/>
  <c r="S8" i="19" s="1"/>
  <c r="S9" i="19" s="1"/>
  <c r="S10" i="19" s="1"/>
  <c r="S11" i="19" s="1"/>
  <c r="S12" i="19" s="1"/>
  <c r="S13" i="19" s="1"/>
  <c r="S14" i="19" s="1"/>
  <c r="S15" i="19" s="1"/>
  <c r="S16" i="19" s="1"/>
  <c r="S17" i="19" s="1"/>
  <c r="S18" i="19" s="1"/>
  <c r="S19" i="19" s="1"/>
  <c r="S20" i="19" s="1"/>
  <c r="S21" i="19" s="1"/>
  <c r="S22" i="19" s="1"/>
  <c r="S23" i="19" s="1"/>
  <c r="S24" i="19" s="1"/>
  <c r="S25" i="19" s="1"/>
  <c r="S26" i="19" s="1"/>
  <c r="S27" i="19" s="1"/>
  <c r="S28" i="19" s="1"/>
  <c r="S29" i="19" s="1"/>
  <c r="D3" i="19"/>
  <c r="C3" i="19"/>
  <c r="C4" i="19" s="1"/>
  <c r="C5" i="19" s="1"/>
  <c r="C6" i="19" s="1"/>
  <c r="C7" i="19" s="1"/>
  <c r="C8" i="19" s="1"/>
  <c r="C9" i="19" s="1"/>
  <c r="C10" i="19" s="1"/>
  <c r="C11" i="19" s="1"/>
  <c r="C12" i="19" s="1"/>
  <c r="C13" i="19" s="1"/>
  <c r="Q205" i="19"/>
  <c r="O103" i="19"/>
  <c r="S30" i="19" l="1"/>
  <c r="Q207" i="19"/>
  <c r="C14" i="19"/>
  <c r="X13" i="19"/>
  <c r="Q118" i="19"/>
  <c r="Q208" i="19"/>
  <c r="Q209" i="19"/>
  <c r="Q217" i="19"/>
  <c r="Q210" i="19"/>
  <c r="Q222" i="19"/>
  <c r="Q215" i="19"/>
  <c r="Q234" i="19"/>
  <c r="Q218" i="19"/>
  <c r="Q216" i="19"/>
  <c r="Q219" i="19"/>
  <c r="Q212" i="19"/>
  <c r="Q220" i="19"/>
  <c r="Q221" i="19"/>
  <c r="Q211" i="19"/>
  <c r="Q213" i="19"/>
  <c r="Q214" i="19"/>
  <c r="Q233" i="19"/>
  <c r="Q126" i="19"/>
  <c r="Q226" i="19"/>
  <c r="Q227" i="19"/>
  <c r="Q228" i="19"/>
  <c r="Q229" i="19"/>
  <c r="Q230" i="19"/>
  <c r="Q223" i="19"/>
  <c r="Q231" i="19"/>
  <c r="Q224" i="19"/>
  <c r="Q232" i="19"/>
  <c r="Q225" i="19"/>
  <c r="Q110" i="19"/>
  <c r="Q133" i="19"/>
  <c r="Q127" i="19"/>
  <c r="Q104" i="19"/>
  <c r="Q112" i="19"/>
  <c r="Q120" i="19"/>
  <c r="Q128" i="19"/>
  <c r="Q111" i="19"/>
  <c r="Q105" i="19"/>
  <c r="Q113" i="19"/>
  <c r="Q121" i="19"/>
  <c r="Q129" i="19"/>
  <c r="Q114" i="19"/>
  <c r="Q130" i="19"/>
  <c r="Q107" i="19"/>
  <c r="Q115" i="19"/>
  <c r="Q123" i="19"/>
  <c r="Q131" i="19"/>
  <c r="Q119" i="19"/>
  <c r="Q106" i="19"/>
  <c r="Q122" i="19"/>
  <c r="Q108" i="19"/>
  <c r="Q116" i="19"/>
  <c r="Q124" i="19"/>
  <c r="Q132" i="19"/>
  <c r="Q109" i="19"/>
  <c r="Q117" i="19"/>
  <c r="Q125" i="19"/>
  <c r="Q100" i="19"/>
  <c r="V100" i="19" s="1"/>
  <c r="Q99" i="19"/>
  <c r="V99" i="19" s="1"/>
  <c r="Q97" i="19"/>
  <c r="V97" i="19" s="1"/>
  <c r="Q98" i="19"/>
  <c r="V98" i="19" s="1"/>
  <c r="Q102" i="19"/>
  <c r="V102" i="19" s="1"/>
  <c r="Q101" i="19"/>
  <c r="V101" i="19" s="1"/>
  <c r="Q96" i="19"/>
  <c r="V96" i="19" s="1"/>
  <c r="T3" i="19"/>
  <c r="Q63" i="19"/>
  <c r="V63" i="19" s="1"/>
  <c r="Q68" i="19"/>
  <c r="V68" i="19" s="1"/>
  <c r="Q70" i="19"/>
  <c r="V70" i="19" s="1"/>
  <c r="Q77" i="19"/>
  <c r="V77" i="19" s="1"/>
  <c r="Q86" i="19"/>
  <c r="V86" i="19" s="1"/>
  <c r="Q73" i="19"/>
  <c r="V73" i="19" s="1"/>
  <c r="Q91" i="19"/>
  <c r="V91" i="19" s="1"/>
  <c r="Q75" i="19"/>
  <c r="V75" i="19" s="1"/>
  <c r="Q79" i="19"/>
  <c r="V79" i="19" s="1"/>
  <c r="Q81" i="19"/>
  <c r="V81" i="19" s="1"/>
  <c r="Q88" i="19"/>
  <c r="V88" i="19" s="1"/>
  <c r="Q90" i="19"/>
  <c r="V90" i="19" s="1"/>
  <c r="Q61" i="19"/>
  <c r="V61" i="19" s="1"/>
  <c r="Q66" i="19"/>
  <c r="V66" i="19" s="1"/>
  <c r="Q72" i="19"/>
  <c r="V72" i="19" s="1"/>
  <c r="Q74" i="19"/>
  <c r="V74" i="19" s="1"/>
  <c r="Q83" i="19"/>
  <c r="V83" i="19" s="1"/>
  <c r="Q92" i="19"/>
  <c r="V92" i="19" s="1"/>
  <c r="Q94" i="19"/>
  <c r="V94" i="19" s="1"/>
  <c r="Q64" i="19"/>
  <c r="V64" i="19" s="1"/>
  <c r="Q84" i="19"/>
  <c r="V84" i="19" s="1"/>
  <c r="Q65" i="19"/>
  <c r="V65" i="19" s="1"/>
  <c r="Q85" i="19"/>
  <c r="V85" i="19" s="1"/>
  <c r="Q93" i="19"/>
  <c r="V93" i="19" s="1"/>
  <c r="Q95" i="19"/>
  <c r="V95" i="19" s="1"/>
  <c r="Q67" i="19"/>
  <c r="V67" i="19" s="1"/>
  <c r="Q69" i="19"/>
  <c r="V69" i="19" s="1"/>
  <c r="Q76" i="19"/>
  <c r="V76" i="19" s="1"/>
  <c r="Q78" i="19"/>
  <c r="V78" i="19" s="1"/>
  <c r="Q62" i="19"/>
  <c r="V62" i="19" s="1"/>
  <c r="Q71" i="19"/>
  <c r="V71" i="19" s="1"/>
  <c r="Q80" i="19"/>
  <c r="V80" i="19" s="1"/>
  <c r="Q82" i="19"/>
  <c r="V82" i="19" s="1"/>
  <c r="Q87" i="19"/>
  <c r="V87" i="19" s="1"/>
  <c r="Q89" i="19"/>
  <c r="V89" i="19" s="1"/>
  <c r="Q22" i="19"/>
  <c r="Q18" i="19"/>
  <c r="Q6" i="19"/>
  <c r="Q7" i="19"/>
  <c r="Q10" i="19"/>
  <c r="Q23" i="19"/>
  <c r="Q14" i="19"/>
  <c r="Q15" i="19"/>
  <c r="Q8" i="19"/>
  <c r="Q16" i="19"/>
  <c r="Q24" i="19"/>
  <c r="Q45" i="19"/>
  <c r="V45" i="19" s="1"/>
  <c r="Q9" i="19"/>
  <c r="Q17" i="19"/>
  <c r="Q26" i="19"/>
  <c r="Q11" i="19"/>
  <c r="Q19" i="19"/>
  <c r="Q12" i="19"/>
  <c r="Q20" i="19"/>
  <c r="Q55" i="19"/>
  <c r="V55" i="19" s="1"/>
  <c r="Q4" i="19"/>
  <c r="Q13" i="19"/>
  <c r="Q21" i="19"/>
  <c r="Q37" i="19"/>
  <c r="V37" i="19" s="1"/>
  <c r="Q5" i="19"/>
  <c r="Q52" i="19"/>
  <c r="V52" i="19" s="1"/>
  <c r="Q38" i="19"/>
  <c r="V38" i="19" s="1"/>
  <c r="Q58" i="19"/>
  <c r="V58" i="19" s="1"/>
  <c r="Q48" i="19"/>
  <c r="V48" i="19" s="1"/>
  <c r="Q59" i="19"/>
  <c r="V59" i="19" s="1"/>
  <c r="Q51" i="19"/>
  <c r="V51" i="19" s="1"/>
  <c r="Q56" i="19"/>
  <c r="V56" i="19" s="1"/>
  <c r="Q27" i="19"/>
  <c r="Q28" i="19"/>
  <c r="Q35" i="19"/>
  <c r="V35" i="19" s="1"/>
  <c r="Q39" i="19"/>
  <c r="V39" i="19" s="1"/>
  <c r="Q46" i="19"/>
  <c r="V46" i="19" s="1"/>
  <c r="Q49" i="19"/>
  <c r="V49" i="19" s="1"/>
  <c r="Q53" i="19"/>
  <c r="V53" i="19" s="1"/>
  <c r="Q60" i="19"/>
  <c r="V60" i="19" s="1"/>
  <c r="Q32" i="19"/>
  <c r="V32" i="19" s="1"/>
  <c r="Q43" i="19"/>
  <c r="V43" i="19" s="1"/>
  <c r="Q57" i="19"/>
  <c r="V57" i="19" s="1"/>
  <c r="Q31" i="19"/>
  <c r="V31" i="19" s="1"/>
  <c r="Q36" i="19"/>
  <c r="V36" i="19" s="1"/>
  <c r="Q40" i="19"/>
  <c r="V40" i="19" s="1"/>
  <c r="Q47" i="19"/>
  <c r="V47" i="19" s="1"/>
  <c r="Q50" i="19"/>
  <c r="V50" i="19" s="1"/>
  <c r="Q54" i="19"/>
  <c r="V54" i="19" s="1"/>
  <c r="Q42" i="19"/>
  <c r="V42" i="19" s="1"/>
  <c r="Q29" i="19"/>
  <c r="V29" i="19" s="1"/>
  <c r="Q33" i="19"/>
  <c r="V33" i="19" s="1"/>
  <c r="Q44" i="19"/>
  <c r="V44" i="19" s="1"/>
  <c r="Q25" i="19"/>
  <c r="Q30" i="19"/>
  <c r="V30" i="19" s="1"/>
  <c r="Q34" i="19"/>
  <c r="V34" i="19" s="1"/>
  <c r="Q41" i="19"/>
  <c r="V41" i="19" s="1"/>
  <c r="E103" i="19"/>
  <c r="R103" i="19" s="1"/>
  <c r="U241" i="19"/>
  <c r="S141" i="19"/>
  <c r="D206" i="19"/>
  <c r="T206" i="19" s="1"/>
  <c r="E205" i="19"/>
  <c r="R205" i="19" s="1"/>
  <c r="S241" i="19"/>
  <c r="T103" i="19"/>
  <c r="D104" i="19"/>
  <c r="C208" i="19"/>
  <c r="U141" i="19"/>
  <c r="C141" i="19"/>
  <c r="E3" i="19"/>
  <c r="R3" i="19" s="1"/>
  <c r="D4" i="19"/>
  <c r="T205" i="19"/>
  <c r="S31" i="19" l="1"/>
  <c r="S32" i="19" s="1"/>
  <c r="S33" i="19" s="1"/>
  <c r="S34" i="19" s="1"/>
  <c r="S35" i="19" s="1"/>
  <c r="S36" i="19" s="1"/>
  <c r="S37" i="19" s="1"/>
  <c r="S38" i="19" s="1"/>
  <c r="S39" i="19" s="1"/>
  <c r="S40" i="19" s="1"/>
  <c r="S41" i="19" s="1"/>
  <c r="S42" i="19" s="1"/>
  <c r="S43" i="19" s="1"/>
  <c r="S44" i="19" s="1"/>
  <c r="S45" i="19" s="1"/>
  <c r="S46" i="19" s="1"/>
  <c r="S47" i="19" s="1"/>
  <c r="S48" i="19" s="1"/>
  <c r="S49" i="19" s="1"/>
  <c r="S50" i="19" s="1"/>
  <c r="S51" i="19" s="1"/>
  <c r="S52" i="19" s="1"/>
  <c r="S53" i="19" s="1"/>
  <c r="S54" i="19" s="1"/>
  <c r="S55" i="19" s="1"/>
  <c r="S56" i="19" s="1"/>
  <c r="S57" i="19" s="1"/>
  <c r="S58" i="19" s="1"/>
  <c r="S59" i="19" s="1"/>
  <c r="S60" i="19" s="1"/>
  <c r="S61" i="19" s="1"/>
  <c r="S62" i="19" s="1"/>
  <c r="S63" i="19" s="1"/>
  <c r="S64" i="19" s="1"/>
  <c r="S65" i="19" s="1"/>
  <c r="S66" i="19" s="1"/>
  <c r="S67" i="19" s="1"/>
  <c r="S68" i="19" s="1"/>
  <c r="S69" i="19" s="1"/>
  <c r="S70" i="19" s="1"/>
  <c r="S71" i="19" s="1"/>
  <c r="S72" i="19" s="1"/>
  <c r="S73" i="19" s="1"/>
  <c r="S74" i="19" s="1"/>
  <c r="S75" i="19" s="1"/>
  <c r="S76" i="19" s="1"/>
  <c r="S77" i="19" s="1"/>
  <c r="S78" i="19" s="1"/>
  <c r="S79" i="19" s="1"/>
  <c r="S80" i="19" s="1"/>
  <c r="S81" i="19" s="1"/>
  <c r="S82" i="19" s="1"/>
  <c r="S83" i="19" s="1"/>
  <c r="S84" i="19" s="1"/>
  <c r="S85" i="19" s="1"/>
  <c r="S86" i="19" s="1"/>
  <c r="S87" i="19" s="1"/>
  <c r="S88" i="19" s="1"/>
  <c r="S89" i="19" s="1"/>
  <c r="S90" i="19" s="1"/>
  <c r="S91" i="19" s="1"/>
  <c r="S92" i="19" s="1"/>
  <c r="S93" i="19" s="1"/>
  <c r="S94" i="19" s="1"/>
  <c r="S95" i="19" s="1"/>
  <c r="S96" i="19" s="1"/>
  <c r="S97" i="19" s="1"/>
  <c r="S98" i="19" s="1"/>
  <c r="S99" i="19" s="1"/>
  <c r="S100" i="19" s="1"/>
  <c r="S101" i="19" s="1"/>
  <c r="S102" i="19" s="1"/>
  <c r="C15" i="19"/>
  <c r="X14" i="19"/>
  <c r="N3" i="19"/>
  <c r="O3" i="19" s="1"/>
  <c r="T104" i="19"/>
  <c r="N100" i="19"/>
  <c r="N96" i="19"/>
  <c r="N101" i="19"/>
  <c r="N102" i="19"/>
  <c r="N98" i="19"/>
  <c r="N97" i="19"/>
  <c r="N99" i="19"/>
  <c r="N62" i="19"/>
  <c r="N65" i="19"/>
  <c r="N66" i="19"/>
  <c r="N73" i="19"/>
  <c r="N78" i="19"/>
  <c r="N84" i="19"/>
  <c r="N61" i="19"/>
  <c r="N86" i="19"/>
  <c r="N76" i="19"/>
  <c r="N77" i="19"/>
  <c r="N89" i="19"/>
  <c r="N69" i="19"/>
  <c r="N94" i="19"/>
  <c r="N88" i="19"/>
  <c r="N70" i="19"/>
  <c r="N87" i="19"/>
  <c r="N67" i="19"/>
  <c r="N92" i="19"/>
  <c r="N81" i="19"/>
  <c r="N68" i="19"/>
  <c r="N64" i="19"/>
  <c r="N82" i="19"/>
  <c r="N95" i="19"/>
  <c r="N83" i="19"/>
  <c r="N79" i="19"/>
  <c r="N63" i="19"/>
  <c r="N80" i="19"/>
  <c r="N93" i="19"/>
  <c r="N74" i="19"/>
  <c r="N75" i="19"/>
  <c r="N90" i="19"/>
  <c r="N71" i="19"/>
  <c r="N85" i="19"/>
  <c r="N72" i="19"/>
  <c r="N91" i="19"/>
  <c r="T4" i="19"/>
  <c r="N23" i="19"/>
  <c r="N49" i="19"/>
  <c r="N10" i="19"/>
  <c r="N7" i="19"/>
  <c r="N54" i="19"/>
  <c r="N27" i="19"/>
  <c r="N30" i="19"/>
  <c r="N50" i="19"/>
  <c r="N53" i="19"/>
  <c r="N55" i="19"/>
  <c r="N13" i="19"/>
  <c r="N47" i="19"/>
  <c r="N42" i="19"/>
  <c r="N57" i="19"/>
  <c r="N35" i="19"/>
  <c r="N32" i="19"/>
  <c r="N60" i="19"/>
  <c r="N11" i="19"/>
  <c r="N8" i="19"/>
  <c r="N31" i="19"/>
  <c r="N37" i="19"/>
  <c r="N25" i="19"/>
  <c r="N4" i="19"/>
  <c r="N39" i="19"/>
  <c r="N36" i="19"/>
  <c r="N48" i="19"/>
  <c r="N22" i="19"/>
  <c r="N24" i="19"/>
  <c r="N59" i="19"/>
  <c r="N26" i="19"/>
  <c r="N14" i="19"/>
  <c r="N58" i="19"/>
  <c r="N20" i="19"/>
  <c r="N16" i="19"/>
  <c r="N34" i="19"/>
  <c r="N19" i="19"/>
  <c r="N9" i="19"/>
  <c r="N33" i="19"/>
  <c r="N28" i="19"/>
  <c r="N46" i="19"/>
  <c r="N41" i="19"/>
  <c r="N21" i="19"/>
  <c r="N52" i="19"/>
  <c r="N18" i="19"/>
  <c r="N51" i="19"/>
  <c r="N6" i="19"/>
  <c r="N56" i="19"/>
  <c r="N29" i="19"/>
  <c r="N17" i="19"/>
  <c r="N38" i="19"/>
  <c r="N5" i="19"/>
  <c r="N43" i="19"/>
  <c r="N44" i="19"/>
  <c r="N45" i="19"/>
  <c r="N15" i="19"/>
  <c r="N40" i="19"/>
  <c r="N12" i="19"/>
  <c r="AA140" i="19"/>
  <c r="S242" i="19"/>
  <c r="U142" i="19"/>
  <c r="D105" i="19"/>
  <c r="E104" i="19"/>
  <c r="R104" i="19" s="1"/>
  <c r="E206" i="19"/>
  <c r="R206" i="19" s="1"/>
  <c r="D207" i="19"/>
  <c r="S142" i="19"/>
  <c r="U242" i="19"/>
  <c r="C209" i="19"/>
  <c r="C142" i="19"/>
  <c r="D5" i="19"/>
  <c r="E4" i="19"/>
  <c r="R4" i="19" s="1"/>
  <c r="C16" i="19" l="1"/>
  <c r="X15" i="19"/>
  <c r="Q188" i="19"/>
  <c r="Q202" i="19"/>
  <c r="Q175" i="19"/>
  <c r="Q181" i="19"/>
  <c r="Q176" i="19"/>
  <c r="Q177" i="19"/>
  <c r="Q201" i="19"/>
  <c r="Q192" i="19"/>
  <c r="Q179" i="19"/>
  <c r="Q185" i="19"/>
  <c r="Q199" i="19"/>
  <c r="Q200" i="19"/>
  <c r="Q194" i="19"/>
  <c r="Q183" i="19"/>
  <c r="Q189" i="19"/>
  <c r="Q191" i="19"/>
  <c r="Q198" i="19"/>
  <c r="Q187" i="19"/>
  <c r="Q174" i="19"/>
  <c r="Q193" i="19"/>
  <c r="Q196" i="19"/>
  <c r="Q178" i="19"/>
  <c r="Q180" i="19"/>
  <c r="Q195" i="19"/>
  <c r="Q190" i="19"/>
  <c r="Q182" i="19"/>
  <c r="Q197" i="19"/>
  <c r="Q184" i="19"/>
  <c r="Q186" i="19"/>
  <c r="Q203" i="19"/>
  <c r="O96" i="19"/>
  <c r="O102" i="19"/>
  <c r="O98" i="19"/>
  <c r="O99" i="19"/>
  <c r="O97" i="19"/>
  <c r="O101" i="19"/>
  <c r="O100" i="19"/>
  <c r="O62" i="19"/>
  <c r="O66" i="19"/>
  <c r="O70" i="19"/>
  <c r="O74" i="19"/>
  <c r="O78" i="19"/>
  <c r="O82" i="19"/>
  <c r="O86" i="19"/>
  <c r="O90" i="19"/>
  <c r="O94" i="19"/>
  <c r="O65" i="19"/>
  <c r="O69" i="19"/>
  <c r="O73" i="19"/>
  <c r="O77" i="19"/>
  <c r="O81" i="19"/>
  <c r="O85" i="19"/>
  <c r="O89" i="19"/>
  <c r="O93" i="19"/>
  <c r="O67" i="19"/>
  <c r="O79" i="19"/>
  <c r="O63" i="19"/>
  <c r="O71" i="19"/>
  <c r="O64" i="19"/>
  <c r="O68" i="19"/>
  <c r="O72" i="19"/>
  <c r="O76" i="19"/>
  <c r="O80" i="19"/>
  <c r="O84" i="19"/>
  <c r="O88" i="19"/>
  <c r="O92" i="19"/>
  <c r="O75" i="19"/>
  <c r="O95" i="19"/>
  <c r="O83" i="19"/>
  <c r="O87" i="19"/>
  <c r="O91" i="19"/>
  <c r="O61" i="19"/>
  <c r="O4" i="19"/>
  <c r="Q166" i="19"/>
  <c r="Q155" i="19"/>
  <c r="Q148" i="19"/>
  <c r="Q134" i="19"/>
  <c r="Q141" i="19"/>
  <c r="V141" i="19" s="1"/>
  <c r="Q173" i="19"/>
  <c r="Q169" i="19"/>
  <c r="Q162" i="19"/>
  <c r="Q158" i="19"/>
  <c r="Q151" i="19"/>
  <c r="Q144" i="19"/>
  <c r="V144" i="19" s="1"/>
  <c r="Q140" i="19"/>
  <c r="V140" i="19" s="1"/>
  <c r="Q170" i="19"/>
  <c r="Q135" i="19"/>
  <c r="Q165" i="19"/>
  <c r="Q154" i="19"/>
  <c r="Q147" i="19"/>
  <c r="Q163" i="19"/>
  <c r="Q172" i="19"/>
  <c r="Q168" i="19"/>
  <c r="Q161" i="19"/>
  <c r="Q157" i="19"/>
  <c r="Q150" i="19"/>
  <c r="Q143" i="19"/>
  <c r="V143" i="19" s="1"/>
  <c r="Q139" i="19"/>
  <c r="Q152" i="19"/>
  <c r="Q164" i="19"/>
  <c r="Q153" i="19"/>
  <c r="Q146" i="19"/>
  <c r="Q138" i="19"/>
  <c r="Q171" i="19"/>
  <c r="Q167" i="19"/>
  <c r="Q160" i="19"/>
  <c r="Q149" i="19"/>
  <c r="Q142" i="19"/>
  <c r="V142" i="19" s="1"/>
  <c r="Q137" i="19"/>
  <c r="Q159" i="19"/>
  <c r="Q156" i="19"/>
  <c r="Q136" i="19"/>
  <c r="Q145" i="19"/>
  <c r="V145" i="19" s="1"/>
  <c r="Q257" i="19"/>
  <c r="V257" i="19" s="1"/>
  <c r="Q253" i="19"/>
  <c r="V253" i="19" s="1"/>
  <c r="Q249" i="19"/>
  <c r="V249" i="19" s="1"/>
  <c r="Q245" i="19"/>
  <c r="V245" i="19" s="1"/>
  <c r="Q237" i="19"/>
  <c r="Q242" i="19"/>
  <c r="V242" i="19" s="1"/>
  <c r="Q241" i="19"/>
  <c r="V241" i="19" s="1"/>
  <c r="Q236" i="19"/>
  <c r="Q256" i="19"/>
  <c r="V256" i="19" s="1"/>
  <c r="Q252" i="19"/>
  <c r="V252" i="19" s="1"/>
  <c r="Q248" i="19"/>
  <c r="V248" i="19" s="1"/>
  <c r="Q235" i="19"/>
  <c r="Q244" i="19"/>
  <c r="V244" i="19" s="1"/>
  <c r="Q240" i="19"/>
  <c r="V240" i="19" s="1"/>
  <c r="Q259" i="19"/>
  <c r="V259" i="19" s="1"/>
  <c r="Q255" i="19"/>
  <c r="V255" i="19" s="1"/>
  <c r="Q251" i="19"/>
  <c r="V251" i="19" s="1"/>
  <c r="Q247" i="19"/>
  <c r="V247" i="19" s="1"/>
  <c r="Q243" i="19"/>
  <c r="V243" i="19" s="1"/>
  <c r="Q258" i="19"/>
  <c r="V258" i="19" s="1"/>
  <c r="Q254" i="19"/>
  <c r="V254" i="19" s="1"/>
  <c r="Q250" i="19"/>
  <c r="V250" i="19" s="1"/>
  <c r="Q246" i="19"/>
  <c r="V246" i="19" s="1"/>
  <c r="Q239" i="19"/>
  <c r="Q238" i="19"/>
  <c r="O9" i="19"/>
  <c r="O11" i="19"/>
  <c r="O13" i="19"/>
  <c r="O6" i="19"/>
  <c r="O54" i="19"/>
  <c r="O14" i="19"/>
  <c r="O28" i="19"/>
  <c r="O36" i="19"/>
  <c r="O52" i="19"/>
  <c r="O41" i="19"/>
  <c r="O20" i="19"/>
  <c r="O48" i="19"/>
  <c r="O7" i="19"/>
  <c r="O38" i="19"/>
  <c r="O12" i="19"/>
  <c r="O49" i="19"/>
  <c r="O40" i="19"/>
  <c r="O22" i="19"/>
  <c r="O39" i="19"/>
  <c r="O51" i="19"/>
  <c r="O21" i="19"/>
  <c r="O50" i="19"/>
  <c r="O18" i="19"/>
  <c r="O56" i="19"/>
  <c r="O32" i="19"/>
  <c r="O5" i="19"/>
  <c r="O27" i="19"/>
  <c r="O24" i="19"/>
  <c r="O43" i="19"/>
  <c r="O45" i="19"/>
  <c r="O16" i="19"/>
  <c r="O35" i="19"/>
  <c r="O58" i="19"/>
  <c r="O57" i="19"/>
  <c r="O10" i="19"/>
  <c r="O30" i="19"/>
  <c r="O55" i="19"/>
  <c r="O17" i="19"/>
  <c r="O8" i="19"/>
  <c r="O26" i="19"/>
  <c r="O23" i="19"/>
  <c r="O19" i="19"/>
  <c r="O25" i="19"/>
  <c r="O60" i="19"/>
  <c r="O53" i="19"/>
  <c r="O31" i="19"/>
  <c r="O33" i="19"/>
  <c r="O34" i="19"/>
  <c r="O29" i="19"/>
  <c r="O47" i="19"/>
  <c r="O44" i="19"/>
  <c r="O46" i="19"/>
  <c r="O37" i="19"/>
  <c r="O15" i="19"/>
  <c r="O59" i="19"/>
  <c r="O42" i="19"/>
  <c r="U143" i="19"/>
  <c r="D208" i="19"/>
  <c r="E207" i="19"/>
  <c r="R207" i="19" s="1"/>
  <c r="T207" i="19"/>
  <c r="U243" i="19"/>
  <c r="E105" i="19"/>
  <c r="R105" i="19" s="1"/>
  <c r="T105" i="19"/>
  <c r="D106" i="19"/>
  <c r="S143" i="19"/>
  <c r="S243" i="19"/>
  <c r="C210" i="19"/>
  <c r="C143" i="19"/>
  <c r="AA141" i="19"/>
  <c r="D6" i="19"/>
  <c r="T5" i="19"/>
  <c r="E5" i="19"/>
  <c r="R5" i="19" s="1"/>
  <c r="J85" i="19" l="1" a="1"/>
  <c r="J85" i="19" s="1"/>
  <c r="J84" i="19" a="1"/>
  <c r="J84" i="19" s="1"/>
  <c r="J60" i="19" a="1"/>
  <c r="J60" i="19" s="1"/>
  <c r="J99" i="19" a="1"/>
  <c r="J99" i="19" s="1"/>
  <c r="J11" i="19" a="1"/>
  <c r="J11" i="19" s="1"/>
  <c r="J89" i="19" a="1"/>
  <c r="J89" i="19" s="1"/>
  <c r="J70" i="19" a="1"/>
  <c r="J70" i="19" s="1"/>
  <c r="J14" i="19" a="1"/>
  <c r="J14" i="19" s="1"/>
  <c r="J82" i="19" a="1"/>
  <c r="J82" i="19" s="1"/>
  <c r="J42" i="19" a="1"/>
  <c r="J42" i="19" s="1"/>
  <c r="J10" i="19" a="1"/>
  <c r="J10" i="19" s="1"/>
  <c r="J25" i="19" a="1"/>
  <c r="J25" i="19" s="1"/>
  <c r="J55" i="19" a="1"/>
  <c r="J55" i="19" s="1"/>
  <c r="J101" i="19" a="1"/>
  <c r="J101" i="19" s="1"/>
  <c r="J36" i="19" a="1"/>
  <c r="J36" i="19" s="1"/>
  <c r="J38" i="19" a="1"/>
  <c r="J38" i="19" s="1"/>
  <c r="J75" i="19" a="1"/>
  <c r="J75" i="19" s="1"/>
  <c r="J51" i="19" a="1"/>
  <c r="J51" i="19" s="1"/>
  <c r="J3" i="19" a="1"/>
  <c r="J3" i="19" s="1"/>
  <c r="J102" i="19" a="1"/>
  <c r="J102" i="19" s="1"/>
  <c r="J50" i="19" a="1"/>
  <c r="J50" i="19" s="1"/>
  <c r="J17" i="19" a="1"/>
  <c r="J17" i="19" s="1"/>
  <c r="J96" i="19" a="1"/>
  <c r="J96" i="19" s="1"/>
  <c r="J72" i="19" a="1"/>
  <c r="J72" i="19" s="1"/>
  <c r="J32" i="19" a="1"/>
  <c r="J32" i="19" s="1"/>
  <c r="J8" i="19" a="1"/>
  <c r="J8" i="19" s="1"/>
  <c r="J81" i="19" a="1"/>
  <c r="J81" i="19" s="1"/>
  <c r="J79" i="19" a="1"/>
  <c r="J79" i="19" s="1"/>
  <c r="J63" i="19" a="1"/>
  <c r="J63" i="19" s="1"/>
  <c r="J31" i="19" a="1"/>
  <c r="J31" i="19" s="1"/>
  <c r="J61" i="19" a="1"/>
  <c r="J61" i="19" s="1"/>
  <c r="J100" i="19" a="1"/>
  <c r="J100" i="19" s="1"/>
  <c r="J27" i="19" a="1"/>
  <c r="J27" i="19" s="1"/>
  <c r="J98" i="19" a="1"/>
  <c r="J98" i="19" s="1"/>
  <c r="J26" i="19" a="1"/>
  <c r="J26" i="19" s="1"/>
  <c r="J48" i="19" a="1"/>
  <c r="J48" i="19" s="1"/>
  <c r="J66" i="19" a="1"/>
  <c r="J66" i="19" s="1"/>
  <c r="J7" i="19" a="1"/>
  <c r="J7" i="19" s="1"/>
  <c r="J34" i="19" a="1"/>
  <c r="J34" i="19" s="1"/>
  <c r="J95" i="19" a="1"/>
  <c r="J95" i="19" s="1"/>
  <c r="J47" i="19" a="1"/>
  <c r="J47" i="19" s="1"/>
  <c r="J23" i="19" a="1"/>
  <c r="J23" i="19" s="1"/>
  <c r="J87" i="19" a="1"/>
  <c r="J87" i="19" s="1"/>
  <c r="J37" i="19" a="1"/>
  <c r="J37" i="19" s="1"/>
  <c r="J21" i="19" a="1"/>
  <c r="J21" i="19" s="1"/>
  <c r="J5" i="19" a="1"/>
  <c r="J5" i="19" s="1"/>
  <c r="J52" i="19" a="1"/>
  <c r="J52" i="19" s="1"/>
  <c r="J28" i="19" a="1"/>
  <c r="J28" i="19" s="1"/>
  <c r="J91" i="19" a="1"/>
  <c r="J91" i="19" s="1"/>
  <c r="J65" i="19" a="1"/>
  <c r="J65" i="19" s="1"/>
  <c r="J88" i="19" a="1"/>
  <c r="J88" i="19" s="1"/>
  <c r="J54" i="19" a="1"/>
  <c r="J54" i="19" s="1"/>
  <c r="J9" i="19" a="1"/>
  <c r="J9" i="19" s="1"/>
  <c r="J71" i="19" a="1"/>
  <c r="J71" i="19" s="1"/>
  <c r="J49" i="19" a="1"/>
  <c r="J49" i="19" s="1"/>
  <c r="J33" i="19" a="1"/>
  <c r="J33" i="19" s="1"/>
  <c r="J93" i="19" a="1"/>
  <c r="J93" i="19" s="1"/>
  <c r="J77" i="19" a="1"/>
  <c r="J77" i="19" s="1"/>
  <c r="J53" i="19" a="1"/>
  <c r="J53" i="19" s="1"/>
  <c r="J12" i="19" a="1"/>
  <c r="J12" i="19" s="1"/>
  <c r="J4" i="19" a="1"/>
  <c r="J4" i="19" s="1"/>
  <c r="J67" i="19" a="1"/>
  <c r="J67" i="19" s="1"/>
  <c r="J62" i="19" a="1"/>
  <c r="J62" i="19" s="1"/>
  <c r="J64" i="19" a="1"/>
  <c r="J64" i="19" s="1"/>
  <c r="J24" i="19" a="1"/>
  <c r="J24" i="19" s="1"/>
  <c r="J73" i="19" a="1"/>
  <c r="J73" i="19" s="1"/>
  <c r="J86" i="19" a="1"/>
  <c r="J86" i="19" s="1"/>
  <c r="J92" i="19" a="1"/>
  <c r="J92" i="19" s="1"/>
  <c r="J43" i="19" a="1"/>
  <c r="J43" i="19" s="1"/>
  <c r="J19" i="19" a="1"/>
  <c r="J19" i="19" s="1"/>
  <c r="J74" i="19" a="1"/>
  <c r="J74" i="19" s="1"/>
  <c r="J94" i="19" a="1"/>
  <c r="J94" i="19" s="1"/>
  <c r="J22" i="19" a="1"/>
  <c r="J22" i="19" s="1"/>
  <c r="J90" i="19" a="1"/>
  <c r="J90" i="19" s="1"/>
  <c r="J39" i="19" a="1"/>
  <c r="J39" i="19" s="1"/>
  <c r="J18" i="19" a="1"/>
  <c r="J18" i="19" s="1"/>
  <c r="J29" i="19" a="1"/>
  <c r="J29" i="19" s="1"/>
  <c r="J46" i="19" a="1"/>
  <c r="J46" i="19" s="1"/>
  <c r="J76" i="19" a="1"/>
  <c r="J76" i="19" s="1"/>
  <c r="J44" i="19" a="1"/>
  <c r="J44" i="19" s="1"/>
  <c r="J2" i="19" a="1"/>
  <c r="J2" i="19" s="1"/>
  <c r="J78" i="19" a="1"/>
  <c r="J78" i="19" s="1"/>
  <c r="J83" i="19" a="1"/>
  <c r="J83" i="19" s="1"/>
  <c r="J59" i="19" a="1"/>
  <c r="J59" i="19" s="1"/>
  <c r="J30" i="19" a="1"/>
  <c r="J30" i="19" s="1"/>
  <c r="J69" i="19" a="1"/>
  <c r="J69" i="19" s="1"/>
  <c r="J45" i="19" a="1"/>
  <c r="J45" i="19" s="1"/>
  <c r="J13" i="19" a="1"/>
  <c r="J13" i="19" s="1"/>
  <c r="J68" i="19" a="1"/>
  <c r="J68" i="19" s="1"/>
  <c r="J20" i="19" a="1"/>
  <c r="J20" i="19" s="1"/>
  <c r="J35" i="19" a="1"/>
  <c r="J35" i="19" s="1"/>
  <c r="J6" i="19" a="1"/>
  <c r="J6" i="19" s="1"/>
  <c r="J41" i="19" a="1"/>
  <c r="J41" i="19" s="1"/>
  <c r="J80" i="19" a="1"/>
  <c r="J80" i="19" s="1"/>
  <c r="J56" i="19" a="1"/>
  <c r="J56" i="19" s="1"/>
  <c r="J40" i="19" a="1"/>
  <c r="J40" i="19" s="1"/>
  <c r="J16" i="19" a="1"/>
  <c r="J16" i="19" s="1"/>
  <c r="J58" i="19" a="1"/>
  <c r="J58" i="19" s="1"/>
  <c r="J97" i="19" a="1"/>
  <c r="J97" i="19" s="1"/>
  <c r="J57" i="19" a="1"/>
  <c r="J57" i="19" s="1"/>
  <c r="J15" i="19" a="1"/>
  <c r="J15" i="19" s="1"/>
  <c r="C17" i="19"/>
  <c r="X16" i="19"/>
  <c r="Q304" i="19"/>
  <c r="V304" i="19" s="1"/>
  <c r="Q302" i="19"/>
  <c r="V302" i="19" s="1"/>
  <c r="Q303" i="19"/>
  <c r="V303" i="19" s="1"/>
  <c r="Q300" i="19"/>
  <c r="V300" i="19" s="1"/>
  <c r="Q301" i="19"/>
  <c r="V301" i="19" s="1"/>
  <c r="N201" i="19"/>
  <c r="N203" i="19"/>
  <c r="N178" i="19"/>
  <c r="N183" i="19"/>
  <c r="N177" i="19"/>
  <c r="N189" i="19"/>
  <c r="N186" i="19"/>
  <c r="N196" i="19"/>
  <c r="N194" i="19"/>
  <c r="N176" i="19"/>
  <c r="N180" i="19"/>
  <c r="N184" i="19"/>
  <c r="N193" i="19"/>
  <c r="N200" i="19"/>
  <c r="N181" i="19"/>
  <c r="N197" i="19"/>
  <c r="N174" i="19"/>
  <c r="N199" i="19"/>
  <c r="N175" i="19"/>
  <c r="N182" i="19"/>
  <c r="N187" i="19"/>
  <c r="N185" i="19"/>
  <c r="N202" i="19"/>
  <c r="N190" i="19"/>
  <c r="N198" i="19"/>
  <c r="N179" i="19"/>
  <c r="N188" i="19"/>
  <c r="N195" i="19"/>
  <c r="N191" i="19"/>
  <c r="N192" i="19"/>
  <c r="Q261" i="19"/>
  <c r="V261" i="19" s="1"/>
  <c r="Q298" i="19"/>
  <c r="V298" i="19" s="1"/>
  <c r="N165" i="19"/>
  <c r="Q287" i="19"/>
  <c r="V287" i="19" s="1"/>
  <c r="Q279" i="19"/>
  <c r="V279" i="19" s="1"/>
  <c r="Q262" i="19"/>
  <c r="V262" i="19" s="1"/>
  <c r="Q263" i="19"/>
  <c r="V263" i="19" s="1"/>
  <c r="Q283" i="19"/>
  <c r="V283" i="19" s="1"/>
  <c r="Q266" i="19"/>
  <c r="V266" i="19" s="1"/>
  <c r="Q285" i="19"/>
  <c r="V285" i="19" s="1"/>
  <c r="N145" i="19"/>
  <c r="N167" i="19"/>
  <c r="N143" i="19"/>
  <c r="N154" i="19"/>
  <c r="N162" i="19"/>
  <c r="N169" i="19"/>
  <c r="N150" i="19"/>
  <c r="Q273" i="19"/>
  <c r="V273" i="19" s="1"/>
  <c r="Q267" i="19"/>
  <c r="V267" i="19" s="1"/>
  <c r="Q272" i="19"/>
  <c r="V272" i="19" s="1"/>
  <c r="N156" i="19"/>
  <c r="N138" i="19"/>
  <c r="N157" i="19"/>
  <c r="N135" i="19"/>
  <c r="N173" i="19"/>
  <c r="Q284" i="19"/>
  <c r="V284" i="19" s="1"/>
  <c r="Q270" i="19"/>
  <c r="V270" i="19" s="1"/>
  <c r="N159" i="19"/>
  <c r="N146" i="19"/>
  <c r="N161" i="19"/>
  <c r="N170" i="19"/>
  <c r="N141" i="19"/>
  <c r="N171" i="19"/>
  <c r="Q277" i="19"/>
  <c r="V277" i="19" s="1"/>
  <c r="Q274" i="19"/>
  <c r="V274" i="19" s="1"/>
  <c r="Q280" i="19"/>
  <c r="V280" i="19" s="1"/>
  <c r="Q291" i="19"/>
  <c r="V291" i="19" s="1"/>
  <c r="Q292" i="19"/>
  <c r="V292" i="19" s="1"/>
  <c r="Q281" i="19"/>
  <c r="V281" i="19" s="1"/>
  <c r="Q289" i="19"/>
  <c r="V289" i="19" s="1"/>
  <c r="Q278" i="19"/>
  <c r="V278" i="19" s="1"/>
  <c r="Q260" i="19"/>
  <c r="V260" i="19" s="1"/>
  <c r="Q264" i="19"/>
  <c r="V264" i="19" s="1"/>
  <c r="Q295" i="19"/>
  <c r="V295" i="19" s="1"/>
  <c r="N137" i="19"/>
  <c r="N153" i="19"/>
  <c r="N168" i="19"/>
  <c r="N140" i="19"/>
  <c r="N105" i="19"/>
  <c r="N133" i="19"/>
  <c r="N127" i="19"/>
  <c r="N132" i="19"/>
  <c r="N110" i="19"/>
  <c r="N109" i="19"/>
  <c r="N121" i="19"/>
  <c r="N104" i="19"/>
  <c r="N113" i="19"/>
  <c r="N114" i="19"/>
  <c r="N107" i="19"/>
  <c r="N126" i="19"/>
  <c r="N115" i="19"/>
  <c r="N118" i="19"/>
  <c r="N125" i="19"/>
  <c r="N112" i="19"/>
  <c r="N122" i="19"/>
  <c r="N108" i="19"/>
  <c r="N106" i="19"/>
  <c r="N120" i="19"/>
  <c r="N129" i="19"/>
  <c r="N111" i="19"/>
  <c r="N130" i="19"/>
  <c r="N123" i="19"/>
  <c r="N134" i="19"/>
  <c r="N119" i="19"/>
  <c r="N117" i="19"/>
  <c r="N131" i="19"/>
  <c r="N116" i="19"/>
  <c r="N128" i="19"/>
  <c r="N124" i="19"/>
  <c r="Q271" i="19"/>
  <c r="V271" i="19" s="1"/>
  <c r="Q299" i="19"/>
  <c r="V299" i="19" s="1"/>
  <c r="N142" i="19"/>
  <c r="N164" i="19"/>
  <c r="N172" i="19"/>
  <c r="N144" i="19"/>
  <c r="N148" i="19"/>
  <c r="Q296" i="19"/>
  <c r="V296" i="19" s="1"/>
  <c r="Q293" i="19"/>
  <c r="V293" i="19" s="1"/>
  <c r="Q282" i="19"/>
  <c r="V282" i="19" s="1"/>
  <c r="Q268" i="19"/>
  <c r="V268" i="19" s="1"/>
  <c r="Q288" i="19"/>
  <c r="V288" i="19" s="1"/>
  <c r="Q265" i="19"/>
  <c r="V265" i="19" s="1"/>
  <c r="Q276" i="19"/>
  <c r="V276" i="19" s="1"/>
  <c r="Q297" i="19"/>
  <c r="V297" i="19" s="1"/>
  <c r="Q286" i="19"/>
  <c r="V286" i="19" s="1"/>
  <c r="Q290" i="19"/>
  <c r="V290" i="19" s="1"/>
  <c r="Q275" i="19"/>
  <c r="V275" i="19" s="1"/>
  <c r="N149" i="19"/>
  <c r="N152" i="19"/>
  <c r="N163" i="19"/>
  <c r="N151" i="19"/>
  <c r="N155" i="19"/>
  <c r="N136" i="19"/>
  <c r="Q269" i="19"/>
  <c r="V269" i="19" s="1"/>
  <c r="Q294" i="19"/>
  <c r="V294" i="19" s="1"/>
  <c r="N160" i="19"/>
  <c r="N139" i="19"/>
  <c r="N147" i="19"/>
  <c r="N158" i="19"/>
  <c r="N166" i="19"/>
  <c r="U144" i="19"/>
  <c r="AA142" i="19"/>
  <c r="S244" i="19"/>
  <c r="S144" i="19"/>
  <c r="U244" i="19"/>
  <c r="E106" i="19"/>
  <c r="R106" i="19" s="1"/>
  <c r="T106" i="19"/>
  <c r="D107" i="19"/>
  <c r="D209" i="19"/>
  <c r="T208" i="19"/>
  <c r="E208" i="19"/>
  <c r="R208" i="19" s="1"/>
  <c r="C211" i="19"/>
  <c r="C144" i="19"/>
  <c r="T6" i="19"/>
  <c r="D7" i="19"/>
  <c r="E6" i="19"/>
  <c r="R6" i="19" s="1"/>
  <c r="C18" i="19" l="1"/>
  <c r="X17" i="19"/>
  <c r="N302" i="19"/>
  <c r="N304" i="19"/>
  <c r="N300" i="19"/>
  <c r="N303" i="19"/>
  <c r="N301" i="19"/>
  <c r="O174" i="19"/>
  <c r="O193" i="19"/>
  <c r="O192" i="19"/>
  <c r="O182" i="19"/>
  <c r="O185" i="19"/>
  <c r="O195" i="19"/>
  <c r="O194" i="19"/>
  <c r="O184" i="19"/>
  <c r="O189" i="19"/>
  <c r="O197" i="19"/>
  <c r="O190" i="19"/>
  <c r="O175" i="19"/>
  <c r="O196" i="19"/>
  <c r="O186" i="19"/>
  <c r="O183" i="19"/>
  <c r="O199" i="19"/>
  <c r="O198" i="19"/>
  <c r="O188" i="19"/>
  <c r="O180" i="19"/>
  <c r="O200" i="19"/>
  <c r="O203" i="19"/>
  <c r="O201" i="19"/>
  <c r="O177" i="19"/>
  <c r="O179" i="19"/>
  <c r="O176" i="19"/>
  <c r="O187" i="19"/>
  <c r="O202" i="19"/>
  <c r="O178" i="19"/>
  <c r="O181" i="19"/>
  <c r="O191" i="19"/>
  <c r="N243" i="19"/>
  <c r="N271" i="19"/>
  <c r="N235" i="19"/>
  <c r="N276" i="19"/>
  <c r="N263" i="19"/>
  <c r="N257" i="19"/>
  <c r="N295" i="19"/>
  <c r="N224" i="19"/>
  <c r="N206" i="19"/>
  <c r="N245" i="19"/>
  <c r="N288" i="19"/>
  <c r="N264" i="19"/>
  <c r="N256" i="19"/>
  <c r="N205" i="19"/>
  <c r="N221" i="19"/>
  <c r="N227" i="19"/>
  <c r="N208" i="19"/>
  <c r="N251" i="19"/>
  <c r="N236" i="19"/>
  <c r="N291" i="19"/>
  <c r="N265" i="19"/>
  <c r="N226" i="19"/>
  <c r="N284" i="19"/>
  <c r="N255" i="19"/>
  <c r="N253" i="19"/>
  <c r="N294" i="19"/>
  <c r="N249" i="19"/>
  <c r="N268" i="19"/>
  <c r="N262" i="19"/>
  <c r="O170" i="19"/>
  <c r="O164" i="19"/>
  <c r="O114" i="19"/>
  <c r="O146" i="19"/>
  <c r="O111" i="19"/>
  <c r="O152" i="19"/>
  <c r="O112" i="19"/>
  <c r="O121" i="19"/>
  <c r="O150" i="19"/>
  <c r="O142" i="19"/>
  <c r="O156" i="19"/>
  <c r="O110" i="19"/>
  <c r="O107" i="19"/>
  <c r="O140" i="19"/>
  <c r="O108" i="19"/>
  <c r="O158" i="19"/>
  <c r="O125" i="19"/>
  <c r="O117" i="19"/>
  <c r="O131" i="19"/>
  <c r="O171" i="19"/>
  <c r="O118" i="19"/>
  <c r="O151" i="19"/>
  <c r="O138" i="19"/>
  <c r="O105" i="19"/>
  <c r="O134" i="19"/>
  <c r="O132" i="19"/>
  <c r="O133" i="19"/>
  <c r="O173" i="19"/>
  <c r="O116" i="19"/>
  <c r="O136" i="19"/>
  <c r="O148" i="19"/>
  <c r="O106" i="19"/>
  <c r="O135" i="19"/>
  <c r="O169" i="19"/>
  <c r="O139" i="19"/>
  <c r="O104" i="19"/>
  <c r="O167" i="19"/>
  <c r="O109" i="19"/>
  <c r="O154" i="19"/>
  <c r="O161" i="19"/>
  <c r="O165" i="19"/>
  <c r="O147" i="19"/>
  <c r="O153" i="19"/>
  <c r="O130" i="19"/>
  <c r="O159" i="19"/>
  <c r="O127" i="19"/>
  <c r="O157" i="19"/>
  <c r="O128" i="19"/>
  <c r="O168" i="19"/>
  <c r="O129" i="19"/>
  <c r="O160" i="19"/>
  <c r="O145" i="19"/>
  <c r="O126" i="19"/>
  <c r="O172" i="19"/>
  <c r="O123" i="19"/>
  <c r="O149" i="19"/>
  <c r="O124" i="19"/>
  <c r="O163" i="19"/>
  <c r="O113" i="19"/>
  <c r="O143" i="19"/>
  <c r="O162" i="19"/>
  <c r="O119" i="19"/>
  <c r="O120" i="19"/>
  <c r="O155" i="19"/>
  <c r="O137" i="19"/>
  <c r="O141" i="19"/>
  <c r="O122" i="19"/>
  <c r="O144" i="19"/>
  <c r="O166" i="19"/>
  <c r="O115" i="19"/>
  <c r="N260" i="19"/>
  <c r="N274" i="19"/>
  <c r="N209" i="19"/>
  <c r="N207" i="19"/>
  <c r="N223" i="19"/>
  <c r="N228" i="19"/>
  <c r="N252" i="19"/>
  <c r="N298" i="19"/>
  <c r="N272" i="19"/>
  <c r="N215" i="19"/>
  <c r="N269" i="19"/>
  <c r="N275" i="19"/>
  <c r="N282" i="19"/>
  <c r="N278" i="19"/>
  <c r="N277" i="19"/>
  <c r="N216" i="19"/>
  <c r="N225" i="19"/>
  <c r="N210" i="19"/>
  <c r="N213" i="19"/>
  <c r="N267" i="19"/>
  <c r="N250" i="19"/>
  <c r="N220" i="19"/>
  <c r="N244" i="19"/>
  <c r="N280" i="19"/>
  <c r="N242" i="19"/>
  <c r="N248" i="19"/>
  <c r="N283" i="19"/>
  <c r="N290" i="19"/>
  <c r="N293" i="19"/>
  <c r="N289" i="19"/>
  <c r="N258" i="19"/>
  <c r="N229" i="19"/>
  <c r="N230" i="19"/>
  <c r="N231" i="19"/>
  <c r="N222" i="19"/>
  <c r="N259" i="19"/>
  <c r="N285" i="19"/>
  <c r="N214" i="19"/>
  <c r="N238" i="19"/>
  <c r="N211" i="19"/>
  <c r="N240" i="19"/>
  <c r="N286" i="19"/>
  <c r="N281" i="19"/>
  <c r="N218" i="19"/>
  <c r="N219" i="19"/>
  <c r="N212" i="19"/>
  <c r="N217" i="19"/>
  <c r="N273" i="19"/>
  <c r="N279" i="19"/>
  <c r="N270" i="19"/>
  <c r="N239" i="19"/>
  <c r="N237" i="19"/>
  <c r="N296" i="19"/>
  <c r="N247" i="19"/>
  <c r="N297" i="19"/>
  <c r="N261" i="19"/>
  <c r="N299" i="19"/>
  <c r="N292" i="19"/>
  <c r="N266" i="19"/>
  <c r="N234" i="19"/>
  <c r="N233" i="19"/>
  <c r="N232" i="19"/>
  <c r="N246" i="19"/>
  <c r="N241" i="19"/>
  <c r="N254" i="19"/>
  <c r="N287" i="19"/>
  <c r="U145" i="19"/>
  <c r="D210" i="19"/>
  <c r="T209" i="19"/>
  <c r="E209" i="19"/>
  <c r="R209" i="19" s="1"/>
  <c r="E107" i="19"/>
  <c r="R107" i="19" s="1"/>
  <c r="D108" i="19"/>
  <c r="T107" i="19"/>
  <c r="U245" i="19"/>
  <c r="S145" i="19"/>
  <c r="S245" i="19"/>
  <c r="C212" i="19"/>
  <c r="AA143" i="19"/>
  <c r="C145" i="19"/>
  <c r="T7" i="19"/>
  <c r="D8" i="19"/>
  <c r="E7" i="19"/>
  <c r="R7" i="19" s="1"/>
  <c r="J141" i="19" l="1" a="1"/>
  <c r="J141" i="19" s="1"/>
  <c r="J140" i="19" a="1"/>
  <c r="J140" i="19" s="1"/>
  <c r="J108" i="19" a="1"/>
  <c r="J108" i="19" s="1"/>
  <c r="J187" i="19" a="1"/>
  <c r="J187" i="19" s="1"/>
  <c r="J115" i="19" a="1"/>
  <c r="J115" i="19" s="1"/>
  <c r="J173" i="19" a="1"/>
  <c r="J173" i="19" s="1"/>
  <c r="J162" i="19" a="1"/>
  <c r="J162" i="19" s="1"/>
  <c r="J106" i="19" a="1"/>
  <c r="J106" i="19" s="1"/>
  <c r="J169" i="19" a="1"/>
  <c r="J169" i="19" s="1"/>
  <c r="J144" i="19" a="1"/>
  <c r="J144" i="19" s="1"/>
  <c r="J184" i="19" a="1"/>
  <c r="J184" i="19" s="1"/>
  <c r="J164" i="19" a="1"/>
  <c r="J164" i="19" s="1"/>
  <c r="J124" i="19" a="1"/>
  <c r="J124" i="19" s="1"/>
  <c r="J181" i="19" a="1"/>
  <c r="J181" i="19" s="1"/>
  <c r="J147" i="19" a="1"/>
  <c r="J147" i="19" s="1"/>
  <c r="J154" i="19" a="1"/>
  <c r="J154" i="19" s="1"/>
  <c r="J130" i="19" a="1"/>
  <c r="J130" i="19" s="1"/>
  <c r="J122" i="19" a="1"/>
  <c r="J122" i="19" s="1"/>
  <c r="J137" i="19" a="1"/>
  <c r="J137" i="19" s="1"/>
  <c r="J113" i="19" a="1"/>
  <c r="J113" i="19" s="1"/>
  <c r="J128" i="19" a="1"/>
  <c r="J128" i="19" s="1"/>
  <c r="J183" i="19" a="1"/>
  <c r="J183" i="19" s="1"/>
  <c r="J151" i="19" a="1"/>
  <c r="J151" i="19" s="1"/>
  <c r="J198" i="19" a="1"/>
  <c r="J198" i="19" s="1"/>
  <c r="J166" i="19" a="1"/>
  <c r="J166" i="19" s="1"/>
  <c r="J118" i="19" a="1"/>
  <c r="J118" i="19" s="1"/>
  <c r="J109" i="19" a="1"/>
  <c r="J109" i="19" s="1"/>
  <c r="J196" i="19" a="1"/>
  <c r="J196" i="19" s="1"/>
  <c r="J179" i="19" a="1"/>
  <c r="J179" i="19" s="1"/>
  <c r="J131" i="19" a="1"/>
  <c r="J131" i="19" s="1"/>
  <c r="J186" i="19" a="1"/>
  <c r="J186" i="19" s="1"/>
  <c r="J161" i="19" a="1"/>
  <c r="J161" i="19" s="1"/>
  <c r="J168" i="19" a="1"/>
  <c r="J168" i="19" s="1"/>
  <c r="J119" i="19" a="1"/>
  <c r="J119" i="19" s="1"/>
  <c r="J134" i="19" a="1"/>
  <c r="J134" i="19" s="1"/>
  <c r="J158" i="19" a="1"/>
  <c r="J158" i="19" s="1"/>
  <c r="J156" i="19" a="1"/>
  <c r="J156" i="19" s="1"/>
  <c r="J157" i="19" a="1"/>
  <c r="J157" i="19" s="1"/>
  <c r="J203" i="19" a="1"/>
  <c r="J203" i="19" s="1"/>
  <c r="J139" i="19" a="1"/>
  <c r="J139" i="19" s="1"/>
  <c r="J149" i="19" a="1"/>
  <c r="J149" i="19" s="1"/>
  <c r="J146" i="19" a="1"/>
  <c r="J146" i="19" s="1"/>
  <c r="J114" i="19" a="1"/>
  <c r="J114" i="19" s="1"/>
  <c r="J121" i="19" a="1"/>
  <c r="J121" i="19" s="1"/>
  <c r="J136" i="19" a="1"/>
  <c r="J136" i="19" s="1"/>
  <c r="J175" i="19" a="1"/>
  <c r="J175" i="19" s="1"/>
  <c r="J143" i="19" a="1"/>
  <c r="J143" i="19" s="1"/>
  <c r="J190" i="19" a="1"/>
  <c r="J190" i="19" s="1"/>
  <c r="J176" i="19" a="1"/>
  <c r="J176" i="19" s="1"/>
  <c r="J189" i="19" a="1"/>
  <c r="J189" i="19" s="1"/>
  <c r="J188" i="19" a="1"/>
  <c r="J188" i="19" s="1"/>
  <c r="J132" i="19" a="1"/>
  <c r="J132" i="19" s="1"/>
  <c r="J171" i="19" a="1"/>
  <c r="J171" i="19" s="1"/>
  <c r="J123" i="19" a="1"/>
  <c r="J123" i="19" s="1"/>
  <c r="J107" i="19" a="1"/>
  <c r="J107" i="19" s="1"/>
  <c r="J117" i="19" a="1"/>
  <c r="J117" i="19" s="1"/>
  <c r="J178" i="19" a="1"/>
  <c r="J178" i="19" s="1"/>
  <c r="J153" i="19" a="1"/>
  <c r="J153" i="19" s="1"/>
  <c r="J105" i="19" a="1"/>
  <c r="J105" i="19" s="1"/>
  <c r="J160" i="19" a="1"/>
  <c r="J160" i="19" s="1"/>
  <c r="J112" i="19" a="1"/>
  <c r="J112" i="19" s="1"/>
  <c r="J193" i="19" a="1"/>
  <c r="J193" i="19" s="1"/>
  <c r="J200" i="19" a="1"/>
  <c r="J200" i="19" s="1"/>
  <c r="J111" i="19" a="1"/>
  <c r="J111" i="19" s="1"/>
  <c r="J197" i="19" a="1"/>
  <c r="J197" i="19" s="1"/>
  <c r="J201" i="19" a="1"/>
  <c r="J201" i="19" s="1"/>
  <c r="J165" i="19" a="1"/>
  <c r="J165" i="19" s="1"/>
  <c r="J148" i="19" a="1"/>
  <c r="J148" i="19" s="1"/>
  <c r="J116" i="19" a="1"/>
  <c r="J116" i="19" s="1"/>
  <c r="J163" i="19" a="1"/>
  <c r="J163" i="19" s="1"/>
  <c r="J104" i="19" a="1"/>
  <c r="J104" i="19" s="1"/>
  <c r="J103" i="19" a="1"/>
  <c r="J103" i="19" s="1"/>
  <c r="J202" i="19" a="1"/>
  <c r="J202" i="19" s="1"/>
  <c r="J138" i="19" a="1"/>
  <c r="J138" i="19" s="1"/>
  <c r="J145" i="19" a="1"/>
  <c r="J145" i="19" s="1"/>
  <c r="J199" i="19" a="1"/>
  <c r="J199" i="19" s="1"/>
  <c r="J167" i="19" a="1"/>
  <c r="J167" i="19" s="1"/>
  <c r="J135" i="19" a="1"/>
  <c r="J135" i="19" s="1"/>
  <c r="J182" i="19" a="1"/>
  <c r="J182" i="19" s="1"/>
  <c r="J150" i="19" a="1"/>
  <c r="J150" i="19" s="1"/>
  <c r="J126" i="19" a="1"/>
  <c r="J126" i="19" s="1"/>
  <c r="J110" i="19" a="1"/>
  <c r="J110" i="19" s="1"/>
  <c r="J192" i="19" a="1"/>
  <c r="J192" i="19" s="1"/>
  <c r="J180" i="19" a="1"/>
  <c r="J180" i="19" s="1"/>
  <c r="J133" i="19" a="1"/>
  <c r="J133" i="19" s="1"/>
  <c r="J195" i="19" a="1"/>
  <c r="J195" i="19" s="1"/>
  <c r="J170" i="19" a="1"/>
  <c r="J170" i="19" s="1"/>
  <c r="J177" i="19" a="1"/>
  <c r="J177" i="19" s="1"/>
  <c r="J129" i="19" a="1"/>
  <c r="J129" i="19" s="1"/>
  <c r="J152" i="19" a="1"/>
  <c r="J152" i="19" s="1"/>
  <c r="J120" i="19" a="1"/>
  <c r="J120" i="19" s="1"/>
  <c r="J185" i="19" a="1"/>
  <c r="J185" i="19" s="1"/>
  <c r="J172" i="19" a="1"/>
  <c r="J172" i="19" s="1"/>
  <c r="J155" i="19" a="1"/>
  <c r="J155" i="19" s="1"/>
  <c r="J194" i="19" a="1"/>
  <c r="J194" i="19" s="1"/>
  <c r="J125" i="19" a="1"/>
  <c r="J125" i="19" s="1"/>
  <c r="J191" i="19" a="1"/>
  <c r="J191" i="19" s="1"/>
  <c r="J159" i="19" a="1"/>
  <c r="J159" i="19" s="1"/>
  <c r="J127" i="19" a="1"/>
  <c r="J127" i="19" s="1"/>
  <c r="J174" i="19" a="1"/>
  <c r="J174" i="19" s="1"/>
  <c r="J142" i="19" a="1"/>
  <c r="J142" i="19" s="1"/>
  <c r="C19" i="19"/>
  <c r="X18" i="19"/>
  <c r="O301" i="19"/>
  <c r="O304" i="19"/>
  <c r="O302" i="19"/>
  <c r="O300" i="19"/>
  <c r="O303" i="19"/>
  <c r="O298" i="19"/>
  <c r="O292" i="19"/>
  <c r="O286" i="19"/>
  <c r="O297" i="19"/>
  <c r="O238" i="19"/>
  <c r="O268" i="19"/>
  <c r="O213" i="19"/>
  <c r="O218" i="19"/>
  <c r="O223" i="19"/>
  <c r="O212" i="19"/>
  <c r="O248" i="19"/>
  <c r="O239" i="19"/>
  <c r="O290" i="19"/>
  <c r="O278" i="19"/>
  <c r="O289" i="19"/>
  <c r="O230" i="19"/>
  <c r="O240" i="19"/>
  <c r="O205" i="19"/>
  <c r="O291" i="19"/>
  <c r="O255" i="19"/>
  <c r="O207" i="19"/>
  <c r="O226" i="19"/>
  <c r="O284" i="19"/>
  <c r="O210" i="19"/>
  <c r="O209" i="19"/>
  <c r="O231" i="19"/>
  <c r="O282" i="19"/>
  <c r="O276" i="19"/>
  <c r="O270" i="19"/>
  <c r="O281" i="19"/>
  <c r="O222" i="19"/>
  <c r="O232" i="19"/>
  <c r="O267" i="19"/>
  <c r="O288" i="19"/>
  <c r="O272" i="19"/>
  <c r="O236" i="19"/>
  <c r="O247" i="19"/>
  <c r="O263" i="19"/>
  <c r="O221" i="19"/>
  <c r="O274" i="19"/>
  <c r="O293" i="19"/>
  <c r="O262" i="19"/>
  <c r="O273" i="19"/>
  <c r="O214" i="19"/>
  <c r="O224" i="19"/>
  <c r="O259" i="19"/>
  <c r="O279" i="19"/>
  <c r="O252" i="19"/>
  <c r="O217" i="19"/>
  <c r="O228" i="19"/>
  <c r="O220" i="19"/>
  <c r="O241" i="19"/>
  <c r="O264" i="19"/>
  <c r="O280" i="19"/>
  <c r="O266" i="19"/>
  <c r="O285" i="19"/>
  <c r="O254" i="19"/>
  <c r="O265" i="19"/>
  <c r="O206" i="19"/>
  <c r="O216" i="19"/>
  <c r="O251" i="19"/>
  <c r="O261" i="19"/>
  <c r="O225" i="19"/>
  <c r="O275" i="19"/>
  <c r="O208" i="19"/>
  <c r="O244" i="19"/>
  <c r="O287" i="19"/>
  <c r="O260" i="19"/>
  <c r="O258" i="19"/>
  <c r="O277" i="19"/>
  <c r="O246" i="19"/>
  <c r="O257" i="19"/>
  <c r="O296" i="19"/>
  <c r="O237" i="19"/>
  <c r="O243" i="19"/>
  <c r="O253" i="19"/>
  <c r="O219" i="19"/>
  <c r="O233" i="19"/>
  <c r="O227" i="19"/>
  <c r="O211" i="19"/>
  <c r="O294" i="19"/>
  <c r="O250" i="19"/>
  <c r="O269" i="19"/>
  <c r="O295" i="19"/>
  <c r="O249" i="19"/>
  <c r="O299" i="19"/>
  <c r="O229" i="19"/>
  <c r="O234" i="19"/>
  <c r="O245" i="19"/>
  <c r="O256" i="19"/>
  <c r="O271" i="19"/>
  <c r="O215" i="19"/>
  <c r="O242" i="19"/>
  <c r="O283" i="19"/>
  <c r="O235" i="19"/>
  <c r="U146" i="19"/>
  <c r="U246" i="19"/>
  <c r="T108" i="19"/>
  <c r="D109" i="19"/>
  <c r="E108" i="19"/>
  <c r="R108" i="19" s="1"/>
  <c r="S246" i="19"/>
  <c r="S146" i="19"/>
  <c r="D211" i="19"/>
  <c r="T210" i="19"/>
  <c r="E210" i="19"/>
  <c r="R210" i="19" s="1"/>
  <c r="C213" i="19"/>
  <c r="AA144" i="19"/>
  <c r="C146" i="19"/>
  <c r="D9" i="19"/>
  <c r="T8" i="19"/>
  <c r="E8" i="19"/>
  <c r="R8" i="19" s="1"/>
  <c r="J291" i="19" l="1" a="1"/>
  <c r="J291" i="19" s="1"/>
  <c r="J228" i="19" a="1"/>
  <c r="J228" i="19" s="1"/>
  <c r="J204" i="19" a="1"/>
  <c r="J204" i="19" s="1"/>
  <c r="J226" i="19" a="1"/>
  <c r="J226" i="19" s="1"/>
  <c r="J289" i="19" a="1"/>
  <c r="J289" i="19" s="1"/>
  <c r="J241" i="19" a="1"/>
  <c r="J241" i="19" s="1"/>
  <c r="J304" i="19" a="1"/>
  <c r="J304" i="19" s="1"/>
  <c r="J288" i="19" a="1"/>
  <c r="J288" i="19" s="1"/>
  <c r="J208" i="19" a="1"/>
  <c r="J208" i="19" s="1"/>
  <c r="J250" i="19" a="1"/>
  <c r="J250" i="19" s="1"/>
  <c r="J231" i="19" a="1"/>
  <c r="J231" i="19" s="1"/>
  <c r="J296" i="19" a="1"/>
  <c r="J296" i="19" s="1"/>
  <c r="J294" i="19" a="1"/>
  <c r="J294" i="19" s="1"/>
  <c r="J270" i="19" a="1"/>
  <c r="J270" i="19" s="1"/>
  <c r="J214" i="19" a="1"/>
  <c r="J214" i="19" s="1"/>
  <c r="J285" i="19" a="1"/>
  <c r="J285" i="19" s="1"/>
  <c r="J253" i="19" a="1"/>
  <c r="J253" i="19" s="1"/>
  <c r="J205" i="19" a="1"/>
  <c r="J205" i="19" s="1"/>
  <c r="J260" i="19" a="1"/>
  <c r="J260" i="19" s="1"/>
  <c r="J259" i="19" a="1"/>
  <c r="J259" i="19" s="1"/>
  <c r="J219" i="19" a="1"/>
  <c r="J219" i="19" s="1"/>
  <c r="J300" i="19" a="1"/>
  <c r="J300" i="19" s="1"/>
  <c r="J218" i="19" a="1"/>
  <c r="J218" i="19" s="1"/>
  <c r="J292" i="19" a="1"/>
  <c r="J292" i="19" s="1"/>
  <c r="J271" i="19" a="1"/>
  <c r="J271" i="19" s="1"/>
  <c r="J255" i="19" a="1"/>
  <c r="J255" i="19" s="1"/>
  <c r="J207" i="19" a="1"/>
  <c r="J207" i="19" s="1"/>
  <c r="J301" i="19" a="1"/>
  <c r="J301" i="19" s="1"/>
  <c r="J235" i="19" a="1"/>
  <c r="J235" i="19" s="1"/>
  <c r="J274" i="19" a="1"/>
  <c r="J274" i="19" s="1"/>
  <c r="J276" i="19" a="1"/>
  <c r="J276" i="19" s="1"/>
  <c r="J273" i="19" a="1"/>
  <c r="J273" i="19" s="1"/>
  <c r="J249" i="19" a="1"/>
  <c r="J249" i="19" s="1"/>
  <c r="J233" i="19" a="1"/>
  <c r="J233" i="19" s="1"/>
  <c r="J264" i="19" a="1"/>
  <c r="J264" i="19" s="1"/>
  <c r="J248" i="19" a="1"/>
  <c r="J248" i="19" s="1"/>
  <c r="J295" i="19" a="1"/>
  <c r="J295" i="19" s="1"/>
  <c r="J262" i="19" a="1"/>
  <c r="J262" i="19" s="1"/>
  <c r="J238" i="19" a="1"/>
  <c r="J238" i="19" s="1"/>
  <c r="J206" i="19" a="1"/>
  <c r="J206" i="19" s="1"/>
  <c r="J229" i="19" a="1"/>
  <c r="J229" i="19" s="1"/>
  <c r="J302" i="19" a="1"/>
  <c r="J302" i="19" s="1"/>
  <c r="J267" i="19" a="1"/>
  <c r="J267" i="19" s="1"/>
  <c r="J251" i="19" a="1"/>
  <c r="J251" i="19" s="1"/>
  <c r="J298" i="19" a="1"/>
  <c r="J298" i="19" s="1"/>
  <c r="J210" i="19" a="1"/>
  <c r="J210" i="19" s="1"/>
  <c r="J281" i="19" a="1"/>
  <c r="J281" i="19" s="1"/>
  <c r="J265" i="19" a="1"/>
  <c r="J265" i="19" s="1"/>
  <c r="J232" i="19" a="1"/>
  <c r="J232" i="19" s="1"/>
  <c r="J216" i="19" a="1"/>
  <c r="J216" i="19" s="1"/>
  <c r="J247" i="19" a="1"/>
  <c r="J247" i="19" s="1"/>
  <c r="J223" i="19" a="1"/>
  <c r="J223" i="19" s="1"/>
  <c r="J245" i="19" a="1"/>
  <c r="J245" i="19" s="1"/>
  <c r="J261" i="19" a="1"/>
  <c r="J261" i="19" s="1"/>
  <c r="J244" i="19" a="1"/>
  <c r="J244" i="19" s="1"/>
  <c r="J283" i="19" a="1"/>
  <c r="J283" i="19" s="1"/>
  <c r="J290" i="19" a="1"/>
  <c r="J290" i="19" s="1"/>
  <c r="J266" i="19" a="1"/>
  <c r="J266" i="19" s="1"/>
  <c r="J242" i="19" a="1"/>
  <c r="J242" i="19" s="1"/>
  <c r="J236" i="19" a="1"/>
  <c r="J236" i="19" s="1"/>
  <c r="J297" i="19" a="1"/>
  <c r="J297" i="19" s="1"/>
  <c r="J217" i="19" a="1"/>
  <c r="J217" i="19" s="1"/>
  <c r="J280" i="19" a="1"/>
  <c r="J280" i="19" s="1"/>
  <c r="J287" i="19" a="1"/>
  <c r="J287" i="19" s="1"/>
  <c r="J286" i="19" a="1"/>
  <c r="J286" i="19" s="1"/>
  <c r="J230" i="19" a="1"/>
  <c r="J230" i="19" s="1"/>
  <c r="J293" i="19" a="1"/>
  <c r="J293" i="19" s="1"/>
  <c r="J278" i="19" a="1"/>
  <c r="J278" i="19" s="1"/>
  <c r="J237" i="19" a="1"/>
  <c r="J237" i="19" s="1"/>
  <c r="J220" i="19" a="1"/>
  <c r="J220" i="19" s="1"/>
  <c r="J299" i="19" a="1"/>
  <c r="J299" i="19" s="1"/>
  <c r="J227" i="19" a="1"/>
  <c r="J227" i="19" s="1"/>
  <c r="J268" i="19" a="1"/>
  <c r="J268" i="19" s="1"/>
  <c r="J239" i="19" a="1"/>
  <c r="J239" i="19" s="1"/>
  <c r="J254" i="19" a="1"/>
  <c r="J254" i="19" s="1"/>
  <c r="J277" i="19" a="1"/>
  <c r="J277" i="19" s="1"/>
  <c r="J213" i="19" a="1"/>
  <c r="J213" i="19" s="1"/>
  <c r="J215" i="19" a="1"/>
  <c r="J215" i="19" s="1"/>
  <c r="J221" i="19" a="1"/>
  <c r="J221" i="19" s="1"/>
  <c r="J284" i="19" a="1"/>
  <c r="J284" i="19" s="1"/>
  <c r="J211" i="19" a="1"/>
  <c r="J211" i="19" s="1"/>
  <c r="J234" i="19" a="1"/>
  <c r="J234" i="19" s="1"/>
  <c r="J212" i="19" a="1"/>
  <c r="J212" i="19" s="1"/>
  <c r="J257" i="19" a="1"/>
  <c r="J257" i="19" s="1"/>
  <c r="J209" i="19" a="1"/>
  <c r="J209" i="19" s="1"/>
  <c r="J256" i="19" a="1"/>
  <c r="J256" i="19" s="1"/>
  <c r="J240" i="19" a="1"/>
  <c r="J240" i="19" s="1"/>
  <c r="J279" i="19" a="1"/>
  <c r="J279" i="19" s="1"/>
  <c r="J263" i="19" a="1"/>
  <c r="J263" i="19" s="1"/>
  <c r="J222" i="19" a="1"/>
  <c r="J222" i="19" s="1"/>
  <c r="J275" i="19" a="1"/>
  <c r="J275" i="19" s="1"/>
  <c r="J243" i="19" a="1"/>
  <c r="J243" i="19" s="1"/>
  <c r="J252" i="19" a="1"/>
  <c r="J252" i="19" s="1"/>
  <c r="J282" i="19" a="1"/>
  <c r="J282" i="19" s="1"/>
  <c r="J258" i="19" a="1"/>
  <c r="J258" i="19" s="1"/>
  <c r="J225" i="19" a="1"/>
  <c r="J225" i="19" s="1"/>
  <c r="J272" i="19" a="1"/>
  <c r="J272" i="19" s="1"/>
  <c r="J224" i="19" a="1"/>
  <c r="J224" i="19" s="1"/>
  <c r="J303" i="19" a="1"/>
  <c r="J303" i="19" s="1"/>
  <c r="J246" i="19" a="1"/>
  <c r="J246" i="19" s="1"/>
  <c r="J269" i="19" a="1"/>
  <c r="J269" i="19" s="1"/>
  <c r="C20" i="19"/>
  <c r="X19" i="19"/>
  <c r="U147" i="19"/>
  <c r="S247" i="19"/>
  <c r="D212" i="19"/>
  <c r="T211" i="19"/>
  <c r="E211" i="19"/>
  <c r="R211" i="19" s="1"/>
  <c r="D110" i="19"/>
  <c r="E109" i="19"/>
  <c r="R109" i="19" s="1"/>
  <c r="T109" i="19"/>
  <c r="S147" i="19"/>
  <c r="U247" i="19"/>
  <c r="C214" i="19"/>
  <c r="AA145" i="19"/>
  <c r="C147" i="19"/>
  <c r="E9" i="19"/>
  <c r="R9" i="19" s="1"/>
  <c r="D10" i="19"/>
  <c r="T9" i="19"/>
  <c r="C21" i="19" l="1"/>
  <c r="X20" i="19"/>
  <c r="U148" i="19"/>
  <c r="U248" i="19"/>
  <c r="D111" i="19"/>
  <c r="E110" i="19"/>
  <c r="R110" i="19" s="1"/>
  <c r="T110" i="19"/>
  <c r="S148" i="19"/>
  <c r="D213" i="19"/>
  <c r="T212" i="19"/>
  <c r="E212" i="19"/>
  <c r="R212" i="19" s="1"/>
  <c r="S248" i="19"/>
  <c r="C215" i="19"/>
  <c r="C148" i="19"/>
  <c r="D11" i="19"/>
  <c r="E10" i="19"/>
  <c r="R10" i="19" s="1"/>
  <c r="T10" i="19"/>
  <c r="C22" i="19" l="1"/>
  <c r="X21" i="19"/>
  <c r="U149" i="19"/>
  <c r="S249" i="19"/>
  <c r="S149" i="19"/>
  <c r="E111" i="19"/>
  <c r="R111" i="19" s="1"/>
  <c r="D112" i="19"/>
  <c r="T111" i="19"/>
  <c r="D214" i="19"/>
  <c r="T213" i="19"/>
  <c r="E213" i="19"/>
  <c r="R213" i="19" s="1"/>
  <c r="U249" i="19"/>
  <c r="C216" i="19"/>
  <c r="C149" i="19"/>
  <c r="D12" i="19"/>
  <c r="T11" i="19"/>
  <c r="E11" i="19"/>
  <c r="R11" i="19" s="1"/>
  <c r="C23" i="19" l="1"/>
  <c r="X22" i="19"/>
  <c r="U150" i="19"/>
  <c r="U250" i="19"/>
  <c r="D215" i="19"/>
  <c r="T214" i="19"/>
  <c r="E214" i="19"/>
  <c r="R214" i="19" s="1"/>
  <c r="S150" i="19"/>
  <c r="D113" i="19"/>
  <c r="E112" i="19"/>
  <c r="R112" i="19" s="1"/>
  <c r="T112" i="19"/>
  <c r="S250" i="19"/>
  <c r="C217" i="19"/>
  <c r="C150" i="19"/>
  <c r="D13" i="19"/>
  <c r="E12" i="19"/>
  <c r="R12" i="19" s="1"/>
  <c r="T12" i="19"/>
  <c r="C24" i="19" l="1"/>
  <c r="X23" i="19"/>
  <c r="U151" i="19"/>
  <c r="D216" i="19"/>
  <c r="T215" i="19"/>
  <c r="E215" i="19"/>
  <c r="R215" i="19" s="1"/>
  <c r="S251" i="19"/>
  <c r="D114" i="19"/>
  <c r="E113" i="19"/>
  <c r="R113" i="19" s="1"/>
  <c r="T113" i="19"/>
  <c r="S151" i="19"/>
  <c r="U251" i="19"/>
  <c r="C218" i="19"/>
  <c r="C151" i="19"/>
  <c r="E13" i="19"/>
  <c r="R13" i="19" s="1"/>
  <c r="W13" i="19" s="1"/>
  <c r="Y13" i="19" s="1"/>
  <c r="Z13" i="19" s="1"/>
  <c r="T13" i="19"/>
  <c r="D14" i="19"/>
  <c r="C25" i="19" l="1"/>
  <c r="X24" i="19"/>
  <c r="U152" i="19"/>
  <c r="U252" i="19"/>
  <c r="D115" i="19"/>
  <c r="E114" i="19"/>
  <c r="R114" i="19" s="1"/>
  <c r="T114" i="19"/>
  <c r="S152" i="19"/>
  <c r="S252" i="19"/>
  <c r="D217" i="19"/>
  <c r="T216" i="19"/>
  <c r="E216" i="19"/>
  <c r="R216" i="19" s="1"/>
  <c r="C219" i="19"/>
  <c r="C152" i="19"/>
  <c r="T14" i="19"/>
  <c r="D15" i="19"/>
  <c r="E14" i="19"/>
  <c r="R14" i="19" s="1"/>
  <c r="W14" i="19" s="1"/>
  <c r="Y14" i="19" s="1"/>
  <c r="Z14" i="19" s="1"/>
  <c r="C26" i="19" l="1"/>
  <c r="X25" i="19"/>
  <c r="U153" i="19"/>
  <c r="S153" i="19"/>
  <c r="E115" i="19"/>
  <c r="R115" i="19" s="1"/>
  <c r="D116" i="19"/>
  <c r="T115" i="19"/>
  <c r="D218" i="19"/>
  <c r="T217" i="19"/>
  <c r="E217" i="19"/>
  <c r="R217" i="19" s="1"/>
  <c r="S253" i="19"/>
  <c r="U253" i="19"/>
  <c r="C220" i="19"/>
  <c r="C153" i="19"/>
  <c r="E15" i="19"/>
  <c r="R15" i="19" s="1"/>
  <c r="W15" i="19" s="1"/>
  <c r="Y15" i="19" s="1"/>
  <c r="Z15" i="19" s="1"/>
  <c r="T15" i="19"/>
  <c r="D16" i="19"/>
  <c r="C27" i="19" l="1"/>
  <c r="X26" i="19"/>
  <c r="U154" i="19"/>
  <c r="U254" i="19"/>
  <c r="S254" i="19"/>
  <c r="T116" i="19"/>
  <c r="E116" i="19"/>
  <c r="R116" i="19" s="1"/>
  <c r="D117" i="19"/>
  <c r="T218" i="19"/>
  <c r="D219" i="19"/>
  <c r="E218" i="19"/>
  <c r="R218" i="19" s="1"/>
  <c r="S154" i="19"/>
  <c r="C221" i="19"/>
  <c r="C154" i="19"/>
  <c r="T16" i="19"/>
  <c r="E16" i="19"/>
  <c r="R16" i="19" s="1"/>
  <c r="W16" i="19" s="1"/>
  <c r="Y16" i="19" s="1"/>
  <c r="Z16" i="19" s="1"/>
  <c r="D17" i="19"/>
  <c r="C28" i="19" l="1"/>
  <c r="X27" i="19"/>
  <c r="U155" i="19"/>
  <c r="D220" i="19"/>
  <c r="T219" i="19"/>
  <c r="E219" i="19"/>
  <c r="R219" i="19" s="1"/>
  <c r="S255" i="19"/>
  <c r="D118" i="19"/>
  <c r="E117" i="19"/>
  <c r="R117" i="19" s="1"/>
  <c r="T117" i="19"/>
  <c r="S155" i="19"/>
  <c r="U255" i="19"/>
  <c r="C222" i="19"/>
  <c r="C155" i="19"/>
  <c r="D18" i="19"/>
  <c r="E17" i="19"/>
  <c r="R17" i="19" s="1"/>
  <c r="W17" i="19" s="1"/>
  <c r="Y17" i="19" s="1"/>
  <c r="Z17" i="19" s="1"/>
  <c r="T17" i="19"/>
  <c r="C29" i="19" l="1"/>
  <c r="X29" i="19" s="1"/>
  <c r="X28" i="19"/>
  <c r="U156" i="19"/>
  <c r="U256" i="19"/>
  <c r="S156" i="19"/>
  <c r="S256" i="19"/>
  <c r="T118" i="19"/>
  <c r="E118" i="19"/>
  <c r="R118" i="19" s="1"/>
  <c r="D119" i="19"/>
  <c r="D221" i="19"/>
  <c r="T220" i="19"/>
  <c r="E220" i="19"/>
  <c r="R220" i="19" s="1"/>
  <c r="C223" i="19"/>
  <c r="C156" i="19"/>
  <c r="T18" i="19"/>
  <c r="E18" i="19"/>
  <c r="R18" i="19" s="1"/>
  <c r="W18" i="19" s="1"/>
  <c r="Y18" i="19" s="1"/>
  <c r="Z18" i="19" s="1"/>
  <c r="D19" i="19"/>
  <c r="C30" i="19" l="1"/>
  <c r="U157" i="19"/>
  <c r="D222" i="19"/>
  <c r="T221" i="19"/>
  <c r="E221" i="19"/>
  <c r="R221" i="19" s="1"/>
  <c r="S257" i="19"/>
  <c r="S157" i="19"/>
  <c r="E119" i="19"/>
  <c r="R119" i="19" s="1"/>
  <c r="D120" i="19"/>
  <c r="T119" i="19"/>
  <c r="U257" i="19"/>
  <c r="C224" i="19"/>
  <c r="C157" i="19"/>
  <c r="E19" i="19"/>
  <c r="R19" i="19" s="1"/>
  <c r="W19" i="19" s="1"/>
  <c r="Y19" i="19" s="1"/>
  <c r="Z19" i="19" s="1"/>
  <c r="D20" i="19"/>
  <c r="T19" i="19"/>
  <c r="X30" i="19" l="1"/>
  <c r="AA30" i="19" s="1"/>
  <c r="C31" i="19"/>
  <c r="AA29" i="19"/>
  <c r="U158" i="19"/>
  <c r="U159" i="19" s="1"/>
  <c r="U258" i="19"/>
  <c r="T120" i="19"/>
  <c r="E120" i="19"/>
  <c r="R120" i="19" s="1"/>
  <c r="D121" i="19"/>
  <c r="S258" i="19"/>
  <c r="S158" i="19"/>
  <c r="D223" i="19"/>
  <c r="T222" i="19"/>
  <c r="E222" i="19"/>
  <c r="R222" i="19" s="1"/>
  <c r="C225" i="19"/>
  <c r="C158" i="19"/>
  <c r="D21" i="19"/>
  <c r="E20" i="19"/>
  <c r="R20" i="19" s="1"/>
  <c r="W20" i="19" s="1"/>
  <c r="Y20" i="19" s="1"/>
  <c r="Z20" i="19" s="1"/>
  <c r="T20" i="19"/>
  <c r="X31" i="19" l="1"/>
  <c r="C32" i="19"/>
  <c r="D224" i="19"/>
  <c r="T223" i="19"/>
  <c r="E223" i="19"/>
  <c r="R223" i="19" s="1"/>
  <c r="S159" i="19"/>
  <c r="S259" i="19"/>
  <c r="D122" i="19"/>
  <c r="E121" i="19"/>
  <c r="R121" i="19" s="1"/>
  <c r="T121" i="19"/>
  <c r="U259" i="19"/>
  <c r="C226" i="19"/>
  <c r="U160" i="19"/>
  <c r="C159" i="19"/>
  <c r="D22" i="19"/>
  <c r="T21" i="19"/>
  <c r="E21" i="19"/>
  <c r="R21" i="19" s="1"/>
  <c r="W21" i="19" s="1"/>
  <c r="Y21" i="19" s="1"/>
  <c r="Z21" i="19" s="1"/>
  <c r="X32" i="19" l="1"/>
  <c r="AA32" i="19" s="1"/>
  <c r="C33" i="19"/>
  <c r="AA31" i="19"/>
  <c r="U260" i="19"/>
  <c r="S160" i="19"/>
  <c r="T122" i="19"/>
  <c r="E122" i="19"/>
  <c r="R122" i="19" s="1"/>
  <c r="D123" i="19"/>
  <c r="S260" i="19"/>
  <c r="D225" i="19"/>
  <c r="T224" i="19"/>
  <c r="E224" i="19"/>
  <c r="R224" i="19" s="1"/>
  <c r="C227" i="19"/>
  <c r="U161" i="19"/>
  <c r="C160" i="19"/>
  <c r="D23" i="19"/>
  <c r="E22" i="19"/>
  <c r="R22" i="19" s="1"/>
  <c r="W22" i="19" s="1"/>
  <c r="Y22" i="19" s="1"/>
  <c r="Z22" i="19" s="1"/>
  <c r="T22" i="19"/>
  <c r="X33" i="19" l="1"/>
  <c r="C34" i="19"/>
  <c r="T123" i="19"/>
  <c r="E123" i="19"/>
  <c r="R123" i="19" s="1"/>
  <c r="D124" i="19"/>
  <c r="S161" i="19"/>
  <c r="D226" i="19"/>
  <c r="T225" i="19"/>
  <c r="E225" i="19"/>
  <c r="R225" i="19" s="1"/>
  <c r="S261" i="19"/>
  <c r="U261" i="19"/>
  <c r="C228" i="19"/>
  <c r="U162" i="19"/>
  <c r="C161" i="19"/>
  <c r="E23" i="19"/>
  <c r="R23" i="19" s="1"/>
  <c r="W23" i="19" s="1"/>
  <c r="Y23" i="19" s="1"/>
  <c r="Z23" i="19" s="1"/>
  <c r="T23" i="19"/>
  <c r="D24" i="19"/>
  <c r="X34" i="19" l="1"/>
  <c r="C35" i="19"/>
  <c r="AA33" i="19"/>
  <c r="AA34" i="19"/>
  <c r="U262" i="19"/>
  <c r="S262" i="19"/>
  <c r="D227" i="19"/>
  <c r="T226" i="19"/>
  <c r="E226" i="19"/>
  <c r="R226" i="19" s="1"/>
  <c r="T124" i="19"/>
  <c r="E124" i="19"/>
  <c r="R124" i="19" s="1"/>
  <c r="D125" i="19"/>
  <c r="S162" i="19"/>
  <c r="C229" i="19"/>
  <c r="U163" i="19"/>
  <c r="C162" i="19"/>
  <c r="D25" i="19"/>
  <c r="T24" i="19"/>
  <c r="E24" i="19"/>
  <c r="R24" i="19" s="1"/>
  <c r="W24" i="19" s="1"/>
  <c r="Y24" i="19" s="1"/>
  <c r="Z24" i="19" s="1"/>
  <c r="X35" i="19" l="1"/>
  <c r="C36" i="19"/>
  <c r="T125" i="19"/>
  <c r="D126" i="19"/>
  <c r="E125" i="19"/>
  <c r="R125" i="19" s="1"/>
  <c r="S263" i="19"/>
  <c r="S163" i="19"/>
  <c r="T227" i="19"/>
  <c r="D228" i="19"/>
  <c r="E227" i="19"/>
  <c r="R227" i="19" s="1"/>
  <c r="U263" i="19"/>
  <c r="C230" i="19"/>
  <c r="U164" i="19"/>
  <c r="C163" i="19"/>
  <c r="D26" i="19"/>
  <c r="T25" i="19"/>
  <c r="E25" i="19"/>
  <c r="R25" i="19" s="1"/>
  <c r="W25" i="19" s="1"/>
  <c r="Y25" i="19" s="1"/>
  <c r="Z25" i="19" s="1"/>
  <c r="X36" i="19" l="1"/>
  <c r="AA36" i="19" s="1"/>
  <c r="C37" i="19"/>
  <c r="AA35" i="19"/>
  <c r="U264" i="19"/>
  <c r="T126" i="19"/>
  <c r="E126" i="19"/>
  <c r="R126" i="19" s="1"/>
  <c r="D127" i="19"/>
  <c r="D229" i="19"/>
  <c r="T228" i="19"/>
  <c r="E228" i="19"/>
  <c r="R228" i="19" s="1"/>
  <c r="S164" i="19"/>
  <c r="S264" i="19"/>
  <c r="C231" i="19"/>
  <c r="U165" i="19"/>
  <c r="C164" i="19"/>
  <c r="D27" i="19"/>
  <c r="E26" i="19"/>
  <c r="R26" i="19" s="1"/>
  <c r="W26" i="19" s="1"/>
  <c r="Y26" i="19" s="1"/>
  <c r="Z26" i="19" s="1"/>
  <c r="T26" i="19"/>
  <c r="X37" i="19" l="1"/>
  <c r="C38" i="19"/>
  <c r="D230" i="19"/>
  <c r="T229" i="19"/>
  <c r="E229" i="19"/>
  <c r="R229" i="19" s="1"/>
  <c r="T127" i="19"/>
  <c r="E127" i="19"/>
  <c r="R127" i="19" s="1"/>
  <c r="D128" i="19"/>
  <c r="S165" i="19"/>
  <c r="U265" i="19"/>
  <c r="S265" i="19"/>
  <c r="C232" i="19"/>
  <c r="U166" i="19"/>
  <c r="C165" i="19"/>
  <c r="D28" i="19"/>
  <c r="E27" i="19"/>
  <c r="R27" i="19" s="1"/>
  <c r="W27" i="19" s="1"/>
  <c r="Y27" i="19" s="1"/>
  <c r="Z27" i="19" s="1"/>
  <c r="T27" i="19"/>
  <c r="X38" i="19" l="1"/>
  <c r="AA38" i="19" s="1"/>
  <c r="C39" i="19"/>
  <c r="AA37" i="19"/>
  <c r="T128" i="19"/>
  <c r="E128" i="19"/>
  <c r="R128" i="19" s="1"/>
  <c r="D129" i="19"/>
  <c r="U266" i="19"/>
  <c r="S166" i="19"/>
  <c r="S266" i="19"/>
  <c r="D231" i="19"/>
  <c r="T230" i="19"/>
  <c r="E230" i="19"/>
  <c r="R230" i="19" s="1"/>
  <c r="C233" i="19"/>
  <c r="U167" i="19"/>
  <c r="C166" i="19"/>
  <c r="D29" i="19"/>
  <c r="T29" i="19" s="1"/>
  <c r="E28" i="19"/>
  <c r="R28" i="19" s="1"/>
  <c r="W28" i="19" s="1"/>
  <c r="Y28" i="19" s="1"/>
  <c r="Z28" i="19" s="1"/>
  <c r="T28" i="19"/>
  <c r="X39" i="19" l="1"/>
  <c r="C40" i="19"/>
  <c r="D232" i="19"/>
  <c r="T231" i="19"/>
  <c r="E231" i="19"/>
  <c r="R231" i="19" s="1"/>
  <c r="S167" i="19"/>
  <c r="S267" i="19"/>
  <c r="U267" i="19"/>
  <c r="E129" i="19"/>
  <c r="R129" i="19" s="1"/>
  <c r="D130" i="19"/>
  <c r="T129" i="19"/>
  <c r="C234" i="19"/>
  <c r="U168" i="19"/>
  <c r="C167" i="19"/>
  <c r="E29" i="19"/>
  <c r="R29" i="19" s="1"/>
  <c r="W29" i="19" s="1"/>
  <c r="Y29" i="19" s="1"/>
  <c r="Z29" i="19" s="1"/>
  <c r="D30" i="19"/>
  <c r="T30" i="19" s="1"/>
  <c r="X40" i="19" l="1"/>
  <c r="C41" i="19"/>
  <c r="AA39" i="19"/>
  <c r="S268" i="19"/>
  <c r="S168" i="19"/>
  <c r="U268" i="19"/>
  <c r="T130" i="19"/>
  <c r="E130" i="19"/>
  <c r="R130" i="19" s="1"/>
  <c r="D131" i="19"/>
  <c r="D233" i="19"/>
  <c r="T232" i="19"/>
  <c r="E232" i="19"/>
  <c r="R232" i="19" s="1"/>
  <c r="C235" i="19"/>
  <c r="U169" i="19"/>
  <c r="C168" i="19"/>
  <c r="E30" i="19"/>
  <c r="D31" i="19"/>
  <c r="X41" i="19" l="1"/>
  <c r="C42" i="19"/>
  <c r="AA40" i="19"/>
  <c r="D234" i="19"/>
  <c r="T233" i="19"/>
  <c r="E233" i="19"/>
  <c r="R233" i="19" s="1"/>
  <c r="D132" i="19"/>
  <c r="E131" i="19"/>
  <c r="R131" i="19" s="1"/>
  <c r="T131" i="19"/>
  <c r="S169" i="19"/>
  <c r="S269" i="19"/>
  <c r="U269" i="19"/>
  <c r="R30" i="19"/>
  <c r="W30" i="19" s="1"/>
  <c r="C236" i="19"/>
  <c r="U170" i="19"/>
  <c r="C169" i="19"/>
  <c r="T31" i="19"/>
  <c r="E31" i="19"/>
  <c r="D32" i="19"/>
  <c r="Y30" i="19" l="1"/>
  <c r="Z30" i="19" s="1"/>
  <c r="X42" i="19"/>
  <c r="C43" i="19"/>
  <c r="AA41" i="19"/>
  <c r="E132" i="19"/>
  <c r="R132" i="19" s="1"/>
  <c r="D133" i="19"/>
  <c r="T132" i="19"/>
  <c r="S270" i="19"/>
  <c r="U270" i="19"/>
  <c r="S170" i="19"/>
  <c r="D235" i="19"/>
  <c r="T234" i="19"/>
  <c r="E234" i="19"/>
  <c r="R234" i="19" s="1"/>
  <c r="R31" i="19"/>
  <c r="W31" i="19" s="1"/>
  <c r="Y31" i="19" s="1"/>
  <c r="Z31" i="19" s="1"/>
  <c r="C237" i="19"/>
  <c r="U171" i="19"/>
  <c r="C170" i="19"/>
  <c r="E32" i="19"/>
  <c r="D33" i="19"/>
  <c r="T32" i="19"/>
  <c r="X43" i="19" l="1"/>
  <c r="C44" i="19"/>
  <c r="AA42" i="19"/>
  <c r="D236" i="19"/>
  <c r="T235" i="19"/>
  <c r="E235" i="19"/>
  <c r="R235" i="19" s="1"/>
  <c r="S271" i="19"/>
  <c r="S171" i="19"/>
  <c r="D134" i="19"/>
  <c r="E133" i="19"/>
  <c r="R133" i="19" s="1"/>
  <c r="T133" i="19"/>
  <c r="U271" i="19"/>
  <c r="R32" i="19"/>
  <c r="W32" i="19" s="1"/>
  <c r="Y32" i="19" s="1"/>
  <c r="Z32" i="19" s="1"/>
  <c r="C238" i="19"/>
  <c r="U172" i="19"/>
  <c r="C171" i="19"/>
  <c r="T33" i="19"/>
  <c r="E33" i="19"/>
  <c r="D34" i="19"/>
  <c r="X44" i="19" l="1"/>
  <c r="C45" i="19"/>
  <c r="AA43" i="19"/>
  <c r="T134" i="19"/>
  <c r="D135" i="19"/>
  <c r="E134" i="19"/>
  <c r="R134" i="19" s="1"/>
  <c r="S172" i="19"/>
  <c r="U272" i="19"/>
  <c r="S272" i="19"/>
  <c r="T236" i="19"/>
  <c r="D237" i="19"/>
  <c r="E236" i="19"/>
  <c r="R236" i="19" s="1"/>
  <c r="R33" i="19"/>
  <c r="W33" i="19" s="1"/>
  <c r="Y33" i="19" s="1"/>
  <c r="Z33" i="19" s="1"/>
  <c r="C239" i="19"/>
  <c r="U173" i="19"/>
  <c r="U174" i="19" s="1"/>
  <c r="C172" i="19"/>
  <c r="E34" i="19"/>
  <c r="D35" i="19"/>
  <c r="T34" i="19"/>
  <c r="X45" i="19" l="1"/>
  <c r="C46" i="19"/>
  <c r="AA44" i="19"/>
  <c r="U175" i="19"/>
  <c r="S173" i="19"/>
  <c r="S174" i="19" s="1"/>
  <c r="S175" i="19" s="1"/>
  <c r="S176" i="19" s="1"/>
  <c r="S177" i="19" s="1"/>
  <c r="S178" i="19" s="1"/>
  <c r="S179" i="19" s="1"/>
  <c r="S180" i="19" s="1"/>
  <c r="S181" i="19" s="1"/>
  <c r="S182" i="19" s="1"/>
  <c r="S183" i="19" s="1"/>
  <c r="S184" i="19" s="1"/>
  <c r="S185" i="19" s="1"/>
  <c r="S186" i="19" s="1"/>
  <c r="S187" i="19" s="1"/>
  <c r="S188" i="19" s="1"/>
  <c r="S189" i="19" s="1"/>
  <c r="S190" i="19" s="1"/>
  <c r="S191" i="19" s="1"/>
  <c r="S192" i="19" s="1"/>
  <c r="S193" i="19" s="1"/>
  <c r="S194" i="19" s="1"/>
  <c r="S195" i="19" s="1"/>
  <c r="S196" i="19" s="1"/>
  <c r="S197" i="19" s="1"/>
  <c r="S198" i="19" s="1"/>
  <c r="S199" i="19" s="1"/>
  <c r="S200" i="19" s="1"/>
  <c r="S201" i="19" s="1"/>
  <c r="S202" i="19" s="1"/>
  <c r="S203" i="19" s="1"/>
  <c r="S273" i="19"/>
  <c r="C173" i="19"/>
  <c r="C174" i="19" s="1"/>
  <c r="T237" i="19"/>
  <c r="D238" i="19"/>
  <c r="E237" i="19"/>
  <c r="R237" i="19" s="1"/>
  <c r="E135" i="19"/>
  <c r="R135" i="19" s="1"/>
  <c r="T135" i="19"/>
  <c r="D136" i="19"/>
  <c r="U273" i="19"/>
  <c r="R34" i="19"/>
  <c r="W34" i="19" s="1"/>
  <c r="Y34" i="19" s="1"/>
  <c r="Z34" i="19" s="1"/>
  <c r="C240" i="19"/>
  <c r="E35" i="19"/>
  <c r="T35" i="19"/>
  <c r="D36" i="19"/>
  <c r="X46" i="19" l="1"/>
  <c r="C47" i="19"/>
  <c r="AA45" i="19"/>
  <c r="C175" i="19"/>
  <c r="U176" i="19"/>
  <c r="E136" i="19"/>
  <c r="R136" i="19" s="1"/>
  <c r="D137" i="19"/>
  <c r="T136" i="19"/>
  <c r="U274" i="19"/>
  <c r="S274" i="19"/>
  <c r="D239" i="19"/>
  <c r="T238" i="19"/>
  <c r="E238" i="19"/>
  <c r="R238" i="19" s="1"/>
  <c r="R35" i="19"/>
  <c r="W35" i="19" s="1"/>
  <c r="Y35" i="19" s="1"/>
  <c r="Z35" i="19" s="1"/>
  <c r="C241" i="19"/>
  <c r="D37" i="19"/>
  <c r="T36" i="19"/>
  <c r="E36" i="19"/>
  <c r="X47" i="19" l="1"/>
  <c r="C48" i="19"/>
  <c r="AA46" i="19"/>
  <c r="U177" i="19"/>
  <c r="C176" i="19"/>
  <c r="S275" i="19"/>
  <c r="U275" i="19"/>
  <c r="E137" i="19"/>
  <c r="R137" i="19" s="1"/>
  <c r="T137" i="19"/>
  <c r="D138" i="19"/>
  <c r="D240" i="19"/>
  <c r="T239" i="19"/>
  <c r="E239" i="19"/>
  <c r="R239" i="19" s="1"/>
  <c r="R36" i="19"/>
  <c r="W36" i="19" s="1"/>
  <c r="Y36" i="19" s="1"/>
  <c r="Z36" i="19" s="1"/>
  <c r="AA240" i="19"/>
  <c r="C242" i="19"/>
  <c r="D38" i="19"/>
  <c r="E37" i="19"/>
  <c r="T37" i="19"/>
  <c r="X48" i="19" l="1"/>
  <c r="C49" i="19"/>
  <c r="AA47" i="19"/>
  <c r="C177" i="19"/>
  <c r="U178" i="19"/>
  <c r="U276" i="19"/>
  <c r="D241" i="19"/>
  <c r="T240" i="19"/>
  <c r="E240" i="19"/>
  <c r="E138" i="19"/>
  <c r="R138" i="19" s="1"/>
  <c r="D139" i="19"/>
  <c r="T138" i="19"/>
  <c r="S276" i="19"/>
  <c r="R37" i="19"/>
  <c r="W37" i="19" s="1"/>
  <c r="Y37" i="19" s="1"/>
  <c r="Z37" i="19" s="1"/>
  <c r="AA241" i="19"/>
  <c r="C243" i="19"/>
  <c r="T38" i="19"/>
  <c r="E38" i="19"/>
  <c r="D39" i="19"/>
  <c r="X49" i="19" l="1"/>
  <c r="C50" i="19"/>
  <c r="AA48" i="19"/>
  <c r="U179" i="19"/>
  <c r="C178" i="19"/>
  <c r="R240" i="19"/>
  <c r="W240" i="19" s="1"/>
  <c r="Y240" i="19" s="1"/>
  <c r="Z240" i="19" s="1"/>
  <c r="D242" i="19"/>
  <c r="T241" i="19"/>
  <c r="E241" i="19"/>
  <c r="S277" i="19"/>
  <c r="U277" i="19"/>
  <c r="E139" i="19"/>
  <c r="R139" i="19" s="1"/>
  <c r="D140" i="19"/>
  <c r="T139" i="19"/>
  <c r="R38" i="19"/>
  <c r="W38" i="19" s="1"/>
  <c r="Y38" i="19" s="1"/>
  <c r="Z38" i="19" s="1"/>
  <c r="AA242" i="19"/>
  <c r="C244" i="19"/>
  <c r="D40" i="19"/>
  <c r="T39" i="19"/>
  <c r="E39" i="19"/>
  <c r="X50" i="19" l="1"/>
  <c r="C51" i="19"/>
  <c r="AA49" i="19"/>
  <c r="C179" i="19"/>
  <c r="U180" i="19"/>
  <c r="S278" i="19"/>
  <c r="R241" i="19"/>
  <c r="W241" i="19" s="1"/>
  <c r="Y241" i="19" s="1"/>
  <c r="Z241" i="19" s="1"/>
  <c r="D243" i="19"/>
  <c r="T242" i="19"/>
  <c r="E242" i="19"/>
  <c r="U278" i="19"/>
  <c r="E140" i="19"/>
  <c r="D141" i="19"/>
  <c r="T140" i="19"/>
  <c r="R39" i="19"/>
  <c r="W39" i="19" s="1"/>
  <c r="Y39" i="19" s="1"/>
  <c r="Z39" i="19" s="1"/>
  <c r="C245" i="19"/>
  <c r="AA243" i="19"/>
  <c r="E40" i="19"/>
  <c r="T40" i="19"/>
  <c r="D41" i="19"/>
  <c r="X51" i="19" l="1"/>
  <c r="C52" i="19"/>
  <c r="AA50" i="19"/>
  <c r="U181" i="19"/>
  <c r="C180" i="19"/>
  <c r="R242" i="19"/>
  <c r="W242" i="19" s="1"/>
  <c r="Y242" i="19" s="1"/>
  <c r="Z242" i="19" s="1"/>
  <c r="T141" i="19"/>
  <c r="D142" i="19"/>
  <c r="E141" i="19"/>
  <c r="D244" i="19"/>
  <c r="T243" i="19"/>
  <c r="E243" i="19"/>
  <c r="R140" i="19"/>
  <c r="W140" i="19" s="1"/>
  <c r="Y140" i="19" s="1"/>
  <c r="Z140" i="19" s="1"/>
  <c r="U279" i="19"/>
  <c r="S279" i="19"/>
  <c r="R40" i="19"/>
  <c r="W40" i="19" s="1"/>
  <c r="Y40" i="19" s="1"/>
  <c r="Z40" i="19" s="1"/>
  <c r="AA244" i="19"/>
  <c r="C246" i="19"/>
  <c r="D42" i="19"/>
  <c r="T41" i="19"/>
  <c r="E41" i="19"/>
  <c r="X52" i="19" l="1"/>
  <c r="C53" i="19"/>
  <c r="AA51" i="19"/>
  <c r="C181" i="19"/>
  <c r="U182" i="19"/>
  <c r="R141" i="19"/>
  <c r="W141" i="19" s="1"/>
  <c r="Y141" i="19" s="1"/>
  <c r="Z141" i="19" s="1"/>
  <c r="D143" i="19"/>
  <c r="T142" i="19"/>
  <c r="E142" i="19"/>
  <c r="S280" i="19"/>
  <c r="R243" i="19"/>
  <c r="W243" i="19" s="1"/>
  <c r="Y243" i="19" s="1"/>
  <c r="Z243" i="19" s="1"/>
  <c r="U280" i="19"/>
  <c r="D245" i="19"/>
  <c r="T244" i="19"/>
  <c r="E244" i="19"/>
  <c r="R41" i="19"/>
  <c r="W41" i="19" s="1"/>
  <c r="Y41" i="19" s="1"/>
  <c r="Z41" i="19" s="1"/>
  <c r="C247" i="19"/>
  <c r="AA245" i="19"/>
  <c r="D43" i="19"/>
  <c r="E42" i="19"/>
  <c r="T42" i="19"/>
  <c r="X53" i="19" l="1"/>
  <c r="C54" i="19"/>
  <c r="AA52" i="19"/>
  <c r="U183" i="19"/>
  <c r="C182" i="19"/>
  <c r="AA246" i="19"/>
  <c r="R142" i="19"/>
  <c r="W142" i="19" s="1"/>
  <c r="Y142" i="19" s="1"/>
  <c r="Z142" i="19" s="1"/>
  <c r="R244" i="19"/>
  <c r="W244" i="19" s="1"/>
  <c r="Y244" i="19" s="1"/>
  <c r="Z244" i="19" s="1"/>
  <c r="D144" i="19"/>
  <c r="E143" i="19"/>
  <c r="T143" i="19"/>
  <c r="S281" i="19"/>
  <c r="U281" i="19"/>
  <c r="T245" i="19"/>
  <c r="D246" i="19"/>
  <c r="E245" i="19"/>
  <c r="R42" i="19"/>
  <c r="W42" i="19" s="1"/>
  <c r="Y42" i="19" s="1"/>
  <c r="Z42" i="19" s="1"/>
  <c r="C248" i="19"/>
  <c r="D44" i="19"/>
  <c r="E43" i="19"/>
  <c r="T43" i="19"/>
  <c r="X54" i="19" l="1"/>
  <c r="C55" i="19"/>
  <c r="AA53" i="19"/>
  <c r="U184" i="19"/>
  <c r="C183" i="19"/>
  <c r="S282" i="19"/>
  <c r="R143" i="19"/>
  <c r="W143" i="19" s="1"/>
  <c r="Y143" i="19" s="1"/>
  <c r="Z143" i="19" s="1"/>
  <c r="D145" i="19"/>
  <c r="E144" i="19"/>
  <c r="T144" i="19"/>
  <c r="R245" i="19"/>
  <c r="W245" i="19" s="1"/>
  <c r="Y245" i="19" s="1"/>
  <c r="Z245" i="19" s="1"/>
  <c r="U282" i="19"/>
  <c r="D247" i="19"/>
  <c r="T246" i="19"/>
  <c r="E246" i="19"/>
  <c r="R43" i="19"/>
  <c r="W43" i="19" s="1"/>
  <c r="Y43" i="19" s="1"/>
  <c r="Z43" i="19" s="1"/>
  <c r="C249" i="19"/>
  <c r="AA247" i="19"/>
  <c r="E44" i="19"/>
  <c r="D45" i="19"/>
  <c r="T44" i="19"/>
  <c r="X55" i="19" l="1"/>
  <c r="C56" i="19"/>
  <c r="AA54" i="19"/>
  <c r="C184" i="19"/>
  <c r="U185" i="19"/>
  <c r="R144" i="19"/>
  <c r="W144" i="19" s="1"/>
  <c r="Y144" i="19" s="1"/>
  <c r="Z144" i="19" s="1"/>
  <c r="S283" i="19"/>
  <c r="U283" i="19"/>
  <c r="E145" i="19"/>
  <c r="T145" i="19"/>
  <c r="D146" i="19"/>
  <c r="R246" i="19"/>
  <c r="W246" i="19" s="1"/>
  <c r="Y246" i="19" s="1"/>
  <c r="Z246" i="19" s="1"/>
  <c r="D248" i="19"/>
  <c r="T247" i="19"/>
  <c r="E247" i="19"/>
  <c r="R44" i="19"/>
  <c r="W44" i="19" s="1"/>
  <c r="Y44" i="19" s="1"/>
  <c r="Z44" i="19" s="1"/>
  <c r="AA248" i="19"/>
  <c r="C250" i="19"/>
  <c r="T45" i="19"/>
  <c r="E45" i="19"/>
  <c r="D46" i="19"/>
  <c r="X56" i="19" l="1"/>
  <c r="C57" i="19"/>
  <c r="AA55" i="19"/>
  <c r="U186" i="19"/>
  <c r="C185" i="19"/>
  <c r="U284" i="19"/>
  <c r="D249" i="19"/>
  <c r="T248" i="19"/>
  <c r="E248" i="19"/>
  <c r="R247" i="19"/>
  <c r="W247" i="19" s="1"/>
  <c r="Y247" i="19" s="1"/>
  <c r="Z247" i="19" s="1"/>
  <c r="T146" i="19"/>
  <c r="D147" i="19"/>
  <c r="E146" i="19"/>
  <c r="S284" i="19"/>
  <c r="R145" i="19"/>
  <c r="W145" i="19" s="1"/>
  <c r="Y145" i="19" s="1"/>
  <c r="Z145" i="19" s="1"/>
  <c r="AA249" i="19"/>
  <c r="R45" i="19"/>
  <c r="W45" i="19" s="1"/>
  <c r="Y45" i="19" s="1"/>
  <c r="Z45" i="19" s="1"/>
  <c r="C251" i="19"/>
  <c r="T46" i="19"/>
  <c r="E46" i="19"/>
  <c r="D47" i="19"/>
  <c r="X57" i="19" l="1"/>
  <c r="C58" i="19"/>
  <c r="AA56" i="19"/>
  <c r="C186" i="19"/>
  <c r="U187" i="19"/>
  <c r="D250" i="19"/>
  <c r="T249" i="19"/>
  <c r="E249" i="19"/>
  <c r="E147" i="19"/>
  <c r="D148" i="19"/>
  <c r="T147" i="19"/>
  <c r="U285" i="19"/>
  <c r="S285" i="19"/>
  <c r="AA250" i="19"/>
  <c r="R146" i="19"/>
  <c r="R248" i="19"/>
  <c r="W248" i="19" s="1"/>
  <c r="Y248" i="19" s="1"/>
  <c r="Z248" i="19" s="1"/>
  <c r="R46" i="19"/>
  <c r="W46" i="19" s="1"/>
  <c r="Y46" i="19" s="1"/>
  <c r="Z46" i="19" s="1"/>
  <c r="C252" i="19"/>
  <c r="E47" i="19"/>
  <c r="T47" i="19"/>
  <c r="D48" i="19"/>
  <c r="X58" i="19" l="1"/>
  <c r="C59" i="19"/>
  <c r="AA57" i="19"/>
  <c r="U188" i="19"/>
  <c r="C187" i="19"/>
  <c r="D149" i="19"/>
  <c r="T148" i="19"/>
  <c r="E148" i="19"/>
  <c r="AA251" i="19"/>
  <c r="R147" i="19"/>
  <c r="U286" i="19"/>
  <c r="R249" i="19"/>
  <c r="W249" i="19" s="1"/>
  <c r="Y249" i="19" s="1"/>
  <c r="Z249" i="19" s="1"/>
  <c r="S286" i="19"/>
  <c r="D251" i="19"/>
  <c r="T250" i="19"/>
  <c r="E250" i="19"/>
  <c r="R47" i="19"/>
  <c r="W47" i="19" s="1"/>
  <c r="Y47" i="19" s="1"/>
  <c r="Z47" i="19" s="1"/>
  <c r="C253" i="19"/>
  <c r="D49" i="19"/>
  <c r="T48" i="19"/>
  <c r="E48" i="19"/>
  <c r="X59" i="19" l="1"/>
  <c r="C60" i="19"/>
  <c r="AA58" i="19"/>
  <c r="C188" i="19"/>
  <c r="U189" i="19"/>
  <c r="S287" i="19"/>
  <c r="R250" i="19"/>
  <c r="W250" i="19" s="1"/>
  <c r="Y250" i="19" s="1"/>
  <c r="Z250" i="19" s="1"/>
  <c r="R148" i="19"/>
  <c r="D252" i="19"/>
  <c r="T251" i="19"/>
  <c r="E251" i="19"/>
  <c r="U287" i="19"/>
  <c r="E149" i="19"/>
  <c r="T149" i="19"/>
  <c r="D150" i="19"/>
  <c r="AA252" i="19"/>
  <c r="R48" i="19"/>
  <c r="W48" i="19" s="1"/>
  <c r="Y48" i="19" s="1"/>
  <c r="Z48" i="19" s="1"/>
  <c r="C254" i="19"/>
  <c r="D50" i="19"/>
  <c r="T49" i="19"/>
  <c r="E49" i="19"/>
  <c r="X60" i="19" l="1"/>
  <c r="C61" i="19"/>
  <c r="AA59" i="19"/>
  <c r="U190" i="19"/>
  <c r="C189" i="19"/>
  <c r="U288" i="19"/>
  <c r="R251" i="19"/>
  <c r="W251" i="19" s="1"/>
  <c r="Y251" i="19" s="1"/>
  <c r="Z251" i="19" s="1"/>
  <c r="AA253" i="19"/>
  <c r="R149" i="19"/>
  <c r="D151" i="19"/>
  <c r="E150" i="19"/>
  <c r="T150" i="19"/>
  <c r="T252" i="19"/>
  <c r="D253" i="19"/>
  <c r="E252" i="19"/>
  <c r="S288" i="19"/>
  <c r="R49" i="19"/>
  <c r="W49" i="19" s="1"/>
  <c r="Y49" i="19" s="1"/>
  <c r="Z49" i="19" s="1"/>
  <c r="C255" i="19"/>
  <c r="E50" i="19"/>
  <c r="T50" i="19"/>
  <c r="D51" i="19"/>
  <c r="X61" i="19" l="1"/>
  <c r="C62" i="19"/>
  <c r="AA60" i="19"/>
  <c r="U191" i="19"/>
  <c r="C190" i="19"/>
  <c r="S289" i="19"/>
  <c r="R150" i="19"/>
  <c r="AA254" i="19"/>
  <c r="D152" i="19"/>
  <c r="T151" i="19"/>
  <c r="E151" i="19"/>
  <c r="R252" i="19"/>
  <c r="W252" i="19" s="1"/>
  <c r="Y252" i="19" s="1"/>
  <c r="Z252" i="19" s="1"/>
  <c r="U289" i="19"/>
  <c r="D254" i="19"/>
  <c r="T253" i="19"/>
  <c r="E253" i="19"/>
  <c r="R50" i="19"/>
  <c r="W50" i="19" s="1"/>
  <c r="Y50" i="19" s="1"/>
  <c r="Z50" i="19" s="1"/>
  <c r="C256" i="19"/>
  <c r="D52" i="19"/>
  <c r="E51" i="19"/>
  <c r="T51" i="19"/>
  <c r="X62" i="19" l="1"/>
  <c r="C63" i="19"/>
  <c r="AA61" i="19"/>
  <c r="C191" i="19"/>
  <c r="U192" i="19"/>
  <c r="U290" i="19"/>
  <c r="T152" i="19"/>
  <c r="E152" i="19"/>
  <c r="D153" i="19"/>
  <c r="S290" i="19"/>
  <c r="T254" i="19"/>
  <c r="D255" i="19"/>
  <c r="E254" i="19"/>
  <c r="R253" i="19"/>
  <c r="W253" i="19" s="1"/>
  <c r="Y253" i="19" s="1"/>
  <c r="Z253" i="19" s="1"/>
  <c r="R151" i="19"/>
  <c r="AA255" i="19"/>
  <c r="R51" i="19"/>
  <c r="W51" i="19" s="1"/>
  <c r="Y51" i="19" s="1"/>
  <c r="Z51" i="19" s="1"/>
  <c r="C257" i="19"/>
  <c r="E52" i="19"/>
  <c r="T52" i="19"/>
  <c r="D53" i="19"/>
  <c r="X63" i="19" l="1"/>
  <c r="C64" i="19"/>
  <c r="AA62" i="19"/>
  <c r="U193" i="19"/>
  <c r="C192" i="19"/>
  <c r="S291" i="19"/>
  <c r="E153" i="19"/>
  <c r="D154" i="19"/>
  <c r="T153" i="19"/>
  <c r="R152" i="19"/>
  <c r="R254" i="19"/>
  <c r="W254" i="19" s="1"/>
  <c r="Y254" i="19" s="1"/>
  <c r="Z254" i="19" s="1"/>
  <c r="T255" i="19"/>
  <c r="D256" i="19"/>
  <c r="E255" i="19"/>
  <c r="AA256" i="19"/>
  <c r="U291" i="19"/>
  <c r="R52" i="19"/>
  <c r="W52" i="19" s="1"/>
  <c r="Y52" i="19" s="1"/>
  <c r="Z52" i="19" s="1"/>
  <c r="C258" i="19"/>
  <c r="E53" i="19"/>
  <c r="T53" i="19"/>
  <c r="D54" i="19"/>
  <c r="X64" i="19" l="1"/>
  <c r="C65" i="19"/>
  <c r="AA63" i="19"/>
  <c r="C193" i="19"/>
  <c r="U194" i="19"/>
  <c r="T256" i="19"/>
  <c r="D257" i="19"/>
  <c r="E256" i="19"/>
  <c r="R153" i="19"/>
  <c r="S292" i="19"/>
  <c r="U292" i="19"/>
  <c r="AA257" i="19"/>
  <c r="R255" i="19"/>
  <c r="W255" i="19" s="1"/>
  <c r="Y255" i="19" s="1"/>
  <c r="Z255" i="19" s="1"/>
  <c r="T154" i="19"/>
  <c r="E154" i="19"/>
  <c r="D155" i="19"/>
  <c r="R53" i="19"/>
  <c r="W53" i="19" s="1"/>
  <c r="Y53" i="19" s="1"/>
  <c r="Z53" i="19" s="1"/>
  <c r="C259" i="19"/>
  <c r="D55" i="19"/>
  <c r="T54" i="19"/>
  <c r="E54" i="19"/>
  <c r="X65" i="19" l="1"/>
  <c r="C66" i="19"/>
  <c r="AA64" i="19"/>
  <c r="U195" i="19"/>
  <c r="C194" i="19"/>
  <c r="U293" i="19"/>
  <c r="R256" i="19"/>
  <c r="W256" i="19" s="1"/>
  <c r="Y256" i="19" s="1"/>
  <c r="Z256" i="19" s="1"/>
  <c r="T257" i="19"/>
  <c r="D258" i="19"/>
  <c r="E257" i="19"/>
  <c r="D156" i="19"/>
  <c r="E155" i="19"/>
  <c r="T155" i="19"/>
  <c r="R154" i="19"/>
  <c r="AA258" i="19"/>
  <c r="S293" i="19"/>
  <c r="R54" i="19"/>
  <c r="W54" i="19" s="1"/>
  <c r="Y54" i="19" s="1"/>
  <c r="Z54" i="19" s="1"/>
  <c r="C260" i="19"/>
  <c r="E55" i="19"/>
  <c r="D56" i="19"/>
  <c r="T55" i="19"/>
  <c r="X66" i="19" l="1"/>
  <c r="C67" i="19"/>
  <c r="AA65" i="19"/>
  <c r="C195" i="19"/>
  <c r="U196" i="19"/>
  <c r="S294" i="19"/>
  <c r="D157" i="19"/>
  <c r="E156" i="19"/>
  <c r="T156" i="19"/>
  <c r="R155" i="19"/>
  <c r="AA259" i="19"/>
  <c r="R257" i="19"/>
  <c r="W257" i="19" s="1"/>
  <c r="Y257" i="19" s="1"/>
  <c r="Z257" i="19" s="1"/>
  <c r="U294" i="19"/>
  <c r="D259" i="19"/>
  <c r="T258" i="19"/>
  <c r="E258" i="19"/>
  <c r="R55" i="19"/>
  <c r="W55" i="19" s="1"/>
  <c r="Y55" i="19" s="1"/>
  <c r="Z55" i="19" s="1"/>
  <c r="C261" i="19"/>
  <c r="D57" i="19"/>
  <c r="T56" i="19"/>
  <c r="E56" i="19"/>
  <c r="X67" i="19" l="1"/>
  <c r="C68" i="19"/>
  <c r="AA66" i="19"/>
  <c r="C196" i="19"/>
  <c r="U197" i="19"/>
  <c r="R156" i="19"/>
  <c r="E157" i="19"/>
  <c r="D158" i="19"/>
  <c r="T157" i="19"/>
  <c r="U295" i="19"/>
  <c r="AA260" i="19"/>
  <c r="R258" i="19"/>
  <c r="W258" i="19" s="1"/>
  <c r="Y258" i="19" s="1"/>
  <c r="Z258" i="19" s="1"/>
  <c r="D260" i="19"/>
  <c r="T259" i="19"/>
  <c r="E259" i="19"/>
  <c r="S295" i="19"/>
  <c r="R56" i="19"/>
  <c r="W56" i="19" s="1"/>
  <c r="Y56" i="19" s="1"/>
  <c r="Z56" i="19" s="1"/>
  <c r="C262" i="19"/>
  <c r="E57" i="19"/>
  <c r="T57" i="19"/>
  <c r="D58" i="19"/>
  <c r="X68" i="19" l="1"/>
  <c r="C69" i="19"/>
  <c r="AA67" i="19"/>
  <c r="U198" i="19"/>
  <c r="C197" i="19"/>
  <c r="D261" i="19"/>
  <c r="T260" i="19"/>
  <c r="E260" i="19"/>
  <c r="U296" i="19"/>
  <c r="T158" i="19"/>
  <c r="E158" i="19"/>
  <c r="D159" i="19"/>
  <c r="R157" i="19"/>
  <c r="S296" i="19"/>
  <c r="AA261" i="19"/>
  <c r="R259" i="19"/>
  <c r="W259" i="19" s="1"/>
  <c r="Y259" i="19" s="1"/>
  <c r="Z259" i="19" s="1"/>
  <c r="R57" i="19"/>
  <c r="W57" i="19" s="1"/>
  <c r="Y57" i="19" s="1"/>
  <c r="Z57" i="19" s="1"/>
  <c r="C263" i="19"/>
  <c r="D59" i="19"/>
  <c r="T58" i="19"/>
  <c r="E58" i="19"/>
  <c r="X69" i="19" l="1"/>
  <c r="C70" i="19"/>
  <c r="AA68" i="19"/>
  <c r="C198" i="19"/>
  <c r="U199" i="19"/>
  <c r="R260" i="19"/>
  <c r="W260" i="19" s="1"/>
  <c r="Y260" i="19" s="1"/>
  <c r="Z260" i="19" s="1"/>
  <c r="R158" i="19"/>
  <c r="T261" i="19"/>
  <c r="D262" i="19"/>
  <c r="E261" i="19"/>
  <c r="S297" i="19"/>
  <c r="D160" i="19"/>
  <c r="E159" i="19"/>
  <c r="T159" i="19"/>
  <c r="AA262" i="19"/>
  <c r="U297" i="19"/>
  <c r="R58" i="19"/>
  <c r="W58" i="19" s="1"/>
  <c r="Y58" i="19" s="1"/>
  <c r="Z58" i="19" s="1"/>
  <c r="C264" i="19"/>
  <c r="T59" i="19"/>
  <c r="D60" i="19"/>
  <c r="D61" i="19" s="1"/>
  <c r="E59" i="19"/>
  <c r="X70" i="19" l="1"/>
  <c r="C71" i="19"/>
  <c r="AA69" i="19"/>
  <c r="U200" i="19"/>
  <c r="C199" i="19"/>
  <c r="D62" i="19"/>
  <c r="E61" i="19"/>
  <c r="R61" i="19" s="1"/>
  <c r="T61" i="19"/>
  <c r="S298" i="19"/>
  <c r="AA263" i="19"/>
  <c r="U298" i="19"/>
  <c r="R261" i="19"/>
  <c r="W261" i="19" s="1"/>
  <c r="Y261" i="19" s="1"/>
  <c r="Z261" i="19" s="1"/>
  <c r="R159" i="19"/>
  <c r="D263" i="19"/>
  <c r="T262" i="19"/>
  <c r="E262" i="19"/>
  <c r="T160" i="19"/>
  <c r="E160" i="19"/>
  <c r="D161" i="19"/>
  <c r="R59" i="19"/>
  <c r="W59" i="19" s="1"/>
  <c r="Y59" i="19" s="1"/>
  <c r="Z59" i="19" s="1"/>
  <c r="C265" i="19"/>
  <c r="E60" i="19"/>
  <c r="T60" i="19"/>
  <c r="W61" i="19" l="1"/>
  <c r="Y61" i="19" s="1"/>
  <c r="Z61" i="19" s="1"/>
  <c r="X71" i="19"/>
  <c r="C72" i="19"/>
  <c r="AA70" i="19"/>
  <c r="C200" i="19"/>
  <c r="U201" i="19"/>
  <c r="E62" i="19"/>
  <c r="R62" i="19" s="1"/>
  <c r="D63" i="19"/>
  <c r="T62" i="19"/>
  <c r="R262" i="19"/>
  <c r="W262" i="19" s="1"/>
  <c r="Y262" i="19" s="1"/>
  <c r="Z262" i="19" s="1"/>
  <c r="U299" i="19"/>
  <c r="U300" i="19" s="1"/>
  <c r="D264" i="19"/>
  <c r="T263" i="19"/>
  <c r="E263" i="19"/>
  <c r="R160" i="19"/>
  <c r="E161" i="19"/>
  <c r="T161" i="19"/>
  <c r="D162" i="19"/>
  <c r="AA264" i="19"/>
  <c r="S299" i="19"/>
  <c r="S300" i="19" s="1"/>
  <c r="S301" i="19" s="1"/>
  <c r="S302" i="19" s="1"/>
  <c r="S303" i="19" s="1"/>
  <c r="S304" i="19" s="1"/>
  <c r="R60" i="19"/>
  <c r="W60" i="19" s="1"/>
  <c r="Y60" i="19" s="1"/>
  <c r="Z60" i="19" s="1"/>
  <c r="C266" i="19"/>
  <c r="W62" i="19" l="1"/>
  <c r="Y62" i="19" s="1"/>
  <c r="Z62" i="19" s="1"/>
  <c r="X72" i="19"/>
  <c r="C73" i="19"/>
  <c r="AA71" i="19"/>
  <c r="U301" i="19"/>
  <c r="U202" i="19"/>
  <c r="C201" i="19"/>
  <c r="D64" i="19"/>
  <c r="E63" i="19"/>
  <c r="R63" i="19" s="1"/>
  <c r="T63" i="19"/>
  <c r="E162" i="19"/>
  <c r="T162" i="19"/>
  <c r="D163" i="19"/>
  <c r="R161" i="19"/>
  <c r="R263" i="19"/>
  <c r="W263" i="19" s="1"/>
  <c r="Y263" i="19" s="1"/>
  <c r="Z263" i="19" s="1"/>
  <c r="AA265" i="19"/>
  <c r="T264" i="19"/>
  <c r="D265" i="19"/>
  <c r="E264" i="19"/>
  <c r="C267" i="19"/>
  <c r="W63" i="19" l="1"/>
  <c r="Y63" i="19" s="1"/>
  <c r="Z63" i="19" s="1"/>
  <c r="X73" i="19"/>
  <c r="C74" i="19"/>
  <c r="AA72" i="19"/>
  <c r="U302" i="19"/>
  <c r="C202" i="19"/>
  <c r="U203" i="19"/>
  <c r="D65" i="19"/>
  <c r="E64" i="19"/>
  <c r="R64" i="19" s="1"/>
  <c r="W64" i="19" s="1"/>
  <c r="Y64" i="19" s="1"/>
  <c r="Z64" i="19" s="1"/>
  <c r="T64" i="19"/>
  <c r="D164" i="19"/>
  <c r="E163" i="19"/>
  <c r="T163" i="19"/>
  <c r="R162" i="19"/>
  <c r="R264" i="19"/>
  <c r="W264" i="19" s="1"/>
  <c r="Y264" i="19" s="1"/>
  <c r="Z264" i="19" s="1"/>
  <c r="AA266" i="19"/>
  <c r="T265" i="19"/>
  <c r="D266" i="19"/>
  <c r="E265" i="19"/>
  <c r="C268" i="19"/>
  <c r="X74" i="19" l="1"/>
  <c r="C75" i="19"/>
  <c r="AA73" i="19"/>
  <c r="U303" i="19"/>
  <c r="C203" i="19"/>
  <c r="D66" i="19"/>
  <c r="T65" i="19"/>
  <c r="E65" i="19"/>
  <c r="R65" i="19" s="1"/>
  <c r="R265" i="19"/>
  <c r="W265" i="19" s="1"/>
  <c r="Y265" i="19" s="1"/>
  <c r="Z265" i="19" s="1"/>
  <c r="T266" i="19"/>
  <c r="D267" i="19"/>
  <c r="E266" i="19"/>
  <c r="AA267" i="19"/>
  <c r="D165" i="19"/>
  <c r="E164" i="19"/>
  <c r="T164" i="19"/>
  <c r="R163" i="19"/>
  <c r="C269" i="19"/>
  <c r="W65" i="19" l="1"/>
  <c r="Y65" i="19" s="1"/>
  <c r="Z65" i="19" s="1"/>
  <c r="X75" i="19"/>
  <c r="C76" i="19"/>
  <c r="AA74" i="19"/>
  <c r="U304" i="19"/>
  <c r="T66" i="19"/>
  <c r="D67" i="19"/>
  <c r="E66" i="19"/>
  <c r="R66" i="19" s="1"/>
  <c r="W66" i="19" s="1"/>
  <c r="Y66" i="19" s="1"/>
  <c r="Z66" i="19" s="1"/>
  <c r="R164" i="19"/>
  <c r="D166" i="19"/>
  <c r="E165" i="19"/>
  <c r="T165" i="19"/>
  <c r="AA268" i="19"/>
  <c r="R266" i="19"/>
  <c r="W266" i="19" s="1"/>
  <c r="Y266" i="19" s="1"/>
  <c r="Z266" i="19" s="1"/>
  <c r="T267" i="19"/>
  <c r="D268" i="19"/>
  <c r="E267" i="19"/>
  <c r="C270" i="19"/>
  <c r="X76" i="19" l="1"/>
  <c r="C77" i="19"/>
  <c r="AA75" i="19"/>
  <c r="T67" i="19"/>
  <c r="D68" i="19"/>
  <c r="E67" i="19"/>
  <c r="R67" i="19" s="1"/>
  <c r="W67" i="19" s="1"/>
  <c r="Y67" i="19" s="1"/>
  <c r="Z67" i="19" s="1"/>
  <c r="R267" i="19"/>
  <c r="W267" i="19" s="1"/>
  <c r="Y267" i="19" s="1"/>
  <c r="Z267" i="19" s="1"/>
  <c r="E166" i="19"/>
  <c r="D167" i="19"/>
  <c r="T166" i="19"/>
  <c r="D269" i="19"/>
  <c r="T268" i="19"/>
  <c r="E268" i="19"/>
  <c r="R165" i="19"/>
  <c r="AA269" i="19"/>
  <c r="C271" i="19"/>
  <c r="X77" i="19" l="1"/>
  <c r="C78" i="19"/>
  <c r="AA76" i="19"/>
  <c r="T68" i="19"/>
  <c r="D69" i="19"/>
  <c r="E68" i="19"/>
  <c r="R68" i="19" s="1"/>
  <c r="W68" i="19" s="1"/>
  <c r="Y68" i="19" s="1"/>
  <c r="Z68" i="19" s="1"/>
  <c r="AA270" i="19"/>
  <c r="R268" i="19"/>
  <c r="W268" i="19" s="1"/>
  <c r="Y268" i="19" s="1"/>
  <c r="Z268" i="19" s="1"/>
  <c r="D270" i="19"/>
  <c r="T269" i="19"/>
  <c r="E269" i="19"/>
  <c r="D168" i="19"/>
  <c r="E167" i="19"/>
  <c r="T167" i="19"/>
  <c r="R166" i="19"/>
  <c r="C272" i="19"/>
  <c r="X78" i="19" l="1"/>
  <c r="C79" i="19"/>
  <c r="AA77" i="19"/>
  <c r="D70" i="19"/>
  <c r="T69" i="19"/>
  <c r="E69" i="19"/>
  <c r="R69" i="19" s="1"/>
  <c r="W69" i="19" s="1"/>
  <c r="Y69" i="19" s="1"/>
  <c r="Z69" i="19" s="1"/>
  <c r="R269" i="19"/>
  <c r="W269" i="19" s="1"/>
  <c r="Y269" i="19" s="1"/>
  <c r="Z269" i="19" s="1"/>
  <c r="D169" i="19"/>
  <c r="E168" i="19"/>
  <c r="T168" i="19"/>
  <c r="R167" i="19"/>
  <c r="D271" i="19"/>
  <c r="T270" i="19"/>
  <c r="E270" i="19"/>
  <c r="AA271" i="19"/>
  <c r="C273" i="19"/>
  <c r="X79" i="19" l="1"/>
  <c r="C80" i="19"/>
  <c r="AA78" i="19"/>
  <c r="T70" i="19"/>
  <c r="D71" i="19"/>
  <c r="E70" i="19"/>
  <c r="R70" i="19" s="1"/>
  <c r="W70" i="19" s="1"/>
  <c r="Y70" i="19" s="1"/>
  <c r="Z70" i="19" s="1"/>
  <c r="AA272" i="19"/>
  <c r="T271" i="19"/>
  <c r="D272" i="19"/>
  <c r="E271" i="19"/>
  <c r="R168" i="19"/>
  <c r="E169" i="19"/>
  <c r="D170" i="19"/>
  <c r="T169" i="19"/>
  <c r="R270" i="19"/>
  <c r="W270" i="19" s="1"/>
  <c r="Y270" i="19" s="1"/>
  <c r="Z270" i="19" s="1"/>
  <c r="C274" i="19"/>
  <c r="X80" i="19" l="1"/>
  <c r="C81" i="19"/>
  <c r="AA79" i="19"/>
  <c r="D72" i="19"/>
  <c r="T71" i="19"/>
  <c r="E71" i="19"/>
  <c r="R71" i="19" s="1"/>
  <c r="W71" i="19" s="1"/>
  <c r="Y71" i="19" s="1"/>
  <c r="Z71" i="19" s="1"/>
  <c r="AA273" i="19"/>
  <c r="R271" i="19"/>
  <c r="W271" i="19" s="1"/>
  <c r="Y271" i="19" s="1"/>
  <c r="Z271" i="19" s="1"/>
  <c r="T272" i="19"/>
  <c r="D273" i="19"/>
  <c r="E272" i="19"/>
  <c r="D171" i="19"/>
  <c r="E170" i="19"/>
  <c r="T170" i="19"/>
  <c r="R169" i="19"/>
  <c r="C275" i="19"/>
  <c r="X81" i="19" l="1"/>
  <c r="C82" i="19"/>
  <c r="AA80" i="19"/>
  <c r="T72" i="19"/>
  <c r="D73" i="19"/>
  <c r="E72" i="19"/>
  <c r="R72" i="19" s="1"/>
  <c r="AA274" i="19"/>
  <c r="R272" i="19"/>
  <c r="W272" i="19" s="1"/>
  <c r="Y272" i="19" s="1"/>
  <c r="Z272" i="19" s="1"/>
  <c r="D274" i="19"/>
  <c r="T273" i="19"/>
  <c r="E273" i="19"/>
  <c r="R170" i="19"/>
  <c r="D172" i="19"/>
  <c r="E171" i="19"/>
  <c r="T171" i="19"/>
  <c r="C276" i="19"/>
  <c r="W72" i="19" l="1"/>
  <c r="Y72" i="19" s="1"/>
  <c r="Z72" i="19" s="1"/>
  <c r="X82" i="19"/>
  <c r="C83" i="19"/>
  <c r="AA81" i="19"/>
  <c r="D74" i="19"/>
  <c r="T73" i="19"/>
  <c r="E73" i="19"/>
  <c r="R73" i="19" s="1"/>
  <c r="D173" i="19"/>
  <c r="D174" i="19" s="1"/>
  <c r="T172" i="19"/>
  <c r="E172" i="19"/>
  <c r="AA275" i="19"/>
  <c r="R273" i="19"/>
  <c r="W273" i="19" s="1"/>
  <c r="Y273" i="19" s="1"/>
  <c r="Z273" i="19" s="1"/>
  <c r="R171" i="19"/>
  <c r="T274" i="19"/>
  <c r="D275" i="19"/>
  <c r="E274" i="19"/>
  <c r="C277" i="19"/>
  <c r="W73" i="19" l="1"/>
  <c r="Y73" i="19" s="1"/>
  <c r="Z73" i="19" s="1"/>
  <c r="X83" i="19"/>
  <c r="C84" i="19"/>
  <c r="AA82" i="19"/>
  <c r="E174" i="19"/>
  <c r="R174" i="19" s="1"/>
  <c r="D175" i="19"/>
  <c r="T174" i="19"/>
  <c r="D75" i="19"/>
  <c r="T74" i="19"/>
  <c r="E74" i="19"/>
  <c r="R74" i="19" s="1"/>
  <c r="R172" i="19"/>
  <c r="AA276" i="19"/>
  <c r="R274" i="19"/>
  <c r="W274" i="19" s="1"/>
  <c r="Y274" i="19" s="1"/>
  <c r="Z274" i="19" s="1"/>
  <c r="E173" i="19"/>
  <c r="T173" i="19"/>
  <c r="T275" i="19"/>
  <c r="D276" i="19"/>
  <c r="E275" i="19"/>
  <c r="C278" i="19"/>
  <c r="W74" i="19" l="1"/>
  <c r="Y74" i="19" s="1"/>
  <c r="Z74" i="19" s="1"/>
  <c r="X84" i="19"/>
  <c r="C85" i="19"/>
  <c r="AA83" i="19"/>
  <c r="D176" i="19"/>
  <c r="E175" i="19"/>
  <c r="R175" i="19" s="1"/>
  <c r="T175" i="19"/>
  <c r="T75" i="19"/>
  <c r="D76" i="19"/>
  <c r="E75" i="19"/>
  <c r="R75" i="19" s="1"/>
  <c r="R275" i="19"/>
  <c r="W275" i="19" s="1"/>
  <c r="Y275" i="19" s="1"/>
  <c r="Z275" i="19" s="1"/>
  <c r="D277" i="19"/>
  <c r="T276" i="19"/>
  <c r="E276" i="19"/>
  <c r="AA277" i="19"/>
  <c r="R173" i="19"/>
  <c r="C279" i="19"/>
  <c r="W75" i="19" l="1"/>
  <c r="Y75" i="19" s="1"/>
  <c r="Z75" i="19" s="1"/>
  <c r="X85" i="19"/>
  <c r="C86" i="19"/>
  <c r="AA84" i="19"/>
  <c r="D177" i="19"/>
  <c r="E176" i="19"/>
  <c r="R176" i="19" s="1"/>
  <c r="T176" i="19"/>
  <c r="T76" i="19"/>
  <c r="D77" i="19"/>
  <c r="E76" i="19"/>
  <c r="R76" i="19" s="1"/>
  <c r="T277" i="19"/>
  <c r="D278" i="19"/>
  <c r="E277" i="19"/>
  <c r="AA278" i="19"/>
  <c r="R276" i="19"/>
  <c r="W276" i="19" s="1"/>
  <c r="Y276" i="19" s="1"/>
  <c r="Z276" i="19" s="1"/>
  <c r="C280" i="19"/>
  <c r="W76" i="19" l="1"/>
  <c r="Y76" i="19" s="1"/>
  <c r="Z76" i="19" s="1"/>
  <c r="X86" i="19"/>
  <c r="C87" i="19"/>
  <c r="AA85" i="19"/>
  <c r="D178" i="19"/>
  <c r="T177" i="19"/>
  <c r="E177" i="19"/>
  <c r="R177" i="19" s="1"/>
  <c r="D78" i="19"/>
  <c r="T77" i="19"/>
  <c r="E77" i="19"/>
  <c r="R77" i="19" s="1"/>
  <c r="R277" i="19"/>
  <c r="W277" i="19" s="1"/>
  <c r="Y277" i="19" s="1"/>
  <c r="Z277" i="19" s="1"/>
  <c r="T278" i="19"/>
  <c r="D279" i="19"/>
  <c r="E278" i="19"/>
  <c r="AA279" i="19"/>
  <c r="C281" i="19"/>
  <c r="W77" i="19" l="1"/>
  <c r="Y77" i="19" s="1"/>
  <c r="Z77" i="19" s="1"/>
  <c r="X87" i="19"/>
  <c r="C88" i="19"/>
  <c r="AA86" i="19"/>
  <c r="D179" i="19"/>
  <c r="T178" i="19"/>
  <c r="E178" i="19"/>
  <c r="R178" i="19" s="1"/>
  <c r="T78" i="19"/>
  <c r="D79" i="19"/>
  <c r="E78" i="19"/>
  <c r="R78" i="19" s="1"/>
  <c r="D280" i="19"/>
  <c r="T279" i="19"/>
  <c r="E279" i="19"/>
  <c r="R278" i="19"/>
  <c r="W278" i="19" s="1"/>
  <c r="Y278" i="19" s="1"/>
  <c r="Z278" i="19" s="1"/>
  <c r="AA280" i="19"/>
  <c r="C282" i="19"/>
  <c r="W78" i="19" l="1"/>
  <c r="Y78" i="19" s="1"/>
  <c r="Z78" i="19" s="1"/>
  <c r="X88" i="19"/>
  <c r="C89" i="19"/>
  <c r="AA87" i="19"/>
  <c r="T179" i="19"/>
  <c r="D180" i="19"/>
  <c r="E179" i="19"/>
  <c r="R179" i="19" s="1"/>
  <c r="T79" i="19"/>
  <c r="D80" i="19"/>
  <c r="E79" i="19"/>
  <c r="R79" i="19" s="1"/>
  <c r="R279" i="19"/>
  <c r="W279" i="19" s="1"/>
  <c r="Y279" i="19" s="1"/>
  <c r="Z279" i="19" s="1"/>
  <c r="AA281" i="19"/>
  <c r="D281" i="19"/>
  <c r="T280" i="19"/>
  <c r="E280" i="19"/>
  <c r="C283" i="19"/>
  <c r="W79" i="19" l="1"/>
  <c r="Y79" i="19" s="1"/>
  <c r="Z79" i="19" s="1"/>
  <c r="X89" i="19"/>
  <c r="C90" i="19"/>
  <c r="AA88" i="19"/>
  <c r="T180" i="19"/>
  <c r="D181" i="19"/>
  <c r="E180" i="19"/>
  <c r="R180" i="19" s="1"/>
  <c r="T80" i="19"/>
  <c r="D81" i="19"/>
  <c r="E80" i="19"/>
  <c r="R80" i="19" s="1"/>
  <c r="T281" i="19"/>
  <c r="D282" i="19"/>
  <c r="E281" i="19"/>
  <c r="AA282" i="19"/>
  <c r="R280" i="19"/>
  <c r="W280" i="19" s="1"/>
  <c r="Y280" i="19" s="1"/>
  <c r="Z280" i="19" s="1"/>
  <c r="C284" i="19"/>
  <c r="W80" i="19" l="1"/>
  <c r="Y80" i="19" s="1"/>
  <c r="Z80" i="19" s="1"/>
  <c r="X90" i="19"/>
  <c r="C91" i="19"/>
  <c r="AA89" i="19"/>
  <c r="T181" i="19"/>
  <c r="D182" i="19"/>
  <c r="E181" i="19"/>
  <c r="R181" i="19" s="1"/>
  <c r="T81" i="19"/>
  <c r="D82" i="19"/>
  <c r="E81" i="19"/>
  <c r="R81" i="19" s="1"/>
  <c r="R281" i="19"/>
  <c r="W281" i="19" s="1"/>
  <c r="Y281" i="19" s="1"/>
  <c r="Z281" i="19" s="1"/>
  <c r="T282" i="19"/>
  <c r="D283" i="19"/>
  <c r="E282" i="19"/>
  <c r="AA283" i="19"/>
  <c r="C285" i="19"/>
  <c r="W81" i="19" l="1"/>
  <c r="Y81" i="19" s="1"/>
  <c r="Z81" i="19" s="1"/>
  <c r="X91" i="19"/>
  <c r="C92" i="19"/>
  <c r="AA90" i="19"/>
  <c r="D183" i="19"/>
  <c r="T182" i="19"/>
  <c r="E182" i="19"/>
  <c r="R182" i="19" s="1"/>
  <c r="D83" i="19"/>
  <c r="T82" i="19"/>
  <c r="E82" i="19"/>
  <c r="R82" i="19" s="1"/>
  <c r="R282" i="19"/>
  <c r="W282" i="19" s="1"/>
  <c r="Y282" i="19" s="1"/>
  <c r="Z282" i="19" s="1"/>
  <c r="D284" i="19"/>
  <c r="T283" i="19"/>
  <c r="E283" i="19"/>
  <c r="AA284" i="19"/>
  <c r="C286" i="19"/>
  <c r="W82" i="19" l="1"/>
  <c r="Y82" i="19" s="1"/>
  <c r="Z82" i="19" s="1"/>
  <c r="X92" i="19"/>
  <c r="C93" i="19"/>
  <c r="AA91" i="19"/>
  <c r="T183" i="19"/>
  <c r="D184" i="19"/>
  <c r="E183" i="19"/>
  <c r="R183" i="19" s="1"/>
  <c r="T83" i="19"/>
  <c r="D84" i="19"/>
  <c r="E83" i="19"/>
  <c r="R83" i="19" s="1"/>
  <c r="T284" i="19"/>
  <c r="D285" i="19"/>
  <c r="E284" i="19"/>
  <c r="R283" i="19"/>
  <c r="W283" i="19" s="1"/>
  <c r="Y283" i="19" s="1"/>
  <c r="Z283" i="19" s="1"/>
  <c r="AA285" i="19"/>
  <c r="C287" i="19"/>
  <c r="W83" i="19" l="1"/>
  <c r="Y83" i="19" s="1"/>
  <c r="Z83" i="19" s="1"/>
  <c r="X93" i="19"/>
  <c r="C94" i="19"/>
  <c r="AA92" i="19"/>
  <c r="T184" i="19"/>
  <c r="D185" i="19"/>
  <c r="E184" i="19"/>
  <c r="R184" i="19" s="1"/>
  <c r="D85" i="19"/>
  <c r="T84" i="19"/>
  <c r="E84" i="19"/>
  <c r="R84" i="19" s="1"/>
  <c r="R284" i="19"/>
  <c r="W284" i="19" s="1"/>
  <c r="Y284" i="19" s="1"/>
  <c r="Z284" i="19" s="1"/>
  <c r="T285" i="19"/>
  <c r="D286" i="19"/>
  <c r="E285" i="19"/>
  <c r="AA286" i="19"/>
  <c r="C288" i="19"/>
  <c r="W84" i="19" l="1"/>
  <c r="Y84" i="19" s="1"/>
  <c r="Z84" i="19" s="1"/>
  <c r="X94" i="19"/>
  <c r="C95" i="19"/>
  <c r="AA93" i="19"/>
  <c r="D186" i="19"/>
  <c r="T185" i="19"/>
  <c r="E185" i="19"/>
  <c r="R185" i="19" s="1"/>
  <c r="T85" i="19"/>
  <c r="D86" i="19"/>
  <c r="E85" i="19"/>
  <c r="R85" i="19" s="1"/>
  <c r="AA287" i="19"/>
  <c r="R285" i="19"/>
  <c r="W285" i="19" s="1"/>
  <c r="Y285" i="19" s="1"/>
  <c r="Z285" i="19" s="1"/>
  <c r="D287" i="19"/>
  <c r="T286" i="19"/>
  <c r="E286" i="19"/>
  <c r="C289" i="19"/>
  <c r="W85" i="19" l="1"/>
  <c r="Y85" i="19" s="1"/>
  <c r="Z85" i="19" s="1"/>
  <c r="X95" i="19"/>
  <c r="AA95" i="19" s="1"/>
  <c r="C96" i="19"/>
  <c r="AA94" i="19"/>
  <c r="D187" i="19"/>
  <c r="T186" i="19"/>
  <c r="E186" i="19"/>
  <c r="R186" i="19" s="1"/>
  <c r="D87" i="19"/>
  <c r="T86" i="19"/>
  <c r="E86" i="19"/>
  <c r="R86" i="19" s="1"/>
  <c r="D288" i="19"/>
  <c r="T287" i="19"/>
  <c r="E287" i="19"/>
  <c r="AA288" i="19"/>
  <c r="R286" i="19"/>
  <c r="W286" i="19" s="1"/>
  <c r="Y286" i="19" s="1"/>
  <c r="Z286" i="19" s="1"/>
  <c r="C290" i="19"/>
  <c r="W86" i="19" l="1"/>
  <c r="Y86" i="19" s="1"/>
  <c r="Z86" i="19" s="1"/>
  <c r="X96" i="19"/>
  <c r="AA96" i="19" s="1"/>
  <c r="C97" i="19"/>
  <c r="D188" i="19"/>
  <c r="T187" i="19"/>
  <c r="E187" i="19"/>
  <c r="R187" i="19" s="1"/>
  <c r="T87" i="19"/>
  <c r="D88" i="19"/>
  <c r="E87" i="19"/>
  <c r="R87" i="19" s="1"/>
  <c r="AA289" i="19"/>
  <c r="R287" i="19"/>
  <c r="W287" i="19" s="1"/>
  <c r="Y287" i="19" s="1"/>
  <c r="Z287" i="19" s="1"/>
  <c r="T288" i="19"/>
  <c r="D289" i="19"/>
  <c r="E288" i="19"/>
  <c r="C291" i="19"/>
  <c r="W87" i="19" l="1"/>
  <c r="Y87" i="19" s="1"/>
  <c r="Z87" i="19" s="1"/>
  <c r="X97" i="19"/>
  <c r="AA97" i="19" s="1"/>
  <c r="C98" i="19"/>
  <c r="T188" i="19"/>
  <c r="D189" i="19"/>
  <c r="E188" i="19"/>
  <c r="R188" i="19" s="1"/>
  <c r="T88" i="19"/>
  <c r="D89" i="19"/>
  <c r="E88" i="19"/>
  <c r="R88" i="19" s="1"/>
  <c r="AA290" i="19"/>
  <c r="D290" i="19"/>
  <c r="T289" i="19"/>
  <c r="E289" i="19"/>
  <c r="R288" i="19"/>
  <c r="W288" i="19" s="1"/>
  <c r="Y288" i="19" s="1"/>
  <c r="Z288" i="19" s="1"/>
  <c r="C292" i="19"/>
  <c r="W88" i="19" l="1"/>
  <c r="Y88" i="19" s="1"/>
  <c r="Z88" i="19" s="1"/>
  <c r="X98" i="19"/>
  <c r="AA98" i="19" s="1"/>
  <c r="C99" i="19"/>
  <c r="T189" i="19"/>
  <c r="D190" i="19"/>
  <c r="E189" i="19"/>
  <c r="R189" i="19" s="1"/>
  <c r="T89" i="19"/>
  <c r="D90" i="19"/>
  <c r="E89" i="19"/>
  <c r="R89" i="19" s="1"/>
  <c r="R289" i="19"/>
  <c r="W289" i="19" s="1"/>
  <c r="Y289" i="19" s="1"/>
  <c r="Z289" i="19" s="1"/>
  <c r="AA291" i="19"/>
  <c r="D291" i="19"/>
  <c r="T290" i="19"/>
  <c r="E290" i="19"/>
  <c r="C293" i="19"/>
  <c r="W89" i="19" l="1"/>
  <c r="Y89" i="19" s="1"/>
  <c r="Z89" i="19" s="1"/>
  <c r="X99" i="19"/>
  <c r="AA99" i="19" s="1"/>
  <c r="C100" i="19"/>
  <c r="T190" i="19"/>
  <c r="D191" i="19"/>
  <c r="E190" i="19"/>
  <c r="R190" i="19" s="1"/>
  <c r="D91" i="19"/>
  <c r="T90" i="19"/>
  <c r="E90" i="19"/>
  <c r="R90" i="19" s="1"/>
  <c r="AA292" i="19"/>
  <c r="R290" i="19"/>
  <c r="W290" i="19" s="1"/>
  <c r="Y290" i="19" s="1"/>
  <c r="Z290" i="19" s="1"/>
  <c r="T291" i="19"/>
  <c r="D292" i="19"/>
  <c r="E291" i="19"/>
  <c r="C294" i="19"/>
  <c r="W90" i="19" l="1"/>
  <c r="Y90" i="19" s="1"/>
  <c r="Z90" i="19" s="1"/>
  <c r="X100" i="19"/>
  <c r="AA100" i="19" s="1"/>
  <c r="C101" i="19"/>
  <c r="T191" i="19"/>
  <c r="D192" i="19"/>
  <c r="E191" i="19"/>
  <c r="R191" i="19" s="1"/>
  <c r="T91" i="19"/>
  <c r="D92" i="19"/>
  <c r="E91" i="19"/>
  <c r="R91" i="19" s="1"/>
  <c r="R291" i="19"/>
  <c r="W291" i="19" s="1"/>
  <c r="Y291" i="19" s="1"/>
  <c r="Z291" i="19" s="1"/>
  <c r="AA293" i="19"/>
  <c r="T292" i="19"/>
  <c r="D293" i="19"/>
  <c r="E292" i="19"/>
  <c r="C295" i="19"/>
  <c r="W91" i="19" l="1"/>
  <c r="Y91" i="19" s="1"/>
  <c r="Z91" i="19" s="1"/>
  <c r="X101" i="19"/>
  <c r="AA101" i="19" s="1"/>
  <c r="C102" i="19"/>
  <c r="X102" i="19" s="1"/>
  <c r="D193" i="19"/>
  <c r="T192" i="19"/>
  <c r="E192" i="19"/>
  <c r="R192" i="19" s="1"/>
  <c r="T92" i="19"/>
  <c r="D93" i="19"/>
  <c r="E92" i="19"/>
  <c r="R92" i="19" s="1"/>
  <c r="R292" i="19"/>
  <c r="W292" i="19" s="1"/>
  <c r="Y292" i="19" s="1"/>
  <c r="Z292" i="19" s="1"/>
  <c r="AA294" i="19"/>
  <c r="D294" i="19"/>
  <c r="T293" i="19"/>
  <c r="E293" i="19"/>
  <c r="C296" i="19"/>
  <c r="AA102" i="19" l="1"/>
  <c r="W92" i="19"/>
  <c r="Y92" i="19" s="1"/>
  <c r="Z92" i="19" s="1"/>
  <c r="D194" i="19"/>
  <c r="T193" i="19"/>
  <c r="E193" i="19"/>
  <c r="R193" i="19" s="1"/>
  <c r="D94" i="19"/>
  <c r="T93" i="19"/>
  <c r="E93" i="19"/>
  <c r="R93" i="19" s="1"/>
  <c r="D295" i="19"/>
  <c r="T294" i="19"/>
  <c r="E294" i="19"/>
  <c r="AA295" i="19"/>
  <c r="R293" i="19"/>
  <c r="W293" i="19" s="1"/>
  <c r="Y293" i="19" s="1"/>
  <c r="Z293" i="19" s="1"/>
  <c r="C297" i="19"/>
  <c r="W93" i="19" l="1"/>
  <c r="Y93" i="19" s="1"/>
  <c r="Z93" i="19" s="1"/>
  <c r="D195" i="19"/>
  <c r="T194" i="19"/>
  <c r="E194" i="19"/>
  <c r="R194" i="19" s="1"/>
  <c r="T94" i="19"/>
  <c r="D95" i="19"/>
  <c r="D96" i="19" s="1"/>
  <c r="E94" i="19"/>
  <c r="R94" i="19" s="1"/>
  <c r="W94" i="19" s="1"/>
  <c r="Y94" i="19" s="1"/>
  <c r="Z94" i="19" s="1"/>
  <c r="R294" i="19"/>
  <c r="W294" i="19" s="1"/>
  <c r="Y294" i="19" s="1"/>
  <c r="Z294" i="19" s="1"/>
  <c r="AA296" i="19"/>
  <c r="T295" i="19"/>
  <c r="D296" i="19"/>
  <c r="E295" i="19"/>
  <c r="C298" i="19"/>
  <c r="T195" i="19" l="1"/>
  <c r="D196" i="19"/>
  <c r="E195" i="19"/>
  <c r="R195" i="19" s="1"/>
  <c r="E96" i="19"/>
  <c r="R96" i="19" s="1"/>
  <c r="D97" i="19"/>
  <c r="T96" i="19"/>
  <c r="T95" i="19"/>
  <c r="E95" i="19"/>
  <c r="R95" i="19" s="1"/>
  <c r="W95" i="19" s="1"/>
  <c r="Y95" i="19" s="1"/>
  <c r="Z95" i="19" s="1"/>
  <c r="R295" i="19"/>
  <c r="W295" i="19" s="1"/>
  <c r="Y295" i="19" s="1"/>
  <c r="Z295" i="19" s="1"/>
  <c r="D297" i="19"/>
  <c r="T296" i="19"/>
  <c r="E296" i="19"/>
  <c r="AA297" i="19"/>
  <c r="C299" i="19"/>
  <c r="C300" i="19" s="1"/>
  <c r="W96" i="19" l="1"/>
  <c r="Y96" i="19" s="1"/>
  <c r="Z96" i="19" s="1"/>
  <c r="C301" i="19"/>
  <c r="D197" i="19"/>
  <c r="T196" i="19"/>
  <c r="E196" i="19"/>
  <c r="R196" i="19" s="1"/>
  <c r="D98" i="19"/>
  <c r="E97" i="19"/>
  <c r="R97" i="19" s="1"/>
  <c r="T97" i="19"/>
  <c r="R296" i="19"/>
  <c r="W296" i="19" s="1"/>
  <c r="Y296" i="19" s="1"/>
  <c r="Z296" i="19" s="1"/>
  <c r="AA298" i="19"/>
  <c r="D298" i="19"/>
  <c r="T297" i="19"/>
  <c r="E297" i="19"/>
  <c r="W97" i="19" l="1"/>
  <c r="Y97" i="19" s="1"/>
  <c r="Z97" i="19" s="1"/>
  <c r="AA300" i="19"/>
  <c r="C302" i="19"/>
  <c r="AA301" i="19"/>
  <c r="T197" i="19"/>
  <c r="D198" i="19"/>
  <c r="E197" i="19"/>
  <c r="R197" i="19" s="1"/>
  <c r="D99" i="19"/>
  <c r="E98" i="19"/>
  <c r="R98" i="19" s="1"/>
  <c r="T98" i="19"/>
  <c r="AA299" i="19"/>
  <c r="R297" i="19"/>
  <c r="W297" i="19" s="1"/>
  <c r="Y297" i="19" s="1"/>
  <c r="Z297" i="19" s="1"/>
  <c r="D299" i="19"/>
  <c r="D300" i="19" s="1"/>
  <c r="T298" i="19"/>
  <c r="E298" i="19"/>
  <c r="W98" i="19" l="1"/>
  <c r="Y98" i="19" s="1"/>
  <c r="Z98" i="19" s="1"/>
  <c r="AA302" i="19"/>
  <c r="C303" i="19"/>
  <c r="D301" i="19"/>
  <c r="T300" i="19"/>
  <c r="E300" i="19"/>
  <c r="R300" i="19" s="1"/>
  <c r="D199" i="19"/>
  <c r="T198" i="19"/>
  <c r="E198" i="19"/>
  <c r="R198" i="19" s="1"/>
  <c r="T99" i="19"/>
  <c r="D100" i="19"/>
  <c r="E99" i="19"/>
  <c r="R99" i="19" s="1"/>
  <c r="R298" i="19"/>
  <c r="W298" i="19" s="1"/>
  <c r="Y298" i="19" s="1"/>
  <c r="Z298" i="19" s="1"/>
  <c r="T299" i="19"/>
  <c r="E299" i="19"/>
  <c r="W99" i="19" l="1"/>
  <c r="Y99" i="19" s="1"/>
  <c r="Z99" i="19" s="1"/>
  <c r="W300" i="19"/>
  <c r="Y300" i="19" s="1"/>
  <c r="Z300" i="19" s="1"/>
  <c r="D302" i="19"/>
  <c r="T301" i="19"/>
  <c r="E301" i="19"/>
  <c r="R301" i="19" s="1"/>
  <c r="W301" i="19" s="1"/>
  <c r="Y301" i="19" s="1"/>
  <c r="Z301" i="19" s="1"/>
  <c r="C304" i="19"/>
  <c r="AA304" i="19" s="1"/>
  <c r="AA303" i="19"/>
  <c r="T199" i="19"/>
  <c r="D200" i="19"/>
  <c r="E199" i="19"/>
  <c r="R199" i="19" s="1"/>
  <c r="D101" i="19"/>
  <c r="T100" i="19"/>
  <c r="E100" i="19"/>
  <c r="R100" i="19" s="1"/>
  <c r="W100" i="19" s="1"/>
  <c r="Y100" i="19" s="1"/>
  <c r="Z100" i="19" s="1"/>
  <c r="R299" i="19"/>
  <c r="W299" i="19" s="1"/>
  <c r="Y299" i="19" s="1"/>
  <c r="Z299" i="19" s="1"/>
  <c r="D303" i="19" l="1"/>
  <c r="E302" i="19"/>
  <c r="R302" i="19" s="1"/>
  <c r="T302" i="19"/>
  <c r="T200" i="19"/>
  <c r="D201" i="19"/>
  <c r="E200" i="19"/>
  <c r="R200" i="19" s="1"/>
  <c r="D102" i="19"/>
  <c r="T101" i="19"/>
  <c r="E101" i="19"/>
  <c r="R101" i="19" s="1"/>
  <c r="W302" i="19" l="1"/>
  <c r="Y302" i="19" s="1"/>
  <c r="Z302" i="19" s="1"/>
  <c r="W101" i="19"/>
  <c r="Y101" i="19" s="1"/>
  <c r="Z101" i="19" s="1"/>
  <c r="D304" i="19"/>
  <c r="E303" i="19"/>
  <c r="R303" i="19" s="1"/>
  <c r="T303" i="19"/>
  <c r="T201" i="19"/>
  <c r="D202" i="19"/>
  <c r="E201" i="19"/>
  <c r="R201" i="19" s="1"/>
  <c r="T102" i="19"/>
  <c r="E102" i="19"/>
  <c r="R102" i="19" s="1"/>
  <c r="W102" i="19" s="1"/>
  <c r="Y102" i="19" s="1"/>
  <c r="Z102" i="19" s="1"/>
  <c r="W303" i="19" l="1"/>
  <c r="Y303" i="19" s="1"/>
  <c r="Z303" i="19" s="1"/>
  <c r="T304" i="19"/>
  <c r="E304" i="19"/>
  <c r="R304" i="19" s="1"/>
  <c r="W304" i="19" s="1"/>
  <c r="Y304" i="19" s="1"/>
  <c r="Z304" i="19" s="1"/>
  <c r="D203" i="19"/>
  <c r="T202" i="19"/>
  <c r="E202" i="19"/>
  <c r="R202" i="19" s="1"/>
  <c r="T203" i="19" l="1"/>
  <c r="E203" i="19"/>
  <c r="R203" i="19" s="1"/>
  <c r="A3" i="19" l="1"/>
  <c r="A7" i="19"/>
  <c r="A6" i="19"/>
  <c r="A5" i="19"/>
  <c r="A4" i="19"/>
  <c r="A116" i="19" l="1"/>
  <c r="A112" i="19"/>
  <c r="A133" i="19"/>
  <c r="A139" i="19"/>
  <c r="A120" i="19"/>
  <c r="A130" i="19" l="1"/>
  <c r="A119" i="19"/>
  <c r="A124" i="19"/>
  <c r="A129" i="19"/>
  <c r="A118" i="19"/>
  <c r="A121" i="19"/>
  <c r="A105" i="19"/>
  <c r="A117" i="19"/>
  <c r="A109" i="19"/>
  <c r="A135" i="19"/>
  <c r="A114" i="19"/>
  <c r="A128" i="19"/>
  <c r="A115" i="19"/>
  <c r="A123" i="19"/>
  <c r="A108" i="19"/>
  <c r="A111" i="19"/>
  <c r="A107" i="19"/>
  <c r="A110" i="19"/>
  <c r="A137" i="19"/>
  <c r="A131" i="19"/>
  <c r="A127" i="19"/>
  <c r="A122" i="19"/>
  <c r="A113" i="19"/>
  <c r="A136" i="19"/>
  <c r="A132" i="19"/>
  <c r="A134" i="19"/>
  <c r="A138" i="19"/>
  <c r="A104" i="19"/>
  <c r="A125" i="19"/>
  <c r="A106" i="19"/>
  <c r="A126" i="19"/>
  <c r="A103" i="19"/>
  <c r="V169" i="19"/>
  <c r="W169" i="19" s="1"/>
  <c r="X169" i="19"/>
  <c r="X199" i="19"/>
  <c r="V199" i="19"/>
  <c r="W199" i="19" s="1"/>
  <c r="Y199" i="19" s="1"/>
  <c r="Z199" i="19" s="1"/>
  <c r="X146" i="19"/>
  <c r="X189" i="19"/>
  <c r="V189" i="19"/>
  <c r="W189" i="19" s="1"/>
  <c r="V147" i="19"/>
  <c r="W147" i="19" s="1"/>
  <c r="Y147" i="19" s="1"/>
  <c r="Z147" i="19" s="1"/>
  <c r="X147" i="19"/>
  <c r="V166" i="19"/>
  <c r="W166" i="19" s="1"/>
  <c r="Y166" i="19" s="1"/>
  <c r="Z166" i="19" s="1"/>
  <c r="X166" i="19"/>
  <c r="L166" i="19"/>
  <c r="X190" i="19"/>
  <c r="V190" i="19"/>
  <c r="W190" i="19" s="1"/>
  <c r="Y190" i="19" s="1"/>
  <c r="Z190" i="19" s="1"/>
  <c r="V195" i="19"/>
  <c r="W195" i="19" s="1"/>
  <c r="X195" i="19"/>
  <c r="L195" i="19"/>
  <c r="V182" i="19"/>
  <c r="W182" i="19" s="1"/>
  <c r="Y182" i="19" s="1"/>
  <c r="Z182" i="19" s="1"/>
  <c r="X182" i="19"/>
  <c r="L147" i="19"/>
  <c r="L189" i="19"/>
  <c r="L199" i="19"/>
  <c r="V174" i="19"/>
  <c r="W174" i="19" s="1"/>
  <c r="X174" i="19"/>
  <c r="V148" i="19"/>
  <c r="W148" i="19" s="1"/>
  <c r="X148" i="19"/>
  <c r="X165" i="19"/>
  <c r="V165" i="19"/>
  <c r="W165" i="19" s="1"/>
  <c r="Y165" i="19" s="1"/>
  <c r="Z165" i="19" s="1"/>
  <c r="L190" i="19"/>
  <c r="V188" i="19"/>
  <c r="W188" i="19" s="1"/>
  <c r="X188" i="19"/>
  <c r="L188" i="19"/>
  <c r="L182" i="19"/>
  <c r="L169" i="19"/>
  <c r="X154" i="19"/>
  <c r="V154" i="19"/>
  <c r="W154" i="19" s="1"/>
  <c r="Y154" i="19" s="1"/>
  <c r="Z154" i="19" s="1"/>
  <c r="L168" i="19"/>
  <c r="X168" i="19"/>
  <c r="V168" i="19"/>
  <c r="W168" i="19" s="1"/>
  <c r="L174" i="19"/>
  <c r="X177" i="19"/>
  <c r="V177" i="19"/>
  <c r="W177" i="19" s="1"/>
  <c r="L148" i="19"/>
  <c r="L165" i="19"/>
  <c r="V180" i="19"/>
  <c r="W180" i="19" s="1"/>
  <c r="X180" i="19"/>
  <c r="X150" i="19"/>
  <c r="V150" i="19"/>
  <c r="W150" i="19" s="1"/>
  <c r="X176" i="19"/>
  <c r="V176" i="19"/>
  <c r="W176" i="19" s="1"/>
  <c r="L154" i="19"/>
  <c r="X192" i="19"/>
  <c r="V192" i="19"/>
  <c r="W192" i="19" s="1"/>
  <c r="Y192" i="19" s="1"/>
  <c r="Z192" i="19" s="1"/>
  <c r="L177" i="19"/>
  <c r="V183" i="19"/>
  <c r="W183" i="19" s="1"/>
  <c r="X183" i="19"/>
  <c r="X155" i="19"/>
  <c r="L155" i="19"/>
  <c r="V155" i="19"/>
  <c r="W155" i="19" s="1"/>
  <c r="V202" i="19"/>
  <c r="W202" i="19" s="1"/>
  <c r="X202" i="19"/>
  <c r="L202" i="19"/>
  <c r="L180" i="19"/>
  <c r="L150" i="19"/>
  <c r="X185" i="19"/>
  <c r="V185" i="19"/>
  <c r="W185" i="19" s="1"/>
  <c r="Y185" i="19" s="1"/>
  <c r="Z185" i="19" s="1"/>
  <c r="L176" i="19"/>
  <c r="X163" i="19"/>
  <c r="V163" i="19"/>
  <c r="W163" i="19" s="1"/>
  <c r="L163" i="19"/>
  <c r="L192" i="19"/>
  <c r="L183" i="19"/>
  <c r="X186" i="19"/>
  <c r="V186" i="19"/>
  <c r="W186" i="19" s="1"/>
  <c r="X159" i="19"/>
  <c r="V159" i="19"/>
  <c r="W159" i="19" s="1"/>
  <c r="L185" i="19"/>
  <c r="V160" i="19"/>
  <c r="W160" i="19" s="1"/>
  <c r="X160" i="19"/>
  <c r="L160" i="19"/>
  <c r="V198" i="19"/>
  <c r="W198" i="19" s="1"/>
  <c r="X198" i="19"/>
  <c r="X175" i="19"/>
  <c r="V175" i="19"/>
  <c r="W175" i="19" s="1"/>
  <c r="Y175" i="19" s="1"/>
  <c r="Z175" i="19" s="1"/>
  <c r="X172" i="19"/>
  <c r="V172" i="19"/>
  <c r="W172" i="19" s="1"/>
  <c r="V196" i="19"/>
  <c r="W196" i="19" s="1"/>
  <c r="X196" i="19"/>
  <c r="V170" i="19"/>
  <c r="W170" i="19" s="1"/>
  <c r="X170" i="19"/>
  <c r="X171" i="19"/>
  <c r="L171" i="19"/>
  <c r="V171" i="19"/>
  <c r="W171" i="19" s="1"/>
  <c r="V178" i="19"/>
  <c r="W178" i="19" s="1"/>
  <c r="X178" i="19"/>
  <c r="L186" i="19"/>
  <c r="L159" i="19"/>
  <c r="X200" i="19"/>
  <c r="V200" i="19"/>
  <c r="W200" i="19" s="1"/>
  <c r="Y200" i="19" s="1"/>
  <c r="Z200" i="19" s="1"/>
  <c r="V161" i="19"/>
  <c r="W161" i="19" s="1"/>
  <c r="X161" i="19"/>
  <c r="L161" i="19"/>
  <c r="V167" i="19"/>
  <c r="W167" i="19" s="1"/>
  <c r="X167" i="19"/>
  <c r="L167" i="19"/>
  <c r="L198" i="19"/>
  <c r="V156" i="19"/>
  <c r="W156" i="19" s="1"/>
  <c r="X156" i="19"/>
  <c r="V194" i="19"/>
  <c r="W194" i="19" s="1"/>
  <c r="Y194" i="19" s="1"/>
  <c r="Z194" i="19" s="1"/>
  <c r="X194" i="19"/>
  <c r="X191" i="19"/>
  <c r="V191" i="19"/>
  <c r="W191" i="19" s="1"/>
  <c r="L191" i="19"/>
  <c r="L175" i="19"/>
  <c r="X179" i="19"/>
  <c r="V179" i="19"/>
  <c r="W179" i="19" s="1"/>
  <c r="L172" i="19"/>
  <c r="L196" i="19"/>
  <c r="L170" i="19"/>
  <c r="L178" i="19"/>
  <c r="X193" i="19"/>
  <c r="V193" i="19"/>
  <c r="W193" i="19" s="1"/>
  <c r="L200" i="19"/>
  <c r="X181" i="19"/>
  <c r="L181" i="19"/>
  <c r="V181" i="19"/>
  <c r="W181" i="19" s="1"/>
  <c r="V146" i="19"/>
  <c r="W146" i="19" s="1"/>
  <c r="X162" i="19"/>
  <c r="V162" i="19"/>
  <c r="W162" i="19" s="1"/>
  <c r="L162" i="19"/>
  <c r="X197" i="19"/>
  <c r="L197" i="19"/>
  <c r="V197" i="19"/>
  <c r="W197" i="19" s="1"/>
  <c r="V201" i="19"/>
  <c r="W201" i="19" s="1"/>
  <c r="X201" i="19"/>
  <c r="L201" i="19"/>
  <c r="V149" i="19"/>
  <c r="W149" i="19" s="1"/>
  <c r="L149" i="19"/>
  <c r="X149" i="19"/>
  <c r="X158" i="19"/>
  <c r="V158" i="19"/>
  <c r="W158" i="19" s="1"/>
  <c r="Y158" i="19" s="1"/>
  <c r="Z158" i="19" s="1"/>
  <c r="L158" i="19"/>
  <c r="L152" i="19"/>
  <c r="X152" i="19"/>
  <c r="V152" i="19"/>
  <c r="W152" i="19" s="1"/>
  <c r="X173" i="19"/>
  <c r="V173" i="19"/>
  <c r="W173" i="19" s="1"/>
  <c r="L184" i="19"/>
  <c r="X184" i="19"/>
  <c r="V184" i="19"/>
  <c r="W184" i="19" s="1"/>
  <c r="L156" i="19"/>
  <c r="L194" i="19"/>
  <c r="L179" i="19"/>
  <c r="X151" i="19"/>
  <c r="V151" i="19"/>
  <c r="W151" i="19" s="1"/>
  <c r="L151" i="19"/>
  <c r="X187" i="19"/>
  <c r="L187" i="19"/>
  <c r="V187" i="19"/>
  <c r="W187" i="19" s="1"/>
  <c r="X153" i="19"/>
  <c r="V153" i="19"/>
  <c r="W153" i="19" s="1"/>
  <c r="L153" i="19"/>
  <c r="X157" i="19"/>
  <c r="L157" i="19"/>
  <c r="V157" i="19"/>
  <c r="W157" i="19" s="1"/>
  <c r="L164" i="19"/>
  <c r="X164" i="19"/>
  <c r="V164" i="19"/>
  <c r="W164" i="19" s="1"/>
  <c r="L203" i="19"/>
  <c r="X203" i="19"/>
  <c r="V203" i="19"/>
  <c r="W203" i="19" s="1"/>
  <c r="L146" i="19"/>
  <c r="L193" i="19"/>
  <c r="L173" i="19"/>
  <c r="Y203" i="19" l="1"/>
  <c r="Z203" i="19" s="1"/>
  <c r="Y152" i="19"/>
  <c r="Z152" i="19" s="1"/>
  <c r="Y191" i="19"/>
  <c r="Z191" i="19" s="1"/>
  <c r="Y161" i="19"/>
  <c r="Z161" i="19" s="1"/>
  <c r="Y156" i="19"/>
  <c r="Z156" i="19" s="1"/>
  <c r="Y189" i="19"/>
  <c r="Z189" i="19" s="1"/>
  <c r="Y146" i="19"/>
  <c r="Z146" i="19" s="1"/>
  <c r="Y150" i="19"/>
  <c r="Z150" i="19" s="1"/>
  <c r="Y193" i="19"/>
  <c r="Z193" i="19" s="1"/>
  <c r="Y170" i="19"/>
  <c r="Z170" i="19" s="1"/>
  <c r="Y201" i="19"/>
  <c r="Z201" i="19" s="1"/>
  <c r="Y183" i="19"/>
  <c r="Z183" i="19" s="1"/>
  <c r="Y171" i="19"/>
  <c r="Z171" i="19" s="1"/>
  <c r="Y174" i="19"/>
  <c r="Z174" i="19" s="1"/>
  <c r="Y169" i="19"/>
  <c r="Z169" i="19" s="1"/>
  <c r="Y164" i="19"/>
  <c r="Z164" i="19" s="1"/>
  <c r="Y151" i="19"/>
  <c r="Z151" i="19" s="1"/>
  <c r="Y167" i="19"/>
  <c r="Z167" i="19" s="1"/>
  <c r="Y198" i="19"/>
  <c r="Z198" i="19" s="1"/>
  <c r="Y181" i="19"/>
  <c r="Z181" i="19" s="1"/>
  <c r="Y197" i="19"/>
  <c r="Z197" i="19" s="1"/>
  <c r="Y178" i="19"/>
  <c r="Z178" i="19" s="1"/>
  <c r="Y176" i="19"/>
  <c r="Z176" i="19" s="1"/>
  <c r="Y177" i="19"/>
  <c r="Z177" i="19" s="1"/>
  <c r="Y148" i="19"/>
  <c r="Z148" i="19" s="1"/>
  <c r="Y159" i="19"/>
  <c r="Z159" i="19" s="1"/>
  <c r="Y157" i="19"/>
  <c r="Z157" i="19" s="1"/>
  <c r="Y162" i="19"/>
  <c r="Z162" i="19" s="1"/>
  <c r="Y180" i="19"/>
  <c r="Z180" i="19" s="1"/>
  <c r="Y168" i="19"/>
  <c r="Z168" i="19" s="1"/>
  <c r="Y202" i="19"/>
  <c r="Z202" i="19" s="1"/>
  <c r="Y153" i="19"/>
  <c r="Z153" i="19" s="1"/>
  <c r="Y179" i="19"/>
  <c r="Z179" i="19" s="1"/>
  <c r="Y163" i="19"/>
  <c r="Z163" i="19" s="1"/>
  <c r="Y188" i="19"/>
  <c r="Z188" i="19" s="1"/>
  <c r="AA173" i="19"/>
  <c r="Y160" i="19"/>
  <c r="Z160" i="19" s="1"/>
  <c r="Y149" i="19"/>
  <c r="Z149" i="19" s="1"/>
  <c r="Y155" i="19"/>
  <c r="Z155" i="19" s="1"/>
  <c r="Y173" i="19"/>
  <c r="Z173" i="19" s="1"/>
  <c r="AA201" i="19"/>
  <c r="Y184" i="19"/>
  <c r="Z184" i="19" s="1"/>
  <c r="Y195" i="19"/>
  <c r="Z195" i="19" s="1"/>
  <c r="Y187" i="19"/>
  <c r="Z187" i="19" s="1"/>
  <c r="AA188" i="19"/>
  <c r="AA168" i="19"/>
  <c r="AA149" i="19"/>
  <c r="AA196" i="19"/>
  <c r="Y196" i="19"/>
  <c r="Z196" i="19" s="1"/>
  <c r="AA164" i="19"/>
  <c r="Y172" i="19"/>
  <c r="Z172" i="19" s="1"/>
  <c r="A222" i="19"/>
  <c r="A216" i="19"/>
  <c r="A230" i="19"/>
  <c r="A239" i="19"/>
  <c r="A215" i="19"/>
  <c r="A214" i="19"/>
  <c r="A236" i="19"/>
  <c r="A212" i="19"/>
  <c r="A210" i="19"/>
  <c r="A224" i="19"/>
  <c r="A233" i="19"/>
  <c r="Y186" i="19"/>
  <c r="Z186" i="19" s="1"/>
  <c r="AA155" i="19"/>
  <c r="AA187" i="19"/>
  <c r="AA179" i="19"/>
  <c r="AA171" i="19"/>
  <c r="AA165" i="19"/>
  <c r="AA195" i="19"/>
  <c r="AA174" i="19"/>
  <c r="AA189" i="19"/>
  <c r="AA161" i="19"/>
  <c r="AA148" i="19"/>
  <c r="AA181" i="19"/>
  <c r="AA157" i="19"/>
  <c r="AA172" i="19"/>
  <c r="AA166" i="19"/>
  <c r="AA200" i="19"/>
  <c r="AA194" i="19"/>
  <c r="AA192" i="19"/>
  <c r="AA176" i="19"/>
  <c r="AA169" i="19"/>
  <c r="AA160" i="19"/>
  <c r="AA151" i="19"/>
  <c r="AA184" i="19"/>
  <c r="AA198" i="19"/>
  <c r="AA203" i="19"/>
  <c r="AA152" i="19"/>
  <c r="AA186" i="19"/>
  <c r="AA175" i="19"/>
  <c r="AA199" i="19"/>
  <c r="AA159" i="19"/>
  <c r="AA167" i="19"/>
  <c r="AA153" i="19"/>
  <c r="AA191" i="19"/>
  <c r="AA185" i="19"/>
  <c r="AA162" i="19"/>
  <c r="AA170" i="19"/>
  <c r="AA202" i="19"/>
  <c r="AA147" i="19"/>
  <c r="AA182" i="19"/>
  <c r="AA178" i="19"/>
  <c r="AA177" i="19"/>
  <c r="AA183" i="19"/>
  <c r="AA197" i="19"/>
  <c r="AA150" i="19"/>
  <c r="AA190" i="19"/>
  <c r="AA156" i="19"/>
  <c r="AA163" i="19"/>
  <c r="AA193" i="19"/>
  <c r="AA180" i="19"/>
  <c r="AA146" i="19"/>
  <c r="AA158" i="19"/>
  <c r="AA154" i="19"/>
  <c r="A255" i="19" l="1"/>
  <c r="A258" i="19"/>
  <c r="A181" i="19"/>
  <c r="A266" i="19"/>
  <c r="A22" i="19"/>
  <c r="A39" i="19"/>
  <c r="A62" i="19"/>
  <c r="A254" i="19"/>
  <c r="A45" i="19"/>
  <c r="A71" i="19"/>
  <c r="A296" i="19"/>
  <c r="A188" i="19"/>
  <c r="A25" i="19"/>
  <c r="A14" i="19"/>
  <c r="A92" i="19"/>
  <c r="A94" i="19"/>
  <c r="A293" i="19"/>
  <c r="A97" i="19"/>
  <c r="A301" i="19"/>
  <c r="A203" i="19"/>
  <c r="A201" i="19"/>
  <c r="A169" i="19"/>
  <c r="A28" i="19"/>
  <c r="A27" i="19"/>
  <c r="A56" i="19"/>
  <c r="A98" i="19"/>
  <c r="A50" i="19"/>
  <c r="A246" i="19"/>
  <c r="A96" i="19"/>
  <c r="A100" i="19"/>
  <c r="A163" i="19"/>
  <c r="A16" i="19"/>
  <c r="A13" i="19"/>
  <c r="A260" i="19"/>
  <c r="A269" i="19"/>
  <c r="A262" i="19"/>
  <c r="A259" i="19"/>
  <c r="A164" i="19"/>
  <c r="A180" i="19"/>
  <c r="A187" i="19"/>
  <c r="A17" i="19"/>
  <c r="A18" i="19"/>
  <c r="A23" i="19"/>
  <c r="A49" i="19"/>
  <c r="A55" i="19"/>
  <c r="A243" i="19"/>
  <c r="A263" i="19"/>
  <c r="A278" i="19"/>
  <c r="A170" i="19"/>
  <c r="A173" i="19"/>
  <c r="A11" i="19"/>
  <c r="A10" i="19"/>
  <c r="A24" i="19"/>
  <c r="A77" i="19"/>
  <c r="A268" i="19"/>
  <c r="A44" i="19"/>
  <c r="A66" i="19"/>
  <c r="A82" i="19"/>
  <c r="A21" i="19"/>
  <c r="A9" i="19"/>
  <c r="A26" i="19"/>
  <c r="A257" i="19"/>
  <c r="A90" i="19"/>
  <c r="A57" i="19"/>
  <c r="A264" i="19"/>
  <c r="A101" i="19"/>
  <c r="A53" i="19"/>
  <c r="A183" i="19"/>
  <c r="A12" i="19"/>
  <c r="A20" i="19"/>
  <c r="A8" i="19"/>
  <c r="A61" i="19"/>
  <c r="A145" i="19"/>
  <c r="A74" i="19"/>
  <c r="A251" i="19"/>
  <c r="A286" i="19"/>
  <c r="A19" i="19"/>
  <c r="A15" i="19"/>
  <c r="A191" i="19"/>
  <c r="A199" i="19"/>
  <c r="A186" i="19"/>
  <c r="A303" i="19"/>
  <c r="A270" i="19"/>
  <c r="A211" i="19"/>
  <c r="A252" i="19"/>
  <c r="A31" i="19"/>
  <c r="A292" i="19"/>
  <c r="A52" i="19"/>
  <c r="A204" i="19"/>
  <c r="A287" i="19"/>
  <c r="A302" i="19"/>
  <c r="A219" i="19"/>
  <c r="A274" i="19"/>
  <c r="A253" i="19"/>
  <c r="A208" i="19"/>
  <c r="A242" i="19"/>
  <c r="A35" i="19"/>
  <c r="A234" i="19"/>
  <c r="A265" i="19"/>
  <c r="A46" i="19"/>
  <c r="A209" i="19"/>
  <c r="A194" i="19"/>
  <c r="A29" i="19"/>
  <c r="A51" i="19"/>
  <c r="A47" i="19"/>
  <c r="A177" i="19"/>
  <c r="A102" i="19"/>
  <c r="A168" i="19"/>
  <c r="A175" i="19"/>
  <c r="A36" i="19"/>
  <c r="A213" i="19"/>
  <c r="A247" i="19"/>
  <c r="A232" i="19"/>
  <c r="A155" i="19"/>
  <c r="A200" i="19"/>
  <c r="A176" i="19"/>
  <c r="A158" i="19"/>
  <c r="A64" i="19"/>
  <c r="A156" i="19"/>
  <c r="A167" i="19"/>
  <c r="A152" i="19"/>
  <c r="A149" i="19"/>
  <c r="A30" i="19"/>
  <c r="A226" i="19"/>
  <c r="A43" i="19"/>
  <c r="A73" i="19"/>
  <c r="A275" i="19"/>
  <c r="A93" i="19"/>
  <c r="A277" i="19"/>
  <c r="A207" i="19"/>
  <c r="A285" i="19"/>
  <c r="A87" i="19"/>
  <c r="A228" i="19"/>
  <c r="A140" i="19"/>
  <c r="A58" i="19"/>
  <c r="A205" i="19"/>
  <c r="A300" i="19"/>
  <c r="A142" i="19"/>
  <c r="A227" i="19"/>
  <c r="A271" i="19"/>
  <c r="A86" i="19"/>
  <c r="A267" i="19"/>
  <c r="A298" i="19"/>
  <c r="A80" i="19"/>
  <c r="A206" i="19"/>
  <c r="A172" i="19"/>
  <c r="A202" i="19"/>
  <c r="A153" i="19"/>
  <c r="A282" i="19"/>
  <c r="A157" i="19"/>
  <c r="A179" i="19"/>
  <c r="A171" i="19"/>
  <c r="A299" i="19"/>
  <c r="A91" i="19"/>
  <c r="A40" i="19"/>
  <c r="A174" i="19"/>
  <c r="A65" i="19"/>
  <c r="A78" i="19"/>
  <c r="A33" i="19"/>
  <c r="A143" i="19"/>
  <c r="A245" i="19"/>
  <c r="A238" i="19"/>
  <c r="A281" i="19"/>
  <c r="A280" i="19"/>
  <c r="A144" i="19"/>
  <c r="A248" i="19"/>
  <c r="A241" i="19"/>
  <c r="A223" i="19"/>
  <c r="A289" i="19"/>
  <c r="A60" i="19"/>
  <c r="A220" i="19"/>
  <c r="A75" i="19"/>
  <c r="A290" i="19"/>
  <c r="A261" i="19"/>
  <c r="A85" i="19"/>
  <c r="A291" i="19"/>
  <c r="A237" i="19"/>
  <c r="A178" i="19"/>
  <c r="A182" i="19"/>
  <c r="A185" i="19"/>
  <c r="A162" i="19"/>
  <c r="A84" i="19"/>
  <c r="A193" i="19"/>
  <c r="A304" i="19"/>
  <c r="A141" i="19"/>
  <c r="A272" i="19"/>
  <c r="A190" i="19"/>
  <c r="A297" i="19"/>
  <c r="A54" i="19"/>
  <c r="A99" i="19"/>
  <c r="A273" i="19"/>
  <c r="A38" i="19"/>
  <c r="A218" i="19"/>
  <c r="A249" i="19"/>
  <c r="A42" i="19"/>
  <c r="A279" i="19"/>
  <c r="A256" i="19"/>
  <c r="A34" i="19"/>
  <c r="A231" i="19"/>
  <c r="A276" i="19"/>
  <c r="A59" i="19"/>
  <c r="A41" i="19"/>
  <c r="A294" i="19"/>
  <c r="A284" i="19"/>
  <c r="A48" i="19"/>
  <c r="A37" i="19"/>
  <c r="A240" i="19"/>
  <c r="A235" i="19"/>
  <c r="A161" i="19"/>
  <c r="A148" i="19"/>
  <c r="A159" i="19"/>
  <c r="A147" i="19"/>
  <c r="A195" i="19"/>
  <c r="A146" i="19"/>
  <c r="A198" i="19"/>
  <c r="A151" i="19"/>
  <c r="A225" i="19"/>
  <c r="A283" i="19"/>
  <c r="A154" i="19"/>
  <c r="A68" i="19"/>
  <c r="A67" i="19"/>
  <c r="A229" i="19"/>
  <c r="A89" i="19"/>
  <c r="A76" i="19"/>
  <c r="A79" i="19"/>
  <c r="A295" i="19"/>
  <c r="A83" i="19"/>
  <c r="A250" i="19"/>
  <c r="A32" i="19"/>
  <c r="A192" i="19"/>
  <c r="A63" i="19"/>
  <c r="A244" i="19"/>
  <c r="A69" i="19"/>
  <c r="A88" i="19"/>
  <c r="A288" i="19"/>
  <c r="A81" i="19"/>
  <c r="A70" i="19"/>
  <c r="A72" i="19"/>
  <c r="A217" i="19"/>
  <c r="A221" i="19"/>
  <c r="A95" i="19"/>
  <c r="A196" i="19"/>
  <c r="A160" i="19"/>
  <c r="A165" i="19"/>
  <c r="A150" i="19"/>
  <c r="A189" i="19"/>
  <c r="A197" i="19"/>
  <c r="A166" i="19"/>
  <c r="A184" i="19"/>
  <c r="A2" i="21" l="1" a="1"/>
  <c r="AA155" i="21" l="1"/>
  <c r="AA53" i="21"/>
  <c r="AA213" i="21"/>
  <c r="AA298" i="21"/>
  <c r="AA230" i="21"/>
  <c r="AA82" i="21"/>
  <c r="AA255" i="21"/>
  <c r="AA207" i="21"/>
  <c r="AA75" i="21"/>
  <c r="AA239" i="21"/>
  <c r="AA130" i="21"/>
  <c r="AA191" i="21"/>
  <c r="AA215" i="21"/>
  <c r="AA25" i="21"/>
  <c r="AA214" i="21"/>
  <c r="AA222" i="21"/>
  <c r="AA274" i="21"/>
  <c r="AA181" i="21"/>
  <c r="AA249" i="21"/>
  <c r="AA57" i="21"/>
  <c r="AA95" i="21"/>
  <c r="AA299" i="21"/>
  <c r="AA44" i="21"/>
  <c r="AA271" i="21"/>
  <c r="AA42" i="21"/>
  <c r="AA127" i="21"/>
  <c r="AA248" i="21"/>
  <c r="AA259" i="21"/>
  <c r="AA285" i="21"/>
  <c r="AA270" i="21"/>
  <c r="AA76" i="21"/>
  <c r="AA6" i="21"/>
  <c r="AA35" i="21"/>
  <c r="AA16" i="21"/>
  <c r="AA304" i="21"/>
  <c r="AA124" i="21"/>
  <c r="AA92" i="21"/>
  <c r="AA269" i="21"/>
  <c r="AA240" i="21"/>
  <c r="AA194" i="21"/>
  <c r="AA187" i="21"/>
  <c r="AA291" i="21"/>
  <c r="AA59" i="21"/>
  <c r="AA80" i="21"/>
  <c r="AA32" i="21"/>
  <c r="AA119" i="21"/>
  <c r="AA90" i="21"/>
  <c r="AA89" i="21"/>
  <c r="AA34" i="21"/>
  <c r="AA258" i="21"/>
  <c r="AA267" i="21"/>
  <c r="AA51" i="21"/>
  <c r="AA236" i="21"/>
  <c r="AA141" i="21"/>
  <c r="AA169" i="21"/>
  <c r="AA301" i="21"/>
  <c r="AA275" i="21"/>
  <c r="AA81" i="21"/>
  <c r="AA96" i="21"/>
  <c r="AA77" i="21"/>
  <c r="AA107" i="21"/>
  <c r="AA135" i="21"/>
  <c r="AA224" i="21"/>
  <c r="AA183" i="21"/>
  <c r="AA122" i="21"/>
  <c r="AA123" i="21"/>
  <c r="AA131" i="21"/>
  <c r="AA231" i="21"/>
  <c r="AA21" i="21"/>
  <c r="AA19" i="21"/>
  <c r="AA208" i="21"/>
  <c r="AA100" i="21"/>
  <c r="AA41" i="21"/>
  <c r="AA219" i="21"/>
  <c r="AA157" i="21"/>
  <c r="AA31" i="21"/>
  <c r="AA49" i="21"/>
  <c r="AA244" i="21"/>
  <c r="AA189" i="21"/>
  <c r="AA74" i="21"/>
  <c r="AA47" i="21"/>
  <c r="AA11" i="21"/>
  <c r="AA121" i="21"/>
  <c r="AA137" i="21"/>
  <c r="AA264" i="21"/>
  <c r="AA38" i="21"/>
  <c r="AA178" i="21"/>
  <c r="AA288" i="21"/>
  <c r="AA156" i="21"/>
  <c r="AA197" i="21"/>
  <c r="AA85" i="21"/>
  <c r="AA67" i="21"/>
  <c r="AA10" i="21"/>
  <c r="AA272" i="21"/>
  <c r="AA26" i="21"/>
  <c r="AA106" i="21"/>
  <c r="AA204" i="21"/>
  <c r="AA139" i="21"/>
  <c r="AA91" i="21"/>
  <c r="AA94" i="21"/>
  <c r="AA265" i="21"/>
  <c r="AA33" i="21"/>
  <c r="AA40" i="21"/>
  <c r="AA118" i="21"/>
  <c r="AA238" i="21"/>
  <c r="AA69" i="21"/>
  <c r="AA284" i="21"/>
  <c r="AA20" i="21"/>
  <c r="AA62" i="21"/>
  <c r="AA86" i="21"/>
  <c r="AA2" i="21"/>
  <c r="AA193" i="21"/>
  <c r="AA103" i="21"/>
  <c r="AA136" i="21"/>
  <c r="AA173" i="21"/>
  <c r="AA261" i="21"/>
  <c r="AA126" i="21"/>
  <c r="AA217" i="21"/>
  <c r="AA68" i="21"/>
  <c r="AA13" i="21"/>
  <c r="AA128" i="21"/>
  <c r="AA143" i="21"/>
  <c r="AA182" i="21"/>
  <c r="AA65" i="21"/>
  <c r="AA286" i="21"/>
  <c r="AA227" i="21"/>
  <c r="AA168" i="21"/>
  <c r="AA242" i="21"/>
  <c r="AA66" i="21"/>
  <c r="AA176" i="21"/>
  <c r="AA63" i="21"/>
  <c r="AA203" i="21"/>
  <c r="AA88" i="21"/>
  <c r="AA116" i="21"/>
  <c r="AA277" i="21"/>
  <c r="AA12" i="21"/>
  <c r="AA209" i="21"/>
  <c r="AA290" i="21"/>
  <c r="AA145" i="21"/>
  <c r="AA101" i="21"/>
  <c r="AA283" i="21"/>
  <c r="AA300" i="21"/>
  <c r="AA266" i="21"/>
  <c r="AA241" i="21"/>
  <c r="AA28" i="21"/>
  <c r="AA120" i="21"/>
  <c r="AA29" i="21"/>
  <c r="AA254" i="21"/>
  <c r="AA3" i="21"/>
  <c r="AA190" i="21"/>
  <c r="AA93" i="21"/>
  <c r="AA70" i="21"/>
  <c r="AA144" i="21"/>
  <c r="AA150" i="21"/>
  <c r="AA24" i="21"/>
  <c r="AA287" i="21"/>
  <c r="AA196" i="21"/>
  <c r="AA216" i="21"/>
  <c r="AA225" i="21"/>
  <c r="AA289" i="21"/>
  <c r="AA185" i="21"/>
  <c r="AA262" i="21"/>
  <c r="AA108" i="21"/>
  <c r="AA210" i="21"/>
  <c r="AA132" i="21"/>
  <c r="AA50" i="21"/>
  <c r="AA158" i="21"/>
  <c r="AA60" i="21"/>
  <c r="AA153" i="21"/>
  <c r="AA4" i="21"/>
  <c r="AA273" i="21"/>
  <c r="AA221" i="21"/>
  <c r="AA113" i="21"/>
  <c r="AA302" i="21"/>
  <c r="AA253" i="21"/>
  <c r="AA45" i="21"/>
  <c r="AA161" i="21"/>
  <c r="AA276" i="21"/>
  <c r="AA174" i="21"/>
  <c r="AA292" i="21"/>
  <c r="AA199" i="21"/>
  <c r="AA15" i="21"/>
  <c r="AA39" i="21"/>
  <c r="AA115" i="21"/>
  <c r="AA172" i="21"/>
  <c r="AA36" i="21"/>
  <c r="AA234" i="21"/>
  <c r="AA117" i="21"/>
  <c r="AA114" i="21"/>
  <c r="AA293" i="21"/>
  <c r="AA58" i="21"/>
  <c r="AA247" i="21"/>
  <c r="AA260" i="21"/>
  <c r="AA201" i="21"/>
  <c r="AA52" i="21"/>
  <c r="AA138" i="21"/>
  <c r="AA280" i="21"/>
  <c r="AA159" i="21"/>
  <c r="AA148" i="21"/>
  <c r="AA164" i="21"/>
  <c r="AA112" i="21"/>
  <c r="AA250" i="21"/>
  <c r="AA64" i="21"/>
  <c r="AA163" i="21"/>
  <c r="AA17" i="21"/>
  <c r="AA226" i="21"/>
  <c r="AA160" i="21"/>
  <c r="A2" i="21"/>
  <c r="AA147" i="21"/>
  <c r="AA30" i="21"/>
  <c r="AA297" i="21"/>
  <c r="AA5" i="21"/>
  <c r="AA188" i="21"/>
  <c r="AA195" i="21"/>
  <c r="AA71" i="21"/>
  <c r="AA140" i="21"/>
  <c r="AA192" i="21"/>
  <c r="AA268" i="21"/>
  <c r="AA200" i="21"/>
  <c r="AA83" i="21"/>
  <c r="AA87" i="21"/>
  <c r="AA232" i="21"/>
  <c r="AA171" i="21"/>
  <c r="AA9" i="21"/>
  <c r="AA22" i="21"/>
  <c r="AA125" i="21"/>
  <c r="AA27" i="21"/>
  <c r="AA237" i="21"/>
  <c r="AA166" i="21"/>
  <c r="AA294" i="21"/>
  <c r="AA37" i="21"/>
  <c r="AA149" i="21"/>
  <c r="AA165" i="21"/>
  <c r="AA202" i="21"/>
  <c r="AA56" i="21"/>
  <c r="AA54" i="21"/>
  <c r="AA229" i="21"/>
  <c r="AA252" i="21"/>
  <c r="AA251" i="21"/>
  <c r="AA55" i="21"/>
  <c r="AA111" i="21"/>
  <c r="AA228" i="21"/>
  <c r="AA104" i="21"/>
  <c r="AA14" i="21"/>
  <c r="AA43" i="21"/>
  <c r="AA245" i="21"/>
  <c r="AA198" i="21"/>
  <c r="AA279" i="21"/>
  <c r="AA48" i="21"/>
  <c r="AA102" i="21"/>
  <c r="AA151" i="21"/>
  <c r="AA175" i="21"/>
  <c r="AA303" i="21"/>
  <c r="AA246" i="21"/>
  <c r="AA133" i="21"/>
  <c r="AA170" i="21"/>
  <c r="AA184" i="21"/>
  <c r="AA72" i="21"/>
  <c r="AA295" i="21"/>
  <c r="AA146" i="21"/>
  <c r="AA233" i="21"/>
  <c r="AA257" i="21"/>
  <c r="AA61" i="21"/>
  <c r="AA99" i="21"/>
  <c r="AA296" i="21"/>
  <c r="AA218" i="21"/>
  <c r="AA154" i="21"/>
  <c r="AA152" i="21"/>
  <c r="AA186" i="21"/>
  <c r="AA97" i="21"/>
  <c r="AA223" i="21"/>
  <c r="AA205" i="21"/>
  <c r="AA211" i="21"/>
  <c r="AA134" i="21"/>
  <c r="AA206" i="21"/>
  <c r="AA180" i="21"/>
  <c r="AA7" i="21"/>
  <c r="AA23" i="21"/>
  <c r="AA212" i="21"/>
  <c r="AA263" i="21"/>
  <c r="AA78" i="21"/>
  <c r="AA142" i="21"/>
  <c r="AA105" i="21"/>
  <c r="AA281" i="21"/>
  <c r="AA282" i="21"/>
  <c r="AA46" i="21"/>
  <c r="AA129" i="21"/>
  <c r="AA98" i="21"/>
  <c r="AA110" i="21"/>
  <c r="AA162" i="21"/>
  <c r="AA235" i="21"/>
  <c r="AA179" i="21"/>
  <c r="AA18" i="21"/>
  <c r="AA220" i="21"/>
  <c r="AA278" i="21"/>
  <c r="AA79" i="21"/>
  <c r="AA73" i="21"/>
  <c r="AA177" i="21"/>
  <c r="AA84" i="21"/>
  <c r="AA243" i="21"/>
  <c r="AA256" i="21"/>
  <c r="AA109" i="21"/>
  <c r="AA167" i="21"/>
  <c r="AA8" i="21"/>
  <c r="E18" i="17" l="1"/>
  <c r="Y18" i="17" s="1"/>
  <c r="E19" i="17"/>
  <c r="F19" i="17" s="1"/>
  <c r="Z19" i="17" s="1"/>
  <c r="E20" i="17"/>
  <c r="Y20" i="17" s="1"/>
  <c r="G18" i="17" l="1" a="1"/>
  <c r="G18" i="17" s="1"/>
  <c r="AA18" i="17" s="1"/>
  <c r="F18" i="17"/>
  <c r="Z18" i="17" s="1"/>
  <c r="Y19" i="17"/>
  <c r="G19" i="17" a="1"/>
  <c r="G19" i="17" s="1"/>
  <c r="AA19" i="17" s="1"/>
  <c r="F20" i="17"/>
  <c r="Z20" i="17" s="1"/>
  <c r="G20" i="17" a="1"/>
  <c r="G20" i="17" s="1"/>
  <c r="AA20" i="17" s="1"/>
  <c r="E22" i="17" l="1"/>
  <c r="Y22"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tc={0F444223-021B-400C-9142-B1A89224A185}</author>
    <author>tc={E33D480E-6789-472A-A86A-892A0495112A}</author>
    <author>tc={BE16D089-7680-4FF9-BDEC-0A665EE0910F}</author>
    <author>tc={51BF3361-86BE-4453-90FF-F7ECFF318ED5}</author>
    <author>tc={C2562579-E3FC-47EB-92FE-30F2A040C8D3}</author>
    <author>tc={73AF03B0-935F-4549-A50D-CD8185CB2A89}</author>
    <author>tc={FDDC85B2-3CCA-4AC0-A2DD-47093632F348}</author>
    <author>tc={5FBC1934-CF80-4B08-94D8-D07A72C0E0B4}</author>
    <author>tc={4F31F97F-D93E-45C1-8049-B2AAF713A12B}</author>
    <author>tc={6F122F80-1F44-4446-8A18-68EE5FF6173B}</author>
    <author>tc={5B84FEE2-C36B-4DC0-BBF0-4183EEA1F734}</author>
    <author>tc={6CC2745B-5769-4D88-8ACF-215F3DD1F22C}</author>
    <author>tc={ADE9B1C1-C7A3-4DA3-BB5B-BDD8DEC7CA32}</author>
    <author>tc={2776B5CA-3BEF-4899-A3D2-B01103F6AF7A}</author>
    <author>tc={CF64CE0D-7AD9-4ACA-88F9-7B27885ADDBF}</author>
    <author>tc={54D39782-FF7F-4FC5-9B84-E1F2104F23B5}</author>
    <author>tc={53977298-3808-45AC-8CED-9E6572A07928}</author>
    <author>tc={CE62EE50-FA0F-41AE-8219-7221C82FEBC1}</author>
    <author>tc={9894B459-5DCD-483C-930F-D7F4B7845559}</author>
    <author>tc={F468AA4E-1F6B-4F1F-8281-B5E2153D70B4}</author>
    <author>tc={28BD6BDC-4CC6-4BE5-ADDD-DBDC85151B97}</author>
    <author>tc={56C74CB0-303C-4DA4-B133-99B2E7A8572A}</author>
    <author>tc={ABE3EDC0-F8CE-458C-BF0E-2061813F77CE}</author>
    <author>tc={F3CDAC93-EEE2-487B-8D62-C381833D06C9}</author>
  </authors>
  <commentList>
    <comment ref="C1" authorId="0" shapeId="0" xr:uid="{0F444223-021B-400C-9142-B1A89224A185}">
      <text>
        <t>[Threaded comment]
Your version of Excel allows you to read this threaded comment; however, any edits to it will get removed if the file is opened in a newer version of Excel. Learn more: https://go.microsoft.com/fwlink/?linkid=870924
Comment:
    Per unit buy price.
For the sake of simplicity we assume there are no pricebreaks and volume discounts. That would be very difficult to model in Excel.</t>
      </text>
    </comment>
    <comment ref="D1" authorId="1" shapeId="0" xr:uid="{E33D480E-6789-472A-A86A-892A0495112A}">
      <text>
        <t>[Threaded comment]
Your version of Excel allows you to read this threaded comment; however, any edits to it will get removed if the file is opened in a newer version of Excel. Learn more: https://go.microsoft.com/fwlink/?linkid=870924
Comment:
    Per unit sell price.
We assume the price is fixed and we don't have any promotions or sales.</t>
      </text>
    </comment>
    <comment ref="E1" authorId="2" shapeId="0" xr:uid="{BE16D089-7680-4FF9-BDEC-0A665EE0910F}">
      <text>
        <t>[Threaded comment]
Your version of Excel allows you to read this threaded comment; however, any edits to it will get removed if the file is opened in a newer version of Excel. Learn more: https://go.microsoft.com/fwlink/?linkid=870924
Comment:
    Per unit gross margin.
For the sake of simplicity we assume it is equal for all the items of the same product.
Check comments for buy price and sell price to see why this assumption may not be true.</t>
      </text>
    </comment>
    <comment ref="F1" authorId="3" shapeId="0" xr:uid="{51BF3361-86BE-4453-90FF-F7ECFF318ED5}">
      <text>
        <t>[Threaded comment]
Your version of Excel allows you to read this threaded comment; however, any edits to it will get removed if the file is opened in a newer version of Excel. Learn more: https://go.microsoft.com/fwlink/?linkid=870924
Comment:
    Current inventory level.</t>
      </text>
    </comment>
    <comment ref="G1" authorId="4" shapeId="0" xr:uid="{C2562579-E3FC-47EB-92FE-30F2A040C8D3}">
      <text>
        <t>[Threaded comment]
Your version of Excel allows you to read this threaded comment; however, any edits to it will get removed if the file is opened in a newer version of Excel. Learn more: https://go.microsoft.com/fwlink/?linkid=870924
Comment:
    Stock that has been ordered, but not yet delivered.
For the sake of simplicity it is assumed that it will be received on time, though in reality lead time is probabilistic. 
There could also be multiple orders with different arrival dates which complicates the math.</t>
      </text>
    </comment>
    <comment ref="H1" authorId="5" shapeId="0" xr:uid="{73AF03B0-935F-4549-A50D-CD8185CB2A89}">
      <text>
        <t>[Threaded comment]
Your version of Excel allows you to read this threaded comment; however, any edits to it will get removed if the file is opened in a newer version of Excel. Learn more: https://go.microsoft.com/fwlink/?linkid=870924
Comment:
    This represents the number of units we have considered purchasing for all previous rows.
In order to make computations simpler we actually compute it differently.  Our method: we subtract existing stock level and quantity to buy from new stock level. 
Mathematically speaking, we get the same result.</t>
      </text>
    </comment>
    <comment ref="I1" authorId="6" shapeId="0" xr:uid="{FDDC85B2-3CCA-4AC0-A2DD-47093632F348}">
      <text>
        <t>[Threaded comment]
Your version of Excel allows you to read this threaded comment; however, any edits to it will get removed if the file is opened in a newer version of Excel. Learn more: https://go.microsoft.com/fwlink/?linkid=870924
Comment:
    Total lead time in days.
For the sake of simplicity, we assume it is fixed, while in reality it has its own probability distribution that can change over time (as lead times are often seasonal). It can also be broken down into multiple sub-lead times (order lead time, supplier lead time, etc.). Each of these subdivisions will have its own probability distribution (if we keep track of them and have historical data for building probabilistic forecasts).</t>
      </text>
    </comment>
    <comment ref="J1" authorId="7" shapeId="0" xr:uid="{5FBC1934-CF80-4B08-94D8-D07A72C0E0B4}">
      <text>
        <t>[Threaded comment]
Your version of Excel allows you to read this threaded comment; however, any edits to it will get removed if the file is opened in a newer version of Excel. Learn more: https://go.microsoft.com/fwlink/?linkid=870924
Comment:
    Fill rate that is expected if we only had stock on hand and stock on order quantities.</t>
      </text>
    </comment>
    <comment ref="K1" authorId="8" shapeId="0" xr:uid="{4F31F97F-D93E-45C1-8049-B2AAF713A12B}">
      <text>
        <t>[Threaded comment]
Your version of Excel allows you to read this threaded comment; however, any edits to it will get removed if the file is opened in a newer version of Excel. Learn more: https://go.microsoft.com/fwlink/?linkid=870924
Comment:
    This is not the quantity that we will purchase and put on a purchase list. This is a micro-level decision analysed at a unit level. This column should always contain 1 unit (1 feasible decision?).  
When we apply feasibility constraints this might turn to 1 lot if we have lot multipliers. Also, some quantities will become infeasible due to MOQ or EOQ. 
In this simulation, for the sake of simplicity, we assume there are no such constraints.</t>
      </text>
    </comment>
    <comment ref="L1" authorId="9" shapeId="0" xr:uid="{6F122F80-1F44-4446-8A18-68EE5FF6173B}">
      <text>
        <t xml:space="preserve">[Threaded comment]
Your version of Excel allows you to read this threaded comment; however, any edits to it will get removed if the file is opened in a newer version of Excel. Learn more: https://go.microsoft.com/fwlink/?linkid=870924
Comment:
    What the quantity in a purchase order will be if we decide to buy an extra unit(s) of stock. 
It is the sum of ‘basket’ (how many units we already decided to include in a purchase order) and quantity to buy. </t>
      </text>
    </comment>
    <comment ref="M1" authorId="10" shapeId="0" xr:uid="{5B84FEE2-C36B-4DC0-BBF0-4183EEA1F734}">
      <text>
        <t xml:space="preserve">[Threaded comment]
Your version of Excel allows you to read this threaded comment; however, any edits to it will get removed if the file is opened in a newer version of Excel. Learn more: https://go.microsoft.com/fwlink/?linkid=870924
Comment:
    The stock level that will be achieved if we make the purchasing decision of adding another unit to a purchase order. 
Mathematically speaking, it can be computed in two different ways. 
First method: It is the sum of stock on hand, stock on order, basket and quantity to buy.  
Second method: It is the sum of all the quantities to buy (see column K) for current stock and stock we consider purchasing.
The first method is a closer approximation of the physical sense of “new stock level” in a real-world setting. 
The second method is a computing hack to get around the complexities introduced by the basket column.  
We chose the second method.  </t>
      </text>
    </comment>
    <comment ref="N1" authorId="11" shapeId="0" xr:uid="{6CC2745B-5769-4D88-8ACF-215F3DD1F22C}">
      <text>
        <t xml:space="preserve">[Threaded comment]
Your version of Excel allows you to read this threaded comment; however, any edits to it will get removed if the file is opened in a newer version of Excel. Learn more: https://go.microsoft.com/fwlink/?linkid=870924
Comment:
    Fill rate gain is the fill rate increment for each unit. 
It is maximal and equal for all units with a sell probability of 100%. It declines to zero as sell probability degrades to zero (diminishing returns). </t>
      </text>
    </comment>
    <comment ref="O1" authorId="12" shapeId="0" xr:uid="{ADE9B1C1-C7A3-4DA3-BB5B-BDD8DEC7CA32}">
      <text>
        <t>[Threaded comment]
Your version of Excel allows you to read this threaded comment; however, any edits to it will get removed if the file is opened in a newer version of Excel. Learn more: https://go.microsoft.com/fwlink/?linkid=870924
Comment:
    Cummulative fill rate for stock level in the 'new stock level' column.</t>
      </text>
    </comment>
    <comment ref="P1" authorId="13" shapeId="0" xr:uid="{2776B5CA-3BEF-4899-A3D2-B01103F6AF7A}">
      <text>
        <t>[Threaded comment]
Your version of Excel allows you to read this threaded comment; however, any edits to it will get removed if the file is opened in a newer version of Excel. Learn more: https://go.microsoft.com/fwlink/?linkid=870924
Comment:
    Probability that demand will be equal to stock level in the ‘new stock level’ column. 
All values with non-zero probabilities are called a probabilistic demand forecast.</t>
      </text>
    </comment>
    <comment ref="Q1" authorId="14" shapeId="0" xr:uid="{CF64CE0D-7AD9-4ACA-88F9-7B27885ADDBF}">
      <text>
        <t>[Threaded comment]
Your version of Excel allows you to read this threaded comment; however, any edits to it will get removed if the file is opened in a newer version of Excel. Learn more: https://go.microsoft.com/fwlink/?linkid=870924
Comment:
    Probability that demand will be higher than new stock level.
It is calculated as 100% minus cumulative probability that demand will be less than new stock level.</t>
      </text>
    </comment>
    <comment ref="R1" authorId="15" shapeId="0" xr:uid="{54D39782-FF7F-4FC5-9B84-E1F2104F23B5}">
      <text>
        <t xml:space="preserve">[Threaded comment]
Your version of Excel allows you to read this threaded comment; however, any edits to it will get removed if the file is opened in a newer version of Excel. Learn more: https://go.microsoft.com/fwlink/?linkid=870924
Comment:
    Expected margin from selling a unit of product. 
Calculated by multiplying gross margin by sell probability. </t>
      </text>
    </comment>
    <comment ref="S1" authorId="16" shapeId="0" xr:uid="{53977298-3808-45AC-8CED-9E6572A07928}">
      <text>
        <t>[Threaded comment]
Your version of Excel allows you to read this threaded comment; however, any edits to it will get removed if the file is opened in a newer version of Excel. Learn more: https://go.microsoft.com/fwlink/?linkid=870924
Comment:
    Multiplier for stock out cover computation.</t>
      </text>
    </comment>
    <comment ref="T1" authorId="17" shapeId="0" xr:uid="{CE62EE50-FA0F-41AE-8219-7221C82FEBC1}">
      <text>
        <t>[Threaded comment]
Your version of Excel allows you to read this threaded comment; however, any edits to it will get removed if the file is opened in a newer version of Excel. Learn more: https://go.microsoft.com/fwlink/?linkid=870924
Comment:
    Additional incentive to have a unit in stock other than to receive margin from selling it.  
This economic driver is used to model the relative importance of a product in relation to other products. Here we set it in relation to sell price and sell probability, but a variety of different settings can be imagined (i.e., by category, etc.).</t>
      </text>
    </comment>
    <comment ref="U1" authorId="18" shapeId="0" xr:uid="{9894B459-5DCD-483C-930F-D7F4B7845559}">
      <text>
        <t xml:space="preserve">[Threaded comment]
Your version of Excel allows you to read this threaded comment; however, any edits to it will get removed if the file is opened in a newer version of Excel. Learn more: https://go.microsoft.com/fwlink/?linkid=870924
Comment:
    Inventory cost per unit per considered period. 
The value is negative because it is cost, so we subtract it when computing purchase reward, but can use sum() formula for convenience. </t>
      </text>
    </comment>
    <comment ref="V1" authorId="19" shapeId="0" xr:uid="{F468AA4E-1F6B-4F1F-8281-B5E2153D70B4}">
      <text>
        <t>[Threaded comment]
Your version of Excel allows you to read this threaded comment; however, any edits to it will get removed if the file is opened in a newer version of Excel. Learn more: https://go.microsoft.com/fwlink/?linkid=870924
Comment:
    Inventory cost multiplied by probability of not selling a unit. 
This is a simplified formula as it only takes into consideration the cost per period (time we have the product in stock). In reality, for units with low sell probability, there is a non-zero probability of not selling them over the next (/multiple) period(s). That's why (in a real-world scenario) we should also take that into account.</t>
      </text>
    </comment>
    <comment ref="W1" authorId="20" shapeId="0" xr:uid="{28BD6BDC-4CC6-4BE5-ADDD-DBDC85151B97}">
      <text>
        <t xml:space="preserve">[Threaded comment]
Your version of Excel allows you to read this threaded comment; however, any edits to it will get removed if the file is opened in a newer version of Excel. Learn more: https://go.microsoft.com/fwlink/?linkid=870924
Comment:
    Sum of expected margin, stock out cover and expected inventory cost. 
This is not real money that we will receive as it is a probabilistic or expected metric. It is also inflated with stock out cover which helps to relatively rank decisions for different products or product categories.
Reply:
    Sum of expected margin, stock out cover and expected inventory cost. 
This is not real money that we will receive as it is a probabilistic or expected metric. It is also inflated with stock out cover which helps to relatively rank decisions for different products or product categories. </t>
      </text>
    </comment>
    <comment ref="X1" authorId="21" shapeId="0" xr:uid="{56C74CB0-303C-4DA4-B133-99B2E7A8572A}">
      <text>
        <t>[Threaded comment]
Your version of Excel allows you to read this threaded comment; however, any edits to it will get removed if the file is opened in a newer version of Excel. Learn more: https://go.microsoft.com/fwlink/?linkid=870924
Comment:
    Investment per unit which is equal to buy price.</t>
      </text>
    </comment>
    <comment ref="Y1" authorId="22" shapeId="0" xr:uid="{ABE3EDC0-F8CE-458C-BF0E-2061813F77CE}">
      <text>
        <t>[Threaded comment]
Your version of Excel allows you to read this threaded comment; however, any edits to it will get removed if the file is opened in a newer version of Excel. Learn more: https://go.microsoft.com/fwlink/?linkid=870924
Comment:
    The result of dividing the expected purchase reward by the investment.
This is universal criteria for comparing any feasible inventory decisions with each other and ranking them. 
After decisions are ranked, we terminate the list at a specific point (by budget limitation, fill rate target, ROI target, etc.) and aggregate quantities per product to put them on a purchase list.</t>
      </text>
    </comment>
    <comment ref="Z1" authorId="23" shapeId="0" xr:uid="{F3CDAC93-EEE2-487B-8D62-C381833D06C9}">
      <text>
        <t xml:space="preserve">[Threaded comment]
Your version of Excel allows you to read this threaded comment; however, any edits to it will get removed if the file is opened in a newer version of Excel. Learn more: https://go.microsoft.com/fwlink/?linkid=870924
Comment:
    Expected ROI. The result of multiplying the score by 100%. Score and ROI can both be used for ranking decisions as they are two representations of the same idea.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tc={91BF3008-135C-4475-951A-F92E577D9F23}</author>
    <author>tc={6C979344-BD75-41FA-8562-B3234A8FEF8B}</author>
    <author>tc={28DB85FE-86CC-4945-904A-78B1F5400FED}</author>
    <author>tc={4D562C8B-6EE9-40AF-82E1-D205FF9C3D21}</author>
    <author>tc={F6C1EA3A-8171-406C-98B1-A131DAE2DEED}</author>
    <author>tc={4402E73B-3365-47EA-BA6F-D95FD4B6ED0A}</author>
    <author>tc={8FC607D8-F6D0-4993-8434-43D2239450A3}</author>
    <author>tc={8C83F378-FC2F-4387-A8D4-45B58C000FA7}</author>
    <author>tc={4E49E6F1-FFF4-43B3-B8FC-CCD280F5DD79}</author>
    <author>tc={A6E72E31-5A2F-438A-ADC9-8934A5313C8B}</author>
    <author>tc={AC63739E-302B-424C-9A60-9FDE039F0503}</author>
    <author>tc={5E4B3DE4-119D-4896-96D4-57BC90FB8964}</author>
    <author>tc={B8257D84-EBB4-42A9-9F24-BE9ACF1B30DB}</author>
    <author>tc={5A126545-81FE-4428-81AC-A0F95D3D01BB}</author>
    <author>tc={287108B3-94BC-4A97-B9CA-10E492497ABC}</author>
    <author>tc={167C5863-F813-4326-8A91-26DCE2A14464}</author>
    <author>tc={E6592D7E-D910-4933-8B4F-E1E3EE485BA0}</author>
    <author>tc={5A260DDB-A1E7-4E90-AF80-CAB43993A1A4}</author>
    <author>tc={AAFEBAD4-17D1-4121-8CBF-081C2E1743FA}</author>
    <author>tc={8FA2A556-A09D-4C03-8487-F12305DDD8CE}</author>
    <author>tc={573B7861-875F-4EAE-AD9E-B078E4D88883}</author>
    <author>tc={68FD84CA-9B1A-465D-B46D-B75F250EF91E}</author>
    <author>tc={31158140-A9B1-48F5-914B-A6C4000FEC32}</author>
    <author>tc={0DA9B539-B75F-4F80-8F50-C57EBB5ACD88}</author>
    <author>tc={78E75358-68E0-4017-9FBF-88A968051BC8}</author>
  </authors>
  <commentList>
    <comment ref="A1" authorId="0" shapeId="0" xr:uid="{91BF3008-135C-4475-951A-F92E577D9F23}">
      <text>
        <t>[Threaded comment]
Your version of Excel allows you to read this threaded comment; however, any edits to it will get removed if the file is opened in a newer version of Excel. Learn more: https://go.microsoft.com/fwlink/?linkid=870924
Comment:
    Ordinal rank of a micro purchasing decision, descending from highest to lowest (sorting by score/ROI). 
Note: once sell probability (column Q) reaches 0%, multiple decisions for the same product will share identical rank. Excel is not able to differentiate between multiple rankings with the same score value, thus it simply finds the midpoint in the range. 
E.g., for Keyboard, row 96 has a rank of 95, but row 97 has a rank of 116. This is because 116 is the midpoint of the identical rank values for rows 97 to 137 inclusive.  
The same is true for Pens and Bookcases.</t>
      </text>
    </comment>
    <comment ref="C1" authorId="1" shapeId="0" xr:uid="{6C979344-BD75-41FA-8562-B3234A8FEF8B}">
      <text>
        <t>[Threaded comment]
Your version of Excel allows you to read this threaded comment; however, any edits to it will get removed if the file is opened in a newer version of Excel. Learn more: https://go.microsoft.com/fwlink/?linkid=870924
Comment:
    Per unit buy price.
For the sake of simplicity we assume there are no pricebreaks and volume discounts. That would be very difficult to model in Excel.</t>
      </text>
    </comment>
    <comment ref="D1" authorId="2" shapeId="0" xr:uid="{28DB85FE-86CC-4945-904A-78B1F5400FED}">
      <text>
        <t>[Threaded comment]
Your version of Excel allows you to read this threaded comment; however, any edits to it will get removed if the file is opened in a newer version of Excel. Learn more: https://go.microsoft.com/fwlink/?linkid=870924
Comment:
    Per unit sell price.
We assume the price is fixed and we don't make promotions or sale. This would be very difficult to model in Excel.</t>
      </text>
    </comment>
    <comment ref="E1" authorId="3" shapeId="0" xr:uid="{4D562C8B-6EE9-40AF-82E1-D205FF9C3D21}">
      <text>
        <t>[Threaded comment]
Your version of Excel allows you to read this threaded comment; however, any edits to it will get removed if the file is opened in a newer version of Excel. Learn more: https://go.microsoft.com/fwlink/?linkid=870924
Comment:
    Per unit gross margin.
For the sake of simplicity we assume it is equal for all the items of the same product.
Check commets for buy price and sell price to see why this assumption may not be true.</t>
      </text>
    </comment>
    <comment ref="F1" authorId="4" shapeId="0" xr:uid="{F6C1EA3A-8171-406C-98B1-A131DAE2DEED}">
      <text>
        <t>[Threaded comment]
Your version of Excel allows you to read this threaded comment; however, any edits to it will get removed if the file is opened in a newer version of Excel. Learn more: https://go.microsoft.com/fwlink/?linkid=870924
Comment:
    Current inventory level.</t>
      </text>
    </comment>
    <comment ref="G1" authorId="5" shapeId="0" xr:uid="{4402E73B-3365-47EA-BA6F-D95FD4B6ED0A}">
      <text>
        <t>[Threaded comment]
Your version of Excel allows you to read this threaded comment; however, any edits to it will get removed if the file is opened in a newer version of Excel. Learn more: https://go.microsoft.com/fwlink/?linkid=870924
Comment:
    Stock that has been ordered, but not yet delivered.
For the sake of simplicity it is assumed that it will be received in time while in reality lead time is probabilistic and there could be multiple orders with different expected arrival dates which complicates the math.</t>
      </text>
    </comment>
    <comment ref="H1" authorId="6" shapeId="0" xr:uid="{8FC607D8-F6D0-4993-8434-43D2239450A3}">
      <text>
        <t>[Threaded comment]
Your version of Excel allows you to read this threaded comment; however, any edits to it will get removed if the file is opened in a newer version of Excel. Learn more: https://go.microsoft.com/fwlink/?linkid=870924
Comment:
    Basket shows for how many units we already considered purchasing decisions.</t>
      </text>
    </comment>
    <comment ref="I1" authorId="7" shapeId="0" xr:uid="{8C83F378-FC2F-4387-A8D4-45B58C000FA7}">
      <text>
        <t>[Threaded comment]
Your version of Excel allows you to read this threaded comment; however, any edits to it will get removed if the file is opened in a newer version of Excel. Learn more: https://go.microsoft.com/fwlink/?linkid=870924
Comment:
    Total lead time in days.
For the sake of simplicity we assume it is fixed, while in reality it has its own probability distribution that can change over time as lead times are often seasonal. It can also be broken down to multiples subleadtimes (order lead time, supplier lead time etc.) and each of those will have its own probability distribution if we keep track of those and have historical data for building probabilistic forecasts.</t>
      </text>
    </comment>
    <comment ref="J1" authorId="8" shapeId="0" xr:uid="{4E49E6F1-FFF4-43B3-B8FC-CCD280F5DD79}">
      <text>
        <t>[Threaded comment]
Your version of Excel allows you to read this threaded comment; however, any edits to it will get removed if the file is opened in a newer version of Excel. Learn more: https://go.microsoft.com/fwlink/?linkid=870924
Comment:
    Fill rate that is expected if we only had sotck on hand and stock on order quantities.</t>
      </text>
    </comment>
    <comment ref="K1" authorId="9" shapeId="0" xr:uid="{A6E72E31-5A2F-438A-ADC9-8934A5313C8B}">
      <text>
        <t>[Threaded comment]
Your version of Excel allows you to read this threaded comment; however, any edits to it will get removed if the file is opened in a newer version of Excel. Learn more: https://go.microsoft.com/fwlink/?linkid=870924
Comment:
    This is not quantity that we will purchase and put on a purchase list. This is micro level decision analysed at a unit level. This column should always contain 1 unit of feasible decision.
When we apply feasibility constraints this might turn to 1 lot if we have lot multipliers. Also some quantities will become inseasible due to MOQ or EOQ.
In this example for the sake of simplicity we assume there are no such constraints.</t>
      </text>
    </comment>
    <comment ref="L1" authorId="10" shapeId="0" xr:uid="{AC63739E-302B-424C-9A60-9FDE039F0503}">
      <text>
        <t>[Threaded comment]
Your version of Excel allows you to read this threaded comment; however, any edits to it will get removed if the file is opened in a newer version of Excel. Learn more: https://go.microsoft.com/fwlink/?linkid=870924
Comment:
    What would be the quantity that we included in a purchase order had we decided to buy an extra unit of stock.
It is sum of basket (how many units we already decided to include in a purchase order) and quantity to buy.</t>
      </text>
    </comment>
    <comment ref="M1" authorId="11" shapeId="0" xr:uid="{5E4B3DE4-119D-4896-96D4-57BC90FB8964}">
      <text>
        <t>[Threaded comment]
Your version of Excel allows you to read this threaded comment; however, any edits to it will get removed if the file is opened in a newer version of Excel. Learn more: https://go.microsoft.com/fwlink/?linkid=870924
Comment:
    New stock is a stock level that will be achieved if we make purchasing decision of adding another unit to a purchase order.
Check formula to see that it is sum of stock of hand, stock on order, basket (sum of units for which we previously considered decisions for the same SKU) and quantity to buy.</t>
      </text>
    </comment>
    <comment ref="N1" authorId="12" shapeId="0" xr:uid="{B8257D84-EBB4-42A9-9F24-BE9ACF1B30DB}">
      <text>
        <t>[Threaded comment]
Your version of Excel allows you to read this threaded comment; however, any edits to it will get removed if the file is opened in a newer version of Excel. Learn more: https://go.microsoft.com/fwlink/?linkid=870924
Comment:
    Fill rate gain is fill rate increment for each unit.
It is maximal and equal for all units having sell probability 100%. It declines to zero with sell probability declining to zero (diminishing returns).</t>
      </text>
    </comment>
    <comment ref="O1" authorId="13" shapeId="0" xr:uid="{5A126545-81FE-4428-81AC-A0F95D3D01BB}">
      <text>
        <t>[Threaded comment]
Your version of Excel allows you to read this threaded comment; however, any edits to it will get removed if the file is opened in a newer version of Excel. Learn more: https://go.microsoft.com/fwlink/?linkid=870924
Comment:
    Cummulative fill rate for stock level in column new stock.</t>
      </text>
    </comment>
    <comment ref="P1" authorId="14" shapeId="0" xr:uid="{287108B3-94BC-4A97-B9CA-10E492497ABC}">
      <text>
        <t>[Threaded comment]
Your version of Excel allows you to read this threaded comment; however, any edits to it will get removed if the file is opened in a newer version of Excel. Learn more: https://go.microsoft.com/fwlink/?linkid=870924
Comment:
    Probability that demand will be equal to stock level in column new stock.
All values having non-zero probabilities are called probabilistic demand forecast.</t>
      </text>
    </comment>
    <comment ref="Q1" authorId="15" shapeId="0" xr:uid="{167C5863-F813-4326-8A91-26DCE2A14464}">
      <text>
        <t>[Threaded comment]
Your version of Excel allows you to read this threaded comment; however, any edits to it will get removed if the file is opened in a newer version of Excel. Learn more: https://go.microsoft.com/fwlink/?linkid=870924
Comment:
    Probability that demand will be higher than new stock level.
It is calculated as 100% minus cumulative probability that demand will be less than new stock level.</t>
      </text>
    </comment>
    <comment ref="R1" authorId="16" shapeId="0" xr:uid="{E6592D7E-D910-4933-8B4F-E1E3EE485BA0}">
      <text>
        <t>[Threaded comment]
Your version of Excel allows you to read this threaded comment; however, any edits to it will get removed if the file is opened in a newer version of Excel. Learn more: https://go.microsoft.com/fwlink/?linkid=870924
Comment:
    Expected margin fom selling a unit of product.
Result of multiplication of gross margin by sell probability.</t>
      </text>
    </comment>
    <comment ref="S1" authorId="17" shapeId="0" xr:uid="{5A260DDB-A1E7-4E90-AF80-CAB43993A1A4}">
      <text>
        <t>[Threaded comment]
Your version of Excel allows you to read this threaded comment; however, any edits to it will get removed if the file is opened in a newer version of Excel. Learn more: https://go.microsoft.com/fwlink/?linkid=870924
Comment:
    Multiplier for stock out cover computation.</t>
      </text>
    </comment>
    <comment ref="T1" authorId="18" shapeId="0" xr:uid="{AAFEBAD4-17D1-4121-8CBF-081C2E1743FA}">
      <text>
        <t>[Threaded comment]
Your version of Excel allows you to read this threaded comment; however, any edits to it will get removed if the file is opened in a newer version of Excel. Learn more: https://go.microsoft.com/fwlink/?linkid=870924
Comment:
    Additional incentive to have a unit in stock other than to receive margin from selling it.  
This economic driver is used to model the relative importance of a product in relation to other products. Here we set it in relation to sell price and sell probability, but a variety of different settings can be imagined (i.e., by category, etc.).</t>
      </text>
    </comment>
    <comment ref="U1" authorId="19" shapeId="0" xr:uid="{8FA2A556-A09D-4C03-8487-F12305DDD8CE}">
      <text>
        <t>[Threaded comment]
Your version of Excel allows you to read this threaded comment; however, any edits to it will get removed if the file is opened in a newer version of Excel. Learn more: https://go.microsoft.com/fwlink/?linkid=870924
Comment:
    Inventory cost per unit per considered period.
The value is negative because it is cost, so we subtract it when computing purchase reward, but can use sum() formula for convenience.</t>
      </text>
    </comment>
    <comment ref="V1" authorId="20" shapeId="0" xr:uid="{573B7861-875F-4EAE-AD9E-B078E4D88883}">
      <text>
        <t>[Threaded comment]
Your version of Excel allows you to read this threaded comment; however, any edits to it will get removed if the file is opened in a newer version of Excel. Learn more: https://go.microsoft.com/fwlink/?linkid=870924
Comment:
    Expected inventory cost is inventory cost multiplied by probability of not selling a unit.
This is simplified formula as it only takes into consideration cost per one period. In reality for units with low sell probability there is non zero probability of not selling them over the next period(s). That's why in reality we should also take that into account.</t>
      </text>
    </comment>
    <comment ref="W1" authorId="21" shapeId="0" xr:uid="{68FD84CA-9B1A-465D-B46D-B75F250EF91E}">
      <text>
        <t>[Threaded comment]
Your version of Excel allows you to read this threaded comment; however, any edits to it will get removed if the file is opened in a newer version of Excel. Learn more: https://go.microsoft.com/fwlink/?linkid=870924
Comment:
    Purchase reward is a sum of expected margin, stock out cover and expected inventory cost.
This is not real money that we will receive as it is probabilistic or expected metric. It is also inflated with stock out cover which helps to relatively rank decisions for different products or product categories.</t>
      </text>
    </comment>
    <comment ref="X1" authorId="22" shapeId="0" xr:uid="{31158140-A9B1-48F5-914B-A6C4000FEC32}">
      <text>
        <t>[Threaded comment]
Your version of Excel allows you to read this threaded comment; however, any edits to it will get removed if the file is opened in a newer version of Excel. Learn more: https://go.microsoft.com/fwlink/?linkid=870924
Comment:
    Investment per unit which is equal to buy price.</t>
      </text>
    </comment>
    <comment ref="Z1" authorId="23" shapeId="0" xr:uid="{0DA9B539-B75F-4F80-8F50-C57EBB5ACD88}">
      <text>
        <t>[Threaded comment]
Your version of Excel allows you to read this threaded comment; however, any edits to it will get removed if the file is opened in a newer version of Excel. Learn more: https://go.microsoft.com/fwlink/?linkid=870924
Comment:
    Expected ROI. The result of dividing the expected purchase reward by the investment.
This is universal criteria for comparing any feasible inventory decisions with each other and ranking them.
After decisions are ranked we terminate the list at some point (by budget limitation or fill rate target or ROI target) and aggregate quantities per product to put them on a purchase list.</t>
      </text>
    </comment>
    <comment ref="AA1" authorId="24" shapeId="0" xr:uid="{78E75358-68E0-4017-9FBF-88A968051BC8}">
      <text>
        <t xml:space="preserve">[Threaded comment]
Your version of Excel allows you to read this threaded comment; however, any edits to it will get removed if the file is opened in a newer version of Excel. Learn more: https://go.microsoft.com/fwlink/?linkid=870924
Comment:
    The cumulative investment shows the total investment summing one row after the next.  
Note: If you don’t change any model assumptions, summing ends at row 204 (inclusive). This is because everything from row 205 onwards pertains to stock decisions made during previous reorder periods (“the past”).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tc={B3FA5BDB-43B0-4118-A535-5A72AFC1F55B}</author>
    <author>tc={48430821-A150-4484-A4C6-2DDB1629549D}</author>
    <author>tc={BF3F87B9-97CF-49ED-9BD7-826E0981E524}</author>
    <author>tc={953641B1-09D6-4EB6-99C4-19D04D089892}</author>
  </authors>
  <commentList>
    <comment ref="E7" authorId="0" shapeId="0" xr:uid="{B3FA5BDB-43B0-4118-A535-5A72AFC1F55B}">
      <text>
        <t>[Threaded comment]
Your version of Excel allows you to read this threaded comment; however, any edits to it will get removed if the file is opened in a newer version of Excel. Learn more: https://go.microsoft.com/fwlink/?linkid=870924
Comment:
    Per unit buy price.
For the sake of simplicity we assume there are no pricebreaks and volume discounts. That would be very difficult to model in Excel.</t>
      </text>
    </comment>
    <comment ref="F7" authorId="1" shapeId="0" xr:uid="{48430821-A150-4484-A4C6-2DDB1629549D}">
      <text>
        <t>[Threaded comment]
Your version of Excel allows you to read this threaded comment; however, any edits to it will get removed if the file is opened in a newer version of Excel. Learn more: https://go.microsoft.com/fwlink/?linkid=870924
Comment:
    Per unit sell price.
We assume the price is fixed and we don't make promotions or sale. This would be very difficult to model in Excel.</t>
      </text>
    </comment>
    <comment ref="G7" authorId="2" shapeId="0" xr:uid="{BF3F87B9-97CF-49ED-9BD7-826E0981E524}">
      <text>
        <t>[Threaded comment]
Your version of Excel allows you to read this threaded comment; however, any edits to it will get removed if the file is opened in a newer version of Excel. Learn more: https://go.microsoft.com/fwlink/?linkid=870924
Comment:
    Use this factor to play with the relative importance of the product in comparison to the rest.</t>
      </text>
    </comment>
    <comment ref="H7" authorId="3" shapeId="0" xr:uid="{953641B1-09D6-4EB6-99C4-19D04D089892}">
      <text>
        <t>[Threaded comment]
Your version of Excel allows you to read this threaded comment; however, any edits to it will get removed if the file is opened in a newer version of Excel. Learn more: https://go.microsoft.com/fwlink/?linkid=870924
Comment:
    Inventory cost per unit per considered period.
The value is negative because it is cost, so we subtract it when computing purchase reward, but can use sum() formula for convenience.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tc={14E849CC-0F75-411F-A2C6-49EB0D03854E}</author>
    <author>tc={53B0AEBE-3F60-40DC-97A3-3A34E77E9E86}</author>
    <author>tc={83C039CB-D227-4FF2-A5FE-AA04BAE0DE84}</author>
    <author>tc={1CB97D5F-901C-44A1-A411-B9291CAB03AC}</author>
    <author>tc={B582874E-8780-4281-B721-94BE6694B0FE}</author>
    <author>tc={7D5E60AC-F121-44A5-8797-CB475DD24CDE}</author>
    <author>tc={90D674EF-EB01-459C-A71E-F349ECEB01F5}</author>
    <author>tc={1B407133-1ACA-453B-A5C4-377153FD5B1E}</author>
    <author>tc={3E66AF74-AD51-45B8-95E4-BBD22BEA908E}</author>
    <author>tc={657DDAB3-00C5-4D41-813A-24EC565E0E81}</author>
  </authors>
  <commentList>
    <comment ref="B20" authorId="0" shapeId="0" xr:uid="{14E849CC-0F75-411F-A2C6-49EB0D03854E}">
      <text>
        <t>[Threaded comment]
Your version of Excel allows you to read this threaded comment; however, any edits to it will get removed if the file is opened in a newer version of Excel. Learn more: https://go.microsoft.com/fwlink/?linkid=870924
Comment:
    We cut all probabilities lower than 0,01% and assign them to zero.</t>
      </text>
    </comment>
    <comment ref="C20" authorId="1" shapeId="0" xr:uid="{53B0AEBE-3F60-40DC-97A3-3A34E77E9E86}">
      <text>
        <t>[Threaded comment]
Your version of Excel allows you to read this threaded comment; however, any edits to it will get removed if the file is opened in a newer version of Excel. Learn more: https://go.microsoft.com/fwlink/?linkid=870924
Comment:
    After we cut probabilities lower than 0,01% we need to rescale nonzero probabilities so that they sum to 100%. Use this column data for calculation of microdecisions.</t>
      </text>
    </comment>
    <comment ref="D20" authorId="2" shapeId="0" xr:uid="{83C039CB-D227-4FF2-A5FE-AA04BAE0DE84}">
      <text>
        <t>[Threaded comment]
Your version of Excel allows you to read this threaded comment; however, any edits to it will get removed if the file is opened in a newer version of Excel. Learn more: https://go.microsoft.com/fwlink/?linkid=870924
Comment:
    We cut all probabilities lower than 0,01% and assign them to zero.</t>
      </text>
    </comment>
    <comment ref="E20" authorId="3" shapeId="0" xr:uid="{1CB97D5F-901C-44A1-A411-B9291CAB03AC}">
      <text>
        <t>[Threaded comment]
Your version of Excel allows you to read this threaded comment; however, any edits to it will get removed if the file is opened in a newer version of Excel. Learn more: https://go.microsoft.com/fwlink/?linkid=870924
Comment:
    After we cut probabilities lower than 0,01% we need to rescale nonzero probabilities so that they sum to 100%. Use this column data for calculation of microdecisions.</t>
      </text>
    </comment>
    <comment ref="F20" authorId="4" shapeId="0" xr:uid="{B582874E-8780-4281-B721-94BE6694B0FE}">
      <text>
        <t>[Threaded comment]
Your version of Excel allows you to read this threaded comment; however, any edits to it will get removed if the file is opened in a newer version of Excel. Learn more: https://go.microsoft.com/fwlink/?linkid=870924
Comment:
    We cut all probabilities lower than 0,01% and assign them to zero.</t>
      </text>
    </comment>
    <comment ref="G20" authorId="5" shapeId="0" xr:uid="{7D5E60AC-F121-44A5-8797-CB475DD24CDE}">
      <text>
        <t>[Threaded comment]
Your version of Excel allows you to read this threaded comment; however, any edits to it will get removed if the file is opened in a newer version of Excel. Learn more: https://go.microsoft.com/fwlink/?linkid=870924
Comment:
    Column C probabilities multiplied by share of B2C demand.</t>
      </text>
    </comment>
    <comment ref="H20" authorId="6" shapeId="0" xr:uid="{90D674EF-EB01-459C-A71E-F349ECEB01F5}">
      <text>
        <t>[Threaded comment]
Your version of Excel allows you to read this threaded comment; however, any edits to it will get removed if the file is opened in a newer version of Excel. Learn more: https://go.microsoft.com/fwlink/?linkid=870924
Comment:
    We cut all probabilities lower than 0,01% and assign them to zero.</t>
      </text>
    </comment>
    <comment ref="I20" authorId="7" shapeId="0" xr:uid="{1B407133-1ACA-453B-A5C4-377153FD5B1E}">
      <text>
        <t>[Threaded comment]
Your version of Excel allows you to read this threaded comment; however, any edits to it will get removed if the file is opened in a newer version of Excel. Learn more: https://go.microsoft.com/fwlink/?linkid=870924
Comment:
    Column C probabilities multiplied by share of B2B demand.</t>
      </text>
    </comment>
    <comment ref="J20" authorId="8" shapeId="0" xr:uid="{3E66AF74-AD51-45B8-95E4-BBD22BEA908E}">
      <text>
        <t>[Threaded comment]
Your version of Excel allows you to read this threaded comment; however, any edits to it will get removed if the file is opened in a newer version of Excel. Learn more: https://go.microsoft.com/fwlink/?linkid=870924
Comment:
    Cumulative bimodal distribution for goods purchased simultaneously by B2C and B2B customers.</t>
      </text>
    </comment>
    <comment ref="S53" authorId="9" shapeId="0" xr:uid="{657DDAB3-00C5-4D41-813A-24EC565E0E81}">
      <text>
        <t>[Threaded comment]
Your version of Excel allows you to read this threaded comment; however, any edits to it will get removed if the file is opened in a newer version of Excel. Learn more: https://go.microsoft.com/fwlink/?linkid=870924
Comment:
    make sure that sum of B2C and B2B is always 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<sst xmlns="http://schemas.openxmlformats.org/spreadsheetml/2006/main" count="461" uniqueCount="84">
  <si>
    <t>Rank</t>
  </si>
  <si>
    <t>Name</t>
  </si>
  <si>
    <t>BuyPrice</t>
  </si>
  <si>
    <t>SellPrice</t>
  </si>
  <si>
    <t>Gross Margin</t>
  </si>
  <si>
    <t>Stock On Hand</t>
  </si>
  <si>
    <t>Stock On Order</t>
  </si>
  <si>
    <t>Basket</t>
  </si>
  <si>
    <t>Lead time, days</t>
  </si>
  <si>
    <t>Current fill rate, %</t>
  </si>
  <si>
    <t>Quantity to buy</t>
  </si>
  <si>
    <t>Purchase order qty</t>
  </si>
  <si>
    <t>New Stock level</t>
  </si>
  <si>
    <t>Fill rate gain, %</t>
  </si>
  <si>
    <t>Fill rate, %</t>
  </si>
  <si>
    <t>Demand probability, %</t>
  </si>
  <si>
    <t>Sell Probability, %</t>
  </si>
  <si>
    <t>Exp Margin</t>
  </si>
  <si>
    <t>Agressiveness factor</t>
  </si>
  <si>
    <t>Stock out cover</t>
  </si>
  <si>
    <t>Inventory Costs</t>
  </si>
  <si>
    <t>Exp Inventory Cost</t>
  </si>
  <si>
    <t>Purchase Reward</t>
  </si>
  <si>
    <t>Investment</t>
  </si>
  <si>
    <t>Score</t>
  </si>
  <si>
    <t>ROI, %</t>
  </si>
  <si>
    <t>Cumulative Investment, $</t>
  </si>
  <si>
    <t>Keyboard</t>
  </si>
  <si>
    <t>Pen</t>
  </si>
  <si>
    <t>Bookcase</t>
  </si>
  <si>
    <t>Control tower</t>
  </si>
  <si>
    <t>Control tower Base Case - Hard Copy</t>
  </si>
  <si>
    <t>Control tower Changes to base scenario</t>
  </si>
  <si>
    <t>Input</t>
  </si>
  <si>
    <t>Input changes in relation to base case</t>
  </si>
  <si>
    <t>all cells can be manipulated</t>
  </si>
  <si>
    <t>no manipulation</t>
  </si>
  <si>
    <t>Change in BuyPrice</t>
  </si>
  <si>
    <t>Change in SellPrice</t>
  </si>
  <si>
    <t>Change in Agressiveness factor</t>
  </si>
  <si>
    <t>Change in Inventory Costs</t>
  </si>
  <si>
    <t>Budget Constraint</t>
  </si>
  <si>
    <t>Minimum ROI</t>
  </si>
  <si>
    <t>(maximum $1450)</t>
  </si>
  <si>
    <t>Output - Purchase Recommendation</t>
  </si>
  <si>
    <t>Output changes in relation to base case</t>
  </si>
  <si>
    <t>Quantity</t>
  </si>
  <si>
    <t>Expected Fillrate reached</t>
  </si>
  <si>
    <t>Quantity
difference</t>
  </si>
  <si>
    <t>Investment difference</t>
  </si>
  <si>
    <t>Expected Fillrate  difference</t>
  </si>
  <si>
    <t>Total Investment</t>
  </si>
  <si>
    <t>manipulateable cell</t>
  </si>
  <si>
    <t>Model Assumptions</t>
  </si>
  <si>
    <t>You may manipulate Stock levels</t>
  </si>
  <si>
    <t>Total Stock</t>
  </si>
  <si>
    <t>X</t>
  </si>
  <si>
    <t>NORM_keyboard</t>
  </si>
  <si>
    <t>keyboard demand</t>
  </si>
  <si>
    <t>NEGBINOM_pen</t>
  </si>
  <si>
    <t>Pen demand</t>
  </si>
  <si>
    <t>NEGBINOM_B2C</t>
  </si>
  <si>
    <t>B2C mode</t>
  </si>
  <si>
    <t>NEGBINOM_B2B</t>
  </si>
  <si>
    <t>B2B mode</t>
  </si>
  <si>
    <t>bookcase demand</t>
  </si>
  <si>
    <t>NORM parameters</t>
  </si>
  <si>
    <t>default values</t>
  </si>
  <si>
    <t>mean</t>
  </si>
  <si>
    <t>standard dev</t>
  </si>
  <si>
    <t>manipulateable cells</t>
  </si>
  <si>
    <t>NEGBINOM parameters</t>
  </si>
  <si>
    <t>number_s</t>
  </si>
  <si>
    <t>probability_s</t>
  </si>
  <si>
    <t>shift</t>
  </si>
  <si>
    <t>Bimodal parameters</t>
  </si>
  <si>
    <t>number_s_B2C</t>
  </si>
  <si>
    <t>probability_s_B2C</t>
  </si>
  <si>
    <t>number_s_B2B</t>
  </si>
  <si>
    <t>probability_s_B2B</t>
  </si>
  <si>
    <t>fraction of B2C</t>
  </si>
  <si>
    <t>fraction of B2B</t>
  </si>
  <si>
    <t>B2C mode shift</t>
  </si>
  <si>
    <t>B2B mode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</si>
</sst>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quot;$&quot;* #,##0.00_-;\-&quot;$&quot;* #,##0.00_-;_-&quot;$&quot;* &quot;-&quot;??_-;_-@_-"/>
    <numFmt numFmtId="165" formatCode="0.000"/>
    <numFmt numFmtId="166" formatCode="0.0000"/>
    <numFmt numFmtId="167" formatCode="0.000%"/>
    <numFmt numFmtId="168" formatCode="_(&quot;$&quot;* #,##0_);_(&quot;$&quot;* \(#,##0\);_(&quot;$&quot;* &quot;-&quot;??_);_(@_)"/>
  </numFmts>
  <fonts count="12" x14ac:knownFonts="1">
    <font>
      <sz val="11"/>
      <color theme="1"/>
      <name val="Arial"/>
    </font>
    <font>
      <sz val="11"/>
      <color theme="1"/>
      <name val="Calibri"/>
      <family val="2"/>
      <scheme val="minor"/>
    </font>
    <font>
      <sz val="11"/>
      <color theme="1"/>
      <name val="Calibri"/>
      <family val="2"/>
      <scheme val="minor"/>
    </font>
    <font>
      <sz val="11"/>
      <name val="Calibri"/>
      <family val="2"/>
    </font>
    <font>
      <sz val="11"/>
      <color theme="1"/>
      <name val="Arial"/>
      <family val="2"/>
    </font>
    <font>
      <b/>
      <sz val="11"/>
      <name val="Calibri"/>
      <family val="2"/>
    </font>
    <font>
      <b/>
      <sz val="11"/>
      <color theme="1"/>
      <name val="Calibri"/>
      <family val="2"/>
      <scheme val="major"/>
    </font>
    <font>
      <b/>
      <sz val="14"/>
      <name val="Calibri"/>
      <family val="2"/>
    </font>
    <font>
      <i/>
      <sz val="11"/>
      <color theme="1"/>
      <name val="Calibri"/>
      <family val="2"/>
      <scheme val="major"/>
    </font>
    <font>
      <b/>
      <sz val="18"/>
      <color theme="1"/>
      <name val="Calibri"/>
      <family val="2"/>
      <scheme val="major"/>
    </font>
    <font>
      <sz val="11"/>
      <color theme="1"/>
      <name val="Calibri"/>
      <family val="2"/>
      <scheme val="major"/>
    </font>
    <font>
      <b/>
      <sz val="14"/>
      <color theme="1"/>
      <name val="Calibri"/>
      <family val="2"/>
      <scheme val="major"/>
    </font>
  </fonts>
  <fills count="1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0.14999847407452621"/>
        <bgColor indexed="64"/>
      </patternFill>
    </fill>
    <fill>
      <patternFill patternType="solid">
        <fgColor theme="2"/>
        <bgColor indexed="64"/>
      </patternFill>
    </fill>
    <fill>
      <patternFill patternType="solid">
        <fgColor theme="2" tint="-4.9989318521683403E-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diagonal/>
    </border>
    <border>
      <left/>
      <right/>
      <top/>
      <bottom style="thin">
        <color indexed="64"/>
      </bottom>
      <diagonal/>
    </border>
    <border>
      <left style="mediumDashed">
        <color indexed="64"/>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Dashed">
        <color indexed="64"/>
      </bottom>
      <diagonal/>
    </border>
    <border>
      <left style="mediumDashed">
        <color indexed="64"/>
      </left>
      <right style="mediumDashed">
        <color indexed="64"/>
      </right>
      <top style="mediumDashed">
        <color indexed="64"/>
      </top>
      <bottom/>
      <diagonal/>
    </border>
    <border>
      <left style="mediumDashed">
        <color indexed="64"/>
      </left>
      <right style="thin">
        <color indexed="64"/>
      </right>
      <top style="mediumDashed">
        <color indexed="64"/>
      </top>
      <bottom style="mediumDashed">
        <color indexed="64"/>
      </bottom>
      <diagonal/>
    </border>
    <border>
      <left/>
      <right style="thin">
        <color indexed="64"/>
      </right>
      <top/>
      <bottom/>
      <diagonal/>
    </border>
    <border>
      <left style="mediumDashed">
        <color indexed="64"/>
      </left>
      <right style="thin">
        <color indexed="64"/>
      </right>
      <top style="thin">
        <color indexed="64"/>
      </top>
      <bottom style="thin">
        <color indexed="64"/>
      </bottom>
      <diagonal/>
    </border>
    <border>
      <left/>
      <right/>
      <top style="mediumDashed">
        <color indexed="64"/>
      </top>
      <bottom/>
      <diagonal/>
    </border>
    <border>
      <left style="mediumDashed">
        <color indexed="64"/>
      </left>
      <right/>
      <top style="mediumDashed">
        <color indexed="64"/>
      </top>
      <bottom/>
      <diagonal/>
    </border>
    <border>
      <left style="thin">
        <color indexed="64"/>
      </left>
      <right style="thin">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style="mediumDashed">
        <color indexed="64"/>
      </left>
      <right style="medium">
        <color indexed="64"/>
      </right>
      <top/>
      <bottom/>
      <diagonal/>
    </border>
    <border>
      <left style="thin">
        <color indexed="64"/>
      </left>
      <right/>
      <top style="mediumDashed">
        <color indexed="64"/>
      </top>
      <bottom style="mediumDashed">
        <color indexed="64"/>
      </bottom>
      <diagonal/>
    </border>
    <border>
      <left/>
      <right/>
      <top style="mediumDashed">
        <color indexed="64"/>
      </top>
      <bottom style="mediumDashed">
        <color indexed="64"/>
      </bottom>
      <diagonal/>
    </border>
    <border>
      <left style="mediumDashed">
        <color indexed="64"/>
      </left>
      <right/>
      <top/>
      <bottom/>
      <diagonal/>
    </border>
    <border>
      <left style="thin">
        <color indexed="64"/>
      </left>
      <right style="mediumDashed">
        <color indexed="64"/>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style="mediumDashed">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bottom style="medium">
        <color indexed="64"/>
      </bottom>
      <diagonal/>
    </border>
    <border>
      <left style="mediumDashed">
        <color indexed="64"/>
      </left>
      <right style="mediumDashed">
        <color indexed="64"/>
      </right>
      <top/>
      <bottom style="mediumDashed">
        <color indexed="64"/>
      </bottom>
      <diagonal/>
    </border>
    <border>
      <left style="mediumDashed">
        <color indexed="64"/>
      </left>
      <right style="mediumDashed">
        <color indexed="64"/>
      </right>
      <top/>
      <bottom/>
      <diagonal/>
    </border>
  </borders>
  <cellStyleXfs count="8">
    <xf numFmtId="0" fontId="0" fillId="0" borderId="0"/>
    <xf numFmtId="0" fontId="2" fillId="0" borderId="0"/>
    <xf numFmtId="0" fontId="1" fillId="0" borderId="0"/>
    <xf numFmtId="9" fontId="1" fillId="0" borderId="0" applyFont="0" applyFill="0" applyBorder="0" applyAlignment="0" applyProtection="0"/>
    <xf numFmtId="164" fontId="1" fillId="0" borderId="0" applyFont="0" applyFill="0" applyBorder="0" applyAlignment="0" applyProtection="0"/>
    <xf numFmtId="0" fontId="3" fillId="0" borderId="0"/>
    <xf numFmtId="44" fontId="4" fillId="0" borderId="0" applyFont="0" applyFill="0" applyBorder="0" applyAlignment="0" applyProtection="0"/>
    <xf numFmtId="9" fontId="4" fillId="0" borderId="0" applyFont="0" applyFill="0" applyBorder="0" applyAlignment="0" applyProtection="0"/>
  </cellStyleXfs>
  <cellXfs count="141">
    <xf numFmtId="0" fontId="0" fillId="0" borderId="0" xfId="0"/>
    <xf numFmtId="0" fontId="3" fillId="0" borderId="0" xfId="5"/>
    <xf numFmtId="0" fontId="0" fillId="5" borderId="6" xfId="0" applyFill="1" applyBorder="1"/>
    <xf numFmtId="0" fontId="0" fillId="5" borderId="0" xfId="0" applyFill="1"/>
    <xf numFmtId="0" fontId="0" fillId="5" borderId="7" xfId="0" applyFill="1" applyBorder="1"/>
    <xf numFmtId="0" fontId="0" fillId="5" borderId="10" xfId="0" applyFill="1" applyBorder="1"/>
    <xf numFmtId="0" fontId="0" fillId="5" borderId="8" xfId="0" applyFill="1" applyBorder="1"/>
    <xf numFmtId="0" fontId="0" fillId="5" borderId="9" xfId="0" applyFill="1" applyBorder="1"/>
    <xf numFmtId="0" fontId="3" fillId="2" borderId="1" xfId="5" applyFill="1" applyBorder="1"/>
    <xf numFmtId="0" fontId="3" fillId="3" borderId="1" xfId="5" applyFill="1" applyBorder="1"/>
    <xf numFmtId="0" fontId="3" fillId="4" borderId="1" xfId="5" applyFill="1" applyBorder="1"/>
    <xf numFmtId="44" fontId="3" fillId="2" borderId="1" xfId="6" applyFont="1" applyFill="1" applyBorder="1"/>
    <xf numFmtId="44" fontId="3" fillId="3" borderId="1" xfId="6" applyFont="1" applyFill="1" applyBorder="1"/>
    <xf numFmtId="44" fontId="3" fillId="4" borderId="1" xfId="6" applyFont="1" applyFill="1" applyBorder="1"/>
    <xf numFmtId="0" fontId="3" fillId="7" borderId="0" xfId="5" applyFill="1"/>
    <xf numFmtId="0" fontId="0" fillId="7" borderId="0" xfId="0" applyFill="1"/>
    <xf numFmtId="0" fontId="0" fillId="7" borderId="7" xfId="0" applyFill="1" applyBorder="1"/>
    <xf numFmtId="0" fontId="5" fillId="7" borderId="1" xfId="5" applyFont="1" applyFill="1" applyBorder="1" applyAlignment="1">
      <alignment horizontal="center" vertical="center" wrapText="1"/>
    </xf>
    <xf numFmtId="0" fontId="0" fillId="7" borderId="6" xfId="0" applyFill="1" applyBorder="1"/>
    <xf numFmtId="0" fontId="0" fillId="7" borderId="9" xfId="0" applyFill="1" applyBorder="1"/>
    <xf numFmtId="0" fontId="3" fillId="7" borderId="9" xfId="5" applyFill="1" applyBorder="1"/>
    <xf numFmtId="0" fontId="0" fillId="7" borderId="10" xfId="0" applyFill="1" applyBorder="1"/>
    <xf numFmtId="0" fontId="0" fillId="7" borderId="8" xfId="0" applyFill="1" applyBorder="1"/>
    <xf numFmtId="0" fontId="5" fillId="7" borderId="0" xfId="5" applyFont="1" applyFill="1" applyAlignment="1">
      <alignment horizontal="center" vertical="center" wrapText="1"/>
    </xf>
    <xf numFmtId="0" fontId="0" fillId="5" borderId="3" xfId="0" applyFill="1" applyBorder="1"/>
    <xf numFmtId="0" fontId="0" fillId="5" borderId="5" xfId="0" applyFill="1" applyBorder="1"/>
    <xf numFmtId="167" fontId="3" fillId="2" borderId="1" xfId="7" applyNumberFormat="1" applyFont="1" applyFill="1" applyBorder="1"/>
    <xf numFmtId="167" fontId="3" fillId="3" borderId="1" xfId="7" applyNumberFormat="1" applyFont="1" applyFill="1" applyBorder="1"/>
    <xf numFmtId="167" fontId="3" fillId="4" borderId="1" xfId="7" applyNumberFormat="1" applyFont="1" applyFill="1" applyBorder="1"/>
    <xf numFmtId="0" fontId="0" fillId="5" borderId="4" xfId="0" applyFill="1" applyBorder="1"/>
    <xf numFmtId="0" fontId="8" fillId="7" borderId="0" xfId="0" applyFont="1" applyFill="1"/>
    <xf numFmtId="0" fontId="6" fillId="7" borderId="0" xfId="0" applyFont="1" applyFill="1"/>
    <xf numFmtId="0" fontId="8" fillId="7" borderId="9" xfId="0" applyFont="1" applyFill="1" applyBorder="1"/>
    <xf numFmtId="0" fontId="0" fillId="7" borderId="3" xfId="0" applyFill="1" applyBorder="1"/>
    <xf numFmtId="0" fontId="0" fillId="7" borderId="1" xfId="0" applyFill="1" applyBorder="1" applyAlignment="1">
      <alignment horizontal="center" vertical="center" wrapText="1"/>
    </xf>
    <xf numFmtId="168" fontId="3" fillId="6" borderId="2" xfId="6" applyNumberFormat="1" applyFont="1" applyFill="1" applyBorder="1"/>
    <xf numFmtId="0" fontId="5" fillId="5" borderId="11" xfId="5" applyFont="1" applyFill="1" applyBorder="1" applyAlignment="1">
      <alignment horizontal="center" vertical="center" wrapText="1"/>
    </xf>
    <xf numFmtId="0" fontId="0" fillId="0" borderId="11" xfId="0" applyBorder="1" applyAlignment="1">
      <alignment horizontal="center"/>
    </xf>
    <xf numFmtId="44" fontId="0" fillId="0" borderId="11" xfId="6" applyFont="1" applyBorder="1" applyAlignment="1">
      <alignment horizontal="center"/>
    </xf>
    <xf numFmtId="2" fontId="0" fillId="0" borderId="11" xfId="0" applyNumberFormat="1" applyBorder="1" applyAlignment="1">
      <alignment horizontal="center"/>
    </xf>
    <xf numFmtId="0" fontId="3" fillId="2" borderId="11" xfId="5" applyFill="1" applyBorder="1"/>
    <xf numFmtId="165" fontId="3" fillId="2" borderId="11" xfId="5" applyNumberFormat="1" applyFill="1" applyBorder="1"/>
    <xf numFmtId="166" fontId="3" fillId="2" borderId="11" xfId="5" applyNumberFormat="1" applyFill="1" applyBorder="1"/>
    <xf numFmtId="2" fontId="3" fillId="2" borderId="11" xfId="5" applyNumberFormat="1" applyFill="1" applyBorder="1"/>
    <xf numFmtId="0" fontId="3" fillId="3" borderId="11" xfId="5" applyFill="1" applyBorder="1"/>
    <xf numFmtId="2" fontId="3" fillId="3" borderId="11" xfId="5" applyNumberFormat="1" applyFill="1" applyBorder="1"/>
    <xf numFmtId="165" fontId="3" fillId="3" borderId="11" xfId="5" applyNumberFormat="1" applyFill="1" applyBorder="1"/>
    <xf numFmtId="166" fontId="3" fillId="3" borderId="11" xfId="5" applyNumberFormat="1" applyFill="1" applyBorder="1"/>
    <xf numFmtId="0" fontId="3" fillId="4" borderId="11" xfId="5" applyFill="1" applyBorder="1"/>
    <xf numFmtId="2" fontId="3" fillId="4" borderId="11" xfId="5" applyNumberFormat="1" applyFill="1" applyBorder="1"/>
    <xf numFmtId="165" fontId="3" fillId="4" borderId="11" xfId="5" applyNumberFormat="1" applyFill="1" applyBorder="1"/>
    <xf numFmtId="166" fontId="3" fillId="4" borderId="11" xfId="5" applyNumberFormat="1" applyFill="1" applyBorder="1"/>
    <xf numFmtId="0" fontId="3" fillId="0" borderId="11" xfId="5" applyBorder="1"/>
    <xf numFmtId="166" fontId="3" fillId="0" borderId="11" xfId="5" applyNumberFormat="1" applyBorder="1"/>
    <xf numFmtId="9" fontId="3" fillId="6" borderId="2" xfId="7" applyFont="1" applyFill="1" applyBorder="1"/>
    <xf numFmtId="10" fontId="3" fillId="2" borderId="1" xfId="7" applyNumberFormat="1" applyFont="1" applyFill="1" applyBorder="1"/>
    <xf numFmtId="10" fontId="3" fillId="3" borderId="1" xfId="7" applyNumberFormat="1" applyFont="1" applyFill="1" applyBorder="1"/>
    <xf numFmtId="10" fontId="3" fillId="4" borderId="1" xfId="7" applyNumberFormat="1" applyFont="1" applyFill="1" applyBorder="1"/>
    <xf numFmtId="0" fontId="3" fillId="7" borderId="7" xfId="5" applyFill="1" applyBorder="1"/>
    <xf numFmtId="0" fontId="7" fillId="7" borderId="3" xfId="5" applyFont="1" applyFill="1" applyBorder="1" applyAlignment="1">
      <alignment vertical="center"/>
    </xf>
    <xf numFmtId="0" fontId="7" fillId="7" borderId="5" xfId="5" applyFont="1" applyFill="1" applyBorder="1" applyAlignment="1">
      <alignment vertical="center"/>
    </xf>
    <xf numFmtId="0" fontId="7" fillId="7" borderId="6" xfId="5" applyFont="1" applyFill="1" applyBorder="1" applyAlignment="1">
      <alignment vertical="center"/>
    </xf>
    <xf numFmtId="0" fontId="7" fillId="7" borderId="7" xfId="5" applyFont="1" applyFill="1" applyBorder="1" applyAlignment="1">
      <alignment vertical="center"/>
    </xf>
    <xf numFmtId="0" fontId="7" fillId="7" borderId="12" xfId="5" applyFont="1" applyFill="1" applyBorder="1" applyAlignment="1">
      <alignment vertical="center"/>
    </xf>
    <xf numFmtId="0" fontId="6" fillId="7" borderId="6" xfId="0" applyFont="1" applyFill="1" applyBorder="1"/>
    <xf numFmtId="168" fontId="3" fillId="6" borderId="13" xfId="6" applyNumberFormat="1" applyFont="1" applyFill="1" applyBorder="1"/>
    <xf numFmtId="9" fontId="3" fillId="6" borderId="13" xfId="7" applyFont="1" applyFill="1" applyBorder="1"/>
    <xf numFmtId="0" fontId="3" fillId="2" borderId="14" xfId="5" applyFill="1" applyBorder="1"/>
    <xf numFmtId="0" fontId="3" fillId="3" borderId="14" xfId="5" applyFill="1" applyBorder="1"/>
    <xf numFmtId="0" fontId="3" fillId="4" borderId="14" xfId="5" applyFill="1" applyBorder="1"/>
    <xf numFmtId="0" fontId="3" fillId="3" borderId="15" xfId="5" applyFill="1" applyBorder="1"/>
    <xf numFmtId="0" fontId="3" fillId="4" borderId="15" xfId="5" applyFill="1" applyBorder="1"/>
    <xf numFmtId="0" fontId="5" fillId="7" borderId="16" xfId="5" applyFont="1" applyFill="1" applyBorder="1" applyAlignment="1">
      <alignment horizontal="center" vertical="center" wrapText="1"/>
    </xf>
    <xf numFmtId="0" fontId="0" fillId="7" borderId="17" xfId="0" applyFill="1" applyBorder="1"/>
    <xf numFmtId="0" fontId="3" fillId="4" borderId="13" xfId="5" applyFill="1" applyBorder="1"/>
    <xf numFmtId="0" fontId="3" fillId="2" borderId="18" xfId="5" applyFill="1" applyBorder="1"/>
    <xf numFmtId="0" fontId="3" fillId="3" borderId="13" xfId="5" applyFill="1" applyBorder="1"/>
    <xf numFmtId="0" fontId="3" fillId="2" borderId="19" xfId="5" applyFill="1" applyBorder="1"/>
    <xf numFmtId="0" fontId="3" fillId="3" borderId="20" xfId="5" applyFill="1" applyBorder="1"/>
    <xf numFmtId="0" fontId="3" fillId="4" borderId="23" xfId="5" applyFill="1" applyBorder="1"/>
    <xf numFmtId="0" fontId="0" fillId="7" borderId="22" xfId="0" applyFill="1" applyBorder="1"/>
    <xf numFmtId="0" fontId="3" fillId="3" borderId="24" xfId="5" applyFill="1" applyBorder="1"/>
    <xf numFmtId="0" fontId="3" fillId="2" borderId="24" xfId="5" applyFill="1" applyBorder="1"/>
    <xf numFmtId="0" fontId="3" fillId="4" borderId="25" xfId="5" applyFill="1" applyBorder="1"/>
    <xf numFmtId="0" fontId="3" fillId="2" borderId="27" xfId="5" applyFill="1" applyBorder="1"/>
    <xf numFmtId="0" fontId="0" fillId="7" borderId="26" xfId="0" applyFill="1" applyBorder="1"/>
    <xf numFmtId="0" fontId="3" fillId="3" borderId="27" xfId="5" applyFill="1" applyBorder="1"/>
    <xf numFmtId="0" fontId="3" fillId="4" borderId="29" xfId="5" applyFill="1" applyBorder="1"/>
    <xf numFmtId="0" fontId="0" fillId="7" borderId="28" xfId="0" applyFill="1" applyBorder="1"/>
    <xf numFmtId="0" fontId="3" fillId="2" borderId="21" xfId="5" applyFill="1" applyBorder="1"/>
    <xf numFmtId="0" fontId="3" fillId="3" borderId="19" xfId="5" applyFill="1" applyBorder="1"/>
    <xf numFmtId="0" fontId="3" fillId="3" borderId="30" xfId="5" applyFill="1" applyBorder="1"/>
    <xf numFmtId="0" fontId="3" fillId="2" borderId="25" xfId="5" applyFill="1" applyBorder="1"/>
    <xf numFmtId="0" fontId="3" fillId="4" borderId="31" xfId="5" applyFill="1" applyBorder="1"/>
    <xf numFmtId="168" fontId="3" fillId="6" borderId="0" xfId="6" applyNumberFormat="1" applyFont="1" applyFill="1" applyBorder="1" applyAlignment="1">
      <alignment horizontal="center" vertical="center"/>
    </xf>
    <xf numFmtId="0" fontId="3" fillId="8" borderId="11" xfId="5" applyFill="1" applyBorder="1"/>
    <xf numFmtId="0" fontId="10" fillId="0" borderId="11" xfId="0" applyFont="1" applyBorder="1"/>
    <xf numFmtId="0" fontId="10" fillId="9" borderId="11" xfId="0" applyFont="1" applyFill="1" applyBorder="1"/>
    <xf numFmtId="0" fontId="10" fillId="3" borderId="11" xfId="0" applyFont="1" applyFill="1" applyBorder="1"/>
    <xf numFmtId="0" fontId="10" fillId="4" borderId="11" xfId="0" applyFont="1" applyFill="1" applyBorder="1"/>
    <xf numFmtId="0" fontId="5" fillId="5" borderId="34" xfId="5" applyFont="1" applyFill="1" applyBorder="1" applyAlignment="1">
      <alignment horizontal="center" vertical="center" wrapText="1"/>
    </xf>
    <xf numFmtId="0" fontId="0" fillId="10" borderId="3" xfId="0" applyFill="1" applyBorder="1"/>
    <xf numFmtId="0" fontId="0" fillId="10" borderId="5" xfId="0" applyFill="1" applyBorder="1"/>
    <xf numFmtId="0" fontId="0" fillId="10" borderId="6" xfId="0" applyFill="1" applyBorder="1"/>
    <xf numFmtId="0" fontId="0" fillId="10" borderId="7" xfId="0" applyFill="1" applyBorder="1"/>
    <xf numFmtId="0" fontId="0" fillId="10" borderId="8" xfId="0" applyFill="1" applyBorder="1"/>
    <xf numFmtId="0" fontId="0" fillId="10" borderId="9" xfId="0" applyFill="1" applyBorder="1"/>
    <xf numFmtId="0" fontId="0" fillId="10" borderId="10" xfId="0" applyFill="1" applyBorder="1"/>
    <xf numFmtId="0" fontId="10" fillId="10" borderId="16" xfId="0" applyFont="1" applyFill="1" applyBorder="1"/>
    <xf numFmtId="0" fontId="10" fillId="10" borderId="33" xfId="0" applyFont="1" applyFill="1" applyBorder="1"/>
    <xf numFmtId="0" fontId="10" fillId="10" borderId="1" xfId="0" applyFont="1" applyFill="1" applyBorder="1"/>
    <xf numFmtId="0" fontId="10" fillId="9" borderId="15" xfId="0" applyFont="1" applyFill="1" applyBorder="1"/>
    <xf numFmtId="0" fontId="6" fillId="10" borderId="15" xfId="0" applyFont="1" applyFill="1" applyBorder="1"/>
    <xf numFmtId="0" fontId="6" fillId="10" borderId="1" xfId="0" applyFont="1" applyFill="1" applyBorder="1"/>
    <xf numFmtId="0" fontId="6" fillId="9" borderId="32" xfId="0" applyFont="1" applyFill="1" applyBorder="1"/>
    <xf numFmtId="0" fontId="10" fillId="9" borderId="13" xfId="0" applyFont="1" applyFill="1" applyBorder="1"/>
    <xf numFmtId="0" fontId="10" fillId="3" borderId="15" xfId="0" applyFont="1" applyFill="1" applyBorder="1"/>
    <xf numFmtId="0" fontId="10" fillId="3" borderId="35" xfId="0" applyFont="1" applyFill="1" applyBorder="1"/>
    <xf numFmtId="0" fontId="10" fillId="3" borderId="18" xfId="0" applyFont="1" applyFill="1" applyBorder="1"/>
    <xf numFmtId="0" fontId="10" fillId="3" borderId="13" xfId="0" applyFont="1" applyFill="1" applyBorder="1"/>
    <xf numFmtId="0" fontId="10" fillId="0" borderId="13" xfId="0" applyFont="1" applyBorder="1" applyAlignment="1">
      <alignment horizontal="center" vertical="center"/>
    </xf>
    <xf numFmtId="0" fontId="10" fillId="4" borderId="18" xfId="0" applyFont="1" applyFill="1" applyBorder="1"/>
    <xf numFmtId="0" fontId="10" fillId="4" borderId="15" xfId="0" applyFont="1" applyFill="1" applyBorder="1"/>
    <xf numFmtId="0" fontId="10" fillId="4" borderId="13" xfId="0" applyFont="1" applyFill="1" applyBorder="1"/>
    <xf numFmtId="0" fontId="10" fillId="4" borderId="36" xfId="0" applyFont="1" applyFill="1" applyBorder="1"/>
    <xf numFmtId="0" fontId="6" fillId="4" borderId="14" xfId="0" applyFont="1" applyFill="1" applyBorder="1"/>
    <xf numFmtId="0" fontId="6" fillId="3" borderId="14" xfId="0" applyFont="1" applyFill="1" applyBorder="1"/>
    <xf numFmtId="0" fontId="11" fillId="10" borderId="4" xfId="0" applyFont="1" applyFill="1" applyBorder="1" applyAlignment="1">
      <alignment horizontal="center" vertical="center"/>
    </xf>
    <xf numFmtId="0" fontId="11" fillId="10" borderId="0" xfId="0" applyFont="1" applyFill="1" applyAlignment="1">
      <alignment horizontal="center" vertical="center"/>
    </xf>
    <xf numFmtId="168" fontId="3" fillId="6" borderId="25" xfId="6" applyNumberFormat="1" applyFont="1" applyFill="1" applyBorder="1" applyAlignment="1">
      <alignment horizontal="center" vertical="center"/>
    </xf>
    <xf numFmtId="168" fontId="3" fillId="6" borderId="28" xfId="6" applyNumberFormat="1" applyFont="1" applyFill="1" applyBorder="1" applyAlignment="1">
      <alignment horizontal="center" vertical="center"/>
    </xf>
    <xf numFmtId="168" fontId="3" fillId="6" borderId="31" xfId="6" applyNumberFormat="1" applyFont="1" applyFill="1" applyBorder="1" applyAlignment="1">
      <alignment horizontal="center" vertical="center"/>
    </xf>
    <xf numFmtId="0" fontId="7" fillId="7" borderId="4" xfId="5" applyFont="1" applyFill="1" applyBorder="1" applyAlignment="1">
      <alignment horizontal="center" vertical="center"/>
    </xf>
    <xf numFmtId="0" fontId="7" fillId="7" borderId="0" xfId="5" applyFont="1" applyFill="1" applyAlignment="1">
      <alignment horizontal="center" vertical="center"/>
    </xf>
    <xf numFmtId="0" fontId="9" fillId="5" borderId="4" xfId="0" applyFont="1" applyFill="1" applyBorder="1" applyAlignment="1">
      <alignment horizontal="center" vertical="center"/>
    </xf>
    <xf numFmtId="0" fontId="9" fillId="5" borderId="0" xfId="0" applyFont="1" applyFill="1" applyAlignment="1">
      <alignment horizontal="center" vertical="center"/>
    </xf>
    <xf numFmtId="0" fontId="7" fillId="7" borderId="4" xfId="5" applyFont="1" applyFill="1" applyBorder="1" applyAlignment="1">
      <alignment horizontal="center"/>
    </xf>
    <xf numFmtId="0" fontId="7" fillId="7" borderId="5" xfId="5" applyFont="1" applyFill="1" applyBorder="1" applyAlignment="1">
      <alignment horizontal="center"/>
    </xf>
    <xf numFmtId="0" fontId="11" fillId="10" borderId="4" xfId="0" applyFont="1" applyFill="1" applyBorder="1" applyAlignment="1">
      <alignment horizontal="center" vertical="center"/>
    </xf>
    <xf numFmtId="0" fontId="11" fillId="10" borderId="3" xfId="0" applyFont="1" applyFill="1" applyBorder="1" applyAlignment="1">
      <alignment horizontal="center" vertical="center"/>
    </xf>
    <xf numFmtId="0" fontId="11" fillId="10" borderId="5" xfId="0" applyFont="1" applyFill="1" applyBorder="1" applyAlignment="1">
      <alignment horizontal="center" vertical="center"/>
    </xf>
  </cellXfs>
  <cellStyles count="8">
    <cellStyle name="Currency" xfId="6" builtinId="4"/>
    <cellStyle name="Currency 2" xfId="4" xr:uid="{C8505D3E-D146-4CF3-8051-72313B699D2A}"/>
    <cellStyle name="Normal" xfId="0" builtinId="0"/>
    <cellStyle name="Normal 2" xfId="1" xr:uid="{6852133B-4B91-471F-A50C-FD9CEF05979E}"/>
    <cellStyle name="Normal 3" xfId="2" xr:uid="{A10A5831-0758-4E88-917E-A8CF097C8A43}"/>
    <cellStyle name="Normal 4" xfId="5" xr:uid="{898FE3F4-52AF-8444-951A-C8C52759012A}"/>
    <cellStyle name="Percent" xfId="7" builtinId="5"/>
    <cellStyle name="Percent 2" xfId="3" xr:uid="{44496D66-AC80-45C9-81FF-CAFF9D62FE32}"/>
  </cellStyles>
  <dxfs count="14">
    <dxf>
      <fill>
        <patternFill>
          <bgColor theme="8"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fgColor theme="8" tint="0.79998168889431442"/>
        </patternFill>
      </fill>
    </dxf>
    <dxf>
      <fill>
        <patternFill patternType="gray0625"/>
      </fill>
    </dxf>
    <dxf>
      <fill>
        <patternFill>
          <bgColor theme="8" tint="0.79998168889431442"/>
        </patternFill>
      </fill>
    </dxf>
    <dxf>
      <fill>
        <patternFill>
          <bgColor theme="7"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9"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Driving forces_</a:t>
            </a:r>
            <a:r>
              <a:rPr lang="en-US" baseline="0"/>
              <a:t>keyboard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 Micro purchasing decisions'!$Q$1</c:f>
              <c:strCache>
                <c:ptCount val="1"/>
                <c:pt idx="0">
                  <c:v>Sell Probability, %</c:v>
                </c:pt>
              </c:strCache>
            </c:strRef>
          </c:tx>
          <c:spPr>
            <a:ln w="19050" cap="rnd">
              <a:solidFill>
                <a:schemeClr val="accent2"/>
              </a:solidFill>
              <a:round/>
            </a:ln>
            <a:effectLst/>
          </c:spPr>
          <c:marker>
            <c:symbol val="none"/>
          </c:marker>
          <c:val>
            <c:numRef>
              <c:f>'2. Micro purchasing decisions'!$Q$29:$Q$62</c:f>
              <c:numCache>
                <c:formatCode>0.00</c:formatCode>
                <c:ptCount val="34"/>
                <c:pt idx="0">
                  <c:v>99.320274485927811</c:v>
                </c:pt>
                <c:pt idx="1">
                  <c:v>98.876092114436503</c:v>
                </c:pt>
                <c:pt idx="2">
                  <c:v>98.204629482886361</c:v>
                </c:pt>
                <c:pt idx="3">
                  <c:v>97.22259771850382</c:v>
                </c:pt>
                <c:pt idx="4">
                  <c:v>95.833053471552034</c:v>
                </c:pt>
                <c:pt idx="5">
                  <c:v>93.930826290445097</c:v>
                </c:pt>
                <c:pt idx="6">
                  <c:v>91.411435466422233</c:v>
                </c:pt>
                <c:pt idx="7">
                  <c:v>88.183150519282762</c:v>
                </c:pt>
                <c:pt idx="8">
                  <c:v>84.181019183512461</c:v>
                </c:pt>
                <c:pt idx="9">
                  <c:v>79.380878459555902</c:v>
                </c:pt>
                <c:pt idx="10">
                  <c:v>73.810819909556145</c:v>
                </c:pt>
                <c:pt idx="11">
                  <c:v>67.557527910729377</c:v>
                </c:pt>
                <c:pt idx="12">
                  <c:v>60.765478845262813</c:v>
                </c:pt>
                <c:pt idx="13">
                  <c:v>53.628143898977221</c:v>
                </c:pt>
                <c:pt idx="14">
                  <c:v>46.371856101022814</c:v>
                </c:pt>
                <c:pt idx="15">
                  <c:v>39.234521154737223</c:v>
                </c:pt>
                <c:pt idx="16">
                  <c:v>32.442472089270652</c:v>
                </c:pt>
                <c:pt idx="17">
                  <c:v>26.189180090443884</c:v>
                </c:pt>
                <c:pt idx="18">
                  <c:v>20.619121540444127</c:v>
                </c:pt>
                <c:pt idx="19">
                  <c:v>15.818980816487567</c:v>
                </c:pt>
                <c:pt idx="20">
                  <c:v>11.816849480717266</c:v>
                </c:pt>
                <c:pt idx="21">
                  <c:v>8.5885645335777951</c:v>
                </c:pt>
                <c:pt idx="22">
                  <c:v>6.0691737095549314</c:v>
                </c:pt>
                <c:pt idx="23">
                  <c:v>4.1669465284480083</c:v>
                </c:pt>
                <c:pt idx="24">
                  <c:v>2.777402281496208</c:v>
                </c:pt>
                <c:pt idx="25">
                  <c:v>1.7953705171136676</c:v>
                </c:pt>
                <c:pt idx="26">
                  <c:v>1.1239078855635256</c:v>
                </c:pt>
                <c:pt idx="27">
                  <c:v>0.67972551407221715</c:v>
                </c:pt>
                <c:pt idx="28">
                  <c:v>0.39544705912790334</c:v>
                </c:pt>
                <c:pt idx="29">
                  <c:v>0.21942393209698707</c:v>
                </c:pt>
                <c:pt idx="30">
                  <c:v>0.11397585244520769</c:v>
                </c:pt>
                <c:pt idx="31">
                  <c:v>5.2860435939464878E-2</c:v>
                </c:pt>
                <c:pt idx="32">
                  <c:v>1.8591072747597082E-2</c:v>
                </c:pt>
                <c:pt idx="33">
                  <c:v>0</c:v>
                </c:pt>
              </c:numCache>
            </c:numRef>
          </c:val>
          <c:smooth val="0"/>
          <c:extLst>
            <c:ext xmlns:c16="http://schemas.microsoft.com/office/drawing/2014/chart" uri="{C3380CC4-5D6E-409C-BE32-E72D297353CC}">
              <c16:uniqueId val="{00000000-9C35-4254-8B87-50ACAF406B5A}"/>
            </c:ext>
          </c:extLst>
        </c:ser>
        <c:ser>
          <c:idx val="1"/>
          <c:order val="1"/>
          <c:tx>
            <c:strRef>
              <c:f>'2. Micro purchasing decisions'!$O$1</c:f>
              <c:strCache>
                <c:ptCount val="1"/>
                <c:pt idx="0">
                  <c:v>Fill rate, %</c:v>
                </c:pt>
              </c:strCache>
            </c:strRef>
          </c:tx>
          <c:spPr>
            <a:ln w="19050" cap="rnd">
              <a:solidFill>
                <a:srgbClr val="00B050"/>
              </a:solidFill>
              <a:round/>
            </a:ln>
            <a:effectLst/>
          </c:spPr>
          <c:marker>
            <c:symbol val="none"/>
          </c:marker>
          <c:val>
            <c:numRef>
              <c:f>'2. Micro purchasing decisions'!$O$29:$O$62</c:f>
              <c:numCache>
                <c:formatCode>0.000</c:formatCode>
                <c:ptCount val="34"/>
                <c:pt idx="0">
                  <c:v>67.462999403339282</c:v>
                </c:pt>
                <c:pt idx="1">
                  <c:v>69.934901706200193</c:v>
                </c:pt>
                <c:pt idx="2">
                  <c:v>72.390017443272356</c:v>
                </c:pt>
                <c:pt idx="3">
                  <c:v>74.820582386234946</c:v>
                </c:pt>
                <c:pt idx="4">
                  <c:v>77.216408723023747</c:v>
                </c:pt>
                <c:pt idx="5">
                  <c:v>79.564679380284872</c:v>
                </c:pt>
                <c:pt idx="6">
                  <c:v>81.849965266945432</c:v>
                </c:pt>
                <c:pt idx="7">
                  <c:v>84.054544029927499</c:v>
                </c:pt>
                <c:pt idx="8">
                  <c:v>86.159069509515305</c:v>
                </c:pt>
                <c:pt idx="9">
                  <c:v>88.1435914710042</c:v>
                </c:pt>
                <c:pt idx="10">
                  <c:v>89.988861968743109</c:v>
                </c:pt>
                <c:pt idx="11">
                  <c:v>91.677800166511346</c:v>
                </c:pt>
                <c:pt idx="12">
                  <c:v>93.196937137642919</c:v>
                </c:pt>
                <c:pt idx="13">
                  <c:v>94.53764073511735</c:v>
                </c:pt>
                <c:pt idx="14">
                  <c:v>95.696937137642919</c:v>
                </c:pt>
                <c:pt idx="15">
                  <c:v>96.677800166511346</c:v>
                </c:pt>
                <c:pt idx="16">
                  <c:v>97.488861968743109</c:v>
                </c:pt>
                <c:pt idx="17">
                  <c:v>98.1435914710042</c:v>
                </c:pt>
                <c:pt idx="18">
                  <c:v>98.659069509515305</c:v>
                </c:pt>
                <c:pt idx="19">
                  <c:v>99.054544029927499</c:v>
                </c:pt>
                <c:pt idx="20">
                  <c:v>99.349965266945432</c:v>
                </c:pt>
                <c:pt idx="21">
                  <c:v>99.564679380284872</c:v>
                </c:pt>
                <c:pt idx="22">
                  <c:v>99.716408723023747</c:v>
                </c:pt>
                <c:pt idx="23">
                  <c:v>99.820582386234946</c:v>
                </c:pt>
                <c:pt idx="24">
                  <c:v>99.890017443272356</c:v>
                </c:pt>
                <c:pt idx="25">
                  <c:v>99.934901706200193</c:v>
                </c:pt>
                <c:pt idx="26">
                  <c:v>99.962999403339282</c:v>
                </c:pt>
                <c:pt idx="27">
                  <c:v>99.979992541191081</c:v>
                </c:pt>
                <c:pt idx="28">
                  <c:v>99.989878717669285</c:v>
                </c:pt>
                <c:pt idx="29">
                  <c:v>99.995364315971713</c:v>
                </c:pt>
                <c:pt idx="30">
                  <c:v>99.998213712282848</c:v>
                </c:pt>
                <c:pt idx="31">
                  <c:v>99.99953522318134</c:v>
                </c:pt>
                <c:pt idx="32">
                  <c:v>100.00000000000003</c:v>
                </c:pt>
                <c:pt idx="33">
                  <c:v>100.00000000000003</c:v>
                </c:pt>
              </c:numCache>
            </c:numRef>
          </c:val>
          <c:smooth val="0"/>
          <c:extLst>
            <c:ext xmlns:c16="http://schemas.microsoft.com/office/drawing/2014/chart" uri="{C3380CC4-5D6E-409C-BE32-E72D297353CC}">
              <c16:uniqueId val="{00000000-33FE-4DD8-9E89-ABAD39D029DC}"/>
            </c:ext>
          </c:extLst>
        </c:ser>
        <c:ser>
          <c:idx val="2"/>
          <c:order val="2"/>
          <c:tx>
            <c:strRef>
              <c:f>'2. Micro purchasing decisions'!$Z$1</c:f>
              <c:strCache>
                <c:ptCount val="1"/>
                <c:pt idx="0">
                  <c:v>ROI, %</c:v>
                </c:pt>
              </c:strCache>
            </c:strRef>
          </c:tx>
          <c:spPr>
            <a:ln w="19050" cap="rnd">
              <a:solidFill>
                <a:schemeClr val="accent3"/>
              </a:solidFill>
              <a:round/>
            </a:ln>
            <a:effectLst/>
          </c:spPr>
          <c:marker>
            <c:symbol val="none"/>
          </c:marker>
          <c:val>
            <c:numRef>
              <c:f>'2. Micro purchasing decisions'!$Z$29:$Z$62</c:f>
              <c:numCache>
                <c:formatCode>0.000</c:formatCode>
                <c:ptCount val="34"/>
                <c:pt idx="0">
                  <c:v>272.8977072368196</c:v>
                </c:pt>
                <c:pt idx="1">
                  <c:v>271.6554871415147</c:v>
                </c:pt>
                <c:pt idx="2">
                  <c:v>269.77764500348155</c:v>
                </c:pt>
                <c:pt idx="3">
                  <c:v>267.03125147181572</c:v>
                </c:pt>
                <c:pt idx="4">
                  <c:v>263.14519048050829</c:v>
                </c:pt>
                <c:pt idx="5">
                  <c:v>257.82533768609716</c:v>
                </c:pt>
                <c:pt idx="6">
                  <c:v>250.77949771045732</c:v>
                </c:pt>
                <c:pt idx="7">
                  <c:v>241.75113302943041</c:v>
                </c:pt>
                <c:pt idx="8">
                  <c:v>230.55859526019896</c:v>
                </c:pt>
                <c:pt idx="9">
                  <c:v>217.13430908789894</c:v>
                </c:pt>
                <c:pt idx="10">
                  <c:v>201.55683661954393</c:v>
                </c:pt>
                <c:pt idx="11">
                  <c:v>184.0686032241673</c:v>
                </c:pt>
                <c:pt idx="12">
                  <c:v>165.07365795181886</c:v>
                </c:pt>
                <c:pt idx="13">
                  <c:v>145.11307089062959</c:v>
                </c:pt>
                <c:pt idx="14">
                  <c:v>124.8198150154108</c:v>
                </c:pt>
                <c:pt idx="15">
                  <c:v>104.85922795422147</c:v>
                </c:pt>
                <c:pt idx="16">
                  <c:v>85.864282681873021</c:v>
                </c:pt>
                <c:pt idx="17">
                  <c:v>68.376049286496411</c:v>
                </c:pt>
                <c:pt idx="18">
                  <c:v>52.798576818141385</c:v>
                </c:pt>
                <c:pt idx="19">
                  <c:v>39.374290645841398</c:v>
                </c:pt>
                <c:pt idx="20">
                  <c:v>28.181752876609966</c:v>
                </c:pt>
                <c:pt idx="21">
                  <c:v>19.153388195583002</c:v>
                </c:pt>
                <c:pt idx="22">
                  <c:v>12.107548219943221</c:v>
                </c:pt>
                <c:pt idx="23">
                  <c:v>6.7876954255321138</c:v>
                </c:pt>
                <c:pt idx="24">
                  <c:v>2.9016344342246301</c:v>
                </c:pt>
                <c:pt idx="25">
                  <c:v>0.15524090255882728</c:v>
                </c:pt>
                <c:pt idx="26">
                  <c:v>-1.7226012354743545</c:v>
                </c:pt>
                <c:pt idx="27">
                  <c:v>-2.9648213307792428</c:v>
                </c:pt>
                <c:pt idx="28">
                  <c:v>-3.759847050076528</c:v>
                </c:pt>
                <c:pt idx="29">
                  <c:v>-4.2521211241287622</c:v>
                </c:pt>
                <c:pt idx="30">
                  <c:v>-4.5470218945374627</c:v>
                </c:pt>
                <c:pt idx="31">
                  <c:v>-4.7179399754632554</c:v>
                </c:pt>
                <c:pt idx="32">
                  <c:v>-4.8137791945374246</c:v>
                </c:pt>
                <c:pt idx="33">
                  <c:v>-4.8657718120805367</c:v>
                </c:pt>
              </c:numCache>
            </c:numRef>
          </c:val>
          <c:smooth val="0"/>
          <c:extLst>
            <c:ext xmlns:c16="http://schemas.microsoft.com/office/drawing/2014/chart" uri="{C3380CC4-5D6E-409C-BE32-E72D297353CC}">
              <c16:uniqueId val="{00000001-33FE-4DD8-9E89-ABAD39D029DC}"/>
            </c:ext>
          </c:extLst>
        </c:ser>
        <c:dLbls>
          <c:showLegendKey val="0"/>
          <c:showVal val="0"/>
          <c:showCatName val="0"/>
          <c:showSerName val="0"/>
          <c:showPercent val="0"/>
          <c:showBubbleSize val="0"/>
        </c:dLbls>
        <c:marker val="1"/>
        <c:smooth val="0"/>
        <c:axId val="1615774495"/>
        <c:axId val="1615775327"/>
      </c:lineChart>
      <c:lineChart>
        <c:grouping val="standard"/>
        <c:varyColors val="0"/>
        <c:ser>
          <c:idx val="3"/>
          <c:order val="3"/>
          <c:tx>
            <c:strRef>
              <c:f>'2. Micro purchasing decisions'!$AA$1</c:f>
              <c:strCache>
                <c:ptCount val="1"/>
                <c:pt idx="0">
                  <c:v>Cumulative Investment, $</c:v>
                </c:pt>
              </c:strCache>
            </c:strRef>
          </c:tx>
          <c:spPr>
            <a:ln w="19050" cap="rnd">
              <a:solidFill>
                <a:srgbClr val="00B0F0"/>
              </a:solidFill>
              <a:round/>
            </a:ln>
            <a:effectLst/>
          </c:spPr>
          <c:marker>
            <c:symbol val="none"/>
          </c:marker>
          <c:val>
            <c:numRef>
              <c:f>'2. Micro purchasing decisions'!$AA$29:$AA$62</c:f>
              <c:numCache>
                <c:formatCode>General</c:formatCode>
                <c:ptCount val="34"/>
                <c:pt idx="0">
                  <c:v>17.88</c:v>
                </c:pt>
                <c:pt idx="1">
                  <c:v>35.76</c:v>
                </c:pt>
                <c:pt idx="2">
                  <c:v>53.64</c:v>
                </c:pt>
                <c:pt idx="3">
                  <c:v>71.52</c:v>
                </c:pt>
                <c:pt idx="4">
                  <c:v>89.399999999999991</c:v>
                </c:pt>
                <c:pt idx="5">
                  <c:v>107.27999999999999</c:v>
                </c:pt>
                <c:pt idx="6">
                  <c:v>125.15999999999998</c:v>
                </c:pt>
                <c:pt idx="7">
                  <c:v>143.04</c:v>
                </c:pt>
                <c:pt idx="8">
                  <c:v>160.91999999999999</c:v>
                </c:pt>
                <c:pt idx="9">
                  <c:v>178.79999999999998</c:v>
                </c:pt>
                <c:pt idx="10">
                  <c:v>196.67999999999998</c:v>
                </c:pt>
                <c:pt idx="11">
                  <c:v>214.55999999999997</c:v>
                </c:pt>
                <c:pt idx="12">
                  <c:v>232.43999999999997</c:v>
                </c:pt>
                <c:pt idx="13">
                  <c:v>250.31999999999996</c:v>
                </c:pt>
                <c:pt idx="14">
                  <c:v>268.2</c:v>
                </c:pt>
                <c:pt idx="15">
                  <c:v>286.08</c:v>
                </c:pt>
                <c:pt idx="16">
                  <c:v>303.95999999999998</c:v>
                </c:pt>
                <c:pt idx="17">
                  <c:v>321.83999999999997</c:v>
                </c:pt>
                <c:pt idx="18">
                  <c:v>339.71999999999997</c:v>
                </c:pt>
                <c:pt idx="19">
                  <c:v>357.59999999999997</c:v>
                </c:pt>
                <c:pt idx="20">
                  <c:v>375.47999999999996</c:v>
                </c:pt>
                <c:pt idx="21">
                  <c:v>393.35999999999996</c:v>
                </c:pt>
                <c:pt idx="22">
                  <c:v>411.23999999999995</c:v>
                </c:pt>
                <c:pt idx="23">
                  <c:v>429.11999999999995</c:v>
                </c:pt>
                <c:pt idx="24">
                  <c:v>446.99999999999994</c:v>
                </c:pt>
                <c:pt idx="25">
                  <c:v>464.87999999999994</c:v>
                </c:pt>
                <c:pt idx="26">
                  <c:v>482.75999999999993</c:v>
                </c:pt>
                <c:pt idx="27">
                  <c:v>500.63999999999993</c:v>
                </c:pt>
                <c:pt idx="28">
                  <c:v>518.52</c:v>
                </c:pt>
                <c:pt idx="29">
                  <c:v>536.4</c:v>
                </c:pt>
                <c:pt idx="30">
                  <c:v>554.28</c:v>
                </c:pt>
                <c:pt idx="31">
                  <c:v>572.16</c:v>
                </c:pt>
                <c:pt idx="32">
                  <c:v>590.04</c:v>
                </c:pt>
                <c:pt idx="33">
                  <c:v>607.91999999999996</c:v>
                </c:pt>
              </c:numCache>
            </c:numRef>
          </c:val>
          <c:smooth val="0"/>
          <c:extLst>
            <c:ext xmlns:c16="http://schemas.microsoft.com/office/drawing/2014/chart" uri="{C3380CC4-5D6E-409C-BE32-E72D297353CC}">
              <c16:uniqueId val="{00000002-33FE-4DD8-9E89-ABAD39D029DC}"/>
            </c:ext>
          </c:extLst>
        </c:ser>
        <c:dLbls>
          <c:showLegendKey val="0"/>
          <c:showVal val="0"/>
          <c:showCatName val="0"/>
          <c:showSerName val="0"/>
          <c:showPercent val="0"/>
          <c:showBubbleSize val="0"/>
        </c:dLbls>
        <c:marker val="1"/>
        <c:smooth val="0"/>
        <c:axId val="737455551"/>
        <c:axId val="737448063"/>
      </c:lineChart>
      <c:catAx>
        <c:axId val="16157744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Alternative purchasing decisions,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75327"/>
        <c:crosses val="autoZero"/>
        <c:auto val="1"/>
        <c:lblAlgn val="ctr"/>
        <c:lblOffset val="100"/>
        <c:noMultiLvlLbl val="0"/>
      </c:catAx>
      <c:valAx>
        <c:axId val="1615775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74495"/>
        <c:crosses val="autoZero"/>
        <c:crossBetween val="between"/>
      </c:valAx>
      <c:valAx>
        <c:axId val="73744806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Investment,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455551"/>
        <c:crosses val="max"/>
        <c:crossBetween val="between"/>
      </c:valAx>
      <c:catAx>
        <c:axId val="737455551"/>
        <c:scaling>
          <c:orientation val="minMax"/>
        </c:scaling>
        <c:delete val="1"/>
        <c:axPos val="b"/>
        <c:majorTickMark val="out"/>
        <c:minorTickMark val="none"/>
        <c:tickLblPos val="nextTo"/>
        <c:crossAx val="7374480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Increments of fill</a:t>
            </a:r>
            <a:r>
              <a:rPr lang="en-US" baseline="0"/>
              <a:t> rate_keyboard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Micro purchasing decisions'!$N$1</c:f>
              <c:strCache>
                <c:ptCount val="1"/>
                <c:pt idx="0">
                  <c:v>Fill rate gain, %</c:v>
                </c:pt>
              </c:strCache>
            </c:strRef>
          </c:tx>
          <c:spPr>
            <a:solidFill>
              <a:schemeClr val="accent1"/>
            </a:solidFill>
            <a:ln w="25400">
              <a:noFill/>
            </a:ln>
            <a:effectLst/>
          </c:spPr>
          <c:invertIfNegative val="0"/>
          <c:cat>
            <c:numRef>
              <c:f>'2. Micro purchasing decisions'!$M$3:$M$62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'2. Micro purchasing decisions'!$N$3:$N$62</c:f>
              <c:numCache>
                <c:formatCode>0.000</c:formatCode>
                <c:ptCount val="60"/>
                <c:pt idx="0">
                  <c:v>2.4999999999999996</c:v>
                </c:pt>
                <c:pt idx="1">
                  <c:v>2.4999999999999996</c:v>
                </c:pt>
                <c:pt idx="2">
                  <c:v>2.4999999999999996</c:v>
                </c:pt>
                <c:pt idx="3">
                  <c:v>2.4999999999999996</c:v>
                </c:pt>
                <c:pt idx="4">
                  <c:v>2.4999999999999996</c:v>
                </c:pt>
                <c:pt idx="5">
                  <c:v>2.4999999999999996</c:v>
                </c:pt>
                <c:pt idx="6">
                  <c:v>2.4999999999999996</c:v>
                </c:pt>
                <c:pt idx="7">
                  <c:v>2.4999999999999996</c:v>
                </c:pt>
                <c:pt idx="8">
                  <c:v>2.4999999999999996</c:v>
                </c:pt>
                <c:pt idx="9">
                  <c:v>2.4999999999999996</c:v>
                </c:pt>
                <c:pt idx="10">
                  <c:v>2.4999999999999996</c:v>
                </c:pt>
                <c:pt idx="11">
                  <c:v>2.4999999999999996</c:v>
                </c:pt>
                <c:pt idx="12">
                  <c:v>2.4999999999999996</c:v>
                </c:pt>
                <c:pt idx="13">
                  <c:v>2.4999999999999996</c:v>
                </c:pt>
                <c:pt idx="14">
                  <c:v>2.4999999999999996</c:v>
                </c:pt>
                <c:pt idx="15">
                  <c:v>2.4999999999999996</c:v>
                </c:pt>
                <c:pt idx="16">
                  <c:v>2.4999999999999996</c:v>
                </c:pt>
                <c:pt idx="17">
                  <c:v>2.4999999999999996</c:v>
                </c:pt>
                <c:pt idx="18">
                  <c:v>2.4999999999999996</c:v>
                </c:pt>
                <c:pt idx="19">
                  <c:v>2.4999999999999996</c:v>
                </c:pt>
                <c:pt idx="20">
                  <c:v>2.4999999999999996</c:v>
                </c:pt>
                <c:pt idx="21">
                  <c:v>2.4995352231813106</c:v>
                </c:pt>
                <c:pt idx="22">
                  <c:v>2.4986784891015139</c:v>
                </c:pt>
                <c:pt idx="23">
                  <c:v>2.4971506036888704</c:v>
                </c:pt>
                <c:pt idx="24">
                  <c:v>2.4945144016975758</c:v>
                </c:pt>
                <c:pt idx="25">
                  <c:v>2.4901138235218028</c:v>
                </c:pt>
                <c:pt idx="26">
                  <c:v>2.4830068621481947</c:v>
                </c:pt>
                <c:pt idx="27">
                  <c:v>2.4719023028609119</c:v>
                </c:pt>
                <c:pt idx="28">
                  <c:v>2.4551157370721586</c:v>
                </c:pt>
                <c:pt idx="29">
                  <c:v>2.4305649429625951</c:v>
                </c:pt>
                <c:pt idx="30">
                  <c:v>2.3958263367888004</c:v>
                </c:pt>
                <c:pt idx="31">
                  <c:v>2.3482706572611267</c:v>
                </c:pt>
                <c:pt idx="32">
                  <c:v>2.2852858866605552</c:v>
                </c:pt>
                <c:pt idx="33">
                  <c:v>2.2045787629820683</c:v>
                </c:pt>
                <c:pt idx="34">
                  <c:v>2.104525479587811</c:v>
                </c:pt>
                <c:pt idx="35">
                  <c:v>1.9845219614888969</c:v>
                </c:pt>
                <c:pt idx="36">
                  <c:v>1.8452704977389034</c:v>
                </c:pt>
                <c:pt idx="37">
                  <c:v>1.6889381977682341</c:v>
                </c:pt>
                <c:pt idx="38">
                  <c:v>1.5191369711315701</c:v>
                </c:pt>
                <c:pt idx="39">
                  <c:v>1.3407035974744304</c:v>
                </c:pt>
                <c:pt idx="40">
                  <c:v>1.1592964025255701</c:v>
                </c:pt>
                <c:pt idx="41">
                  <c:v>0.98086302886843035</c:v>
                </c:pt>
                <c:pt idx="42">
                  <c:v>0.81106180223176605</c:v>
                </c:pt>
                <c:pt idx="43">
                  <c:v>0.65472950226109694</c:v>
                </c:pt>
                <c:pt idx="44">
                  <c:v>0.51547803851110297</c:v>
                </c:pt>
                <c:pt idx="45">
                  <c:v>0.39547452041218911</c:v>
                </c:pt>
                <c:pt idx="46">
                  <c:v>0.2954212370179316</c:v>
                </c:pt>
                <c:pt idx="47">
                  <c:v>0.21471411333944482</c:v>
                </c:pt>
                <c:pt idx="48">
                  <c:v>0.15172934273887326</c:v>
                </c:pt>
                <c:pt idx="49">
                  <c:v>0.10417366321120018</c:v>
                </c:pt>
                <c:pt idx="50">
                  <c:v>6.9435057037405185E-2</c:v>
                </c:pt>
                <c:pt idx="51">
                  <c:v>4.488426292784168E-2</c:v>
                </c:pt>
                <c:pt idx="52">
                  <c:v>2.8097697139088135E-2</c:v>
                </c:pt>
                <c:pt idx="53">
                  <c:v>1.6993137851805423E-2</c:v>
                </c:pt>
                <c:pt idx="54">
                  <c:v>9.8861764781975822E-3</c:v>
                </c:pt>
                <c:pt idx="55">
                  <c:v>5.485598302424676E-3</c:v>
                </c:pt>
                <c:pt idx="56">
                  <c:v>2.8493963111301916E-3</c:v>
                </c:pt>
                <c:pt idx="57">
                  <c:v>1.3215108984866216E-3</c:v>
                </c:pt>
                <c:pt idx="58">
                  <c:v>4.6477681868992691E-4</c:v>
                </c:pt>
                <c:pt idx="59">
                  <c:v>0</c:v>
                </c:pt>
              </c:numCache>
            </c:numRef>
          </c:val>
          <c:extLst>
            <c:ext xmlns:c16="http://schemas.microsoft.com/office/drawing/2014/chart" uri="{C3380CC4-5D6E-409C-BE32-E72D297353CC}">
              <c16:uniqueId val="{00000000-4056-4402-BA27-D8411246BD1B}"/>
            </c:ext>
          </c:extLst>
        </c:ser>
        <c:dLbls>
          <c:showLegendKey val="0"/>
          <c:showVal val="0"/>
          <c:showCatName val="0"/>
          <c:showSerName val="0"/>
          <c:showPercent val="0"/>
          <c:showBubbleSize val="0"/>
        </c:dLbls>
        <c:gapWidth val="150"/>
        <c:axId val="1420514927"/>
        <c:axId val="1420514095"/>
      </c:barChart>
      <c:lineChart>
        <c:grouping val="standard"/>
        <c:varyColors val="0"/>
        <c:ser>
          <c:idx val="1"/>
          <c:order val="1"/>
          <c:tx>
            <c:strRef>
              <c:f>'2. Micro purchasing decisions'!$O$1</c:f>
              <c:strCache>
                <c:ptCount val="1"/>
                <c:pt idx="0">
                  <c:v>Fill rate, %</c:v>
                </c:pt>
              </c:strCache>
            </c:strRef>
          </c:tx>
          <c:spPr>
            <a:ln w="28575" cap="rnd">
              <a:solidFill>
                <a:schemeClr val="accent2"/>
              </a:solidFill>
              <a:round/>
            </a:ln>
            <a:effectLst/>
          </c:spPr>
          <c:marker>
            <c:symbol val="none"/>
          </c:marker>
          <c:cat>
            <c:strRef>
              <c:f>'3. Charts'!#REF!</c:f>
              <c:strCache>
                <c:ptCount val="1"/>
                <c:pt idx="0">
                  <c:v>#REF!</c:v>
                </c:pt>
              </c:strCache>
            </c:strRef>
          </c:cat>
          <c:val>
            <c:numRef>
              <c:f>'2. Micro purchasing decisions'!$O$3:$O$62</c:f>
              <c:numCache>
                <c:formatCode>0.000</c:formatCode>
                <c:ptCount val="60"/>
                <c:pt idx="0">
                  <c:v>2.4999999999999996</c:v>
                </c:pt>
                <c:pt idx="1">
                  <c:v>4.9999999999999991</c:v>
                </c:pt>
                <c:pt idx="2">
                  <c:v>7.4999999999999982</c:v>
                </c:pt>
                <c:pt idx="3">
                  <c:v>9.9999999999999982</c:v>
                </c:pt>
                <c:pt idx="4">
                  <c:v>12.499999999999998</c:v>
                </c:pt>
                <c:pt idx="5">
                  <c:v>14.999999999999998</c:v>
                </c:pt>
                <c:pt idx="6">
                  <c:v>17.499999999999996</c:v>
                </c:pt>
                <c:pt idx="7">
                  <c:v>19.999999999999996</c:v>
                </c:pt>
                <c:pt idx="8">
                  <c:v>22.499999999999996</c:v>
                </c:pt>
                <c:pt idx="9">
                  <c:v>24.999999999999996</c:v>
                </c:pt>
                <c:pt idx="10">
                  <c:v>27.499999999999996</c:v>
                </c:pt>
                <c:pt idx="11">
                  <c:v>29.999999999999996</c:v>
                </c:pt>
                <c:pt idx="12">
                  <c:v>32.499999999999993</c:v>
                </c:pt>
                <c:pt idx="13">
                  <c:v>34.999999999999993</c:v>
                </c:pt>
                <c:pt idx="14">
                  <c:v>37.499999999999993</c:v>
                </c:pt>
                <c:pt idx="15">
                  <c:v>39.999999999999993</c:v>
                </c:pt>
                <c:pt idx="16">
                  <c:v>42.499999999999993</c:v>
                </c:pt>
                <c:pt idx="17">
                  <c:v>44.999999999999993</c:v>
                </c:pt>
                <c:pt idx="18">
                  <c:v>47.499999999999993</c:v>
                </c:pt>
                <c:pt idx="19">
                  <c:v>49.999999999999993</c:v>
                </c:pt>
                <c:pt idx="20">
                  <c:v>52.499999999999993</c:v>
                </c:pt>
                <c:pt idx="21">
                  <c:v>54.999535223181304</c:v>
                </c:pt>
                <c:pt idx="22">
                  <c:v>57.498213712282819</c:v>
                </c:pt>
                <c:pt idx="23">
                  <c:v>59.995364315971692</c:v>
                </c:pt>
                <c:pt idx="24">
                  <c:v>62.489878717669271</c:v>
                </c:pt>
                <c:pt idx="25">
                  <c:v>64.979992541191081</c:v>
                </c:pt>
                <c:pt idx="26">
                  <c:v>67.462999403339282</c:v>
                </c:pt>
                <c:pt idx="27">
                  <c:v>69.934901706200193</c:v>
                </c:pt>
                <c:pt idx="28">
                  <c:v>72.390017443272356</c:v>
                </c:pt>
                <c:pt idx="29">
                  <c:v>74.820582386234946</c:v>
                </c:pt>
                <c:pt idx="30">
                  <c:v>77.216408723023747</c:v>
                </c:pt>
                <c:pt idx="31">
                  <c:v>79.564679380284872</c:v>
                </c:pt>
                <c:pt idx="32">
                  <c:v>81.849965266945432</c:v>
                </c:pt>
                <c:pt idx="33">
                  <c:v>84.054544029927499</c:v>
                </c:pt>
                <c:pt idx="34">
                  <c:v>86.159069509515305</c:v>
                </c:pt>
                <c:pt idx="35">
                  <c:v>88.1435914710042</c:v>
                </c:pt>
                <c:pt idx="36">
                  <c:v>89.988861968743109</c:v>
                </c:pt>
                <c:pt idx="37">
                  <c:v>91.677800166511346</c:v>
                </c:pt>
                <c:pt idx="38">
                  <c:v>93.196937137642919</c:v>
                </c:pt>
                <c:pt idx="39">
                  <c:v>94.53764073511735</c:v>
                </c:pt>
                <c:pt idx="40">
                  <c:v>95.696937137642919</c:v>
                </c:pt>
                <c:pt idx="41">
                  <c:v>96.677800166511346</c:v>
                </c:pt>
                <c:pt idx="42">
                  <c:v>97.488861968743109</c:v>
                </c:pt>
                <c:pt idx="43">
                  <c:v>98.1435914710042</c:v>
                </c:pt>
                <c:pt idx="44">
                  <c:v>98.659069509515305</c:v>
                </c:pt>
                <c:pt idx="45">
                  <c:v>99.054544029927499</c:v>
                </c:pt>
                <c:pt idx="46">
                  <c:v>99.349965266945432</c:v>
                </c:pt>
                <c:pt idx="47">
                  <c:v>99.564679380284872</c:v>
                </c:pt>
                <c:pt idx="48">
                  <c:v>99.716408723023747</c:v>
                </c:pt>
                <c:pt idx="49">
                  <c:v>99.820582386234946</c:v>
                </c:pt>
                <c:pt idx="50">
                  <c:v>99.890017443272356</c:v>
                </c:pt>
                <c:pt idx="51">
                  <c:v>99.934901706200193</c:v>
                </c:pt>
                <c:pt idx="52">
                  <c:v>99.962999403339282</c:v>
                </c:pt>
                <c:pt idx="53">
                  <c:v>99.979992541191081</c:v>
                </c:pt>
                <c:pt idx="54">
                  <c:v>99.989878717669285</c:v>
                </c:pt>
                <c:pt idx="55">
                  <c:v>99.995364315971713</c:v>
                </c:pt>
                <c:pt idx="56">
                  <c:v>99.998213712282848</c:v>
                </c:pt>
                <c:pt idx="57">
                  <c:v>99.99953522318134</c:v>
                </c:pt>
                <c:pt idx="58">
                  <c:v>100.00000000000003</c:v>
                </c:pt>
                <c:pt idx="59">
                  <c:v>100.00000000000003</c:v>
                </c:pt>
              </c:numCache>
            </c:numRef>
          </c:val>
          <c:smooth val="0"/>
          <c:extLst>
            <c:ext xmlns:c16="http://schemas.microsoft.com/office/drawing/2014/chart" uri="{C3380CC4-5D6E-409C-BE32-E72D297353CC}">
              <c16:uniqueId val="{00000001-4056-4402-BA27-D8411246BD1B}"/>
            </c:ext>
          </c:extLst>
        </c:ser>
        <c:dLbls>
          <c:showLegendKey val="0"/>
          <c:showVal val="0"/>
          <c:showCatName val="0"/>
          <c:showSerName val="0"/>
          <c:showPercent val="0"/>
          <c:showBubbleSize val="0"/>
        </c:dLbls>
        <c:marker val="1"/>
        <c:smooth val="0"/>
        <c:axId val="1602435039"/>
        <c:axId val="1602427551"/>
      </c:lineChart>
      <c:catAx>
        <c:axId val="1420514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 levels,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514095"/>
        <c:crosses val="autoZero"/>
        <c:auto val="1"/>
        <c:lblAlgn val="ctr"/>
        <c:lblOffset val="100"/>
        <c:noMultiLvlLbl val="0"/>
      </c:catAx>
      <c:valAx>
        <c:axId val="1420514095"/>
        <c:scaling>
          <c:orientation val="minMax"/>
          <c:max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Fill rate gains per unit of stock,</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514927"/>
        <c:crosses val="autoZero"/>
        <c:crossBetween val="between"/>
      </c:valAx>
      <c:valAx>
        <c:axId val="1602427551"/>
        <c:scaling>
          <c:orientation val="minMax"/>
          <c:max val="1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fill rate,</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435039"/>
        <c:crosses val="max"/>
        <c:crossBetween val="between"/>
      </c:valAx>
      <c:catAx>
        <c:axId val="1602435039"/>
        <c:scaling>
          <c:orientation val="minMax"/>
        </c:scaling>
        <c:delete val="1"/>
        <c:axPos val="b"/>
        <c:numFmt formatCode="General" sourceLinked="1"/>
        <c:majorTickMark val="out"/>
        <c:minorTickMark val="none"/>
        <c:tickLblPos val="nextTo"/>
        <c:crossAx val="16024275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Probabilistic demand forecast_keyboard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Micro purchasing decisions'!$P$1</c:f>
              <c:strCache>
                <c:ptCount val="1"/>
                <c:pt idx="0">
                  <c:v>Demand probability, %</c:v>
                </c:pt>
              </c:strCache>
            </c:strRef>
          </c:tx>
          <c:spPr>
            <a:solidFill>
              <a:schemeClr val="accent1"/>
            </a:solidFill>
            <a:ln>
              <a:noFill/>
            </a:ln>
            <a:effectLst/>
          </c:spPr>
          <c:invertIfNegative val="0"/>
          <c:cat>
            <c:numRef>
              <c:f>'2. Micro purchasing decisions'!$M$3:$M$62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'2. Micro purchasing decisions'!$P$3:$P$62</c:f>
              <c:numCache>
                <c:formatCode>0.0000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1.8591072747555257E-2</c:v>
                </c:pt>
                <c:pt idx="21">
                  <c:v>3.4269363191869483E-2</c:v>
                </c:pt>
                <c:pt idx="22">
                  <c:v>6.1115416505742079E-2</c:v>
                </c:pt>
                <c:pt idx="23">
                  <c:v>0.10544807965177987</c:v>
                </c:pt>
                <c:pt idx="24">
                  <c:v>0.17602312703092227</c:v>
                </c:pt>
                <c:pt idx="25">
                  <c:v>0.28427845494431886</c:v>
                </c:pt>
                <c:pt idx="26">
                  <c:v>0.44418237149131201</c:v>
                </c:pt>
                <c:pt idx="27">
                  <c:v>0.67146263155013786</c:v>
                </c:pt>
                <c:pt idx="28">
                  <c:v>0.98203176438253603</c:v>
                </c:pt>
                <c:pt idx="29">
                  <c:v>1.3895442469517987</c:v>
                </c:pt>
                <c:pt idx="30">
                  <c:v>1.9022271811069287</c:v>
                </c:pt>
                <c:pt idx="31">
                  <c:v>2.5193908240228695</c:v>
                </c:pt>
                <c:pt idx="32">
                  <c:v>3.2282849471394677</c:v>
                </c:pt>
                <c:pt idx="33">
                  <c:v>4.0021313357702981</c:v>
                </c:pt>
                <c:pt idx="34">
                  <c:v>4.8001407239565665</c:v>
                </c:pt>
                <c:pt idx="35">
                  <c:v>5.5700585499997528</c:v>
                </c:pt>
                <c:pt idx="36">
                  <c:v>6.2532919988267643</c:v>
                </c:pt>
                <c:pt idx="37">
                  <c:v>6.7920490654665668</c:v>
                </c:pt>
                <c:pt idx="38">
                  <c:v>7.137334946285594</c:v>
                </c:pt>
                <c:pt idx="39">
                  <c:v>7.2562877979544043</c:v>
                </c:pt>
                <c:pt idx="40">
                  <c:v>7.137334946285594</c:v>
                </c:pt>
                <c:pt idx="41">
                  <c:v>6.7920490654665668</c:v>
                </c:pt>
                <c:pt idx="42">
                  <c:v>6.2532919988267643</c:v>
                </c:pt>
                <c:pt idx="43">
                  <c:v>5.5700585499997528</c:v>
                </c:pt>
                <c:pt idx="44">
                  <c:v>4.8001407239565665</c:v>
                </c:pt>
                <c:pt idx="45">
                  <c:v>4.0021313357702981</c:v>
                </c:pt>
                <c:pt idx="46">
                  <c:v>3.2282849471394677</c:v>
                </c:pt>
                <c:pt idx="47">
                  <c:v>2.5193908240228695</c:v>
                </c:pt>
                <c:pt idx="48">
                  <c:v>1.9022271811069287</c:v>
                </c:pt>
                <c:pt idx="49">
                  <c:v>1.3895442469517987</c:v>
                </c:pt>
                <c:pt idx="50">
                  <c:v>0.98203176438253603</c:v>
                </c:pt>
                <c:pt idx="51">
                  <c:v>0.67146263155013786</c:v>
                </c:pt>
                <c:pt idx="52">
                  <c:v>0.44418237149131201</c:v>
                </c:pt>
                <c:pt idx="53">
                  <c:v>0.28427845494431886</c:v>
                </c:pt>
                <c:pt idx="54">
                  <c:v>0.17602312703092227</c:v>
                </c:pt>
                <c:pt idx="55">
                  <c:v>0.10544807965177987</c:v>
                </c:pt>
                <c:pt idx="56">
                  <c:v>6.1115416505742079E-2</c:v>
                </c:pt>
                <c:pt idx="57">
                  <c:v>3.4269363191869483E-2</c:v>
                </c:pt>
                <c:pt idx="58">
                  <c:v>1.8591072747555257E-2</c:v>
                </c:pt>
                <c:pt idx="59">
                  <c:v>0</c:v>
                </c:pt>
              </c:numCache>
            </c:numRef>
          </c:val>
          <c:extLst>
            <c:ext xmlns:c16="http://schemas.microsoft.com/office/drawing/2014/chart" uri="{C3380CC4-5D6E-409C-BE32-E72D297353CC}">
              <c16:uniqueId val="{00000000-0D9D-4F60-A9AA-863617E49180}"/>
            </c:ext>
          </c:extLst>
        </c:ser>
        <c:dLbls>
          <c:showLegendKey val="0"/>
          <c:showVal val="0"/>
          <c:showCatName val="0"/>
          <c:showSerName val="0"/>
          <c:showPercent val="0"/>
          <c:showBubbleSize val="0"/>
        </c:dLbls>
        <c:gapWidth val="219"/>
        <c:axId val="1348734415"/>
        <c:axId val="1348735663"/>
      </c:barChart>
      <c:lineChart>
        <c:grouping val="standard"/>
        <c:varyColors val="0"/>
        <c:ser>
          <c:idx val="1"/>
          <c:order val="1"/>
          <c:tx>
            <c:strRef>
              <c:f>'2. Micro purchasing decisions'!$Q$1</c:f>
              <c:strCache>
                <c:ptCount val="1"/>
                <c:pt idx="0">
                  <c:v>Sell Probability, %</c:v>
                </c:pt>
              </c:strCache>
            </c:strRef>
          </c:tx>
          <c:spPr>
            <a:ln w="28575" cap="rnd">
              <a:solidFill>
                <a:schemeClr val="accent2"/>
              </a:solidFill>
              <a:round/>
            </a:ln>
            <a:effectLst/>
          </c:spPr>
          <c:marker>
            <c:symbol val="none"/>
          </c:marker>
          <c:val>
            <c:numRef>
              <c:f>'2. Micro purchasing decisions'!$Q$3:$Q$62</c:f>
              <c:numCache>
                <c:formatCode>0.00</c:formatCode>
                <c:ptCount val="60"/>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99.981408927252446</c:v>
                </c:pt>
                <c:pt idx="22">
                  <c:v>99.947139564060578</c:v>
                </c:pt>
                <c:pt idx="23">
                  <c:v>99.886024147554835</c:v>
                </c:pt>
                <c:pt idx="24">
                  <c:v>99.780576067903056</c:v>
                </c:pt>
                <c:pt idx="25">
                  <c:v>99.604552940872125</c:v>
                </c:pt>
                <c:pt idx="26">
                  <c:v>99.320274485927811</c:v>
                </c:pt>
                <c:pt idx="27">
                  <c:v>98.876092114436503</c:v>
                </c:pt>
                <c:pt idx="28">
                  <c:v>98.204629482886361</c:v>
                </c:pt>
                <c:pt idx="29">
                  <c:v>97.22259771850382</c:v>
                </c:pt>
                <c:pt idx="30">
                  <c:v>95.833053471552034</c:v>
                </c:pt>
                <c:pt idx="31">
                  <c:v>93.930826290445097</c:v>
                </c:pt>
                <c:pt idx="32">
                  <c:v>91.411435466422233</c:v>
                </c:pt>
                <c:pt idx="33">
                  <c:v>88.183150519282762</c:v>
                </c:pt>
                <c:pt idx="34">
                  <c:v>84.181019183512461</c:v>
                </c:pt>
                <c:pt idx="35">
                  <c:v>79.380878459555902</c:v>
                </c:pt>
                <c:pt idx="36">
                  <c:v>73.810819909556145</c:v>
                </c:pt>
                <c:pt idx="37">
                  <c:v>67.557527910729377</c:v>
                </c:pt>
                <c:pt idx="38">
                  <c:v>60.765478845262813</c:v>
                </c:pt>
                <c:pt idx="39">
                  <c:v>53.628143898977221</c:v>
                </c:pt>
                <c:pt idx="40">
                  <c:v>46.371856101022814</c:v>
                </c:pt>
                <c:pt idx="41">
                  <c:v>39.234521154737223</c:v>
                </c:pt>
                <c:pt idx="42">
                  <c:v>32.442472089270652</c:v>
                </c:pt>
                <c:pt idx="43">
                  <c:v>26.189180090443884</c:v>
                </c:pt>
                <c:pt idx="44">
                  <c:v>20.619121540444127</c:v>
                </c:pt>
                <c:pt idx="45">
                  <c:v>15.818980816487567</c:v>
                </c:pt>
                <c:pt idx="46">
                  <c:v>11.816849480717266</c:v>
                </c:pt>
                <c:pt idx="47">
                  <c:v>8.5885645335777951</c:v>
                </c:pt>
                <c:pt idx="48">
                  <c:v>6.0691737095549314</c:v>
                </c:pt>
                <c:pt idx="49">
                  <c:v>4.1669465284480083</c:v>
                </c:pt>
                <c:pt idx="50">
                  <c:v>2.777402281496208</c:v>
                </c:pt>
                <c:pt idx="51">
                  <c:v>1.7953705171136676</c:v>
                </c:pt>
                <c:pt idx="52">
                  <c:v>1.1239078855635256</c:v>
                </c:pt>
                <c:pt idx="53">
                  <c:v>0.67972551407221715</c:v>
                </c:pt>
                <c:pt idx="54">
                  <c:v>0.39544705912790334</c:v>
                </c:pt>
                <c:pt idx="55">
                  <c:v>0.21942393209698707</c:v>
                </c:pt>
                <c:pt idx="56">
                  <c:v>0.11397585244520769</c:v>
                </c:pt>
                <c:pt idx="57">
                  <c:v>5.2860435939464878E-2</c:v>
                </c:pt>
                <c:pt idx="58">
                  <c:v>1.8591072747597082E-2</c:v>
                </c:pt>
                <c:pt idx="59">
                  <c:v>0</c:v>
                </c:pt>
              </c:numCache>
            </c:numRef>
          </c:val>
          <c:smooth val="0"/>
          <c:extLst>
            <c:ext xmlns:c16="http://schemas.microsoft.com/office/drawing/2014/chart" uri="{C3380CC4-5D6E-409C-BE32-E72D297353CC}">
              <c16:uniqueId val="{00000000-9ECC-437C-A005-8B0D0C96CAD8}"/>
            </c:ext>
          </c:extLst>
        </c:ser>
        <c:dLbls>
          <c:showLegendKey val="0"/>
          <c:showVal val="0"/>
          <c:showCatName val="0"/>
          <c:showSerName val="0"/>
          <c:showPercent val="0"/>
          <c:showBubbleSize val="0"/>
        </c:dLbls>
        <c:marker val="1"/>
        <c:smooth val="0"/>
        <c:axId val="844432080"/>
        <c:axId val="844421264"/>
      </c:lineChart>
      <c:catAx>
        <c:axId val="1348734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values,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35663"/>
        <c:crosses val="autoZero"/>
        <c:auto val="1"/>
        <c:lblAlgn val="ctr"/>
        <c:lblOffset val="100"/>
        <c:noMultiLvlLbl val="0"/>
      </c:catAx>
      <c:valAx>
        <c:axId val="134873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probability,</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34415"/>
        <c:crosses val="autoZero"/>
        <c:crossBetween val="between"/>
      </c:valAx>
      <c:valAx>
        <c:axId val="844421264"/>
        <c:scaling>
          <c:orientation val="minMax"/>
          <c:max val="1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 probability,</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432080"/>
        <c:crosses val="max"/>
        <c:crossBetween val="between"/>
      </c:valAx>
      <c:catAx>
        <c:axId val="844432080"/>
        <c:scaling>
          <c:orientation val="minMax"/>
        </c:scaling>
        <c:delete val="1"/>
        <c:axPos val="b"/>
        <c:majorTickMark val="out"/>
        <c:minorTickMark val="none"/>
        <c:tickLblPos val="nextTo"/>
        <c:crossAx val="8444212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Driving forces_Pen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'2. Micro purchasing decisions'!$Q$1</c:f>
              <c:strCache>
                <c:ptCount val="1"/>
                <c:pt idx="0">
                  <c:v>Sell Probability, %</c:v>
                </c:pt>
              </c:strCache>
            </c:strRef>
          </c:tx>
          <c:spPr>
            <a:ln w="28575" cap="rnd">
              <a:solidFill>
                <a:schemeClr val="accent2"/>
              </a:solidFill>
              <a:round/>
            </a:ln>
            <a:effectLst/>
          </c:spPr>
          <c:marker>
            <c:symbol val="none"/>
          </c:marker>
          <c:cat>
            <c:numRef>
              <c:f>'2. Micro purchasing decisions'!$L$140:$L$173</c:f>
              <c:numCache>
                <c:formatCode>General</c:formatCode>
                <c:ptCount val="3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numCache>
            </c:numRef>
          </c:cat>
          <c:val>
            <c:numRef>
              <c:f>'2. Micro purchasing decisions'!$Q$140:$Q$173</c:f>
              <c:numCache>
                <c:formatCode>0.00</c:formatCode>
                <c:ptCount val="34"/>
                <c:pt idx="0">
                  <c:v>64.949253217735361</c:v>
                </c:pt>
                <c:pt idx="1">
                  <c:v>56.941715227765627</c:v>
                </c:pt>
                <c:pt idx="2">
                  <c:v>49.234459912419773</c:v>
                </c:pt>
                <c:pt idx="3">
                  <c:v>42.041021618096977</c:v>
                </c:pt>
                <c:pt idx="4">
                  <c:v>35.494992770263238</c:v>
                </c:pt>
                <c:pt idx="5">
                  <c:v>29.663076160374999</c:v>
                </c:pt>
                <c:pt idx="6">
                  <c:v>24.560149126722791</c:v>
                </c:pt>
                <c:pt idx="7">
                  <c:v>20.163781220807039</c:v>
                </c:pt>
                <c:pt idx="8">
                  <c:v>16.426868500778639</c:v>
                </c:pt>
                <c:pt idx="9">
                  <c:v>13.287861815954784</c:v>
                </c:pt>
                <c:pt idx="10">
                  <c:v>10.678562509194961</c:v>
                </c:pt>
                <c:pt idx="11">
                  <c:v>8.529727785980981</c:v>
                </c:pt>
                <c:pt idx="12">
                  <c:v>6.7748460953562386</c:v>
                </c:pt>
                <c:pt idx="13">
                  <c:v>5.3524683040077576</c:v>
                </c:pt>
                <c:pt idx="14">
                  <c:v>4.2074541819722384</c:v>
                </c:pt>
                <c:pt idx="15">
                  <c:v>3.291442884343823</c:v>
                </c:pt>
                <c:pt idx="16">
                  <c:v>2.5627975339575784</c:v>
                </c:pt>
                <c:pt idx="17">
                  <c:v>1.9862173001736778</c:v>
                </c:pt>
                <c:pt idx="18">
                  <c:v>1.5321603660688652</c:v>
                </c:pt>
                <c:pt idx="19">
                  <c:v>1.1761797297306913</c:v>
                </c:pt>
                <c:pt idx="20">
                  <c:v>0.89824100212818792</c:v>
                </c:pt>
                <c:pt idx="21">
                  <c:v>0.68206643621513763</c:v>
                </c:pt>
                <c:pt idx="22">
                  <c:v>0.51453114763252472</c:v>
                </c:pt>
                <c:pt idx="23">
                  <c:v>0.38512457989973825</c:v>
                </c:pt>
                <c:pt idx="24">
                  <c:v>0.28548152274549921</c:v>
                </c:pt>
                <c:pt idx="25">
                  <c:v>0.20898136918837906</c:v>
                </c:pt>
                <c:pt idx="26">
                  <c:v>0.15041093912120118</c:v>
                </c:pt>
                <c:pt idx="27">
                  <c:v>0.10568442888808249</c:v>
                </c:pt>
                <c:pt idx="28">
                  <c:v>7.1613351975202022E-2</c:v>
                </c:pt>
                <c:pt idx="29">
                  <c:v>4.5719333521418548E-2</c:v>
                </c:pt>
                <c:pt idx="30">
                  <c:v>2.6083036193966791E-2</c:v>
                </c:pt>
                <c:pt idx="31">
                  <c:v>1.1223135513731108E-2</c:v>
                </c:pt>
                <c:pt idx="32">
                  <c:v>0</c:v>
                </c:pt>
                <c:pt idx="33">
                  <c:v>0</c:v>
                </c:pt>
              </c:numCache>
            </c:numRef>
          </c:val>
          <c:smooth val="0"/>
          <c:extLst>
            <c:ext xmlns:c16="http://schemas.microsoft.com/office/drawing/2014/chart" uri="{C3380CC4-5D6E-409C-BE32-E72D297353CC}">
              <c16:uniqueId val="{00000000-0E58-4F40-A646-95CF7B962B97}"/>
            </c:ext>
          </c:extLst>
        </c:ser>
        <c:ser>
          <c:idx val="2"/>
          <c:order val="1"/>
          <c:tx>
            <c:strRef>
              <c:f>'2. Micro purchasing decisions'!$O$1</c:f>
              <c:strCache>
                <c:ptCount val="1"/>
                <c:pt idx="0">
                  <c:v>Fill rate, %</c:v>
                </c:pt>
              </c:strCache>
            </c:strRef>
          </c:tx>
          <c:spPr>
            <a:ln w="28575" cap="rnd">
              <a:solidFill>
                <a:srgbClr val="00B050"/>
              </a:solidFill>
              <a:round/>
            </a:ln>
            <a:effectLst/>
          </c:spPr>
          <c:marker>
            <c:symbol val="none"/>
          </c:marker>
          <c:cat>
            <c:numRef>
              <c:f>'2. Micro purchasing decisions'!$L$140:$L$173</c:f>
              <c:numCache>
                <c:formatCode>General</c:formatCode>
                <c:ptCount val="3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numCache>
            </c:numRef>
          </c:cat>
          <c:val>
            <c:numRef>
              <c:f>'2. Micro purchasing decisions'!$O$140:$O$173</c:f>
              <c:numCache>
                <c:formatCode>0.000</c:formatCode>
                <c:ptCount val="34"/>
                <c:pt idx="0">
                  <c:v>91.422407996909911</c:v>
                </c:pt>
                <c:pt idx="1">
                  <c:v>92.870483644486384</c:v>
                </c:pt>
                <c:pt idx="2">
                  <c:v>94.122557315530116</c:v>
                </c:pt>
                <c:pt idx="3">
                  <c:v>95.191695808476624</c:v>
                </c:pt>
                <c:pt idx="4">
                  <c:v>96.094363289354646</c:v>
                </c:pt>
                <c:pt idx="5">
                  <c:v>96.848720232208038</c:v>
                </c:pt>
                <c:pt idx="6">
                  <c:v>97.473305454289857</c:v>
                </c:pt>
                <c:pt idx="7">
                  <c:v>97.986087347706956</c:v>
                </c:pt>
                <c:pt idx="8">
                  <c:v>98.403836411759031</c:v>
                </c:pt>
                <c:pt idx="9">
                  <c:v>98.741757899144488</c:v>
                </c:pt>
                <c:pt idx="10">
                  <c:v>99.013322713425822</c:v>
                </c:pt>
                <c:pt idx="11">
                  <c:v>99.230240855739041</c:v>
                </c:pt>
                <c:pt idx="12">
                  <c:v>99.402530882611643</c:v>
                </c:pt>
                <c:pt idx="13">
                  <c:v>99.538648647495535</c:v>
                </c:pt>
                <c:pt idx="14">
                  <c:v>99.645647741478513</c:v>
                </c:pt>
                <c:pt idx="15">
                  <c:v>99.729351898740759</c:v>
                </c:pt>
                <c:pt idx="16">
                  <c:v>99.794525992702432</c:v>
                </c:pt>
                <c:pt idx="17">
                  <c:v>99.845037167008854</c:v>
                </c:pt>
                <c:pt idx="18">
                  <c:v>99.884001292086779</c:v>
                </c:pt>
                <c:pt idx="19">
                  <c:v>99.913912530569561</c:v>
                </c:pt>
                <c:pt idx="20">
                  <c:v>99.936755553749208</c:v>
                </c:pt>
                <c:pt idx="21">
                  <c:v>99.954101076137519</c:v>
                </c:pt>
                <c:pt idx="22">
                  <c:v>99.967186035412553</c:v>
                </c:pt>
                <c:pt idx="23">
                  <c:v>99.976980076972509</c:v>
                </c:pt>
                <c:pt idx="24">
                  <c:v>99.98424011189185</c:v>
                </c:pt>
                <c:pt idx="25">
                  <c:v>99.989554683648393</c:v>
                </c:pt>
                <c:pt idx="26">
                  <c:v>99.993379760170924</c:v>
                </c:pt>
                <c:pt idx="27">
                  <c:v>99.996067403969306</c:v>
                </c:pt>
                <c:pt idx="28">
                  <c:v>99.997888591663099</c:v>
                </c:pt>
                <c:pt idx="29">
                  <c:v>99.999051272717423</c:v>
                </c:pt>
                <c:pt idx="30">
                  <c:v>99.999714586236806</c:v>
                </c:pt>
                <c:pt idx="31">
                  <c:v>100.00000000000001</c:v>
                </c:pt>
                <c:pt idx="32">
                  <c:v>100.00000000000001</c:v>
                </c:pt>
                <c:pt idx="33">
                  <c:v>100.00000000000001</c:v>
                </c:pt>
              </c:numCache>
            </c:numRef>
          </c:val>
          <c:smooth val="0"/>
          <c:extLst>
            <c:ext xmlns:c16="http://schemas.microsoft.com/office/drawing/2014/chart" uri="{C3380CC4-5D6E-409C-BE32-E72D297353CC}">
              <c16:uniqueId val="{00000001-0E58-4F40-A646-95CF7B962B97}"/>
            </c:ext>
          </c:extLst>
        </c:ser>
        <c:ser>
          <c:idx val="3"/>
          <c:order val="2"/>
          <c:tx>
            <c:strRef>
              <c:f>'2. Micro purchasing decisions'!$Z$1</c:f>
              <c:strCache>
                <c:ptCount val="1"/>
                <c:pt idx="0">
                  <c:v>ROI, %</c:v>
                </c:pt>
              </c:strCache>
            </c:strRef>
          </c:tx>
          <c:spPr>
            <a:ln w="28575" cap="rnd">
              <a:solidFill>
                <a:schemeClr val="bg1">
                  <a:lumMod val="65000"/>
                </a:schemeClr>
              </a:solidFill>
              <a:round/>
            </a:ln>
            <a:effectLst/>
          </c:spPr>
          <c:marker>
            <c:symbol val="none"/>
          </c:marker>
          <c:cat>
            <c:numRef>
              <c:f>'2. Micro purchasing decisions'!$L$140:$L$173</c:f>
              <c:numCache>
                <c:formatCode>General</c:formatCode>
                <c:ptCount val="3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numCache>
            </c:numRef>
          </c:cat>
          <c:val>
            <c:numRef>
              <c:f>'2. Micro purchasing decisions'!$Z$140:$Z$173</c:f>
              <c:numCache>
                <c:formatCode>0.000</c:formatCode>
                <c:ptCount val="34"/>
                <c:pt idx="0">
                  <c:v>230.23374894151706</c:v>
                </c:pt>
                <c:pt idx="1">
                  <c:v>201.08456988889901</c:v>
                </c:pt>
                <c:pt idx="2">
                  <c:v>173.02848505075414</c:v>
                </c:pt>
                <c:pt idx="3">
                  <c:v>146.84280586848561</c:v>
                </c:pt>
                <c:pt idx="4">
                  <c:v>123.01383781262128</c:v>
                </c:pt>
                <c:pt idx="5">
                  <c:v>101.78439354466941</c:v>
                </c:pt>
                <c:pt idx="6">
                  <c:v>83.208629810211548</c:v>
                </c:pt>
                <c:pt idx="7">
                  <c:v>67.204894900524749</c:v>
                </c:pt>
                <c:pt idx="8">
                  <c:v>53.60172022729094</c:v>
                </c:pt>
                <c:pt idx="9">
                  <c:v>42.175053501774542</c:v>
                </c:pt>
                <c:pt idx="10">
                  <c:v>32.676636786189043</c:v>
                </c:pt>
                <c:pt idx="11">
                  <c:v>24.854411255706854</c:v>
                </c:pt>
                <c:pt idx="12">
                  <c:v>18.466260405813088</c:v>
                </c:pt>
                <c:pt idx="13">
                  <c:v>13.288496032741282</c:v>
                </c:pt>
                <c:pt idx="14">
                  <c:v>9.1203957124185084</c:v>
                </c:pt>
                <c:pt idx="15">
                  <c:v>5.7859154561602839</c:v>
                </c:pt>
                <c:pt idx="16">
                  <c:v>3.1334879795912292</c:v>
                </c:pt>
                <c:pt idx="17">
                  <c:v>1.0346105850887464</c:v>
                </c:pt>
                <c:pt idx="18">
                  <c:v>-0.61825536308192475</c:v>
                </c:pt>
                <c:pt idx="19">
                  <c:v>-1.9141022664477343</c:v>
                </c:pt>
                <c:pt idx="20">
                  <c:v>-2.9258596563833685</c:v>
                </c:pt>
                <c:pt idx="21">
                  <c:v>-3.7127820707777213</c:v>
                </c:pt>
                <c:pt idx="22">
                  <c:v>-4.3226469419333418</c:v>
                </c:pt>
                <c:pt idx="23">
                  <c:v>-4.7937149803432364</c:v>
                </c:pt>
                <c:pt idx="24">
                  <c:v>-5.1564373699188284</c:v>
                </c:pt>
                <c:pt idx="25">
                  <c:v>-5.4349145593349117</c:v>
                </c:pt>
                <c:pt idx="26">
                  <c:v>-5.6481236574816274</c:v>
                </c:pt>
                <c:pt idx="27">
                  <c:v>-5.8109378778845784</c:v>
                </c:pt>
                <c:pt idx="28">
                  <c:v>-5.9349640046033141</c:v>
                </c:pt>
                <c:pt idx="29">
                  <c:v>-6.0292238609095312</c:v>
                </c:pt>
                <c:pt idx="30">
                  <c:v>-6.1007042519417434</c:v>
                </c:pt>
                <c:pt idx="31">
                  <c:v>-6.1547975208309946</c:v>
                </c:pt>
                <c:pt idx="32">
                  <c:v>-6.195652173913043</c:v>
                </c:pt>
                <c:pt idx="33">
                  <c:v>-6.195652173913043</c:v>
                </c:pt>
              </c:numCache>
            </c:numRef>
          </c:val>
          <c:smooth val="0"/>
          <c:extLst>
            <c:ext xmlns:c16="http://schemas.microsoft.com/office/drawing/2014/chart" uri="{C3380CC4-5D6E-409C-BE32-E72D297353CC}">
              <c16:uniqueId val="{00000002-0E58-4F40-A646-95CF7B962B97}"/>
            </c:ext>
          </c:extLst>
        </c:ser>
        <c:dLbls>
          <c:showLegendKey val="0"/>
          <c:showVal val="0"/>
          <c:showCatName val="0"/>
          <c:showSerName val="0"/>
          <c:showPercent val="0"/>
          <c:showBubbleSize val="0"/>
        </c:dLbls>
        <c:marker val="1"/>
        <c:smooth val="0"/>
        <c:axId val="54664320"/>
        <c:axId val="54676800"/>
      </c:lineChart>
      <c:lineChart>
        <c:grouping val="standard"/>
        <c:varyColors val="0"/>
        <c:ser>
          <c:idx val="4"/>
          <c:order val="3"/>
          <c:tx>
            <c:strRef>
              <c:f>'2. Micro purchasing decisions'!$AA$1</c:f>
              <c:strCache>
                <c:ptCount val="1"/>
                <c:pt idx="0">
                  <c:v>Cumulative Investment, $</c:v>
                </c:pt>
              </c:strCache>
            </c:strRef>
          </c:tx>
          <c:spPr>
            <a:ln w="28575" cap="rnd">
              <a:solidFill>
                <a:srgbClr val="00B0F0"/>
              </a:solidFill>
              <a:round/>
            </a:ln>
            <a:effectLst/>
          </c:spPr>
          <c:marker>
            <c:symbol val="none"/>
          </c:marker>
          <c:val>
            <c:numRef>
              <c:f>'2. Micro purchasing decisions'!$AA$140:$AA$173</c:f>
              <c:numCache>
                <c:formatCode>General</c:formatCode>
                <c:ptCount val="34"/>
                <c:pt idx="0">
                  <c:v>0.92</c:v>
                </c:pt>
                <c:pt idx="1">
                  <c:v>1.84</c:v>
                </c:pt>
                <c:pt idx="2">
                  <c:v>2.7600000000000002</c:v>
                </c:pt>
                <c:pt idx="3">
                  <c:v>3.68</c:v>
                </c:pt>
                <c:pt idx="4">
                  <c:v>4.6000000000000005</c:v>
                </c:pt>
                <c:pt idx="5">
                  <c:v>5.5200000000000005</c:v>
                </c:pt>
                <c:pt idx="6">
                  <c:v>6.44</c:v>
                </c:pt>
                <c:pt idx="7">
                  <c:v>7.36</c:v>
                </c:pt>
                <c:pt idx="8">
                  <c:v>8.2800000000000011</c:v>
                </c:pt>
                <c:pt idx="9">
                  <c:v>9.2000000000000011</c:v>
                </c:pt>
                <c:pt idx="10">
                  <c:v>10.120000000000001</c:v>
                </c:pt>
                <c:pt idx="11">
                  <c:v>11.040000000000001</c:v>
                </c:pt>
                <c:pt idx="12">
                  <c:v>11.96</c:v>
                </c:pt>
                <c:pt idx="13">
                  <c:v>12.88</c:v>
                </c:pt>
                <c:pt idx="14">
                  <c:v>13.8</c:v>
                </c:pt>
                <c:pt idx="15">
                  <c:v>14.72</c:v>
                </c:pt>
                <c:pt idx="16">
                  <c:v>15.64</c:v>
                </c:pt>
                <c:pt idx="17">
                  <c:v>16.560000000000002</c:v>
                </c:pt>
                <c:pt idx="18">
                  <c:v>17.480000000000004</c:v>
                </c:pt>
                <c:pt idx="19">
                  <c:v>18.400000000000006</c:v>
                </c:pt>
                <c:pt idx="20">
                  <c:v>19.320000000000007</c:v>
                </c:pt>
                <c:pt idx="21">
                  <c:v>20.240000000000009</c:v>
                </c:pt>
                <c:pt idx="22">
                  <c:v>21.160000000000011</c:v>
                </c:pt>
                <c:pt idx="23">
                  <c:v>22.080000000000013</c:v>
                </c:pt>
                <c:pt idx="24">
                  <c:v>23.000000000000014</c:v>
                </c:pt>
                <c:pt idx="25">
                  <c:v>23.920000000000016</c:v>
                </c:pt>
                <c:pt idx="26">
                  <c:v>24.840000000000018</c:v>
                </c:pt>
                <c:pt idx="27">
                  <c:v>25.760000000000019</c:v>
                </c:pt>
                <c:pt idx="28">
                  <c:v>26.680000000000021</c:v>
                </c:pt>
                <c:pt idx="29">
                  <c:v>27.600000000000023</c:v>
                </c:pt>
                <c:pt idx="30">
                  <c:v>28.520000000000024</c:v>
                </c:pt>
                <c:pt idx="31">
                  <c:v>29.440000000000026</c:v>
                </c:pt>
                <c:pt idx="32">
                  <c:v>30.360000000000028</c:v>
                </c:pt>
                <c:pt idx="33">
                  <c:v>31.28000000000003</c:v>
                </c:pt>
              </c:numCache>
            </c:numRef>
          </c:val>
          <c:smooth val="0"/>
          <c:extLst>
            <c:ext xmlns:c16="http://schemas.microsoft.com/office/drawing/2014/chart" uri="{C3380CC4-5D6E-409C-BE32-E72D297353CC}">
              <c16:uniqueId val="{00000003-0E58-4F40-A646-95CF7B962B97}"/>
            </c:ext>
          </c:extLst>
        </c:ser>
        <c:dLbls>
          <c:showLegendKey val="0"/>
          <c:showVal val="0"/>
          <c:showCatName val="0"/>
          <c:showSerName val="0"/>
          <c:showPercent val="0"/>
          <c:showBubbleSize val="0"/>
        </c:dLbls>
        <c:marker val="1"/>
        <c:smooth val="0"/>
        <c:axId val="843643728"/>
        <c:axId val="843648720"/>
      </c:lineChart>
      <c:catAx>
        <c:axId val="54664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Alternative purchasing decisions,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6800"/>
        <c:crosses val="autoZero"/>
        <c:auto val="1"/>
        <c:lblAlgn val="ctr"/>
        <c:lblOffset val="100"/>
        <c:noMultiLvlLbl val="0"/>
      </c:catAx>
      <c:valAx>
        <c:axId val="54676800"/>
        <c:scaling>
          <c:orientation val="minMax"/>
          <c:max val="25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320"/>
        <c:crosses val="autoZero"/>
        <c:crossBetween val="between"/>
      </c:valAx>
      <c:valAx>
        <c:axId val="843648720"/>
        <c:scaling>
          <c:orientation val="minMax"/>
          <c:max val="50"/>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Investment,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643728"/>
        <c:crosses val="max"/>
        <c:crossBetween val="between"/>
      </c:valAx>
      <c:catAx>
        <c:axId val="843643728"/>
        <c:scaling>
          <c:orientation val="minMax"/>
        </c:scaling>
        <c:delete val="1"/>
        <c:axPos val="b"/>
        <c:majorTickMark val="out"/>
        <c:minorTickMark val="none"/>
        <c:tickLblPos val="nextTo"/>
        <c:crossAx val="8436487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Increments of fill rate_Pen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Micro purchasing decisions'!$N$1</c:f>
              <c:strCache>
                <c:ptCount val="1"/>
                <c:pt idx="0">
                  <c:v>Fill rate gain, %</c:v>
                </c:pt>
              </c:strCache>
            </c:strRef>
          </c:tx>
          <c:spPr>
            <a:solidFill>
              <a:schemeClr val="accent1"/>
            </a:solidFill>
            <a:ln>
              <a:noFill/>
            </a:ln>
            <a:effectLst/>
          </c:spPr>
          <c:invertIfNegative val="0"/>
          <c:val>
            <c:numRef>
              <c:f>'2. Micro purchasing decisions'!$N$104:$N$173</c:f>
              <c:numCache>
                <c:formatCode>0.000</c:formatCode>
                <c:ptCount val="70"/>
                <c:pt idx="0">
                  <c:v>2.5430839970032584</c:v>
                </c:pt>
                <c:pt idx="1">
                  <c:v>2.5430839970032584</c:v>
                </c:pt>
                <c:pt idx="2">
                  <c:v>2.5430839970032584</c:v>
                </c:pt>
                <c:pt idx="3">
                  <c:v>2.5430839970032584</c:v>
                </c:pt>
                <c:pt idx="4">
                  <c:v>2.5430839970032584</c:v>
                </c:pt>
                <c:pt idx="5">
                  <c:v>2.5430839970032584</c:v>
                </c:pt>
                <c:pt idx="6">
                  <c:v>2.5430839970032584</c:v>
                </c:pt>
                <c:pt idx="7">
                  <c:v>2.5430839970032584</c:v>
                </c:pt>
                <c:pt idx="8">
                  <c:v>2.5430839970032584</c:v>
                </c:pt>
                <c:pt idx="9">
                  <c:v>2.5430839970032584</c:v>
                </c:pt>
                <c:pt idx="10">
                  <c:v>2.5430839970032584</c:v>
                </c:pt>
                <c:pt idx="11">
                  <c:v>2.5430839970032584</c:v>
                </c:pt>
                <c:pt idx="12">
                  <c:v>2.5430839970032584</c:v>
                </c:pt>
                <c:pt idx="13">
                  <c:v>2.5430839970032584</c:v>
                </c:pt>
                <c:pt idx="14">
                  <c:v>2.5430839970032584</c:v>
                </c:pt>
                <c:pt idx="15">
                  <c:v>2.5430839970032584</c:v>
                </c:pt>
                <c:pt idx="16">
                  <c:v>2.5430839970032584</c:v>
                </c:pt>
                <c:pt idx="17">
                  <c:v>2.5430839970032584</c:v>
                </c:pt>
                <c:pt idx="18">
                  <c:v>2.5430839970032584</c:v>
                </c:pt>
                <c:pt idx="19">
                  <c:v>2.5430839970032584</c:v>
                </c:pt>
                <c:pt idx="20">
                  <c:v>2.5430839970032584</c:v>
                </c:pt>
                <c:pt idx="21">
                  <c:v>2.5430839970032584</c:v>
                </c:pt>
                <c:pt idx="22">
                  <c:v>2.5430839970032584</c:v>
                </c:pt>
                <c:pt idx="23">
                  <c:v>2.5430839970032584</c:v>
                </c:pt>
                <c:pt idx="24">
                  <c:v>2.5430839970032584</c:v>
                </c:pt>
                <c:pt idx="25">
                  <c:v>2.5430839970032584</c:v>
                </c:pt>
                <c:pt idx="26">
                  <c:v>2.5430839970032584</c:v>
                </c:pt>
                <c:pt idx="27">
                  <c:v>2.5430839970032584</c:v>
                </c:pt>
                <c:pt idx="28">
                  <c:v>2.5430839970032584</c:v>
                </c:pt>
                <c:pt idx="29">
                  <c:v>2.5430839970032584</c:v>
                </c:pt>
                <c:pt idx="30">
                  <c:v>2.522478068596274</c:v>
                </c:pt>
                <c:pt idx="31">
                  <c:v>2.4647814690567182</c:v>
                </c:pt>
                <c:pt idx="32">
                  <c:v>2.3638124198624952</c:v>
                </c:pt>
                <c:pt idx="33">
                  <c:v>2.2224557509905831</c:v>
                </c:pt>
                <c:pt idx="34">
                  <c:v>2.0492938316224909</c:v>
                </c:pt>
                <c:pt idx="35">
                  <c:v>1.8553524819302281</c:v>
                </c:pt>
                <c:pt idx="36">
                  <c:v>1.6517140647533517</c:v>
                </c:pt>
                <c:pt idx="37">
                  <c:v>1.4480756475764751</c:v>
                </c:pt>
                <c:pt idx="38">
                  <c:v>1.2520736710437317</c:v>
                </c:pt>
                <c:pt idx="39">
                  <c:v>1.0691384929465044</c:v>
                </c:pt>
                <c:pt idx="40">
                  <c:v>0.90266748087802795</c:v>
                </c:pt>
                <c:pt idx="41">
                  <c:v>0.75435694285338517</c:v>
                </c:pt>
                <c:pt idx="42">
                  <c:v>0.62458522208182277</c:v>
                </c:pt>
                <c:pt idx="43">
                  <c:v>0.51278189341709202</c:v>
                </c:pt>
                <c:pt idx="44">
                  <c:v>0.41774906405207063</c:v>
                </c:pt>
                <c:pt idx="45">
                  <c:v>0.33792148738545263</c:v>
                </c:pt>
                <c:pt idx="46">
                  <c:v>0.27156481428132667</c:v>
                </c:pt>
                <c:pt idx="47">
                  <c:v>0.21691814231322265</c:v>
                </c:pt>
                <c:pt idx="48">
                  <c:v>0.17229002687260458</c:v>
                </c:pt>
                <c:pt idx="49">
                  <c:v>0.13611776488389299</c:v>
                </c:pt>
                <c:pt idx="50">
                  <c:v>0.10699909398298034</c:v>
                </c:pt>
                <c:pt idx="51">
                  <c:v>8.3704157262250223E-2</c:v>
                </c:pt>
                <c:pt idx="52">
                  <c:v>6.5174093961669316E-2</c:v>
                </c:pt>
                <c:pt idx="53">
                  <c:v>5.0511174306426966E-2</c:v>
                </c:pt>
                <c:pt idx="54">
                  <c:v>3.896412507792385E-2</c:v>
                </c:pt>
                <c:pt idx="55">
                  <c:v>2.9911238482777384E-2</c:v>
                </c:pt>
                <c:pt idx="56">
                  <c:v>2.2843023179643644E-2</c:v>
                </c:pt>
                <c:pt idx="57">
                  <c:v>1.7345522388317602E-2</c:v>
                </c:pt>
                <c:pt idx="58">
                  <c:v>1.3084959275039946E-2</c:v>
                </c:pt>
                <c:pt idx="59">
                  <c:v>9.7940415599562704E-3</c:v>
                </c:pt>
                <c:pt idx="60">
                  <c:v>7.2600349193420073E-3</c:v>
                </c:pt>
                <c:pt idx="61">
                  <c:v>5.3145717565479655E-3</c:v>
                </c:pt>
                <c:pt idx="62">
                  <c:v>3.8250765225335804E-3</c:v>
                </c:pt>
                <c:pt idx="63">
                  <c:v>2.6876437983771144E-3</c:v>
                </c:pt>
                <c:pt idx="64">
                  <c:v>1.8211876937989794E-3</c:v>
                </c:pt>
                <c:pt idx="65">
                  <c:v>1.1626810543197412E-3</c:v>
                </c:pt>
                <c:pt idx="66">
                  <c:v>6.6331351938133721E-4</c:v>
                </c:pt>
                <c:pt idx="67">
                  <c:v>2.8541376321168524E-4</c:v>
                </c:pt>
                <c:pt idx="68">
                  <c:v>0</c:v>
                </c:pt>
                <c:pt idx="69">
                  <c:v>0</c:v>
                </c:pt>
              </c:numCache>
            </c:numRef>
          </c:val>
          <c:extLst>
            <c:ext xmlns:c16="http://schemas.microsoft.com/office/drawing/2014/chart" uri="{C3380CC4-5D6E-409C-BE32-E72D297353CC}">
              <c16:uniqueId val="{00000000-8C93-47E7-9D2C-BCF03E5CFB3A}"/>
            </c:ext>
          </c:extLst>
        </c:ser>
        <c:dLbls>
          <c:showLegendKey val="0"/>
          <c:showVal val="0"/>
          <c:showCatName val="0"/>
          <c:showSerName val="0"/>
          <c:showPercent val="0"/>
          <c:showBubbleSize val="0"/>
        </c:dLbls>
        <c:gapWidth val="219"/>
        <c:overlap val="-27"/>
        <c:axId val="54663488"/>
        <c:axId val="54678464"/>
      </c:barChart>
      <c:lineChart>
        <c:grouping val="standard"/>
        <c:varyColors val="0"/>
        <c:ser>
          <c:idx val="1"/>
          <c:order val="1"/>
          <c:tx>
            <c:strRef>
              <c:f>'2. Micro purchasing decisions'!$O$1</c:f>
              <c:strCache>
                <c:ptCount val="1"/>
                <c:pt idx="0">
                  <c:v>Fill rate, %</c:v>
                </c:pt>
              </c:strCache>
            </c:strRef>
          </c:tx>
          <c:spPr>
            <a:ln w="28575" cap="rnd">
              <a:solidFill>
                <a:schemeClr val="accent2"/>
              </a:solidFill>
              <a:round/>
            </a:ln>
            <a:effectLst/>
          </c:spPr>
          <c:marker>
            <c:symbol val="none"/>
          </c:marker>
          <c:val>
            <c:numRef>
              <c:f>'2. Micro purchasing decisions'!$O$104:$O$173</c:f>
              <c:numCache>
                <c:formatCode>0.000</c:formatCode>
                <c:ptCount val="70"/>
                <c:pt idx="0">
                  <c:v>2.5430839970032584</c:v>
                </c:pt>
                <c:pt idx="1">
                  <c:v>5.0861679940065168</c:v>
                </c:pt>
                <c:pt idx="2">
                  <c:v>7.6292519910097756</c:v>
                </c:pt>
                <c:pt idx="3">
                  <c:v>10.172335988013034</c:v>
                </c:pt>
                <c:pt idx="4">
                  <c:v>12.715419985016291</c:v>
                </c:pt>
                <c:pt idx="5">
                  <c:v>15.258503982019549</c:v>
                </c:pt>
                <c:pt idx="6">
                  <c:v>17.801587979022809</c:v>
                </c:pt>
                <c:pt idx="7">
                  <c:v>20.344671976026067</c:v>
                </c:pt>
                <c:pt idx="8">
                  <c:v>22.887755973029325</c:v>
                </c:pt>
                <c:pt idx="9">
                  <c:v>25.430839970032583</c:v>
                </c:pt>
                <c:pt idx="10">
                  <c:v>27.973923967035841</c:v>
                </c:pt>
                <c:pt idx="11">
                  <c:v>30.517007964039099</c:v>
                </c:pt>
                <c:pt idx="12">
                  <c:v>33.06009196104236</c:v>
                </c:pt>
                <c:pt idx="13">
                  <c:v>35.603175958045618</c:v>
                </c:pt>
                <c:pt idx="14">
                  <c:v>38.146259955048876</c:v>
                </c:pt>
                <c:pt idx="15">
                  <c:v>40.689343952052134</c:v>
                </c:pt>
                <c:pt idx="16">
                  <c:v>43.232427949055392</c:v>
                </c:pt>
                <c:pt idx="17">
                  <c:v>45.77551194605865</c:v>
                </c:pt>
                <c:pt idx="18">
                  <c:v>48.318595943061908</c:v>
                </c:pt>
                <c:pt idx="19">
                  <c:v>50.861679940065166</c:v>
                </c:pt>
                <c:pt idx="20">
                  <c:v>53.404763937068424</c:v>
                </c:pt>
                <c:pt idx="21">
                  <c:v>55.947847934071682</c:v>
                </c:pt>
                <c:pt idx="22">
                  <c:v>58.49093193107494</c:v>
                </c:pt>
                <c:pt idx="23">
                  <c:v>61.034015928078198</c:v>
                </c:pt>
                <c:pt idx="24">
                  <c:v>63.577099925081455</c:v>
                </c:pt>
                <c:pt idx="25">
                  <c:v>66.120183922084721</c:v>
                </c:pt>
                <c:pt idx="26">
                  <c:v>68.663267919087986</c:v>
                </c:pt>
                <c:pt idx="27">
                  <c:v>71.206351916091251</c:v>
                </c:pt>
                <c:pt idx="28">
                  <c:v>73.749435913094516</c:v>
                </c:pt>
                <c:pt idx="29">
                  <c:v>76.292519910097781</c:v>
                </c:pt>
                <c:pt idx="30">
                  <c:v>78.814997978694052</c:v>
                </c:pt>
                <c:pt idx="31">
                  <c:v>81.279779447750769</c:v>
                </c:pt>
                <c:pt idx="32">
                  <c:v>83.643591867613267</c:v>
                </c:pt>
                <c:pt idx="33">
                  <c:v>85.866047618603844</c:v>
                </c:pt>
                <c:pt idx="34">
                  <c:v>87.915341450226336</c:v>
                </c:pt>
                <c:pt idx="35">
                  <c:v>89.770693932156561</c:v>
                </c:pt>
                <c:pt idx="36">
                  <c:v>91.422407996909911</c:v>
                </c:pt>
                <c:pt idx="37">
                  <c:v>92.870483644486384</c:v>
                </c:pt>
                <c:pt idx="38">
                  <c:v>94.122557315530116</c:v>
                </c:pt>
                <c:pt idx="39">
                  <c:v>95.191695808476624</c:v>
                </c:pt>
                <c:pt idx="40">
                  <c:v>96.094363289354646</c:v>
                </c:pt>
                <c:pt idx="41">
                  <c:v>96.848720232208038</c:v>
                </c:pt>
                <c:pt idx="42">
                  <c:v>97.473305454289857</c:v>
                </c:pt>
                <c:pt idx="43">
                  <c:v>97.986087347706956</c:v>
                </c:pt>
                <c:pt idx="44">
                  <c:v>98.403836411759031</c:v>
                </c:pt>
                <c:pt idx="45">
                  <c:v>98.741757899144488</c:v>
                </c:pt>
                <c:pt idx="46">
                  <c:v>99.013322713425822</c:v>
                </c:pt>
                <c:pt idx="47">
                  <c:v>99.230240855739041</c:v>
                </c:pt>
                <c:pt idx="48">
                  <c:v>99.402530882611643</c:v>
                </c:pt>
                <c:pt idx="49">
                  <c:v>99.538648647495535</c:v>
                </c:pt>
                <c:pt idx="50">
                  <c:v>99.645647741478513</c:v>
                </c:pt>
                <c:pt idx="51">
                  <c:v>99.729351898740759</c:v>
                </c:pt>
                <c:pt idx="52">
                  <c:v>99.794525992702432</c:v>
                </c:pt>
                <c:pt idx="53">
                  <c:v>99.845037167008854</c:v>
                </c:pt>
                <c:pt idx="54">
                  <c:v>99.884001292086779</c:v>
                </c:pt>
                <c:pt idx="55">
                  <c:v>99.913912530569561</c:v>
                </c:pt>
                <c:pt idx="56">
                  <c:v>99.936755553749208</c:v>
                </c:pt>
                <c:pt idx="57">
                  <c:v>99.954101076137519</c:v>
                </c:pt>
                <c:pt idx="58">
                  <c:v>99.967186035412553</c:v>
                </c:pt>
                <c:pt idx="59">
                  <c:v>99.976980076972509</c:v>
                </c:pt>
                <c:pt idx="60">
                  <c:v>99.98424011189185</c:v>
                </c:pt>
                <c:pt idx="61">
                  <c:v>99.989554683648393</c:v>
                </c:pt>
                <c:pt idx="62">
                  <c:v>99.993379760170924</c:v>
                </c:pt>
                <c:pt idx="63">
                  <c:v>99.996067403969306</c:v>
                </c:pt>
                <c:pt idx="64">
                  <c:v>99.997888591663099</c:v>
                </c:pt>
                <c:pt idx="65">
                  <c:v>99.999051272717423</c:v>
                </c:pt>
                <c:pt idx="66">
                  <c:v>99.999714586236806</c:v>
                </c:pt>
                <c:pt idx="67">
                  <c:v>100.00000000000001</c:v>
                </c:pt>
                <c:pt idx="68">
                  <c:v>100.00000000000001</c:v>
                </c:pt>
                <c:pt idx="69">
                  <c:v>100.00000000000001</c:v>
                </c:pt>
              </c:numCache>
            </c:numRef>
          </c:val>
          <c:smooth val="0"/>
          <c:extLst>
            <c:ext xmlns:c16="http://schemas.microsoft.com/office/drawing/2014/chart" uri="{C3380CC4-5D6E-409C-BE32-E72D297353CC}">
              <c16:uniqueId val="{00000001-8C93-47E7-9D2C-BCF03E5CFB3A}"/>
            </c:ext>
          </c:extLst>
        </c:ser>
        <c:dLbls>
          <c:showLegendKey val="0"/>
          <c:showVal val="0"/>
          <c:showCatName val="0"/>
          <c:showSerName val="0"/>
          <c:showPercent val="0"/>
          <c:showBubbleSize val="0"/>
        </c:dLbls>
        <c:marker val="1"/>
        <c:smooth val="0"/>
        <c:axId val="1546122960"/>
        <c:axId val="1546132528"/>
      </c:lineChart>
      <c:catAx>
        <c:axId val="54663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 levels,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8464"/>
        <c:crosses val="autoZero"/>
        <c:auto val="1"/>
        <c:lblAlgn val="ctr"/>
        <c:lblOffset val="100"/>
        <c:noMultiLvlLbl val="0"/>
      </c:catAx>
      <c:valAx>
        <c:axId val="54678464"/>
        <c:scaling>
          <c:orientation val="minMax"/>
          <c:max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Fill rate gains per unit of stock,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3488"/>
        <c:crosses val="autoZero"/>
        <c:crossBetween val="between"/>
      </c:valAx>
      <c:valAx>
        <c:axId val="1546132528"/>
        <c:scaling>
          <c:orientation val="minMax"/>
          <c:max val="100"/>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fill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122960"/>
        <c:crosses val="max"/>
        <c:crossBetween val="between"/>
      </c:valAx>
      <c:catAx>
        <c:axId val="1546122960"/>
        <c:scaling>
          <c:orientation val="minMax"/>
        </c:scaling>
        <c:delete val="1"/>
        <c:axPos val="b"/>
        <c:majorTickMark val="out"/>
        <c:minorTickMark val="none"/>
        <c:tickLblPos val="nextTo"/>
        <c:crossAx val="15461325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Probabilistic demand forecast_Pen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Micro purchasing decisions'!$P$1</c:f>
              <c:strCache>
                <c:ptCount val="1"/>
                <c:pt idx="0">
                  <c:v>Demand probability, %</c:v>
                </c:pt>
              </c:strCache>
            </c:strRef>
          </c:tx>
          <c:spPr>
            <a:solidFill>
              <a:schemeClr val="accent1"/>
            </a:solidFill>
            <a:ln>
              <a:noFill/>
            </a:ln>
            <a:effectLst/>
          </c:spPr>
          <c:invertIfNegative val="0"/>
          <c:cat>
            <c:numRef>
              <c:f>'2. Micro purchasing decisions'!$M$104:$M$173</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'2. Micro purchasing decisions'!$P$104:$P$173</c:f>
              <c:numCache>
                <c:formatCode>0.0000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0.81027321281035281</c:v>
                </c:pt>
                <c:pt idx="30">
                  <c:v>2.2687649958689886</c:v>
                </c:pt>
                <c:pt idx="31">
                  <c:v>3.970338742770732</c:v>
                </c:pt>
                <c:pt idx="32">
                  <c:v>5.5584742398790237</c:v>
                </c:pt>
                <c:pt idx="33">
                  <c:v>6.8091309438518026</c:v>
                </c:pt>
                <c:pt idx="34">
                  <c:v>7.62622665711402</c:v>
                </c:pt>
                <c:pt idx="35">
                  <c:v>8.007537989969725</c:v>
                </c:pt>
                <c:pt idx="36">
                  <c:v>8.0075379899697232</c:v>
                </c:pt>
                <c:pt idx="37">
                  <c:v>7.7072553153458561</c:v>
                </c:pt>
                <c:pt idx="38">
                  <c:v>7.1934382943227968</c:v>
                </c:pt>
                <c:pt idx="39">
                  <c:v>6.5460288478337452</c:v>
                </c:pt>
                <c:pt idx="40">
                  <c:v>5.8319166098882453</c:v>
                </c:pt>
                <c:pt idx="41">
                  <c:v>5.1029270336522146</c:v>
                </c:pt>
                <c:pt idx="42">
                  <c:v>4.3963679059157545</c:v>
                </c:pt>
                <c:pt idx="43">
                  <c:v>3.736912720028394</c:v>
                </c:pt>
                <c:pt idx="44">
                  <c:v>3.1390066848238489</c:v>
                </c:pt>
                <c:pt idx="45">
                  <c:v>2.6092993067598234</c:v>
                </c:pt>
                <c:pt idx="46">
                  <c:v>2.1488347232139735</c:v>
                </c:pt>
                <c:pt idx="47">
                  <c:v>1.7548816906247455</c:v>
                </c:pt>
                <c:pt idx="48">
                  <c:v>1.4223777913484765</c:v>
                </c:pt>
                <c:pt idx="49">
                  <c:v>1.1450141220355239</c:v>
                </c:pt>
                <c:pt idx="50">
                  <c:v>0.91601129762841871</c:v>
                </c:pt>
                <c:pt idx="51">
                  <c:v>0.72864535038624278</c:v>
                </c:pt>
                <c:pt idx="52">
                  <c:v>0.57658023378389645</c:v>
                </c:pt>
                <c:pt idx="53">
                  <c:v>0.45405693410481857</c:v>
                </c:pt>
                <c:pt idx="54">
                  <c:v>0.35598063633817728</c:v>
                </c:pt>
                <c:pt idx="55">
                  <c:v>0.2779387276025001</c:v>
                </c:pt>
                <c:pt idx="56">
                  <c:v>0.21617456591305592</c:v>
                </c:pt>
                <c:pt idx="57">
                  <c:v>0.16753528858261826</c:v>
                </c:pt>
                <c:pt idx="58">
                  <c:v>0.12940656773278106</c:v>
                </c:pt>
                <c:pt idx="59">
                  <c:v>9.9643057154241294E-2</c:v>
                </c:pt>
                <c:pt idx="60">
                  <c:v>7.6500153557127137E-2</c:v>
                </c:pt>
                <c:pt idx="61">
                  <c:v>5.8570430067175577E-2</c:v>
                </c:pt>
                <c:pt idx="62">
                  <c:v>4.4726510233115989E-2</c:v>
                </c:pt>
                <c:pt idx="63">
                  <c:v>3.4071076912873567E-2</c:v>
                </c:pt>
                <c:pt idx="64">
                  <c:v>2.5894018453783876E-2</c:v>
                </c:pt>
                <c:pt idx="65">
                  <c:v>1.9636297327452777E-2</c:v>
                </c:pt>
                <c:pt idx="66">
                  <c:v>1.4859900680234552E-2</c:v>
                </c:pt>
                <c:pt idx="67">
                  <c:v>1.122313551375609E-2</c:v>
                </c:pt>
                <c:pt idx="68">
                  <c:v>0</c:v>
                </c:pt>
                <c:pt idx="69">
                  <c:v>0</c:v>
                </c:pt>
              </c:numCache>
            </c:numRef>
          </c:val>
          <c:extLst>
            <c:ext xmlns:c16="http://schemas.microsoft.com/office/drawing/2014/chart" uri="{C3380CC4-5D6E-409C-BE32-E72D297353CC}">
              <c16:uniqueId val="{00000000-9535-495B-A9C3-B42C20DCD1D2}"/>
            </c:ext>
          </c:extLst>
        </c:ser>
        <c:dLbls>
          <c:showLegendKey val="0"/>
          <c:showVal val="0"/>
          <c:showCatName val="0"/>
          <c:showSerName val="0"/>
          <c:showPercent val="0"/>
          <c:showBubbleSize val="0"/>
        </c:dLbls>
        <c:gapWidth val="219"/>
        <c:overlap val="-27"/>
        <c:axId val="22549472"/>
        <c:axId val="22550720"/>
      </c:barChart>
      <c:lineChart>
        <c:grouping val="standard"/>
        <c:varyColors val="0"/>
        <c:ser>
          <c:idx val="1"/>
          <c:order val="1"/>
          <c:tx>
            <c:strRef>
              <c:f>'2. Micro purchasing decisions'!$Q$1</c:f>
              <c:strCache>
                <c:ptCount val="1"/>
                <c:pt idx="0">
                  <c:v>Sell Probability, %</c:v>
                </c:pt>
              </c:strCache>
            </c:strRef>
          </c:tx>
          <c:spPr>
            <a:ln w="28575" cap="rnd">
              <a:solidFill>
                <a:schemeClr val="accent2"/>
              </a:solidFill>
              <a:round/>
            </a:ln>
            <a:effectLst/>
          </c:spPr>
          <c:marker>
            <c:symbol val="none"/>
          </c:marker>
          <c:cat>
            <c:strRef>
              <c:f>'3. Charts'!#REF!</c:f>
              <c:strCache>
                <c:ptCount val="1"/>
                <c:pt idx="0">
                  <c:v>#REF!</c:v>
                </c:pt>
              </c:strCache>
            </c:strRef>
          </c:cat>
          <c:val>
            <c:numRef>
              <c:f>'2. Micro purchasing decisions'!$Q$104:$Q$173</c:f>
              <c:numCache>
                <c:formatCode>0.00</c:formatCode>
                <c:ptCount val="70"/>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99.189726787189642</c:v>
                </c:pt>
                <c:pt idx="31">
                  <c:v>96.920961791320664</c:v>
                </c:pt>
                <c:pt idx="32">
                  <c:v>92.950623048549929</c:v>
                </c:pt>
                <c:pt idx="33">
                  <c:v>87.392148808670896</c:v>
                </c:pt>
                <c:pt idx="34">
                  <c:v>80.583017864819098</c:v>
                </c:pt>
                <c:pt idx="35">
                  <c:v>72.956791207705081</c:v>
                </c:pt>
                <c:pt idx="36">
                  <c:v>64.949253217735361</c:v>
                </c:pt>
                <c:pt idx="37">
                  <c:v>56.941715227765627</c:v>
                </c:pt>
                <c:pt idx="38">
                  <c:v>49.234459912419773</c:v>
                </c:pt>
                <c:pt idx="39">
                  <c:v>42.041021618096977</c:v>
                </c:pt>
                <c:pt idx="40">
                  <c:v>35.494992770263238</c:v>
                </c:pt>
                <c:pt idx="41">
                  <c:v>29.663076160374999</c:v>
                </c:pt>
                <c:pt idx="42">
                  <c:v>24.560149126722791</c:v>
                </c:pt>
                <c:pt idx="43">
                  <c:v>20.163781220807039</c:v>
                </c:pt>
                <c:pt idx="44">
                  <c:v>16.426868500778639</c:v>
                </c:pt>
                <c:pt idx="45">
                  <c:v>13.287861815954784</c:v>
                </c:pt>
                <c:pt idx="46">
                  <c:v>10.678562509194961</c:v>
                </c:pt>
                <c:pt idx="47">
                  <c:v>8.529727785980981</c:v>
                </c:pt>
                <c:pt idx="48">
                  <c:v>6.7748460953562386</c:v>
                </c:pt>
                <c:pt idx="49">
                  <c:v>5.3524683040077576</c:v>
                </c:pt>
                <c:pt idx="50">
                  <c:v>4.2074541819722384</c:v>
                </c:pt>
                <c:pt idx="51">
                  <c:v>3.291442884343823</c:v>
                </c:pt>
                <c:pt idx="52">
                  <c:v>2.5627975339575784</c:v>
                </c:pt>
                <c:pt idx="53">
                  <c:v>1.9862173001736778</c:v>
                </c:pt>
                <c:pt idx="54">
                  <c:v>1.5321603660688652</c:v>
                </c:pt>
                <c:pt idx="55">
                  <c:v>1.1761797297306913</c:v>
                </c:pt>
                <c:pt idx="56">
                  <c:v>0.89824100212818792</c:v>
                </c:pt>
                <c:pt idx="57">
                  <c:v>0.68206643621513763</c:v>
                </c:pt>
                <c:pt idx="58">
                  <c:v>0.51453114763252472</c:v>
                </c:pt>
                <c:pt idx="59">
                  <c:v>0.38512457989973825</c:v>
                </c:pt>
                <c:pt idx="60">
                  <c:v>0.28548152274549921</c:v>
                </c:pt>
                <c:pt idx="61">
                  <c:v>0.20898136918837906</c:v>
                </c:pt>
                <c:pt idx="62">
                  <c:v>0.15041093912120118</c:v>
                </c:pt>
                <c:pt idx="63">
                  <c:v>0.10568442888808249</c:v>
                </c:pt>
                <c:pt idx="64">
                  <c:v>7.1613351975202022E-2</c:v>
                </c:pt>
                <c:pt idx="65">
                  <c:v>4.5719333521418548E-2</c:v>
                </c:pt>
                <c:pt idx="66">
                  <c:v>2.6083036193966791E-2</c:v>
                </c:pt>
                <c:pt idx="67">
                  <c:v>1.1223135513731108E-2</c:v>
                </c:pt>
                <c:pt idx="68">
                  <c:v>0</c:v>
                </c:pt>
                <c:pt idx="69">
                  <c:v>0</c:v>
                </c:pt>
              </c:numCache>
            </c:numRef>
          </c:val>
          <c:smooth val="0"/>
          <c:extLst>
            <c:ext xmlns:c16="http://schemas.microsoft.com/office/drawing/2014/chart" uri="{C3380CC4-5D6E-409C-BE32-E72D297353CC}">
              <c16:uniqueId val="{00000001-9535-495B-A9C3-B42C20DCD1D2}"/>
            </c:ext>
          </c:extLst>
        </c:ser>
        <c:dLbls>
          <c:showLegendKey val="0"/>
          <c:showVal val="0"/>
          <c:showCatName val="0"/>
          <c:showSerName val="0"/>
          <c:showPercent val="0"/>
          <c:showBubbleSize val="0"/>
        </c:dLbls>
        <c:marker val="1"/>
        <c:smooth val="0"/>
        <c:axId val="22548640"/>
        <c:axId val="22551552"/>
      </c:lineChart>
      <c:catAx>
        <c:axId val="2254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values,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0720"/>
        <c:crosses val="autoZero"/>
        <c:auto val="1"/>
        <c:lblAlgn val="ctr"/>
        <c:lblOffset val="100"/>
        <c:noMultiLvlLbl val="0"/>
      </c:catAx>
      <c:valAx>
        <c:axId val="2255072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9472"/>
        <c:crosses val="autoZero"/>
        <c:crossBetween val="between"/>
      </c:valAx>
      <c:valAx>
        <c:axId val="22551552"/>
        <c:scaling>
          <c:orientation val="minMax"/>
          <c:max val="1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 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8640"/>
        <c:crosses val="max"/>
        <c:crossBetween val="between"/>
      </c:valAx>
      <c:catAx>
        <c:axId val="22548640"/>
        <c:scaling>
          <c:orientation val="minMax"/>
        </c:scaling>
        <c:delete val="1"/>
        <c:axPos val="b"/>
        <c:numFmt formatCode="General" sourceLinked="1"/>
        <c:majorTickMark val="none"/>
        <c:minorTickMark val="none"/>
        <c:tickLblPos val="nextTo"/>
        <c:crossAx val="225515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Driving forces_Bookcase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'2. Micro purchasing decisions'!$Q$1</c:f>
              <c:strCache>
                <c:ptCount val="1"/>
                <c:pt idx="0">
                  <c:v>Sell Probability, %</c:v>
                </c:pt>
              </c:strCache>
            </c:strRef>
          </c:tx>
          <c:spPr>
            <a:ln w="28575" cap="rnd">
              <a:solidFill>
                <a:schemeClr val="accent2"/>
              </a:solidFill>
              <a:round/>
            </a:ln>
            <a:effectLst/>
          </c:spPr>
          <c:marker>
            <c:symbol val="none"/>
          </c:marker>
          <c:val>
            <c:numRef>
              <c:f>'2. Micro purchasing decisions'!$Q$240:$Q$299</c:f>
              <c:numCache>
                <c:formatCode>0.00</c:formatCode>
                <c:ptCount val="60"/>
                <c:pt idx="0">
                  <c:v>75.661112086934565</c:v>
                </c:pt>
                <c:pt idx="1">
                  <c:v>68.454327895961825</c:v>
                </c:pt>
                <c:pt idx="2">
                  <c:v>61.24754370498907</c:v>
                </c:pt>
                <c:pt idx="3">
                  <c:v>54.311013921177796</c:v>
                </c:pt>
                <c:pt idx="4">
                  <c:v>47.836919456287276</c:v>
                </c:pt>
                <c:pt idx="5">
                  <c:v>41.945493493236903</c:v>
                </c:pt>
                <c:pt idx="6">
                  <c:v>36.69676854433748</c:v>
                </c:pt>
                <c:pt idx="7">
                  <c:v>32.10413421405049</c:v>
                </c:pt>
                <c:pt idx="8">
                  <c:v>28.147403098726315</c:v>
                </c:pt>
                <c:pt idx="9">
                  <c:v>24.784181650700759</c:v>
                </c:pt>
                <c:pt idx="10">
                  <c:v>21.959075634359294</c:v>
                </c:pt>
                <c:pt idx="11">
                  <c:v>19.610706258275457</c:v>
                </c:pt>
                <c:pt idx="12">
                  <c:v>17.67675500738288</c:v>
                </c:pt>
                <c:pt idx="13">
                  <c:v>16.097361485820613</c:v>
                </c:pt>
                <c:pt idx="14">
                  <c:v>14.817221473606978</c:v>
                </c:pt>
                <c:pt idx="15">
                  <c:v>13.78670876377501</c:v>
                </c:pt>
                <c:pt idx="16">
                  <c:v>12.962298595909431</c:v>
                </c:pt>
                <c:pt idx="17">
                  <c:v>12.306517780561819</c:v>
                </c:pt>
                <c:pt idx="18">
                  <c:v>11.787595570156313</c:v>
                </c:pt>
                <c:pt idx="19">
                  <c:v>11.378944329461973</c:v>
                </c:pt>
                <c:pt idx="20">
                  <c:v>10.977534435476585</c:v>
                </c:pt>
                <c:pt idx="21">
                  <c:v>10.50051308104743</c:v>
                </c:pt>
                <c:pt idx="22">
                  <c:v>9.9089220974486096</c:v>
                </c:pt>
                <c:pt idx="23">
                  <c:v>9.2022929137363576</c:v>
                </c:pt>
                <c:pt idx="24">
                  <c:v>8.4049139083916771</c:v>
                </c:pt>
                <c:pt idx="25">
                  <c:v>7.5526124912414616</c:v>
                </c:pt>
                <c:pt idx="26">
                  <c:v>6.6830085540430701</c:v>
                </c:pt>
                <c:pt idx="27">
                  <c:v>5.8295413679856409</c:v>
                </c:pt>
                <c:pt idx="28">
                  <c:v>5.018561977241248</c:v>
                </c:pt>
                <c:pt idx="29">
                  <c:v>4.2685541785873795</c:v>
                </c:pt>
                <c:pt idx="30">
                  <c:v>3.5906466771955934</c:v>
                </c:pt>
                <c:pt idx="31">
                  <c:v>2.9897823486120672</c:v>
                </c:pt>
                <c:pt idx="32">
                  <c:v>2.4661157346346414</c:v>
                </c:pt>
                <c:pt idx="33">
                  <c:v>2.0163781220806811</c:v>
                </c:pt>
                <c:pt idx="34">
                  <c:v>1.6426868500778369</c:v>
                </c:pt>
                <c:pt idx="35">
                  <c:v>1.3287861815954471</c:v>
                </c:pt>
                <c:pt idx="36">
                  <c:v>1.067856250919462</c:v>
                </c:pt>
                <c:pt idx="37">
                  <c:v>0.85297277859805831</c:v>
                </c:pt>
                <c:pt idx="38">
                  <c:v>0.67748460953558265</c:v>
                </c:pt>
                <c:pt idx="39">
                  <c:v>0.53524683040073739</c:v>
                </c:pt>
                <c:pt idx="40">
                  <c:v>0.42074541819718547</c:v>
                </c:pt>
                <c:pt idx="41">
                  <c:v>0.32914428843434962</c:v>
                </c:pt>
                <c:pt idx="42">
                  <c:v>0.25627975339573084</c:v>
                </c:pt>
                <c:pt idx="43">
                  <c:v>0.19862173001733652</c:v>
                </c:pt>
                <c:pt idx="44">
                  <c:v>0.15321603660684957</c:v>
                </c:pt>
                <c:pt idx="45">
                  <c:v>0.11761797297303644</c:v>
                </c:pt>
                <c:pt idx="46">
                  <c:v>8.9824100212780422E-2</c:v>
                </c:pt>
                <c:pt idx="47">
                  <c:v>6.8206643621479657E-2</c:v>
                </c:pt>
                <c:pt idx="48">
                  <c:v>5.1453114763219787E-2</c:v>
                </c:pt>
                <c:pt idx="49">
                  <c:v>3.8512457989938298E-2</c:v>
                </c:pt>
                <c:pt idx="50">
                  <c:v>2.854815227451013E-2</c:v>
                </c:pt>
                <c:pt idx="51">
                  <c:v>2.0898136918802379E-2</c:v>
                </c:pt>
                <c:pt idx="52">
                  <c:v>1.5041093912088854E-2</c:v>
                </c:pt>
                <c:pt idx="53">
                  <c:v>1.056844288878267E-2</c:v>
                </c:pt>
                <c:pt idx="54">
                  <c:v>7.1613351974946227E-3</c:v>
                </c:pt>
                <c:pt idx="55">
                  <c:v>4.5719333521105909E-3</c:v>
                </c:pt>
                <c:pt idx="56">
                  <c:v>2.6083036193682574E-3</c:v>
                </c:pt>
                <c:pt idx="57">
                  <c:v>1.1223135513489524E-3</c:v>
                </c:pt>
                <c:pt idx="58">
                  <c:v>0</c:v>
                </c:pt>
                <c:pt idx="59">
                  <c:v>0</c:v>
                </c:pt>
              </c:numCache>
            </c:numRef>
          </c:val>
          <c:smooth val="0"/>
          <c:extLst>
            <c:ext xmlns:c16="http://schemas.microsoft.com/office/drawing/2014/chart" uri="{C3380CC4-5D6E-409C-BE32-E72D297353CC}">
              <c16:uniqueId val="{00000001-69FB-4AFB-8608-10EFB0CFA76F}"/>
            </c:ext>
          </c:extLst>
        </c:ser>
        <c:ser>
          <c:idx val="2"/>
          <c:order val="1"/>
          <c:tx>
            <c:strRef>
              <c:f>'2. Micro purchasing decisions'!$O$1</c:f>
              <c:strCache>
                <c:ptCount val="1"/>
                <c:pt idx="0">
                  <c:v>Fill rate, %</c:v>
                </c:pt>
              </c:strCache>
            </c:strRef>
          </c:tx>
          <c:spPr>
            <a:ln w="28575" cap="rnd">
              <a:solidFill>
                <a:srgbClr val="00B050"/>
              </a:solidFill>
              <a:round/>
            </a:ln>
            <a:effectLst/>
          </c:spPr>
          <c:marker>
            <c:symbol val="none"/>
          </c:marker>
          <c:val>
            <c:numRef>
              <c:f>'2. Micro purchasing decisions'!$O$240:$O$299</c:f>
              <c:numCache>
                <c:formatCode>0.000</c:formatCode>
                <c:ptCount val="60"/>
                <c:pt idx="0">
                  <c:v>84.571891341482143</c:v>
                </c:pt>
                <c:pt idx="1">
                  <c:v>86.208680115987505</c:v>
                </c:pt>
                <c:pt idx="2">
                  <c:v>87.673149859298888</c:v>
                </c:pt>
                <c:pt idx="3">
                  <c:v>88.971762535086071</c:v>
                </c:pt>
                <c:pt idx="4">
                  <c:v>90.115575281184007</c:v>
                </c:pt>
                <c:pt idx="5">
                  <c:v>91.118520091264713</c:v>
                </c:pt>
                <c:pt idx="6">
                  <c:v>91.995964376530083</c:v>
                </c:pt>
                <c:pt idx="7">
                  <c:v>92.763595702582023</c:v>
                </c:pt>
                <c:pt idx="8">
                  <c:v>93.436618940696249</c:v>
                </c:pt>
                <c:pt idx="9">
                  <c:v>94.029225304063402</c:v>
                </c:pt>
                <c:pt idx="10">
                  <c:v>94.554281492643028</c:v>
                </c:pt>
                <c:pt idx="11">
                  <c:v>95.023186598430513</c:v>
                </c:pt>
                <c:pt idx="12">
                  <c:v>95.445849636036243</c:v>
                </c:pt>
                <c:pt idx="13">
                  <c:v>95.8307483179602</c:v>
                </c:pt>
                <c:pt idx="14">
                  <c:v>96.185037995805246</c:v>
                </c:pt>
                <c:pt idx="15">
                  <c:v>96.514687425366773</c:v>
                </c:pt>
                <c:pt idx="16">
                  <c:v>96.824624656301481</c:v>
                </c:pt>
                <c:pt idx="17">
                  <c:v>97.118881729237586</c:v>
                </c:pt>
                <c:pt idx="18">
                  <c:v>97.400731024974803</c:v>
                </c:pt>
                <c:pt idx="19">
                  <c:v>97.67280919616789</c:v>
                </c:pt>
                <c:pt idx="20">
                  <c:v>97.935289388260955</c:v>
                </c:pt>
                <c:pt idx="21">
                  <c:v>98.18636368065232</c:v>
                </c:pt>
                <c:pt idx="22">
                  <c:v>98.423292636863849</c:v>
                </c:pt>
                <c:pt idx="23">
                  <c:v>98.643325616572682</c:v>
                </c:pt>
                <c:pt idx="24">
                  <c:v>98.844292730833857</c:v>
                </c:pt>
                <c:pt idx="25">
                  <c:v>99.024880748039152</c:v>
                </c:pt>
                <c:pt idx="26">
                  <c:v>99.184675953359204</c:v>
                </c:pt>
                <c:pt idx="27">
                  <c:v>99.324064187308934</c:v>
                </c:pt>
                <c:pt idx="28">
                  <c:v>99.444061361497717</c:v>
                </c:pt>
                <c:pt idx="29">
                  <c:v>99.546125347481166</c:v>
                </c:pt>
                <c:pt idx="30">
                  <c:v>99.631980111600399</c:v>
                </c:pt>
                <c:pt idx="31">
                  <c:v>99.703467807657546</c:v>
                </c:pt>
                <c:pt idx="32">
                  <c:v>99.762434284652485</c:v>
                </c:pt>
                <c:pt idx="33">
                  <c:v>99.810647234466202</c:v>
                </c:pt>
                <c:pt idx="34">
                  <c:v>99.849924975974687</c:v>
                </c:pt>
                <c:pt idx="35">
                  <c:v>99.881697142506781</c:v>
                </c:pt>
                <c:pt idx="36">
                  <c:v>99.907230299839753</c:v>
                </c:pt>
                <c:pt idx="37">
                  <c:v>99.927625449596974</c:v>
                </c:pt>
                <c:pt idx="38">
                  <c:v>99.943824559833999</c:v>
                </c:pt>
                <c:pt idx="39">
                  <c:v>99.956622669617815</c:v>
                </c:pt>
                <c:pt idx="40">
                  <c:v>99.966682974036786</c:v>
                </c:pt>
                <c:pt idx="41">
                  <c:v>99.97455303416389</c:v>
                </c:pt>
                <c:pt idx="42">
                  <c:v>99.98068085451338</c:v>
                </c:pt>
                <c:pt idx="43">
                  <c:v>99.985430032951882</c:v>
                </c:pt>
                <c:pt idx="44">
                  <c:v>99.989093530885469</c:v>
                </c:pt>
                <c:pt idx="45">
                  <c:v>99.991905855303216</c:v>
                </c:pt>
                <c:pt idx="46">
                  <c:v>99.994053609629745</c:v>
                </c:pt>
                <c:pt idx="47">
                  <c:v>99.995684476107556</c:v>
                </c:pt>
                <c:pt idx="48">
                  <c:v>99.996914754502598</c:v>
                </c:pt>
                <c:pt idx="49">
                  <c:v>99.99783561313717</c:v>
                </c:pt>
                <c:pt idx="50">
                  <c:v>99.998518218556171</c:v>
                </c:pt>
                <c:pt idx="51">
                  <c:v>99.999017906990318</c:v>
                </c:pt>
                <c:pt idx="52">
                  <c:v>99.999377549607928</c:v>
                </c:pt>
                <c:pt idx="53">
                  <c:v>99.999630248147469</c:v>
                </c:pt>
                <c:pt idx="54">
                  <c:v>99.999801480462821</c:v>
                </c:pt>
                <c:pt idx="55">
                  <c:v>99.9999107984478</c:v>
                </c:pt>
                <c:pt idx="56">
                  <c:v>99.999973164732239</c:v>
                </c:pt>
                <c:pt idx="57">
                  <c:v>100.00000000000006</c:v>
                </c:pt>
                <c:pt idx="58">
                  <c:v>100.00000000000006</c:v>
                </c:pt>
                <c:pt idx="59">
                  <c:v>100.00000000000006</c:v>
                </c:pt>
              </c:numCache>
            </c:numRef>
          </c:val>
          <c:smooth val="0"/>
          <c:extLst>
            <c:ext xmlns:c16="http://schemas.microsoft.com/office/drawing/2014/chart" uri="{C3380CC4-5D6E-409C-BE32-E72D297353CC}">
              <c16:uniqueId val="{00000002-69FB-4AFB-8608-10EFB0CFA76F}"/>
            </c:ext>
          </c:extLst>
        </c:ser>
        <c:ser>
          <c:idx val="3"/>
          <c:order val="2"/>
          <c:tx>
            <c:strRef>
              <c:f>'2. Micro purchasing decisions'!$Z$1</c:f>
              <c:strCache>
                <c:ptCount val="1"/>
                <c:pt idx="0">
                  <c:v>ROI, %</c:v>
                </c:pt>
              </c:strCache>
            </c:strRef>
          </c:tx>
          <c:spPr>
            <a:ln w="28575" cap="rnd">
              <a:solidFill>
                <a:schemeClr val="bg1">
                  <a:lumMod val="65000"/>
                </a:schemeClr>
              </a:solidFill>
              <a:round/>
            </a:ln>
            <a:effectLst/>
          </c:spPr>
          <c:marker>
            <c:symbol val="none"/>
          </c:marker>
          <c:val>
            <c:numRef>
              <c:f>'2. Micro purchasing decisions'!$Z$240:$Z$299</c:f>
              <c:numCache>
                <c:formatCode>0.000</c:formatCode>
                <c:ptCount val="60"/>
                <c:pt idx="0">
                  <c:v>220.87549807480573</c:v>
                </c:pt>
                <c:pt idx="1">
                  <c:v>199.14628169235618</c:v>
                </c:pt>
                <c:pt idx="2">
                  <c:v>177.4170653099066</c:v>
                </c:pt>
                <c:pt idx="3">
                  <c:v>156.50269454179892</c:v>
                </c:pt>
                <c:pt idx="4">
                  <c:v>136.98261515823177</c:v>
                </c:pt>
                <c:pt idx="5">
                  <c:v>119.21934291918559</c:v>
                </c:pt>
                <c:pt idx="6">
                  <c:v>103.3938821971263</c:v>
                </c:pt>
                <c:pt idx="7">
                  <c:v>89.546604065324431</c:v>
                </c:pt>
                <c:pt idx="8">
                  <c:v>77.616641367156689</c:v>
                </c:pt>
                <c:pt idx="9">
                  <c:v>67.476173073714079</c:v>
                </c:pt>
                <c:pt idx="10">
                  <c:v>58.958179707222293</c:v>
                </c:pt>
                <c:pt idx="11">
                  <c:v>51.877597721325998</c:v>
                </c:pt>
                <c:pt idx="12">
                  <c:v>46.046530203529045</c:v>
                </c:pt>
                <c:pt idx="13">
                  <c:v>41.28449173066155</c:v>
                </c:pt>
                <c:pt idx="14">
                  <c:v>37.424734231600496</c:v>
                </c:pt>
                <c:pt idx="15">
                  <c:v>34.317629444856379</c:v>
                </c:pt>
                <c:pt idx="16">
                  <c:v>31.831945615461059</c:v>
                </c:pt>
                <c:pt idx="17">
                  <c:v>29.854697114805727</c:v>
                </c:pt>
                <c:pt idx="18">
                  <c:v>28.290091779504532</c:v>
                </c:pt>
                <c:pt idx="19">
                  <c:v>27.057965077954833</c:v>
                </c:pt>
                <c:pt idx="20">
                  <c:v>25.847671802433936</c:v>
                </c:pt>
                <c:pt idx="21">
                  <c:v>24.409401978505546</c:v>
                </c:pt>
                <c:pt idx="22">
                  <c:v>22.62569260801726</c:v>
                </c:pt>
                <c:pt idx="23">
                  <c:v>20.495130900026844</c:v>
                </c:pt>
                <c:pt idx="24">
                  <c:v>18.090948883912066</c:v>
                </c:pt>
                <c:pt idx="25">
                  <c:v>15.521169988697823</c:v>
                </c:pt>
                <c:pt idx="26">
                  <c:v>12.899222165966718</c:v>
                </c:pt>
                <c:pt idx="27">
                  <c:v>10.325928354228612</c:v>
                </c:pt>
                <c:pt idx="28">
                  <c:v>7.8807397380264819</c:v>
                </c:pt>
                <c:pt idx="29">
                  <c:v>5.6193869191244872</c:v>
                </c:pt>
                <c:pt idx="30">
                  <c:v>3.5754241203661703</c:v>
                </c:pt>
                <c:pt idx="31">
                  <c:v>1.7637546341838166</c:v>
                </c:pt>
                <c:pt idx="32">
                  <c:v>0.18484442043919222</c:v>
                </c:pt>
                <c:pt idx="33">
                  <c:v>-1.1711620367476745</c:v>
                </c:pt>
                <c:pt idx="34">
                  <c:v>-2.2978807360190889</c:v>
                </c:pt>
                <c:pt idx="35">
                  <c:v>-3.2443244434070801</c:v>
                </c:pt>
                <c:pt idx="36">
                  <c:v>-4.0310557751733445</c:v>
                </c:pt>
                <c:pt idx="37">
                  <c:v>-4.6789521660396902</c:v>
                </c:pt>
                <c:pt idx="38">
                  <c:v>-5.2080675519138619</c:v>
                </c:pt>
                <c:pt idx="39">
                  <c:v>-5.6369294962539698</c:v>
                </c:pt>
                <c:pt idx="40">
                  <c:v>-5.9821633614477596</c:v>
                </c:pt>
                <c:pt idx="41">
                  <c:v>-6.2583504536027759</c:v>
                </c:pt>
                <c:pt idx="42">
                  <c:v>-6.4780447314533554</c:v>
                </c:pt>
                <c:pt idx="43">
                  <c:v>-6.651889768709057</c:v>
                </c:pt>
                <c:pt idx="44">
                  <c:v>-6.7887927355479274</c:v>
                </c:pt>
                <c:pt idx="45">
                  <c:v>-6.8961246615495755</c:v>
                </c:pt>
                <c:pt idx="46">
                  <c:v>-6.9799261268508914</c:v>
                </c:pt>
                <c:pt idx="47">
                  <c:v>-7.0451050443074408</c:v>
                </c:pt>
                <c:pt idx="48">
                  <c:v>-7.095618705336272</c:v>
                </c:pt>
                <c:pt idx="49">
                  <c:v>-7.1346361538551104</c:v>
                </c:pt>
                <c:pt idx="50">
                  <c:v>-7.1646795892146189</c:v>
                </c:pt>
                <c:pt idx="51">
                  <c:v>-7.1877451944260873</c:v>
                </c:pt>
                <c:pt idx="52">
                  <c:v>-7.2054047984161178</c:v>
                </c:pt>
                <c:pt idx="53">
                  <c:v>-7.2188903141903165</c:v>
                </c:pt>
                <c:pt idx="54">
                  <c:v>-7.2291631041477347</c:v>
                </c:pt>
                <c:pt idx="55">
                  <c:v>-7.2369704245153876</c:v>
                </c:pt>
                <c:pt idx="56">
                  <c:v>-7.2428909757941708</c:v>
                </c:pt>
                <c:pt idx="57">
                  <c:v>-7.2473713929781081</c:v>
                </c:pt>
                <c:pt idx="58">
                  <c:v>-7.2507552870090626</c:v>
                </c:pt>
                <c:pt idx="59">
                  <c:v>-7.2507552870090626</c:v>
                </c:pt>
              </c:numCache>
            </c:numRef>
          </c:val>
          <c:smooth val="0"/>
          <c:extLst>
            <c:ext xmlns:c16="http://schemas.microsoft.com/office/drawing/2014/chart" uri="{C3380CC4-5D6E-409C-BE32-E72D297353CC}">
              <c16:uniqueId val="{00000003-69FB-4AFB-8608-10EFB0CFA76F}"/>
            </c:ext>
          </c:extLst>
        </c:ser>
        <c:dLbls>
          <c:showLegendKey val="0"/>
          <c:showVal val="0"/>
          <c:showCatName val="0"/>
          <c:showSerName val="0"/>
          <c:showPercent val="0"/>
          <c:showBubbleSize val="0"/>
        </c:dLbls>
        <c:marker val="1"/>
        <c:smooth val="0"/>
        <c:axId val="1546112560"/>
        <c:axId val="1546123376"/>
      </c:lineChart>
      <c:lineChart>
        <c:grouping val="standard"/>
        <c:varyColors val="0"/>
        <c:ser>
          <c:idx val="4"/>
          <c:order val="3"/>
          <c:tx>
            <c:strRef>
              <c:f>'2. Micro purchasing decisions'!$AA$1</c:f>
              <c:strCache>
                <c:ptCount val="1"/>
                <c:pt idx="0">
                  <c:v>Cumulative Investment, $</c:v>
                </c:pt>
              </c:strCache>
            </c:strRef>
          </c:tx>
          <c:spPr>
            <a:ln w="28575" cap="rnd">
              <a:solidFill>
                <a:srgbClr val="00B0F0"/>
              </a:solidFill>
              <a:round/>
            </a:ln>
            <a:effectLst/>
          </c:spPr>
          <c:marker>
            <c:symbol val="none"/>
          </c:marker>
          <c:val>
            <c:numRef>
              <c:f>'2. Micro purchasing decisions'!$AA$240:$AA$299</c:f>
              <c:numCache>
                <c:formatCode>General</c:formatCode>
                <c:ptCount val="60"/>
                <c:pt idx="0">
                  <c:v>13.24</c:v>
                </c:pt>
                <c:pt idx="1">
                  <c:v>26.48</c:v>
                </c:pt>
                <c:pt idx="2">
                  <c:v>39.72</c:v>
                </c:pt>
                <c:pt idx="3">
                  <c:v>52.96</c:v>
                </c:pt>
                <c:pt idx="4">
                  <c:v>66.2</c:v>
                </c:pt>
                <c:pt idx="5">
                  <c:v>79.44</c:v>
                </c:pt>
                <c:pt idx="6">
                  <c:v>92.679999999999993</c:v>
                </c:pt>
                <c:pt idx="7">
                  <c:v>105.91999999999999</c:v>
                </c:pt>
                <c:pt idx="8">
                  <c:v>119.15999999999998</c:v>
                </c:pt>
                <c:pt idx="9">
                  <c:v>132.39999999999998</c:v>
                </c:pt>
                <c:pt idx="10">
                  <c:v>145.63999999999999</c:v>
                </c:pt>
                <c:pt idx="11">
                  <c:v>158.88</c:v>
                </c:pt>
                <c:pt idx="12">
                  <c:v>172.12</c:v>
                </c:pt>
                <c:pt idx="13">
                  <c:v>185.36</c:v>
                </c:pt>
                <c:pt idx="14">
                  <c:v>198.60000000000002</c:v>
                </c:pt>
                <c:pt idx="15">
                  <c:v>211.84000000000003</c:v>
                </c:pt>
                <c:pt idx="16">
                  <c:v>225.08000000000004</c:v>
                </c:pt>
                <c:pt idx="17">
                  <c:v>238.32000000000005</c:v>
                </c:pt>
                <c:pt idx="18">
                  <c:v>251.56000000000006</c:v>
                </c:pt>
                <c:pt idx="19">
                  <c:v>264.80000000000007</c:v>
                </c:pt>
                <c:pt idx="20">
                  <c:v>278.04000000000008</c:v>
                </c:pt>
                <c:pt idx="21">
                  <c:v>291.28000000000009</c:v>
                </c:pt>
                <c:pt idx="22">
                  <c:v>304.5200000000001</c:v>
                </c:pt>
                <c:pt idx="23">
                  <c:v>317.7600000000001</c:v>
                </c:pt>
                <c:pt idx="24">
                  <c:v>331.00000000000011</c:v>
                </c:pt>
                <c:pt idx="25">
                  <c:v>344.24000000000012</c:v>
                </c:pt>
                <c:pt idx="26">
                  <c:v>357.48000000000013</c:v>
                </c:pt>
                <c:pt idx="27">
                  <c:v>370.72000000000014</c:v>
                </c:pt>
                <c:pt idx="28">
                  <c:v>383.96000000000015</c:v>
                </c:pt>
                <c:pt idx="29">
                  <c:v>397.20000000000016</c:v>
                </c:pt>
                <c:pt idx="30">
                  <c:v>410.44000000000017</c:v>
                </c:pt>
                <c:pt idx="31">
                  <c:v>423.68000000000018</c:v>
                </c:pt>
                <c:pt idx="32">
                  <c:v>436.92000000000019</c:v>
                </c:pt>
                <c:pt idx="33">
                  <c:v>450.1600000000002</c:v>
                </c:pt>
                <c:pt idx="34">
                  <c:v>463.4000000000002</c:v>
                </c:pt>
                <c:pt idx="35">
                  <c:v>476.64000000000021</c:v>
                </c:pt>
                <c:pt idx="36">
                  <c:v>489.88000000000022</c:v>
                </c:pt>
                <c:pt idx="37">
                  <c:v>503.12000000000023</c:v>
                </c:pt>
                <c:pt idx="38">
                  <c:v>516.36000000000024</c:v>
                </c:pt>
                <c:pt idx="39">
                  <c:v>529.60000000000025</c:v>
                </c:pt>
                <c:pt idx="40">
                  <c:v>542.84000000000026</c:v>
                </c:pt>
                <c:pt idx="41">
                  <c:v>556.08000000000027</c:v>
                </c:pt>
                <c:pt idx="42">
                  <c:v>569.32000000000028</c:v>
                </c:pt>
                <c:pt idx="43">
                  <c:v>582.56000000000029</c:v>
                </c:pt>
                <c:pt idx="44">
                  <c:v>595.8000000000003</c:v>
                </c:pt>
                <c:pt idx="45">
                  <c:v>609.0400000000003</c:v>
                </c:pt>
                <c:pt idx="46">
                  <c:v>622.28000000000031</c:v>
                </c:pt>
                <c:pt idx="47">
                  <c:v>635.52000000000032</c:v>
                </c:pt>
                <c:pt idx="48">
                  <c:v>648.76000000000033</c:v>
                </c:pt>
                <c:pt idx="49">
                  <c:v>662.00000000000034</c:v>
                </c:pt>
                <c:pt idx="50">
                  <c:v>675.24000000000035</c:v>
                </c:pt>
                <c:pt idx="51">
                  <c:v>688.48000000000036</c:v>
                </c:pt>
                <c:pt idx="52">
                  <c:v>701.72000000000037</c:v>
                </c:pt>
                <c:pt idx="53">
                  <c:v>714.96000000000038</c:v>
                </c:pt>
                <c:pt idx="54">
                  <c:v>728.20000000000039</c:v>
                </c:pt>
                <c:pt idx="55">
                  <c:v>741.4400000000004</c:v>
                </c:pt>
                <c:pt idx="56">
                  <c:v>754.6800000000004</c:v>
                </c:pt>
                <c:pt idx="57">
                  <c:v>767.92000000000041</c:v>
                </c:pt>
                <c:pt idx="58">
                  <c:v>781.16000000000042</c:v>
                </c:pt>
                <c:pt idx="59">
                  <c:v>794.40000000000043</c:v>
                </c:pt>
              </c:numCache>
            </c:numRef>
          </c:val>
          <c:smooth val="0"/>
          <c:extLst>
            <c:ext xmlns:c16="http://schemas.microsoft.com/office/drawing/2014/chart" uri="{C3380CC4-5D6E-409C-BE32-E72D297353CC}">
              <c16:uniqueId val="{00000004-69FB-4AFB-8608-10EFB0CFA76F}"/>
            </c:ext>
          </c:extLst>
        </c:ser>
        <c:dLbls>
          <c:showLegendKey val="0"/>
          <c:showVal val="0"/>
          <c:showCatName val="0"/>
          <c:showSerName val="0"/>
          <c:showPercent val="0"/>
          <c:showBubbleSize val="0"/>
        </c:dLbls>
        <c:marker val="1"/>
        <c:smooth val="0"/>
        <c:axId val="902752496"/>
        <c:axId val="902762064"/>
      </c:lineChart>
      <c:catAx>
        <c:axId val="1546112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Alternative purchasing decisions,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123376"/>
        <c:crosses val="autoZero"/>
        <c:auto val="1"/>
        <c:lblAlgn val="ctr"/>
        <c:lblOffset val="100"/>
        <c:noMultiLvlLbl val="0"/>
      </c:catAx>
      <c:valAx>
        <c:axId val="1546123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112560"/>
        <c:crosses val="autoZero"/>
        <c:crossBetween val="between"/>
      </c:valAx>
      <c:valAx>
        <c:axId val="90276206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Investment,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52496"/>
        <c:crosses val="max"/>
        <c:crossBetween val="between"/>
      </c:valAx>
      <c:catAx>
        <c:axId val="902752496"/>
        <c:scaling>
          <c:orientation val="minMax"/>
        </c:scaling>
        <c:delete val="1"/>
        <c:axPos val="b"/>
        <c:majorTickMark val="out"/>
        <c:minorTickMark val="none"/>
        <c:tickLblPos val="nextTo"/>
        <c:crossAx val="9027620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Increments of fill rate_Bookcase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'2. Micro purchasing decisions'!$N$1</c:f>
              <c:strCache>
                <c:ptCount val="1"/>
                <c:pt idx="0">
                  <c:v>Fill rate gain, %</c:v>
                </c:pt>
              </c:strCache>
            </c:strRef>
          </c:tx>
          <c:spPr>
            <a:solidFill>
              <a:schemeClr val="accent1"/>
            </a:solidFill>
            <a:ln>
              <a:noFill/>
            </a:ln>
            <a:effectLst/>
          </c:spPr>
          <c:invertIfNegative val="0"/>
          <c:val>
            <c:numRef>
              <c:f>'2. Micro purchasing decisions'!$N$205:$N$299</c:f>
              <c:numCache>
                <c:formatCode>0.000</c:formatCode>
                <c:ptCount val="95"/>
                <c:pt idx="0">
                  <c:v>2.3910668979074439</c:v>
                </c:pt>
                <c:pt idx="1">
                  <c:v>2.3910668979074439</c:v>
                </c:pt>
                <c:pt idx="2">
                  <c:v>2.3910668979074439</c:v>
                </c:pt>
                <c:pt idx="3">
                  <c:v>2.3910668979074439</c:v>
                </c:pt>
                <c:pt idx="4">
                  <c:v>2.3910668979074439</c:v>
                </c:pt>
                <c:pt idx="5">
                  <c:v>2.3910668979074439</c:v>
                </c:pt>
                <c:pt idx="6">
                  <c:v>2.3910668979074439</c:v>
                </c:pt>
                <c:pt idx="7">
                  <c:v>2.3910668979074439</c:v>
                </c:pt>
                <c:pt idx="8">
                  <c:v>2.3910668979074439</c:v>
                </c:pt>
                <c:pt idx="9">
                  <c:v>2.3910668979074439</c:v>
                </c:pt>
                <c:pt idx="10">
                  <c:v>2.3910668979074439</c:v>
                </c:pt>
                <c:pt idx="11">
                  <c:v>2.3910668979074439</c:v>
                </c:pt>
                <c:pt idx="12">
                  <c:v>2.3910668979074439</c:v>
                </c:pt>
                <c:pt idx="13">
                  <c:v>2.3910668979074439</c:v>
                </c:pt>
                <c:pt idx="14">
                  <c:v>2.3910668979074439</c:v>
                </c:pt>
                <c:pt idx="15">
                  <c:v>2.3910668979074439</c:v>
                </c:pt>
                <c:pt idx="16">
                  <c:v>2.3910668979074439</c:v>
                </c:pt>
                <c:pt idx="17">
                  <c:v>2.3910668979074439</c:v>
                </c:pt>
                <c:pt idx="18">
                  <c:v>2.3910668979074439</c:v>
                </c:pt>
                <c:pt idx="19">
                  <c:v>2.3910668979074439</c:v>
                </c:pt>
                <c:pt idx="20">
                  <c:v>2.3910668979074439</c:v>
                </c:pt>
                <c:pt idx="21">
                  <c:v>2.3910668979074439</c:v>
                </c:pt>
                <c:pt idx="22">
                  <c:v>2.3910668979074439</c:v>
                </c:pt>
                <c:pt idx="23">
                  <c:v>2.3910668979074439</c:v>
                </c:pt>
                <c:pt idx="24">
                  <c:v>2.3910668979074439</c:v>
                </c:pt>
                <c:pt idx="25">
                  <c:v>2.3910668979074439</c:v>
                </c:pt>
                <c:pt idx="26">
                  <c:v>2.3910668979074439</c:v>
                </c:pt>
                <c:pt idx="27">
                  <c:v>2.3910668979074439</c:v>
                </c:pt>
                <c:pt idx="28">
                  <c:v>2.3910668979074439</c:v>
                </c:pt>
                <c:pt idx="29">
                  <c:v>2.3910668979074439</c:v>
                </c:pt>
                <c:pt idx="30">
                  <c:v>2.3736301407907368</c:v>
                </c:pt>
                <c:pt idx="31">
                  <c:v>2.3248072208639554</c:v>
                </c:pt>
                <c:pt idx="32">
                  <c:v>2.2393671109920885</c:v>
                </c:pt>
                <c:pt idx="33">
                  <c:v>2.1197509571714748</c:v>
                </c:pt>
                <c:pt idx="34">
                  <c:v>1.9732211687412227</c:v>
                </c:pt>
                <c:pt idx="35">
                  <c:v>1.8091078056993404</c:v>
                </c:pt>
                <c:pt idx="36">
                  <c:v>1.6367887745053644</c:v>
                </c:pt>
                <c:pt idx="37">
                  <c:v>1.464469743311388</c:v>
                </c:pt>
                <c:pt idx="38">
                  <c:v>1.2986126757871861</c:v>
                </c:pt>
                <c:pt idx="39">
                  <c:v>1.1438127460979308</c:v>
                </c:pt>
                <c:pt idx="40">
                  <c:v>1.0029448100807083</c:v>
                </c:pt>
                <c:pt idx="41">
                  <c:v>0.87744428526536489</c:v>
                </c:pt>
                <c:pt idx="42">
                  <c:v>0.76763132605193951</c:v>
                </c:pt>
                <c:pt idx="43">
                  <c:v>0.67302323811421905</c:v>
                </c:pt>
                <c:pt idx="44">
                  <c:v>0.59260636336715655</c:v>
                </c:pt>
                <c:pt idx="45">
                  <c:v>0.52505618857962422</c:v>
                </c:pt>
                <c:pt idx="46">
                  <c:v>0.46890510578748795</c:v>
                </c:pt>
                <c:pt idx="47">
                  <c:v>0.42266303760572865</c:v>
                </c:pt>
                <c:pt idx="48">
                  <c:v>0.3848986819239586</c:v>
                </c:pt>
                <c:pt idx="49">
                  <c:v>0.35428967784505006</c:v>
                </c:pt>
                <c:pt idx="50">
                  <c:v>0.32964942956152882</c:v>
                </c:pt>
                <c:pt idx="51">
                  <c:v>0.30993723093471182</c:v>
                </c:pt>
                <c:pt idx="52">
                  <c:v>0.29425707293610753</c:v>
                </c:pt>
                <c:pt idx="53">
                  <c:v>0.28184929573721185</c:v>
                </c:pt>
                <c:pt idx="54">
                  <c:v>0.27207817119308142</c:v>
                </c:pt>
                <c:pt idx="55">
                  <c:v>0.26248019209307144</c:v>
                </c:pt>
                <c:pt idx="56">
                  <c:v>0.25107429239136614</c:v>
                </c:pt>
                <c:pt idx="57">
                  <c:v>0.23692895621152973</c:v>
                </c:pt>
                <c:pt idx="58">
                  <c:v>0.22003297970883248</c:v>
                </c:pt>
                <c:pt idx="59">
                  <c:v>0.2009671142611722</c:v>
                </c:pt>
                <c:pt idx="60">
                  <c:v>0.18058801720529735</c:v>
                </c:pt>
                <c:pt idx="61">
                  <c:v>0.15979520532004676</c:v>
                </c:pt>
                <c:pt idx="62">
                  <c:v>0.13938823394972547</c:v>
                </c:pt>
                <c:pt idx="63">
                  <c:v>0.11999717418878479</c:v>
                </c:pt>
                <c:pt idx="64">
                  <c:v>0.10206398598344783</c:v>
                </c:pt>
                <c:pt idx="65">
                  <c:v>8.5854764119237398E-2</c:v>
                </c:pt>
                <c:pt idx="66">
                  <c:v>7.1487696057142877E-2</c:v>
                </c:pt>
                <c:pt idx="67">
                  <c:v>5.8966476994935894E-2</c:v>
                </c:pt>
                <c:pt idx="68">
                  <c:v>4.8212949813718917E-2</c:v>
                </c:pt>
                <c:pt idx="69">
                  <c:v>3.9277741508489644E-2</c:v>
                </c:pt>
                <c:pt idx="70">
                  <c:v>3.1772166532097038E-2</c:v>
                </c:pt>
                <c:pt idx="71">
                  <c:v>2.5533157332970714E-2</c:v>
                </c:pt>
                <c:pt idx="72">
                  <c:v>2.0395149757219525E-2</c:v>
                </c:pt>
                <c:pt idx="73">
                  <c:v>1.6199110237022817E-2</c:v>
                </c:pt>
                <c:pt idx="74">
                  <c:v>1.2798109783810831E-2</c:v>
                </c:pt>
                <c:pt idx="75">
                  <c:v>1.0060304418975145E-2</c:v>
                </c:pt>
                <c:pt idx="76">
                  <c:v>7.870060127106733E-3</c:v>
                </c:pt>
                <c:pt idx="77">
                  <c:v>6.1278203494841491E-3</c:v>
                </c:pt>
                <c:pt idx="78">
                  <c:v>4.7491784384956267E-3</c:v>
                </c:pt>
                <c:pt idx="79">
                  <c:v>3.6634979335921319E-3</c:v>
                </c:pt>
                <c:pt idx="80">
                  <c:v>2.8123244177479987E-3</c:v>
                </c:pt>
                <c:pt idx="81">
                  <c:v>2.1477543265310027E-3</c:v>
                </c:pt>
                <c:pt idx="82">
                  <c:v>1.6308664778068992E-3</c:v>
                </c:pt>
                <c:pt idx="83">
                  <c:v>1.2302783950456765E-3</c:v>
                </c:pt>
                <c:pt idx="84">
                  <c:v>9.2085863456792521E-4</c:v>
                </c:pt>
                <c:pt idx="85">
                  <c:v>6.826054190000228E-4</c:v>
                </c:pt>
                <c:pt idx="86">
                  <c:v>4.9968843414485839E-4</c:v>
                </c:pt>
                <c:pt idx="87">
                  <c:v>3.5964261761512839E-4</c:v>
                </c:pt>
                <c:pt idx="88">
                  <c:v>2.5269853953793564E-4</c:v>
                </c:pt>
                <c:pt idx="89">
                  <c:v>1.7123231535548861E-4</c:v>
                </c:pt>
                <c:pt idx="90">
                  <c:v>1.0931798497670653E-4</c:v>
                </c:pt>
                <c:pt idx="91">
                  <c:v>6.2366284439636184E-5</c:v>
                </c:pt>
                <c:pt idx="92">
                  <c:v>2.6835267817034266E-5</c:v>
                </c:pt>
                <c:pt idx="93">
                  <c:v>0</c:v>
                </c:pt>
                <c:pt idx="94">
                  <c:v>0</c:v>
                </c:pt>
              </c:numCache>
            </c:numRef>
          </c:val>
          <c:extLst>
            <c:ext xmlns:c16="http://schemas.microsoft.com/office/drawing/2014/chart" uri="{C3380CC4-5D6E-409C-BE32-E72D297353CC}">
              <c16:uniqueId val="{00000000-3185-450C-BD66-A0BAA7C4A1E7}"/>
            </c:ext>
          </c:extLst>
        </c:ser>
        <c:dLbls>
          <c:showLegendKey val="0"/>
          <c:showVal val="0"/>
          <c:showCatName val="0"/>
          <c:showSerName val="0"/>
          <c:showPercent val="0"/>
          <c:showBubbleSize val="0"/>
        </c:dLbls>
        <c:gapWidth val="219"/>
        <c:overlap val="-27"/>
        <c:axId val="1523974240"/>
        <c:axId val="1523981312"/>
      </c:barChart>
      <c:lineChart>
        <c:grouping val="standard"/>
        <c:varyColors val="0"/>
        <c:ser>
          <c:idx val="2"/>
          <c:order val="1"/>
          <c:tx>
            <c:strRef>
              <c:f>'2. Micro purchasing decisions'!$O$1</c:f>
              <c:strCache>
                <c:ptCount val="1"/>
                <c:pt idx="0">
                  <c:v>Fill rate, %</c:v>
                </c:pt>
              </c:strCache>
            </c:strRef>
          </c:tx>
          <c:spPr>
            <a:ln w="28575" cap="rnd">
              <a:solidFill>
                <a:schemeClr val="accent2"/>
              </a:solidFill>
              <a:round/>
            </a:ln>
            <a:effectLst/>
          </c:spPr>
          <c:marker>
            <c:symbol val="none"/>
          </c:marker>
          <c:val>
            <c:numRef>
              <c:f>'2. Micro purchasing decisions'!$O$205:$O$299</c:f>
              <c:numCache>
                <c:formatCode>0.000</c:formatCode>
                <c:ptCount val="95"/>
                <c:pt idx="0">
                  <c:v>2.3910668979074439</c:v>
                </c:pt>
                <c:pt idx="1">
                  <c:v>4.7821337958148877</c:v>
                </c:pt>
                <c:pt idx="2">
                  <c:v>7.1732006937223316</c:v>
                </c:pt>
                <c:pt idx="3">
                  <c:v>9.5642675916297755</c:v>
                </c:pt>
                <c:pt idx="4">
                  <c:v>11.955334489537218</c:v>
                </c:pt>
                <c:pt idx="5">
                  <c:v>14.346401387444661</c:v>
                </c:pt>
                <c:pt idx="6">
                  <c:v>16.737468285352104</c:v>
                </c:pt>
                <c:pt idx="7">
                  <c:v>19.128535183259547</c:v>
                </c:pt>
                <c:pt idx="8">
                  <c:v>21.51960208116699</c:v>
                </c:pt>
                <c:pt idx="9">
                  <c:v>23.910668979074433</c:v>
                </c:pt>
                <c:pt idx="10">
                  <c:v>26.301735876981876</c:v>
                </c:pt>
                <c:pt idx="11">
                  <c:v>28.692802774889319</c:v>
                </c:pt>
                <c:pt idx="12">
                  <c:v>31.083869672796762</c:v>
                </c:pt>
                <c:pt idx="13">
                  <c:v>33.474936570704209</c:v>
                </c:pt>
                <c:pt idx="14">
                  <c:v>35.866003468611652</c:v>
                </c:pt>
                <c:pt idx="15">
                  <c:v>38.257070366519095</c:v>
                </c:pt>
                <c:pt idx="16">
                  <c:v>40.648137264426538</c:v>
                </c:pt>
                <c:pt idx="17">
                  <c:v>43.039204162333981</c:v>
                </c:pt>
                <c:pt idx="18">
                  <c:v>45.430271060241424</c:v>
                </c:pt>
                <c:pt idx="19">
                  <c:v>47.821337958148867</c:v>
                </c:pt>
                <c:pt idx="20">
                  <c:v>50.21240485605631</c:v>
                </c:pt>
                <c:pt idx="21">
                  <c:v>52.603471753963753</c:v>
                </c:pt>
                <c:pt idx="22">
                  <c:v>54.994538651871196</c:v>
                </c:pt>
                <c:pt idx="23">
                  <c:v>57.385605549778639</c:v>
                </c:pt>
                <c:pt idx="24">
                  <c:v>59.776672447686082</c:v>
                </c:pt>
                <c:pt idx="25">
                  <c:v>62.167739345593525</c:v>
                </c:pt>
                <c:pt idx="26">
                  <c:v>64.558806243500968</c:v>
                </c:pt>
                <c:pt idx="27">
                  <c:v>66.949873141408418</c:v>
                </c:pt>
                <c:pt idx="28">
                  <c:v>69.340940039315868</c:v>
                </c:pt>
                <c:pt idx="29">
                  <c:v>71.732006937223318</c:v>
                </c:pt>
                <c:pt idx="30">
                  <c:v>74.105637078014055</c:v>
                </c:pt>
                <c:pt idx="31">
                  <c:v>76.430444298878015</c:v>
                </c:pt>
                <c:pt idx="32">
                  <c:v>78.669811409870107</c:v>
                </c:pt>
                <c:pt idx="33">
                  <c:v>80.789562367041583</c:v>
                </c:pt>
                <c:pt idx="34">
                  <c:v>82.762783535782802</c:v>
                </c:pt>
                <c:pt idx="35">
                  <c:v>84.571891341482143</c:v>
                </c:pt>
                <c:pt idx="36">
                  <c:v>86.208680115987505</c:v>
                </c:pt>
                <c:pt idx="37">
                  <c:v>87.673149859298888</c:v>
                </c:pt>
                <c:pt idx="38">
                  <c:v>88.971762535086071</c:v>
                </c:pt>
                <c:pt idx="39">
                  <c:v>90.115575281184007</c:v>
                </c:pt>
                <c:pt idx="40">
                  <c:v>91.118520091264713</c:v>
                </c:pt>
                <c:pt idx="41">
                  <c:v>91.995964376530083</c:v>
                </c:pt>
                <c:pt idx="42">
                  <c:v>92.763595702582023</c:v>
                </c:pt>
                <c:pt idx="43">
                  <c:v>93.436618940696249</c:v>
                </c:pt>
                <c:pt idx="44">
                  <c:v>94.029225304063402</c:v>
                </c:pt>
                <c:pt idx="45">
                  <c:v>94.554281492643028</c:v>
                </c:pt>
                <c:pt idx="46">
                  <c:v>95.023186598430513</c:v>
                </c:pt>
                <c:pt idx="47">
                  <c:v>95.445849636036243</c:v>
                </c:pt>
                <c:pt idx="48">
                  <c:v>95.8307483179602</c:v>
                </c:pt>
                <c:pt idx="49">
                  <c:v>96.185037995805246</c:v>
                </c:pt>
                <c:pt idx="50">
                  <c:v>96.514687425366773</c:v>
                </c:pt>
                <c:pt idx="51">
                  <c:v>96.824624656301481</c:v>
                </c:pt>
                <c:pt idx="52">
                  <c:v>97.118881729237586</c:v>
                </c:pt>
                <c:pt idx="53">
                  <c:v>97.400731024974803</c:v>
                </c:pt>
                <c:pt idx="54">
                  <c:v>97.67280919616789</c:v>
                </c:pt>
                <c:pt idx="55">
                  <c:v>97.935289388260955</c:v>
                </c:pt>
                <c:pt idx="56">
                  <c:v>98.18636368065232</c:v>
                </c:pt>
                <c:pt idx="57">
                  <c:v>98.423292636863849</c:v>
                </c:pt>
                <c:pt idx="58">
                  <c:v>98.643325616572682</c:v>
                </c:pt>
                <c:pt idx="59">
                  <c:v>98.844292730833857</c:v>
                </c:pt>
                <c:pt idx="60">
                  <c:v>99.024880748039152</c:v>
                </c:pt>
                <c:pt idx="61">
                  <c:v>99.184675953359204</c:v>
                </c:pt>
                <c:pt idx="62">
                  <c:v>99.324064187308934</c:v>
                </c:pt>
                <c:pt idx="63">
                  <c:v>99.444061361497717</c:v>
                </c:pt>
                <c:pt idx="64">
                  <c:v>99.546125347481166</c:v>
                </c:pt>
                <c:pt idx="65">
                  <c:v>99.631980111600399</c:v>
                </c:pt>
                <c:pt idx="66">
                  <c:v>99.703467807657546</c:v>
                </c:pt>
                <c:pt idx="67">
                  <c:v>99.762434284652485</c:v>
                </c:pt>
                <c:pt idx="68">
                  <c:v>99.810647234466202</c:v>
                </c:pt>
                <c:pt idx="69">
                  <c:v>99.849924975974687</c:v>
                </c:pt>
                <c:pt idx="70">
                  <c:v>99.881697142506781</c:v>
                </c:pt>
                <c:pt idx="71">
                  <c:v>99.907230299839753</c:v>
                </c:pt>
                <c:pt idx="72">
                  <c:v>99.927625449596974</c:v>
                </c:pt>
                <c:pt idx="73">
                  <c:v>99.943824559833999</c:v>
                </c:pt>
                <c:pt idx="74">
                  <c:v>99.956622669617815</c:v>
                </c:pt>
                <c:pt idx="75">
                  <c:v>99.966682974036786</c:v>
                </c:pt>
                <c:pt idx="76">
                  <c:v>99.97455303416389</c:v>
                </c:pt>
                <c:pt idx="77">
                  <c:v>99.98068085451338</c:v>
                </c:pt>
                <c:pt idx="78">
                  <c:v>99.985430032951882</c:v>
                </c:pt>
                <c:pt idx="79">
                  <c:v>99.989093530885469</c:v>
                </c:pt>
                <c:pt idx="80">
                  <c:v>99.991905855303216</c:v>
                </c:pt>
                <c:pt idx="81">
                  <c:v>99.994053609629745</c:v>
                </c:pt>
                <c:pt idx="82">
                  <c:v>99.995684476107556</c:v>
                </c:pt>
                <c:pt idx="83">
                  <c:v>99.996914754502598</c:v>
                </c:pt>
                <c:pt idx="84">
                  <c:v>99.99783561313717</c:v>
                </c:pt>
                <c:pt idx="85">
                  <c:v>99.998518218556171</c:v>
                </c:pt>
                <c:pt idx="86">
                  <c:v>99.999017906990318</c:v>
                </c:pt>
                <c:pt idx="87">
                  <c:v>99.999377549607928</c:v>
                </c:pt>
                <c:pt idx="88">
                  <c:v>99.999630248147469</c:v>
                </c:pt>
                <c:pt idx="89">
                  <c:v>99.999801480462821</c:v>
                </c:pt>
                <c:pt idx="90">
                  <c:v>99.9999107984478</c:v>
                </c:pt>
                <c:pt idx="91">
                  <c:v>99.999973164732239</c:v>
                </c:pt>
                <c:pt idx="92">
                  <c:v>100.00000000000006</c:v>
                </c:pt>
                <c:pt idx="93">
                  <c:v>100.00000000000006</c:v>
                </c:pt>
                <c:pt idx="94">
                  <c:v>100.00000000000006</c:v>
                </c:pt>
              </c:numCache>
            </c:numRef>
          </c:val>
          <c:smooth val="0"/>
          <c:extLst>
            <c:ext xmlns:c16="http://schemas.microsoft.com/office/drawing/2014/chart" uri="{C3380CC4-5D6E-409C-BE32-E72D297353CC}">
              <c16:uniqueId val="{00000001-3185-450C-BD66-A0BAA7C4A1E7}"/>
            </c:ext>
          </c:extLst>
        </c:ser>
        <c:dLbls>
          <c:showLegendKey val="0"/>
          <c:showVal val="0"/>
          <c:showCatName val="0"/>
          <c:showSerName val="0"/>
          <c:showPercent val="0"/>
          <c:showBubbleSize val="0"/>
        </c:dLbls>
        <c:marker val="1"/>
        <c:smooth val="0"/>
        <c:axId val="1142064880"/>
        <c:axId val="1142079440"/>
      </c:lineChart>
      <c:catAx>
        <c:axId val="1523974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Fill rate gains per unit of stock,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81312"/>
        <c:crosses val="autoZero"/>
        <c:auto val="1"/>
        <c:lblAlgn val="ctr"/>
        <c:lblOffset val="100"/>
        <c:noMultiLvlLbl val="0"/>
      </c:catAx>
      <c:valAx>
        <c:axId val="152398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Fill rate gains per unit of stock,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74240"/>
        <c:crosses val="autoZero"/>
        <c:crossBetween val="between"/>
      </c:valAx>
      <c:valAx>
        <c:axId val="114207944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fill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064880"/>
        <c:crosses val="max"/>
        <c:crossBetween val="between"/>
      </c:valAx>
      <c:catAx>
        <c:axId val="1142064880"/>
        <c:scaling>
          <c:orientation val="minMax"/>
        </c:scaling>
        <c:delete val="1"/>
        <c:axPos val="b"/>
        <c:majorTickMark val="out"/>
        <c:minorTickMark val="none"/>
        <c:tickLblPos val="nextTo"/>
        <c:crossAx val="11420794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Probabilistic demand forecast_Bookcase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Micro purchasing decisions'!$P$1</c:f>
              <c:strCache>
                <c:ptCount val="1"/>
                <c:pt idx="0">
                  <c:v>Demand probability, %</c:v>
                </c:pt>
              </c:strCache>
            </c:strRef>
          </c:tx>
          <c:spPr>
            <a:solidFill>
              <a:schemeClr val="accent1"/>
            </a:solidFill>
            <a:ln>
              <a:noFill/>
            </a:ln>
            <a:effectLst/>
          </c:spPr>
          <c:invertIfNegative val="0"/>
          <c:cat>
            <c:numRef>
              <c:f>'2. Micro purchasing decisions'!$M$205:$M$299</c:f>
              <c:numCache>
                <c:formatCode>General</c:formatCode>
                <c:ptCount val="9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numCache>
            </c:numRef>
          </c:cat>
          <c:val>
            <c:numRef>
              <c:f>'2. Micro purchasing decisions'!$P$205:$P$299</c:f>
              <c:numCache>
                <c:formatCode>0.0000</c:formatCode>
                <c:ptCount val="9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0.72924589152931751</c:v>
                </c:pt>
                <c:pt idx="30">
                  <c:v>2.0418884962820898</c:v>
                </c:pt>
                <c:pt idx="31">
                  <c:v>3.573304868493659</c:v>
                </c:pt>
                <c:pt idx="32">
                  <c:v>5.0026268158911211</c:v>
                </c:pt>
                <c:pt idx="33">
                  <c:v>6.1282178494666235</c:v>
                </c:pt>
                <c:pt idx="34">
                  <c:v>6.8636039914026181</c:v>
                </c:pt>
                <c:pt idx="35">
                  <c:v>7.2067841909727512</c:v>
                </c:pt>
                <c:pt idx="36">
                  <c:v>7.2067841909727504</c:v>
                </c:pt>
                <c:pt idx="37">
                  <c:v>6.9365297838112712</c:v>
                </c:pt>
                <c:pt idx="38">
                  <c:v>6.4740944648905163</c:v>
                </c:pt>
                <c:pt idx="39">
                  <c:v>5.8914259630503709</c:v>
                </c:pt>
                <c:pt idx="40">
                  <c:v>5.2487249488994214</c:v>
                </c:pt>
                <c:pt idx="41">
                  <c:v>4.5926343302869936</c:v>
                </c:pt>
                <c:pt idx="42">
                  <c:v>3.9567311153241795</c:v>
                </c:pt>
                <c:pt idx="43">
                  <c:v>3.3632214480255547</c:v>
                </c:pt>
                <c:pt idx="44">
                  <c:v>2.8251060163414641</c:v>
                </c:pt>
                <c:pt idx="45">
                  <c:v>2.3483693760838413</c:v>
                </c:pt>
                <c:pt idx="46">
                  <c:v>1.933951250892576</c:v>
                </c:pt>
                <c:pt idx="47">
                  <c:v>1.579393521562271</c:v>
                </c:pt>
                <c:pt idx="48">
                  <c:v>1.2801400122136288</c:v>
                </c:pt>
                <c:pt idx="49">
                  <c:v>1.0305127098319715</c:v>
                </c:pt>
                <c:pt idx="50">
                  <c:v>0.82441016786557686</c:v>
                </c:pt>
                <c:pt idx="51">
                  <c:v>0.65578081534761856</c:v>
                </c:pt>
                <c:pt idx="52">
                  <c:v>0.5189222104055069</c:v>
                </c:pt>
                <c:pt idx="53">
                  <c:v>0.40865124069433673</c:v>
                </c:pt>
                <c:pt idx="54">
                  <c:v>0.40140989398539484</c:v>
                </c:pt>
                <c:pt idx="55">
                  <c:v>0.47702135442914895</c:v>
                </c:pt>
                <c:pt idx="56">
                  <c:v>0.59159098359882356</c:v>
                </c:pt>
                <c:pt idx="57">
                  <c:v>0.70662918371225869</c:v>
                </c:pt>
                <c:pt idx="58">
                  <c:v>0.79737900534468342</c:v>
                </c:pt>
                <c:pt idx="59">
                  <c:v>0.85230141715021923</c:v>
                </c:pt>
                <c:pt idx="60">
                  <c:v>0.86960393719838669</c:v>
                </c:pt>
                <c:pt idx="61">
                  <c:v>0.85346718605743033</c:v>
                </c:pt>
                <c:pt idx="62">
                  <c:v>0.81097939074439007</c:v>
                </c:pt>
                <c:pt idx="63">
                  <c:v>0.75000779865386591</c:v>
                </c:pt>
                <c:pt idx="64">
                  <c:v>0.67790750139178002</c:v>
                </c:pt>
                <c:pt idx="65">
                  <c:v>0.60086432858353223</c:v>
                </c:pt>
                <c:pt idx="66">
                  <c:v>0.52366661397743253</c:v>
                </c:pt>
                <c:pt idx="67">
                  <c:v>0.449737612553956</c:v>
                </c:pt>
                <c:pt idx="68">
                  <c:v>0.37369127200283941</c:v>
                </c:pt>
                <c:pt idx="69">
                  <c:v>0.3139006684823849</c:v>
                </c:pt>
                <c:pt idx="70">
                  <c:v>0.26092993067598236</c:v>
                </c:pt>
                <c:pt idx="71">
                  <c:v>0.21488347232139732</c:v>
                </c:pt>
                <c:pt idx="72">
                  <c:v>0.17548816906247455</c:v>
                </c:pt>
                <c:pt idx="73">
                  <c:v>0.14223777913484764</c:v>
                </c:pt>
                <c:pt idx="74">
                  <c:v>0.11450141220355238</c:v>
                </c:pt>
                <c:pt idx="75">
                  <c:v>9.1601129762841876E-2</c:v>
                </c:pt>
                <c:pt idx="76">
                  <c:v>7.2864535038624278E-2</c:v>
                </c:pt>
                <c:pt idx="77">
                  <c:v>5.7658023378389656E-2</c:v>
                </c:pt>
                <c:pt idx="78">
                  <c:v>4.5405693410481854E-2</c:v>
                </c:pt>
                <c:pt idx="79">
                  <c:v>3.5598063633817727E-2</c:v>
                </c:pt>
                <c:pt idx="80">
                  <c:v>2.7793872760250013E-2</c:v>
                </c:pt>
                <c:pt idx="81">
                  <c:v>2.1617456591305595E-2</c:v>
                </c:pt>
                <c:pt idx="82">
                  <c:v>1.6753528858261826E-2</c:v>
                </c:pt>
                <c:pt idx="83">
                  <c:v>1.2940656773278107E-2</c:v>
                </c:pt>
                <c:pt idx="84">
                  <c:v>9.9643057154241294E-3</c:v>
                </c:pt>
                <c:pt idx="85">
                  <c:v>7.6500153557127141E-3</c:v>
                </c:pt>
                <c:pt idx="86">
                  <c:v>5.8570430067175581E-3</c:v>
                </c:pt>
                <c:pt idx="87">
                  <c:v>4.4726510233115994E-3</c:v>
                </c:pt>
                <c:pt idx="88">
                  <c:v>3.4071076912873576E-3</c:v>
                </c:pt>
                <c:pt idx="89">
                  <c:v>2.5894018453783882E-3</c:v>
                </c:pt>
                <c:pt idx="90">
                  <c:v>1.9636297327452782E-3</c:v>
                </c:pt>
                <c:pt idx="91">
                  <c:v>1.4859900680234553E-3</c:v>
                </c:pt>
                <c:pt idx="92">
                  <c:v>1.122313551375609E-3</c:v>
                </c:pt>
                <c:pt idx="93">
                  <c:v>0</c:v>
                </c:pt>
                <c:pt idx="94">
                  <c:v>0</c:v>
                </c:pt>
              </c:numCache>
            </c:numRef>
          </c:val>
          <c:extLst>
            <c:ext xmlns:c16="http://schemas.microsoft.com/office/drawing/2014/chart" uri="{C3380CC4-5D6E-409C-BE32-E72D297353CC}">
              <c16:uniqueId val="{00000000-8FF7-4709-A948-8313E3C0FB37}"/>
            </c:ext>
          </c:extLst>
        </c:ser>
        <c:dLbls>
          <c:showLegendKey val="0"/>
          <c:showVal val="0"/>
          <c:showCatName val="0"/>
          <c:showSerName val="0"/>
          <c:showPercent val="0"/>
          <c:showBubbleSize val="0"/>
        </c:dLbls>
        <c:gapWidth val="219"/>
        <c:overlap val="-27"/>
        <c:axId val="1514027728"/>
        <c:axId val="1514021904"/>
      </c:barChart>
      <c:lineChart>
        <c:grouping val="standard"/>
        <c:varyColors val="0"/>
        <c:ser>
          <c:idx val="1"/>
          <c:order val="1"/>
          <c:tx>
            <c:strRef>
              <c:f>'2. Micro purchasing decisions'!$Q$1</c:f>
              <c:strCache>
                <c:ptCount val="1"/>
                <c:pt idx="0">
                  <c:v>Sell Probability, %</c:v>
                </c:pt>
              </c:strCache>
            </c:strRef>
          </c:tx>
          <c:spPr>
            <a:ln w="28575" cap="rnd">
              <a:solidFill>
                <a:schemeClr val="accent2"/>
              </a:solidFill>
              <a:round/>
            </a:ln>
            <a:effectLst/>
          </c:spPr>
          <c:marker>
            <c:symbol val="none"/>
          </c:marker>
          <c:cat>
            <c:strRef>
              <c:f>'3. Charts'!#REF!</c:f>
              <c:strCache>
                <c:ptCount val="1"/>
                <c:pt idx="0">
                  <c:v>#REF!</c:v>
                </c:pt>
              </c:strCache>
            </c:strRef>
          </c:cat>
          <c:val>
            <c:numRef>
              <c:f>'2. Micro purchasing decisions'!$Q$205:$Q$299</c:f>
              <c:numCache>
                <c:formatCode>0.00</c:formatCode>
                <c:ptCount val="95"/>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99.270754108470683</c:v>
                </c:pt>
                <c:pt idx="31">
                  <c:v>97.228865612188599</c:v>
                </c:pt>
                <c:pt idx="32">
                  <c:v>93.655560743694934</c:v>
                </c:pt>
                <c:pt idx="33">
                  <c:v>88.652933927803815</c:v>
                </c:pt>
                <c:pt idx="34">
                  <c:v>82.524716078337192</c:v>
                </c:pt>
                <c:pt idx="35">
                  <c:v>75.661112086934565</c:v>
                </c:pt>
                <c:pt idx="36">
                  <c:v>68.454327895961825</c:v>
                </c:pt>
                <c:pt idx="37">
                  <c:v>61.24754370498907</c:v>
                </c:pt>
                <c:pt idx="38">
                  <c:v>54.311013921177796</c:v>
                </c:pt>
                <c:pt idx="39">
                  <c:v>47.836919456287276</c:v>
                </c:pt>
                <c:pt idx="40">
                  <c:v>41.945493493236903</c:v>
                </c:pt>
                <c:pt idx="41">
                  <c:v>36.69676854433748</c:v>
                </c:pt>
                <c:pt idx="42">
                  <c:v>32.10413421405049</c:v>
                </c:pt>
                <c:pt idx="43">
                  <c:v>28.147403098726315</c:v>
                </c:pt>
                <c:pt idx="44">
                  <c:v>24.784181650700759</c:v>
                </c:pt>
                <c:pt idx="45">
                  <c:v>21.959075634359294</c:v>
                </c:pt>
                <c:pt idx="46">
                  <c:v>19.610706258275457</c:v>
                </c:pt>
                <c:pt idx="47">
                  <c:v>17.67675500738288</c:v>
                </c:pt>
                <c:pt idx="48">
                  <c:v>16.097361485820613</c:v>
                </c:pt>
                <c:pt idx="49">
                  <c:v>14.817221473606978</c:v>
                </c:pt>
                <c:pt idx="50">
                  <c:v>13.78670876377501</c:v>
                </c:pt>
                <c:pt idx="51">
                  <c:v>12.962298595909431</c:v>
                </c:pt>
                <c:pt idx="52">
                  <c:v>12.306517780561819</c:v>
                </c:pt>
                <c:pt idx="53">
                  <c:v>11.787595570156313</c:v>
                </c:pt>
                <c:pt idx="54">
                  <c:v>11.378944329461973</c:v>
                </c:pt>
                <c:pt idx="55">
                  <c:v>10.977534435476585</c:v>
                </c:pt>
                <c:pt idx="56">
                  <c:v>10.50051308104743</c:v>
                </c:pt>
                <c:pt idx="57">
                  <c:v>9.9089220974486096</c:v>
                </c:pt>
                <c:pt idx="58">
                  <c:v>9.2022929137363576</c:v>
                </c:pt>
                <c:pt idx="59">
                  <c:v>8.4049139083916771</c:v>
                </c:pt>
                <c:pt idx="60">
                  <c:v>7.5526124912414616</c:v>
                </c:pt>
                <c:pt idx="61">
                  <c:v>6.6830085540430701</c:v>
                </c:pt>
                <c:pt idx="62">
                  <c:v>5.8295413679856409</c:v>
                </c:pt>
                <c:pt idx="63">
                  <c:v>5.018561977241248</c:v>
                </c:pt>
                <c:pt idx="64">
                  <c:v>4.2685541785873795</c:v>
                </c:pt>
                <c:pt idx="65">
                  <c:v>3.5906466771955934</c:v>
                </c:pt>
                <c:pt idx="66">
                  <c:v>2.9897823486120672</c:v>
                </c:pt>
                <c:pt idx="67">
                  <c:v>2.4661157346346414</c:v>
                </c:pt>
                <c:pt idx="68">
                  <c:v>2.0163781220806811</c:v>
                </c:pt>
                <c:pt idx="69">
                  <c:v>1.6426868500778369</c:v>
                </c:pt>
                <c:pt idx="70">
                  <c:v>1.3287861815954471</c:v>
                </c:pt>
                <c:pt idx="71">
                  <c:v>1.067856250919462</c:v>
                </c:pt>
                <c:pt idx="72">
                  <c:v>0.85297277859805831</c:v>
                </c:pt>
                <c:pt idx="73">
                  <c:v>0.67748460953558265</c:v>
                </c:pt>
                <c:pt idx="74">
                  <c:v>0.53524683040073739</c:v>
                </c:pt>
                <c:pt idx="75">
                  <c:v>0.42074541819718547</c:v>
                </c:pt>
                <c:pt idx="76">
                  <c:v>0.32914428843434962</c:v>
                </c:pt>
                <c:pt idx="77">
                  <c:v>0.25627975339573084</c:v>
                </c:pt>
                <c:pt idx="78">
                  <c:v>0.19862173001733652</c:v>
                </c:pt>
                <c:pt idx="79">
                  <c:v>0.15321603660684957</c:v>
                </c:pt>
                <c:pt idx="80">
                  <c:v>0.11761797297303644</c:v>
                </c:pt>
                <c:pt idx="81">
                  <c:v>8.9824100212780422E-2</c:v>
                </c:pt>
                <c:pt idx="82">
                  <c:v>6.8206643621479657E-2</c:v>
                </c:pt>
                <c:pt idx="83">
                  <c:v>5.1453114763219787E-2</c:v>
                </c:pt>
                <c:pt idx="84">
                  <c:v>3.8512457989938298E-2</c:v>
                </c:pt>
                <c:pt idx="85">
                  <c:v>2.854815227451013E-2</c:v>
                </c:pt>
                <c:pt idx="86">
                  <c:v>2.0898136918802379E-2</c:v>
                </c:pt>
                <c:pt idx="87">
                  <c:v>1.5041093912088854E-2</c:v>
                </c:pt>
                <c:pt idx="88">
                  <c:v>1.056844288878267E-2</c:v>
                </c:pt>
                <c:pt idx="89">
                  <c:v>7.1613351974946227E-3</c:v>
                </c:pt>
                <c:pt idx="90">
                  <c:v>4.5719333521105909E-3</c:v>
                </c:pt>
                <c:pt idx="91">
                  <c:v>2.6083036193682574E-3</c:v>
                </c:pt>
                <c:pt idx="92">
                  <c:v>1.1223135513489524E-3</c:v>
                </c:pt>
                <c:pt idx="93">
                  <c:v>0</c:v>
                </c:pt>
                <c:pt idx="94">
                  <c:v>0</c:v>
                </c:pt>
              </c:numCache>
            </c:numRef>
          </c:val>
          <c:smooth val="0"/>
          <c:extLst>
            <c:ext xmlns:c16="http://schemas.microsoft.com/office/drawing/2014/chart" uri="{C3380CC4-5D6E-409C-BE32-E72D297353CC}">
              <c16:uniqueId val="{00000001-8FF7-4709-A948-8313E3C0FB37}"/>
            </c:ext>
          </c:extLst>
        </c:ser>
        <c:dLbls>
          <c:showLegendKey val="0"/>
          <c:showVal val="0"/>
          <c:showCatName val="0"/>
          <c:showSerName val="0"/>
          <c:showPercent val="0"/>
          <c:showBubbleSize val="0"/>
        </c:dLbls>
        <c:marker val="1"/>
        <c:smooth val="0"/>
        <c:axId val="1514023152"/>
        <c:axId val="1514031056"/>
      </c:lineChart>
      <c:catAx>
        <c:axId val="151402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values,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021904"/>
        <c:crosses val="autoZero"/>
        <c:auto val="1"/>
        <c:lblAlgn val="ctr"/>
        <c:lblOffset val="100"/>
        <c:noMultiLvlLbl val="0"/>
      </c:catAx>
      <c:valAx>
        <c:axId val="1514021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 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027728"/>
        <c:crosses val="autoZero"/>
        <c:crossBetween val="between"/>
      </c:valAx>
      <c:valAx>
        <c:axId val="151403105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 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023152"/>
        <c:crosses val="max"/>
        <c:crossBetween val="between"/>
      </c:valAx>
      <c:catAx>
        <c:axId val="1514023152"/>
        <c:scaling>
          <c:orientation val="minMax"/>
        </c:scaling>
        <c:delete val="1"/>
        <c:axPos val="b"/>
        <c:numFmt formatCode="General" sourceLinked="1"/>
        <c:majorTickMark val="none"/>
        <c:minorTickMark val="none"/>
        <c:tickLblPos val="nextTo"/>
        <c:crossAx val="15140310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pen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'6. Distribution generators'!$E$20</c:f>
              <c:strCache>
                <c:ptCount val="1"/>
                <c:pt idx="0">
                  <c:v>Pen demand</c:v>
                </c:pt>
              </c:strCache>
            </c:strRef>
          </c:tx>
          <c:spPr>
            <a:solidFill>
              <a:schemeClr val="accent4"/>
            </a:solidFill>
            <a:ln>
              <a:noFill/>
            </a:ln>
            <a:effectLst/>
          </c:spPr>
          <c:invertIfNegative val="0"/>
          <c:cat>
            <c:numRef>
              <c:f>'6. Distribution generators'!$A$21:$A$121</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'6. Distribution generators'!$E$21:$E$121</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0.81027321281035281</c:v>
                </c:pt>
                <c:pt idx="31">
                  <c:v>2.2687649958689886</c:v>
                </c:pt>
                <c:pt idx="32">
                  <c:v>3.970338742770732</c:v>
                </c:pt>
                <c:pt idx="33">
                  <c:v>5.5584742398790237</c:v>
                </c:pt>
                <c:pt idx="34">
                  <c:v>6.8091309438518026</c:v>
                </c:pt>
                <c:pt idx="35">
                  <c:v>7.62622665711402</c:v>
                </c:pt>
                <c:pt idx="36">
                  <c:v>8.007537989969725</c:v>
                </c:pt>
                <c:pt idx="37">
                  <c:v>8.0075379899697232</c:v>
                </c:pt>
                <c:pt idx="38">
                  <c:v>7.7072553153458561</c:v>
                </c:pt>
                <c:pt idx="39">
                  <c:v>7.1934382943227968</c:v>
                </c:pt>
                <c:pt idx="40">
                  <c:v>6.5460288478337452</c:v>
                </c:pt>
                <c:pt idx="41">
                  <c:v>5.8319166098882453</c:v>
                </c:pt>
                <c:pt idx="42">
                  <c:v>5.1029270336522146</c:v>
                </c:pt>
                <c:pt idx="43">
                  <c:v>4.3963679059157545</c:v>
                </c:pt>
                <c:pt idx="44">
                  <c:v>3.736912720028394</c:v>
                </c:pt>
                <c:pt idx="45">
                  <c:v>3.1390066848238489</c:v>
                </c:pt>
                <c:pt idx="46">
                  <c:v>2.6092993067598234</c:v>
                </c:pt>
                <c:pt idx="47">
                  <c:v>2.1488347232139735</c:v>
                </c:pt>
                <c:pt idx="48">
                  <c:v>1.7548816906247455</c:v>
                </c:pt>
                <c:pt idx="49">
                  <c:v>1.4223777913484765</c:v>
                </c:pt>
                <c:pt idx="50">
                  <c:v>1.1450141220355239</c:v>
                </c:pt>
                <c:pt idx="51">
                  <c:v>0.91601129762841871</c:v>
                </c:pt>
                <c:pt idx="52">
                  <c:v>0.72864535038624278</c:v>
                </c:pt>
                <c:pt idx="53">
                  <c:v>0.57658023378389645</c:v>
                </c:pt>
                <c:pt idx="54">
                  <c:v>0.45405693410481857</c:v>
                </c:pt>
                <c:pt idx="55">
                  <c:v>0.35598063633817728</c:v>
                </c:pt>
                <c:pt idx="56">
                  <c:v>0.2779387276025001</c:v>
                </c:pt>
                <c:pt idx="57">
                  <c:v>0.21617456591305592</c:v>
                </c:pt>
                <c:pt idx="58">
                  <c:v>0.16753528858261826</c:v>
                </c:pt>
                <c:pt idx="59">
                  <c:v>0.12940656773278106</c:v>
                </c:pt>
                <c:pt idx="60">
                  <c:v>9.9643057154241294E-2</c:v>
                </c:pt>
                <c:pt idx="61">
                  <c:v>7.6500153557127137E-2</c:v>
                </c:pt>
                <c:pt idx="62">
                  <c:v>5.8570430067175577E-2</c:v>
                </c:pt>
                <c:pt idx="63">
                  <c:v>4.4726510233115989E-2</c:v>
                </c:pt>
                <c:pt idx="64">
                  <c:v>3.4071076912873567E-2</c:v>
                </c:pt>
                <c:pt idx="65">
                  <c:v>2.5894018453783876E-2</c:v>
                </c:pt>
                <c:pt idx="66">
                  <c:v>1.9636297327452777E-2</c:v>
                </c:pt>
                <c:pt idx="67">
                  <c:v>1.4859900680234552E-2</c:v>
                </c:pt>
                <c:pt idx="68">
                  <c:v>1.122313551375609E-2</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0873-44CE-A6BD-C73C04765B12}"/>
            </c:ext>
          </c:extLst>
        </c:ser>
        <c:dLbls>
          <c:showLegendKey val="0"/>
          <c:showVal val="0"/>
          <c:showCatName val="0"/>
          <c:showSerName val="0"/>
          <c:showPercent val="0"/>
          <c:showBubbleSize val="0"/>
        </c:dLbls>
        <c:gapWidth val="219"/>
        <c:overlap val="-27"/>
        <c:axId val="1334919567"/>
        <c:axId val="1334916239"/>
      </c:barChart>
      <c:catAx>
        <c:axId val="1334919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Demand,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4916239"/>
        <c:crosses val="autoZero"/>
        <c:auto val="1"/>
        <c:lblAlgn val="ctr"/>
        <c:lblOffset val="100"/>
        <c:tickLblSkip val="10"/>
        <c:noMultiLvlLbl val="0"/>
      </c:catAx>
      <c:valAx>
        <c:axId val="1334916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4919567"/>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keyboard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'6. Distribution generators'!$C$20</c:f>
              <c:strCache>
                <c:ptCount val="1"/>
                <c:pt idx="0">
                  <c:v>keyboard demand</c:v>
                </c:pt>
              </c:strCache>
            </c:strRef>
          </c:tx>
          <c:spPr>
            <a:solidFill>
              <a:schemeClr val="accent1"/>
            </a:solidFill>
            <a:ln>
              <a:noFill/>
            </a:ln>
            <a:effectLst/>
          </c:spPr>
          <c:invertIfNegative val="0"/>
          <c:cat>
            <c:numRef>
              <c:f>'6. Distribution generators'!$A$21:$A$121</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'6. Distribution generators'!$C$21:$C$121</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1.8591072747555257E-2</c:v>
                </c:pt>
                <c:pt idx="22">
                  <c:v>3.4269363191869483E-2</c:v>
                </c:pt>
                <c:pt idx="23">
                  <c:v>6.1115416505742079E-2</c:v>
                </c:pt>
                <c:pt idx="24">
                  <c:v>0.10544807965177987</c:v>
                </c:pt>
                <c:pt idx="25">
                  <c:v>0.17602312703092227</c:v>
                </c:pt>
                <c:pt idx="26">
                  <c:v>0.28427845494431886</c:v>
                </c:pt>
                <c:pt idx="27">
                  <c:v>0.44418237149131201</c:v>
                </c:pt>
                <c:pt idx="28">
                  <c:v>0.67146263155013786</c:v>
                </c:pt>
                <c:pt idx="29">
                  <c:v>0.98203176438253603</c:v>
                </c:pt>
                <c:pt idx="30">
                  <c:v>1.3895442469517987</c:v>
                </c:pt>
                <c:pt idx="31">
                  <c:v>1.9022271811069287</c:v>
                </c:pt>
                <c:pt idx="32">
                  <c:v>2.5193908240228695</c:v>
                </c:pt>
                <c:pt idx="33">
                  <c:v>3.2282849471394677</c:v>
                </c:pt>
                <c:pt idx="34">
                  <c:v>4.0021313357702981</c:v>
                </c:pt>
                <c:pt idx="35">
                  <c:v>4.8001407239565665</c:v>
                </c:pt>
                <c:pt idx="36">
                  <c:v>5.5700585499997528</c:v>
                </c:pt>
                <c:pt idx="37">
                  <c:v>6.2532919988267643</c:v>
                </c:pt>
                <c:pt idx="38">
                  <c:v>6.7920490654665668</c:v>
                </c:pt>
                <c:pt idx="39">
                  <c:v>7.137334946285594</c:v>
                </c:pt>
                <c:pt idx="40">
                  <c:v>7.2562877979544043</c:v>
                </c:pt>
                <c:pt idx="41">
                  <c:v>7.137334946285594</c:v>
                </c:pt>
                <c:pt idx="42">
                  <c:v>6.7920490654665668</c:v>
                </c:pt>
                <c:pt idx="43">
                  <c:v>6.2532919988267643</c:v>
                </c:pt>
                <c:pt idx="44">
                  <c:v>5.5700585499997528</c:v>
                </c:pt>
                <c:pt idx="45">
                  <c:v>4.8001407239565665</c:v>
                </c:pt>
                <c:pt idx="46">
                  <c:v>4.0021313357702981</c:v>
                </c:pt>
                <c:pt idx="47">
                  <c:v>3.2282849471394677</c:v>
                </c:pt>
                <c:pt idx="48">
                  <c:v>2.5193908240228695</c:v>
                </c:pt>
                <c:pt idx="49">
                  <c:v>1.9022271811069287</c:v>
                </c:pt>
                <c:pt idx="50">
                  <c:v>1.3895442469517987</c:v>
                </c:pt>
                <c:pt idx="51">
                  <c:v>0.98203176438253603</c:v>
                </c:pt>
                <c:pt idx="52">
                  <c:v>0.67146263155013786</c:v>
                </c:pt>
                <c:pt idx="53">
                  <c:v>0.44418237149131201</c:v>
                </c:pt>
                <c:pt idx="54">
                  <c:v>0.28427845494431886</c:v>
                </c:pt>
                <c:pt idx="55">
                  <c:v>0.17602312703092227</c:v>
                </c:pt>
                <c:pt idx="56">
                  <c:v>0.10544807965177987</c:v>
                </c:pt>
                <c:pt idx="57">
                  <c:v>6.1115416505742079E-2</c:v>
                </c:pt>
                <c:pt idx="58">
                  <c:v>3.4269363191869483E-2</c:v>
                </c:pt>
                <c:pt idx="59">
                  <c:v>1.8591072747555257E-2</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2B49-4755-912B-1E4DEFADEDFA}"/>
            </c:ext>
          </c:extLst>
        </c:ser>
        <c:dLbls>
          <c:showLegendKey val="0"/>
          <c:showVal val="0"/>
          <c:showCatName val="0"/>
          <c:showSerName val="0"/>
          <c:showPercent val="0"/>
          <c:showBubbleSize val="0"/>
        </c:dLbls>
        <c:gapWidth val="219"/>
        <c:overlap val="-27"/>
        <c:axId val="1335817615"/>
        <c:axId val="1335818863"/>
      </c:barChart>
      <c:catAx>
        <c:axId val="1335817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Demand,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5818863"/>
        <c:crosses val="autoZero"/>
        <c:auto val="1"/>
        <c:lblAlgn val="ctr"/>
        <c:lblOffset val="100"/>
        <c:tickLblSkip val="10"/>
        <c:noMultiLvlLbl val="0"/>
      </c:catAx>
      <c:valAx>
        <c:axId val="1335818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3581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bookcase demand = </a:t>
            </a:r>
          </a:p>
          <a:p>
            <a:pPr>
              <a:defRPr/>
            </a:pPr>
            <a:r>
              <a:rPr lang="en-US"/>
              <a:t>B2C demand + B2B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'6. Distribution generators'!$J$20</c:f>
              <c:strCache>
                <c:ptCount val="1"/>
                <c:pt idx="0">
                  <c:v>bookcase demand</c:v>
                </c:pt>
              </c:strCache>
            </c:strRef>
          </c:tx>
          <c:spPr>
            <a:solidFill>
              <a:schemeClr val="accent2"/>
            </a:solidFill>
            <a:ln>
              <a:noFill/>
            </a:ln>
            <a:effectLst/>
          </c:spPr>
          <c:invertIfNegative val="0"/>
          <c:cat>
            <c:numRef>
              <c:f>'6. Distribution generators'!$A$21:$A$121</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'6. Distribution generators'!$J$21:$J$121</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0.72924589152931751</c:v>
                </c:pt>
                <c:pt idx="31">
                  <c:v>2.0418884962820898</c:v>
                </c:pt>
                <c:pt idx="32">
                  <c:v>3.573304868493659</c:v>
                </c:pt>
                <c:pt idx="33">
                  <c:v>5.0026268158911211</c:v>
                </c:pt>
                <c:pt idx="34">
                  <c:v>6.1282178494666235</c:v>
                </c:pt>
                <c:pt idx="35">
                  <c:v>6.8636039914026181</c:v>
                </c:pt>
                <c:pt idx="36">
                  <c:v>7.2067841909727512</c:v>
                </c:pt>
                <c:pt idx="37">
                  <c:v>7.2067841909727504</c:v>
                </c:pt>
                <c:pt idx="38">
                  <c:v>6.9365297838112712</c:v>
                </c:pt>
                <c:pt idx="39">
                  <c:v>6.4740944648905163</c:v>
                </c:pt>
                <c:pt idx="40">
                  <c:v>5.8914259630503709</c:v>
                </c:pt>
                <c:pt idx="41">
                  <c:v>5.2487249488994214</c:v>
                </c:pt>
                <c:pt idx="42">
                  <c:v>4.5926343302869936</c:v>
                </c:pt>
                <c:pt idx="43">
                  <c:v>3.9567311153241795</c:v>
                </c:pt>
                <c:pt idx="44">
                  <c:v>3.3632214480255547</c:v>
                </c:pt>
                <c:pt idx="45">
                  <c:v>2.8251060163414641</c:v>
                </c:pt>
                <c:pt idx="46">
                  <c:v>2.3483693760838413</c:v>
                </c:pt>
                <c:pt idx="47">
                  <c:v>1.933951250892576</c:v>
                </c:pt>
                <c:pt idx="48">
                  <c:v>1.579393521562271</c:v>
                </c:pt>
                <c:pt idx="49">
                  <c:v>1.2801400122136288</c:v>
                </c:pt>
                <c:pt idx="50">
                  <c:v>1.0305127098319715</c:v>
                </c:pt>
                <c:pt idx="51">
                  <c:v>0.82441016786557686</c:v>
                </c:pt>
                <c:pt idx="52">
                  <c:v>0.65578081534761856</c:v>
                </c:pt>
                <c:pt idx="53">
                  <c:v>0.5189222104055069</c:v>
                </c:pt>
                <c:pt idx="54">
                  <c:v>0.40865124069433673</c:v>
                </c:pt>
                <c:pt idx="55">
                  <c:v>0.40140989398539484</c:v>
                </c:pt>
                <c:pt idx="56">
                  <c:v>0.47702135442914895</c:v>
                </c:pt>
                <c:pt idx="57">
                  <c:v>0.59159098359882356</c:v>
                </c:pt>
                <c:pt idx="58">
                  <c:v>0.70662918371225869</c:v>
                </c:pt>
                <c:pt idx="59">
                  <c:v>0.79737900534468342</c:v>
                </c:pt>
                <c:pt idx="60">
                  <c:v>0.85230141715021923</c:v>
                </c:pt>
                <c:pt idx="61">
                  <c:v>0.86960393719838669</c:v>
                </c:pt>
                <c:pt idx="62">
                  <c:v>0.85346718605743033</c:v>
                </c:pt>
                <c:pt idx="63">
                  <c:v>0.81097939074439007</c:v>
                </c:pt>
                <c:pt idx="64">
                  <c:v>0.75000779865386591</c:v>
                </c:pt>
                <c:pt idx="65">
                  <c:v>0.67790750139178002</c:v>
                </c:pt>
                <c:pt idx="66">
                  <c:v>0.60086432858353223</c:v>
                </c:pt>
                <c:pt idx="67">
                  <c:v>0.52366661397743253</c:v>
                </c:pt>
                <c:pt idx="68">
                  <c:v>0.449737612553956</c:v>
                </c:pt>
                <c:pt idx="69">
                  <c:v>0.37369127200283941</c:v>
                </c:pt>
                <c:pt idx="70">
                  <c:v>0.3139006684823849</c:v>
                </c:pt>
                <c:pt idx="71">
                  <c:v>0.26092993067598236</c:v>
                </c:pt>
                <c:pt idx="72">
                  <c:v>0.21488347232139732</c:v>
                </c:pt>
                <c:pt idx="73">
                  <c:v>0.17548816906247455</c:v>
                </c:pt>
                <c:pt idx="74">
                  <c:v>0.14223777913484764</c:v>
                </c:pt>
                <c:pt idx="75">
                  <c:v>0.11450141220355238</c:v>
                </c:pt>
                <c:pt idx="76">
                  <c:v>9.1601129762841876E-2</c:v>
                </c:pt>
                <c:pt idx="77">
                  <c:v>7.2864535038624278E-2</c:v>
                </c:pt>
                <c:pt idx="78">
                  <c:v>5.7658023378389656E-2</c:v>
                </c:pt>
                <c:pt idx="79">
                  <c:v>4.5405693410481854E-2</c:v>
                </c:pt>
                <c:pt idx="80">
                  <c:v>3.5598063633817727E-2</c:v>
                </c:pt>
                <c:pt idx="81">
                  <c:v>2.7793872760250013E-2</c:v>
                </c:pt>
                <c:pt idx="82">
                  <c:v>2.1617456591305595E-2</c:v>
                </c:pt>
                <c:pt idx="83">
                  <c:v>1.6753528858261826E-2</c:v>
                </c:pt>
                <c:pt idx="84">
                  <c:v>1.2940656773278107E-2</c:v>
                </c:pt>
                <c:pt idx="85">
                  <c:v>9.9643057154241294E-3</c:v>
                </c:pt>
                <c:pt idx="86">
                  <c:v>7.6500153557127141E-3</c:v>
                </c:pt>
                <c:pt idx="87">
                  <c:v>5.8570430067175581E-3</c:v>
                </c:pt>
                <c:pt idx="88">
                  <c:v>4.4726510233115994E-3</c:v>
                </c:pt>
                <c:pt idx="89">
                  <c:v>3.4071076912873576E-3</c:v>
                </c:pt>
                <c:pt idx="90">
                  <c:v>2.5894018453783882E-3</c:v>
                </c:pt>
                <c:pt idx="91">
                  <c:v>1.9636297327452782E-3</c:v>
                </c:pt>
                <c:pt idx="92">
                  <c:v>1.4859900680234553E-3</c:v>
                </c:pt>
                <c:pt idx="93">
                  <c:v>1.122313551375609E-3</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82F5-4785-971B-CDE41997A719}"/>
            </c:ext>
          </c:extLst>
        </c:ser>
        <c:dLbls>
          <c:showLegendKey val="0"/>
          <c:showVal val="0"/>
          <c:showCatName val="0"/>
          <c:showSerName val="0"/>
          <c:showPercent val="0"/>
          <c:showBubbleSize val="0"/>
        </c:dLbls>
        <c:gapWidth val="219"/>
        <c:overlap val="-27"/>
        <c:axId val="1025803888"/>
        <c:axId val="1025805136"/>
      </c:barChart>
      <c:catAx>
        <c:axId val="102580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Demand, 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5805136"/>
        <c:crosses val="autoZero"/>
        <c:auto val="1"/>
        <c:lblAlgn val="ctr"/>
        <c:lblOffset val="100"/>
        <c:tickLblSkip val="10"/>
        <c:noMultiLvlLbl val="0"/>
      </c:catAx>
      <c:valAx>
        <c:axId val="102580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Probability,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5803888"/>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5. Control Tower-Mini Optimizer'!A1"/><Relationship Id="rId1" Type="http://schemas.openxmlformats.org/officeDocument/2006/relationships/hyperlink" Target="https://www.lokad.com/prioritized-inventory-replenishment-in-excel-with-probabilistic-forecasts" TargetMode="Externa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6. Distribution generators'!A1"/><Relationship Id="rId5" Type="http://schemas.openxmlformats.org/officeDocument/2006/relationships/chart" Target="../charts/chart5.xml"/><Relationship Id="rId10" Type="http://schemas.openxmlformats.org/officeDocument/2006/relationships/hyperlink" Target="#'5. Control Tower-Mini Optimizer'!A1"/><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hyperlink" Target="https://docs.lokad.com/" TargetMode="External"/><Relationship Id="rId1" Type="http://schemas.openxmlformats.org/officeDocument/2006/relationships/hyperlink" Target="#'6. Distribution generators'!A1"/></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hyperlink" Target="#'5. Control Tower-Mini Optimizer'!A1"/></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114301</xdr:rowOff>
    </xdr:from>
    <xdr:to>
      <xdr:col>6</xdr:col>
      <xdr:colOff>657225</xdr:colOff>
      <xdr:row>16</xdr:row>
      <xdr:rowOff>152400</xdr:rowOff>
    </xdr:to>
    <xdr:sp macro="" textlink="">
      <xdr:nvSpPr>
        <xdr:cNvPr id="208" name="TextBox 3">
          <a:hlinkClick xmlns:r="http://schemas.openxmlformats.org/officeDocument/2006/relationships" r:id="rId1"/>
          <a:extLst>
            <a:ext uri="{FF2B5EF4-FFF2-40B4-BE49-F238E27FC236}">
              <a16:creationId xmlns:a16="http://schemas.microsoft.com/office/drawing/2014/main" id="{64038F61-B436-48A3-86AF-E9DA7CB50EB9}"/>
            </a:ext>
          </a:extLst>
        </xdr:cNvPr>
        <xdr:cNvSpPr txBox="1"/>
      </xdr:nvSpPr>
      <xdr:spPr>
        <a:xfrm>
          <a:off x="114300" y="114301"/>
          <a:ext cx="5572125" cy="2933699"/>
        </a:xfrm>
        <a:prstGeom prst="rect">
          <a:avLst/>
        </a:prstGeom>
        <a:solidFill>
          <a:srgbClr val="FFFFFF"/>
        </a:solidFill>
        <a:ln w="12700" cap="flat" cmpd="sng" algn="ctr">
          <a:solidFill>
            <a:srgbClr val="000000"/>
          </a:solidFill>
          <a:prstDash val="solid"/>
          <a:miter lim="800000"/>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rgbClr val="000000"/>
            </a:solidFill>
            <a:effectLst/>
            <a:uLnTx/>
            <a:uFillTx/>
            <a:latin typeface="Calibri"/>
            <a:cs typeface="Calibri"/>
          </a:endParaRPr>
        </a:p>
        <a:p>
          <a:r>
            <a:rPr lang="en-GB" sz="1600" b="1">
              <a:effectLst/>
              <a:latin typeface="+mn-lt"/>
              <a:ea typeface="+mn-ea"/>
              <a:cs typeface="+mn-cs"/>
            </a:rPr>
            <a:t>Prioritized</a:t>
          </a:r>
          <a:r>
            <a:rPr lang="en-GB" sz="1600" b="1" baseline="0">
              <a:effectLst/>
              <a:latin typeface="+mn-lt"/>
              <a:ea typeface="+mn-ea"/>
              <a:cs typeface="+mn-cs"/>
            </a:rPr>
            <a:t> Inventory Replenishments </a:t>
          </a:r>
          <a:r>
            <a:rPr lang="en-GB" sz="1600" b="1">
              <a:effectLst/>
              <a:latin typeface="+mn-lt"/>
              <a:ea typeface="+mn-ea"/>
              <a:cs typeface="+mn-cs"/>
            </a:rPr>
            <a:t>in Excel with Probabilistic Forecasts</a:t>
          </a:r>
          <a:endParaRPr lang="en-US" sz="1600" b="1">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rgbClr val="000000"/>
            </a:solidFill>
            <a:effectLst/>
            <a:uLnTx/>
            <a:uFillTx/>
            <a:latin typeface="Calibri"/>
            <a:cs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000000"/>
              </a:solidFill>
              <a:effectLst/>
              <a:uLnTx/>
              <a:uFillTx/>
              <a:latin typeface="Calibri"/>
              <a:cs typeface="Calibri"/>
            </a:rPr>
            <a:t>The intent of this document is to provide an alternative perspective to supply chain decision optimisation. Please review this document in conjunction with the full </a:t>
          </a:r>
          <a:r>
            <a:rPr kumimoji="0" lang="en-US" sz="1400" b="1" i="0" u="sng" strike="noStrike" kern="0" cap="none" spc="0" normalizeH="0" baseline="0" noProof="0">
              <a:ln>
                <a:noFill/>
              </a:ln>
              <a:solidFill>
                <a:sysClr val="windowText" lastClr="000000"/>
              </a:solidFill>
              <a:effectLst/>
              <a:uLnTx/>
              <a:uFillTx/>
              <a:latin typeface="Calibri"/>
              <a:cs typeface="Calibri"/>
            </a:rPr>
            <a:t>online tutorial</a:t>
          </a:r>
          <a:r>
            <a:rPr kumimoji="0" lang="en-US" sz="1400" b="0" i="0" u="none" strike="noStrike" kern="0" cap="none" spc="0" normalizeH="0" baseline="0" noProof="0">
              <a:ln>
                <a:noFill/>
              </a:ln>
              <a:solidFill>
                <a:sysClr val="windowText" lastClr="000000"/>
              </a:solidFill>
              <a:effectLst/>
              <a:uLnTx/>
              <a:uFillTx/>
              <a:latin typeface="Calibri"/>
              <a:cs typeface="Calibri"/>
            </a:rPr>
            <a:t>.</a:t>
          </a:r>
          <a:r>
            <a:rPr kumimoji="0" lang="en-US" sz="1400" b="0" i="0" u="none" strike="noStrike" kern="0" cap="none" spc="0" normalizeH="0" baseline="0" noProof="0">
              <a:ln>
                <a:noFill/>
              </a:ln>
              <a:solidFill>
                <a:srgbClr val="000000"/>
              </a:solidFill>
              <a:effectLst/>
              <a:uLnTx/>
              <a:uFillTx/>
              <a:latin typeface="Calibri"/>
              <a:cs typeface="Calibri"/>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rgbClr val="000000"/>
            </a:solidFill>
            <a:effectLst/>
            <a:uLnTx/>
            <a:uFillTx/>
            <a:latin typeface="Calibri"/>
            <a:cs typeface="Calibri"/>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rgbClr val="000000"/>
            </a:solidFill>
            <a:effectLst/>
            <a:uLnTx/>
            <a:uFillTx/>
            <a:latin typeface="+mn-lt"/>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0000"/>
              </a:solidFill>
              <a:effectLst/>
              <a:uLnTx/>
              <a:uFillTx/>
              <a:latin typeface="+mn-lt"/>
              <a:cs typeface="+mn-cs"/>
            </a:rPr>
            <a:t>Reminder: </a:t>
          </a:r>
          <a:r>
            <a:rPr kumimoji="0" lang="en-US" sz="1400" b="0" i="0" u="none" strike="noStrike" kern="0" cap="none" spc="0" normalizeH="0" baseline="0" noProof="0">
              <a:ln>
                <a:noFill/>
              </a:ln>
              <a:solidFill>
                <a:srgbClr val="000000"/>
              </a:solidFill>
              <a:effectLst/>
              <a:uLnTx/>
              <a:uFillTx/>
              <a:latin typeface="+mn-lt"/>
              <a:cs typeface="+mn-cs"/>
            </a:rPr>
            <a:t>Explore all sheets of this document in the presented order.</a:t>
          </a:r>
        </a:p>
      </xdr:txBody>
    </xdr:sp>
    <xdr:clientData/>
  </xdr:twoCellAnchor>
  <xdr:twoCellAnchor>
    <xdr:from>
      <xdr:col>6</xdr:col>
      <xdr:colOff>666749</xdr:colOff>
      <xdr:row>13</xdr:row>
      <xdr:rowOff>152401</xdr:rowOff>
    </xdr:from>
    <xdr:to>
      <xdr:col>11</xdr:col>
      <xdr:colOff>485774</xdr:colOff>
      <xdr:row>19</xdr:row>
      <xdr:rowOff>142875</xdr:rowOff>
    </xdr:to>
    <xdr:sp macro="" textlink="">
      <xdr:nvSpPr>
        <xdr:cNvPr id="301" name="Arrow: Right 4">
          <a:hlinkClick xmlns:r="http://schemas.openxmlformats.org/officeDocument/2006/relationships" r:id="rId2"/>
          <a:extLst>
            <a:ext uri="{FF2B5EF4-FFF2-40B4-BE49-F238E27FC236}">
              <a16:creationId xmlns:a16="http://schemas.microsoft.com/office/drawing/2014/main" id="{4ADB438E-B4F6-4C4D-90B6-18024B32CE34}"/>
            </a:ext>
          </a:extLst>
        </xdr:cNvPr>
        <xdr:cNvSpPr/>
      </xdr:nvSpPr>
      <xdr:spPr>
        <a:xfrm>
          <a:off x="5695949" y="2505076"/>
          <a:ext cx="4010025" cy="1076324"/>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2600" b="1"/>
            <a:t>To the Control Tower</a:t>
          </a:r>
        </a:p>
      </xdr:txBody>
    </xdr:sp>
    <xdr:clientData/>
  </xdr:twoCellAnchor>
  <xdr:twoCellAnchor editAs="oneCell">
    <xdr:from>
      <xdr:col>0</xdr:col>
      <xdr:colOff>112394</xdr:colOff>
      <xdr:row>16</xdr:row>
      <xdr:rowOff>179068</xdr:rowOff>
    </xdr:from>
    <xdr:to>
      <xdr:col>6</xdr:col>
      <xdr:colOff>630171</xdr:colOff>
      <xdr:row>38</xdr:row>
      <xdr:rowOff>11429</xdr:rowOff>
    </xdr:to>
    <xdr:pic>
      <xdr:nvPicPr>
        <xdr:cNvPr id="268" name="Picture 2">
          <a:extLst>
            <a:ext uri="{FF2B5EF4-FFF2-40B4-BE49-F238E27FC236}">
              <a16:creationId xmlns:a16="http://schemas.microsoft.com/office/drawing/2014/main" id="{638E869B-9060-4264-8815-EAFDBF5F1D3A}"/>
            </a:ext>
          </a:extLst>
        </xdr:cNvPr>
        <xdr:cNvPicPr>
          <a:picLocks noChangeAspect="1"/>
        </xdr:cNvPicPr>
      </xdr:nvPicPr>
      <xdr:blipFill>
        <a:blip xmlns:r="http://schemas.openxmlformats.org/officeDocument/2006/relationships" r:embed="rId3"/>
        <a:stretch>
          <a:fillRect/>
        </a:stretch>
      </xdr:blipFill>
      <xdr:spPr>
        <a:xfrm>
          <a:off x="112394" y="3074668"/>
          <a:ext cx="5546977" cy="3688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736601</xdr:colOff>
      <xdr:row>106</xdr:row>
      <xdr:rowOff>33867</xdr:rowOff>
    </xdr:from>
    <xdr:to>
      <xdr:col>11</xdr:col>
      <xdr:colOff>905934</xdr:colOff>
      <xdr:row>130</xdr:row>
      <xdr:rowOff>110067</xdr:rowOff>
    </xdr:to>
    <xdr:sp macro="" textlink="">
      <xdr:nvSpPr>
        <xdr:cNvPr id="17" name="TextBox 2">
          <a:extLst>
            <a:ext uri="{FF2B5EF4-FFF2-40B4-BE49-F238E27FC236}">
              <a16:creationId xmlns:a16="http://schemas.microsoft.com/office/drawing/2014/main" id="{286E3646-EFB9-4AF3-90B1-6B0FA3BB9AD4}"/>
            </a:ext>
          </a:extLst>
        </xdr:cNvPr>
        <xdr:cNvSpPr txBox="1"/>
      </xdr:nvSpPr>
      <xdr:spPr>
        <a:xfrm>
          <a:off x="4451351" y="20226867"/>
          <a:ext cx="6122458" cy="464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fontAlgn="base"/>
          <a:r>
            <a:rPr lang="en-US" sz="1800" b="0" i="0">
              <a:solidFill>
                <a:schemeClr val="dk1"/>
              </a:solidFill>
              <a:effectLst/>
              <a:latin typeface="+mn-lt"/>
              <a:ea typeface="+mn-ea"/>
              <a:cs typeface="+mn-cs"/>
            </a:rPr>
            <a:t>Every line represents a possible micro level decision of adding one extra unit of stock to a purchase order. For clarity, we have displayed the sell probabilities for all scenarios, however, we will ignore the expected reward for all scenarios that are covered by stock already - we leave them blank. These cells/rows can be considered “past decisions”.  </a:t>
          </a:r>
          <a:endParaRPr lang="en-US" sz="2800">
            <a:effectLst/>
          </a:endParaRPr>
        </a:p>
        <a:p>
          <a:endParaRPr lang="en-US" sz="1600" baseline="0">
            <a:solidFill>
              <a:schemeClr val="dk1"/>
            </a:solidFill>
            <a:effectLst/>
            <a:latin typeface="+mn-lt"/>
            <a:ea typeface="+mn-ea"/>
            <a:cs typeface="+mn-cs"/>
          </a:endParaRPr>
        </a:p>
        <a:p>
          <a:pPr algn="ctr"/>
          <a:r>
            <a:rPr lang="en-US" sz="1600" baseline="0">
              <a:solidFill>
                <a:schemeClr val="dk1"/>
              </a:solidFill>
              <a:effectLst/>
              <a:latin typeface="+mn-lt"/>
              <a:ea typeface="+mn-ea"/>
              <a:cs typeface="+mn-cs"/>
            </a:rPr>
            <a:t>(</a:t>
          </a:r>
          <a:r>
            <a:rPr lang="en-US" sz="1800" baseline="0">
              <a:solidFill>
                <a:schemeClr val="dk1"/>
              </a:solidFill>
              <a:effectLst/>
              <a:latin typeface="+mn-lt"/>
              <a:ea typeface="+mn-ea"/>
              <a:cs typeface="+mn-cs"/>
            </a:rPr>
            <a:t>I.e. we have 16 units on hand + 20 on order - these decisions have been taken already, the first decision to evaluate is the purchase of unit No 37)</a:t>
          </a:r>
        </a:p>
      </xdr:txBody>
    </xdr:sp>
    <xdr:clientData/>
  </xdr:twoCellAnchor>
  <xdr:twoCellAnchor>
    <xdr:from>
      <xdr:col>5</xdr:col>
      <xdr:colOff>838199</xdr:colOff>
      <xdr:row>204</xdr:row>
      <xdr:rowOff>101600</xdr:rowOff>
    </xdr:from>
    <xdr:to>
      <xdr:col>11</xdr:col>
      <xdr:colOff>736599</xdr:colOff>
      <xdr:row>228</xdr:row>
      <xdr:rowOff>160867</xdr:rowOff>
    </xdr:to>
    <xdr:sp macro="" textlink="">
      <xdr:nvSpPr>
        <xdr:cNvPr id="16" name="TextBox 3">
          <a:extLst>
            <a:ext uri="{FF2B5EF4-FFF2-40B4-BE49-F238E27FC236}">
              <a16:creationId xmlns:a16="http://schemas.microsoft.com/office/drawing/2014/main" id="{69CC15F4-5CEC-44CC-B062-1A9DDAEBAB21}"/>
            </a:ext>
          </a:extLst>
        </xdr:cNvPr>
        <xdr:cNvSpPr txBox="1"/>
      </xdr:nvSpPr>
      <xdr:spPr>
        <a:xfrm>
          <a:off x="4552949" y="38963600"/>
          <a:ext cx="5851525" cy="4631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fontAlgn="base"/>
          <a:r>
            <a:rPr lang="en-US" sz="1800" b="0" i="0">
              <a:solidFill>
                <a:schemeClr val="dk1"/>
              </a:solidFill>
              <a:effectLst/>
              <a:latin typeface="+mn-lt"/>
              <a:ea typeface="+mn-ea"/>
              <a:cs typeface="+mn-cs"/>
            </a:rPr>
            <a:t>Every line represents a possible micro level decision of adding one extra unit of stock to a purchase order. For clarity, we have displayed the sell probabilities for all scenarios, however, we will ignore the expected reward for all scenarios that are covered by stock already - we leave them blank. These cells/rows can be considered “past decisions”.  </a:t>
          </a:r>
          <a:endParaRPr lang="en-US" sz="2800">
            <a:effectLst/>
          </a:endParaRPr>
        </a:p>
        <a:p>
          <a:pPr algn="ctr"/>
          <a:endParaRPr lang="en-US" sz="1600" baseline="0">
            <a:solidFill>
              <a:schemeClr val="dk1"/>
            </a:solidFill>
            <a:effectLst/>
            <a:latin typeface="+mn-lt"/>
            <a:ea typeface="+mn-ea"/>
            <a:cs typeface="+mn-cs"/>
          </a:endParaRPr>
        </a:p>
        <a:p>
          <a:pPr algn="ctr"/>
          <a:r>
            <a:rPr lang="en-US" sz="1800" baseline="0">
              <a:solidFill>
                <a:schemeClr val="dk1"/>
              </a:solidFill>
              <a:effectLst/>
              <a:latin typeface="+mn-lt"/>
              <a:ea typeface="+mn-ea"/>
              <a:cs typeface="+mn-cs"/>
            </a:rPr>
            <a:t>(I.e. we have 25 units on hand + 10 on order - these decisions have been taken already, the first decision to evaluate is the purchase of unit No 36)</a:t>
          </a:r>
        </a:p>
      </xdr:txBody>
    </xdr:sp>
    <xdr:clientData/>
  </xdr:twoCellAnchor>
  <xdr:twoCellAnchor>
    <xdr:from>
      <xdr:col>5</xdr:col>
      <xdr:colOff>534195</xdr:colOff>
      <xdr:row>1</xdr:row>
      <xdr:rowOff>176742</xdr:rowOff>
    </xdr:from>
    <xdr:to>
      <xdr:col>11</xdr:col>
      <xdr:colOff>703528</xdr:colOff>
      <xdr:row>26</xdr:row>
      <xdr:rowOff>62442</xdr:rowOff>
    </xdr:to>
    <xdr:sp macro="" textlink="">
      <xdr:nvSpPr>
        <xdr:cNvPr id="19" name="TextBox 1">
          <a:extLst>
            <a:ext uri="{FF2B5EF4-FFF2-40B4-BE49-F238E27FC236}">
              <a16:creationId xmlns:a16="http://schemas.microsoft.com/office/drawing/2014/main" id="{CE29EAE2-EA2F-431B-9D1A-3C4057B2005D}"/>
            </a:ext>
            <a:ext uri="{147F2762-F138-4A5C-976F-8EAC2B608ADB}">
              <a16:predDERef xmlns:a16="http://schemas.microsoft.com/office/drawing/2014/main" pred="{69CC15F4-5CEC-44CC-B062-1A9DDAEBAB21}"/>
            </a:ext>
          </a:extLst>
        </xdr:cNvPr>
        <xdr:cNvSpPr txBox="1"/>
      </xdr:nvSpPr>
      <xdr:spPr>
        <a:xfrm>
          <a:off x="4248945" y="557742"/>
          <a:ext cx="6122458" cy="464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fontAlgn="base"/>
          <a:r>
            <a:rPr lang="en-US" sz="1800" b="0" i="0">
              <a:solidFill>
                <a:schemeClr val="dk1"/>
              </a:solidFill>
              <a:effectLst/>
              <a:latin typeface="+mn-lt"/>
              <a:ea typeface="+mn-ea"/>
              <a:cs typeface="+mn-cs"/>
            </a:rPr>
            <a:t>Every line represents a possible micro level decision of adding one extra unit of stock to a purchase order. For clarity, we have displayed the sell probabilities for all scenarios, however, we will ignore the expected reward for all scenarios that are covered by stock already - we leave them blank. These cells/rows can be considered “past decisions”.  </a:t>
          </a:r>
        </a:p>
        <a:p>
          <a:pPr algn="ctr" rtl="0" fontAlgn="base"/>
          <a:endParaRPr lang="en-US" sz="2800" b="0">
            <a:effectLst/>
          </a:endParaRPr>
        </a:p>
        <a:p>
          <a:pPr algn="ctr" rtl="0" fontAlgn="base"/>
          <a:r>
            <a:rPr lang="en-US" sz="1800" b="0" i="0">
              <a:solidFill>
                <a:schemeClr val="dk1"/>
              </a:solidFill>
              <a:effectLst/>
              <a:latin typeface="+mn-lt"/>
              <a:ea typeface="+mn-ea"/>
              <a:cs typeface="+mn-cs"/>
            </a:rPr>
            <a:t>(I.e., we have 26 units on hand - that decision has been taken already. Thus, the first decision to evaluate is whether or not we should purchase a 27</a:t>
          </a:r>
          <a:r>
            <a:rPr lang="en-US" sz="1800" b="0" i="0" baseline="30000">
              <a:solidFill>
                <a:schemeClr val="dk1"/>
              </a:solidFill>
              <a:effectLst/>
              <a:latin typeface="+mn-lt"/>
              <a:ea typeface="+mn-ea"/>
              <a:cs typeface="+mn-cs"/>
            </a:rPr>
            <a:t>th</a:t>
          </a:r>
          <a:r>
            <a:rPr lang="en-US" sz="1800" b="0" i="0">
              <a:solidFill>
                <a:schemeClr val="dk1"/>
              </a:solidFill>
              <a:effectLst/>
              <a:latin typeface="+mn-lt"/>
              <a:ea typeface="+mn-ea"/>
              <a:cs typeface="+mn-cs"/>
            </a:rPr>
            <a:t> unit) </a:t>
          </a:r>
          <a:endParaRPr lang="en-US" sz="2800" b="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390313</xdr:colOff>
      <xdr:row>3</xdr:row>
      <xdr:rowOff>140546</xdr:rowOff>
    </xdr:from>
    <xdr:to>
      <xdr:col>11</xdr:col>
      <xdr:colOff>533400</xdr:colOff>
      <xdr:row>34</xdr:row>
      <xdr:rowOff>126999</xdr:rowOff>
    </xdr:to>
    <xdr:graphicFrame macro="">
      <xdr:nvGraphicFramePr>
        <xdr:cNvPr id="10" name="Chart 1">
          <a:extLst>
            <a:ext uri="{FF2B5EF4-FFF2-40B4-BE49-F238E27FC236}">
              <a16:creationId xmlns:a16="http://schemas.microsoft.com/office/drawing/2014/main" id="{B5F96B19-9DA5-4CB5-86AE-F0335A76C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48102</xdr:colOff>
      <xdr:row>3</xdr:row>
      <xdr:rowOff>140546</xdr:rowOff>
    </xdr:from>
    <xdr:to>
      <xdr:col>18</xdr:col>
      <xdr:colOff>595048</xdr:colOff>
      <xdr:row>19</xdr:row>
      <xdr:rowOff>82443</xdr:rowOff>
    </xdr:to>
    <xdr:graphicFrame macro="">
      <xdr:nvGraphicFramePr>
        <xdr:cNvPr id="9" name="Chart 2">
          <a:extLst>
            <a:ext uri="{FF2B5EF4-FFF2-40B4-BE49-F238E27FC236}">
              <a16:creationId xmlns:a16="http://schemas.microsoft.com/office/drawing/2014/main" id="{9CE8D9B3-AFFA-4677-A526-311840056B84}"/>
            </a:ext>
            <a:ext uri="{147F2762-F138-4A5C-976F-8EAC2B608ADB}">
              <a16:predDERef xmlns:a16="http://schemas.microsoft.com/office/drawing/2014/main" pred="{B5F96B19-9DA5-4CB5-86AE-F0335A76C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48102</xdr:colOff>
      <xdr:row>19</xdr:row>
      <xdr:rowOff>93875</xdr:rowOff>
    </xdr:from>
    <xdr:to>
      <xdr:col>18</xdr:col>
      <xdr:colOff>595049</xdr:colOff>
      <xdr:row>35</xdr:row>
      <xdr:rowOff>28152</xdr:rowOff>
    </xdr:to>
    <xdr:graphicFrame macro="">
      <xdr:nvGraphicFramePr>
        <xdr:cNvPr id="8" name="Chart 3">
          <a:extLst>
            <a:ext uri="{FF2B5EF4-FFF2-40B4-BE49-F238E27FC236}">
              <a16:creationId xmlns:a16="http://schemas.microsoft.com/office/drawing/2014/main" id="{F7CE5768-F6D4-43B6-9807-6DA01D0A2EEA}"/>
            </a:ext>
            <a:ext uri="{147F2762-F138-4A5C-976F-8EAC2B608ADB}">
              <a16:predDERef xmlns:a16="http://schemas.microsoft.com/office/drawing/2014/main" pred="{9CE8D9B3-AFFA-4677-A526-311840056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403576</xdr:colOff>
      <xdr:row>35</xdr:row>
      <xdr:rowOff>135467</xdr:rowOff>
    </xdr:from>
    <xdr:to>
      <xdr:col>11</xdr:col>
      <xdr:colOff>541867</xdr:colOff>
      <xdr:row>65</xdr:row>
      <xdr:rowOff>110066</xdr:rowOff>
    </xdr:to>
    <xdr:graphicFrame macro="">
      <xdr:nvGraphicFramePr>
        <xdr:cNvPr id="15" name="Chart 4">
          <a:extLst>
            <a:ext uri="{FF2B5EF4-FFF2-40B4-BE49-F238E27FC236}">
              <a16:creationId xmlns:a16="http://schemas.microsoft.com/office/drawing/2014/main" id="{90279EFD-F7CF-0F4B-A25D-D469DD795B14}"/>
            </a:ext>
            <a:ext uri="{147F2762-F138-4A5C-976F-8EAC2B608ADB}">
              <a16:predDERef xmlns:a16="http://schemas.microsoft.com/office/drawing/2014/main" pred="{F7CE5768-F6D4-43B6-9807-6DA01D0A2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93133</xdr:colOff>
      <xdr:row>35</xdr:row>
      <xdr:rowOff>143934</xdr:rowOff>
    </xdr:from>
    <xdr:to>
      <xdr:col>18</xdr:col>
      <xdr:colOff>651933</xdr:colOff>
      <xdr:row>51</xdr:row>
      <xdr:rowOff>42334</xdr:rowOff>
    </xdr:to>
    <xdr:graphicFrame macro="">
      <xdr:nvGraphicFramePr>
        <xdr:cNvPr id="16" name="Chart 15">
          <a:extLst>
            <a:ext uri="{FF2B5EF4-FFF2-40B4-BE49-F238E27FC236}">
              <a16:creationId xmlns:a16="http://schemas.microsoft.com/office/drawing/2014/main" id="{80253A76-284B-4793-AE67-60DCAB23DC3F}"/>
            </a:ext>
            <a:ext uri="{147F2762-F138-4A5C-976F-8EAC2B608ADB}">
              <a16:predDERef xmlns:a16="http://schemas.microsoft.com/office/drawing/2014/main" pred="{90279EFD-F7CF-0F4B-A25D-D469DD795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93133</xdr:colOff>
      <xdr:row>51</xdr:row>
      <xdr:rowOff>127000</xdr:rowOff>
    </xdr:from>
    <xdr:to>
      <xdr:col>18</xdr:col>
      <xdr:colOff>632883</xdr:colOff>
      <xdr:row>66</xdr:row>
      <xdr:rowOff>60325</xdr:rowOff>
    </xdr:to>
    <xdr:graphicFrame macro="">
      <xdr:nvGraphicFramePr>
        <xdr:cNvPr id="17" name="Chart 16">
          <a:extLst>
            <a:ext uri="{FF2B5EF4-FFF2-40B4-BE49-F238E27FC236}">
              <a16:creationId xmlns:a16="http://schemas.microsoft.com/office/drawing/2014/main" id="{B98B2F6F-17EC-408C-A9E9-55EA94833E57}"/>
            </a:ext>
            <a:ext uri="{147F2762-F138-4A5C-976F-8EAC2B608ADB}">
              <a16:predDERef xmlns:a16="http://schemas.microsoft.com/office/drawing/2014/main" pred="{80253A76-284B-4793-AE67-60DCAB23D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397932</xdr:colOff>
      <xdr:row>67</xdr:row>
      <xdr:rowOff>50800</xdr:rowOff>
    </xdr:from>
    <xdr:to>
      <xdr:col>11</xdr:col>
      <xdr:colOff>482600</xdr:colOff>
      <xdr:row>98</xdr:row>
      <xdr:rowOff>101600</xdr:rowOff>
    </xdr:to>
    <xdr:graphicFrame macro="">
      <xdr:nvGraphicFramePr>
        <xdr:cNvPr id="18" name="Chart 17">
          <a:extLst>
            <a:ext uri="{FF2B5EF4-FFF2-40B4-BE49-F238E27FC236}">
              <a16:creationId xmlns:a16="http://schemas.microsoft.com/office/drawing/2014/main" id="{9CB649BC-7D1B-42AB-82CB-D93ED8BC096F}"/>
            </a:ext>
            <a:ext uri="{147F2762-F138-4A5C-976F-8EAC2B608ADB}">
              <a16:predDERef xmlns:a16="http://schemas.microsoft.com/office/drawing/2014/main" pred="{B98B2F6F-17EC-408C-A9E9-55EA94833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118534</xdr:colOff>
      <xdr:row>67</xdr:row>
      <xdr:rowOff>16933</xdr:rowOff>
    </xdr:from>
    <xdr:to>
      <xdr:col>19</xdr:col>
      <xdr:colOff>8467</xdr:colOff>
      <xdr:row>82</xdr:row>
      <xdr:rowOff>93133</xdr:rowOff>
    </xdr:to>
    <xdr:graphicFrame macro="">
      <xdr:nvGraphicFramePr>
        <xdr:cNvPr id="19" name="Chart 18">
          <a:extLst>
            <a:ext uri="{FF2B5EF4-FFF2-40B4-BE49-F238E27FC236}">
              <a16:creationId xmlns:a16="http://schemas.microsoft.com/office/drawing/2014/main" id="{6F9CAEB3-AED0-4B29-A17B-E6CA69C5BC94}"/>
            </a:ext>
            <a:ext uri="{147F2762-F138-4A5C-976F-8EAC2B608ADB}">
              <a16:predDERef xmlns:a16="http://schemas.microsoft.com/office/drawing/2014/main" pred="{9CB649BC-7D1B-42AB-82CB-D93ED8BC0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127000</xdr:colOff>
      <xdr:row>83</xdr:row>
      <xdr:rowOff>42334</xdr:rowOff>
    </xdr:from>
    <xdr:to>
      <xdr:col>19</xdr:col>
      <xdr:colOff>16933</xdr:colOff>
      <xdr:row>98</xdr:row>
      <xdr:rowOff>118534</xdr:rowOff>
    </xdr:to>
    <xdr:graphicFrame macro="">
      <xdr:nvGraphicFramePr>
        <xdr:cNvPr id="20" name="Chart 19">
          <a:extLst>
            <a:ext uri="{FF2B5EF4-FFF2-40B4-BE49-F238E27FC236}">
              <a16:creationId xmlns:a16="http://schemas.microsoft.com/office/drawing/2014/main" id="{03CB7F79-252D-41A3-9482-557A832874EF}"/>
            </a:ext>
            <a:ext uri="{147F2762-F138-4A5C-976F-8EAC2B608ADB}">
              <a16:predDERef xmlns:a16="http://schemas.microsoft.com/office/drawing/2014/main" pred="{6F9CAEB3-AED0-4B29-A17B-E6CA69C5B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42333</xdr:colOff>
      <xdr:row>2</xdr:row>
      <xdr:rowOff>158750</xdr:rowOff>
    </xdr:from>
    <xdr:to>
      <xdr:col>22</xdr:col>
      <xdr:colOff>295275</xdr:colOff>
      <xdr:row>5</xdr:row>
      <xdr:rowOff>142875</xdr:rowOff>
    </xdr:to>
    <xdr:sp macro="" textlink="">
      <xdr:nvSpPr>
        <xdr:cNvPr id="12" name="Arrow: Right 11">
          <a:hlinkClick xmlns:r="http://schemas.openxmlformats.org/officeDocument/2006/relationships" r:id="rId10"/>
          <a:extLst>
            <a:ext uri="{FF2B5EF4-FFF2-40B4-BE49-F238E27FC236}">
              <a16:creationId xmlns:a16="http://schemas.microsoft.com/office/drawing/2014/main" id="{432E064D-AA95-43EB-9501-31219A2DA51D}"/>
            </a:ext>
          </a:extLst>
        </xdr:cNvPr>
        <xdr:cNvSpPr/>
      </xdr:nvSpPr>
      <xdr:spPr>
        <a:xfrm>
          <a:off x="13800666" y="518583"/>
          <a:ext cx="1628776" cy="523875"/>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To the Control Tower</a:t>
          </a:r>
        </a:p>
      </xdr:txBody>
    </xdr:sp>
    <xdr:clientData/>
  </xdr:twoCellAnchor>
  <xdr:twoCellAnchor>
    <xdr:from>
      <xdr:col>20</xdr:col>
      <xdr:colOff>21167</xdr:colOff>
      <xdr:row>6</xdr:row>
      <xdr:rowOff>148167</xdr:rowOff>
    </xdr:from>
    <xdr:to>
      <xdr:col>22</xdr:col>
      <xdr:colOff>272965</xdr:colOff>
      <xdr:row>9</xdr:row>
      <xdr:rowOff>129625</xdr:rowOff>
    </xdr:to>
    <xdr:sp macro="" textlink="">
      <xdr:nvSpPr>
        <xdr:cNvPr id="13" name="Arrow: Right 3">
          <a:hlinkClick xmlns:r="http://schemas.openxmlformats.org/officeDocument/2006/relationships" r:id="rId11"/>
          <a:extLst>
            <a:ext uri="{FF2B5EF4-FFF2-40B4-BE49-F238E27FC236}">
              <a16:creationId xmlns:a16="http://schemas.microsoft.com/office/drawing/2014/main" id="{5502066A-BB13-42C1-9A5C-D1E914D316C1}"/>
            </a:ext>
          </a:extLst>
        </xdr:cNvPr>
        <xdr:cNvSpPr/>
      </xdr:nvSpPr>
      <xdr:spPr>
        <a:xfrm>
          <a:off x="13779500" y="1227667"/>
          <a:ext cx="1627632" cy="521208"/>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The</a:t>
          </a:r>
          <a:r>
            <a:rPr lang="en-US" sz="1100" baseline="0"/>
            <a:t> Distributions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495300</xdr:colOff>
      <xdr:row>26</xdr:row>
      <xdr:rowOff>20733</xdr:rowOff>
    </xdr:from>
    <xdr:to>
      <xdr:col>26</xdr:col>
      <xdr:colOff>190500</xdr:colOff>
      <xdr:row>47</xdr:row>
      <xdr:rowOff>42957</xdr:rowOff>
    </xdr:to>
    <xdr:sp macro="" textlink="">
      <xdr:nvSpPr>
        <xdr:cNvPr id="1366" name="TextBox 1">
          <a:extLst>
            <a:ext uri="{FF2B5EF4-FFF2-40B4-BE49-F238E27FC236}">
              <a16:creationId xmlns:a16="http://schemas.microsoft.com/office/drawing/2014/main" id="{D7464BD7-CE73-DD24-9283-03A93E6F7352}"/>
            </a:ext>
          </a:extLst>
        </xdr:cNvPr>
        <xdr:cNvSpPr txBox="1"/>
      </xdr:nvSpPr>
      <xdr:spPr>
        <a:xfrm>
          <a:off x="5526741" y="6071909"/>
          <a:ext cx="8603877" cy="4515783"/>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1"/>
            <a:t>Welcome</a:t>
          </a:r>
          <a:r>
            <a:rPr lang="en-US" sz="1100" b="1" i="1" baseline="0"/>
            <a:t> to your interactive mini inventory optimizer!</a:t>
          </a:r>
        </a:p>
        <a:p>
          <a:endParaRPr lang="en-US" sz="1100" baseline="0"/>
        </a:p>
        <a:p>
          <a:r>
            <a:rPr lang="en-US" sz="1100" baseline="0"/>
            <a:t>Inventory is all about allocationg limited resources efficiently, and resources are zero sum; you cannot spend the same dollar on </a:t>
          </a:r>
          <a:r>
            <a:rPr lang="en-US" sz="1100" b="0" i="1" baseline="0"/>
            <a:t>both </a:t>
          </a:r>
          <a:r>
            <a:rPr lang="en-US" sz="1100" b="0" i="0" baseline="0"/>
            <a:t>X and Y. </a:t>
          </a:r>
        </a:p>
        <a:p>
          <a:endParaRPr lang="en-US" sz="1100" b="1" i="1"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Make minor alterations to the different drivers and see how the purchasing behavior changes. For example:</a:t>
          </a:r>
          <a:endParaRPr lang="en-US" sz="1100" baseline="0"/>
        </a:p>
        <a:p>
          <a:endParaRPr lang="en-US" sz="1100" baseline="0"/>
        </a:p>
        <a:p>
          <a:pPr lvl="2"/>
          <a:r>
            <a:rPr lang="en-US" sz="1100" baseline="0"/>
            <a:t>--&gt; Reduce the budget to $200 and see which products get dropped first.</a:t>
          </a:r>
        </a:p>
        <a:p>
          <a:r>
            <a:rPr lang="en-US" sz="1100" baseline="0"/>
            <a:t>	--&gt; Decrease the price of Bookcases to $7 and observe the effect on Keyboards and Pens.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--&gt; If you believe that keyboards are not an essential SKU, </a:t>
          </a:r>
          <a:r>
            <a:rPr lang="en-US" sz="1100" baseline="0">
              <a:solidFill>
                <a:schemeClr val="dk1"/>
              </a:solidFill>
              <a:effectLst/>
              <a:latin typeface="+mn-lt"/>
              <a:ea typeface="+mn-ea"/>
              <a:cs typeface="+mn-cs"/>
            </a:rPr>
            <a:t>reduce its aggresiveness factor to 0.2 and see the results.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Advanced scenarios: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--&gt; Increase your budget to $1000, then increase the minimum ROI you expect from any purchase to 20 %</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--&gt; Change stock on hand from 26 to 15 assuming that manual inventory check discovered inaccurate stock levels.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--&gt; Change demand levels for one (or more) products by manipulating parameters (click on the grey arrow).</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Note</a:t>
          </a:r>
          <a:r>
            <a:rPr lang="en-US" sz="1100" baseline="0">
              <a:solidFill>
                <a:schemeClr val="dk1"/>
              </a:solidFill>
              <a:effectLst/>
              <a:latin typeface="+mn-lt"/>
              <a:ea typeface="+mn-ea"/>
              <a:cs typeface="+mn-cs"/>
            </a:rPr>
            <a:t>: You may experience some computation delays when you manipulate stock levels. This is normal given Excel is not explicitly designed for this kind of function.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xdr:txBody>
    </xdr:sp>
    <xdr:clientData/>
  </xdr:twoCellAnchor>
  <xdr:twoCellAnchor>
    <xdr:from>
      <xdr:col>23</xdr:col>
      <xdr:colOff>593724</xdr:colOff>
      <xdr:row>36</xdr:row>
      <xdr:rowOff>61913</xdr:rowOff>
    </xdr:from>
    <xdr:to>
      <xdr:col>26</xdr:col>
      <xdr:colOff>155575</xdr:colOff>
      <xdr:row>39</xdr:row>
      <xdr:rowOff>142875</xdr:rowOff>
    </xdr:to>
    <xdr:sp macro="" textlink="">
      <xdr:nvSpPr>
        <xdr:cNvPr id="1065" name="Arrow: Right 3">
          <a:hlinkClick xmlns:r="http://schemas.openxmlformats.org/officeDocument/2006/relationships" r:id="rId1"/>
          <a:extLst>
            <a:ext uri="{FF2B5EF4-FFF2-40B4-BE49-F238E27FC236}">
              <a16:creationId xmlns:a16="http://schemas.microsoft.com/office/drawing/2014/main" id="{6422E804-DEE6-0AD2-6F64-11C43CC8880A}"/>
            </a:ext>
          </a:extLst>
        </xdr:cNvPr>
        <xdr:cNvSpPr/>
      </xdr:nvSpPr>
      <xdr:spPr>
        <a:xfrm>
          <a:off x="11880849" y="8578851"/>
          <a:ext cx="2189164" cy="652462"/>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The</a:t>
          </a:r>
          <a:r>
            <a:rPr lang="en-US" sz="1100" baseline="0"/>
            <a:t> Distributions</a:t>
          </a:r>
          <a:endParaRPr lang="en-US" sz="1100"/>
        </a:p>
      </xdr:txBody>
    </xdr:sp>
    <xdr:clientData/>
  </xdr:twoCellAnchor>
  <xdr:twoCellAnchor>
    <xdr:from>
      <xdr:col>23</xdr:col>
      <xdr:colOff>601266</xdr:colOff>
      <xdr:row>42</xdr:row>
      <xdr:rowOff>41138</xdr:rowOff>
    </xdr:from>
    <xdr:to>
      <xdr:col>26</xdr:col>
      <xdr:colOff>152540</xdr:colOff>
      <xdr:row>45</xdr:row>
      <xdr:rowOff>157370</xdr:rowOff>
    </xdr:to>
    <xdr:sp macro="" textlink="">
      <xdr:nvSpPr>
        <xdr:cNvPr id="1371" name="Arrow: Right 3">
          <a:hlinkClick xmlns:r="http://schemas.openxmlformats.org/officeDocument/2006/relationships" r:id="rId2"/>
          <a:extLst>
            <a:ext uri="{FF2B5EF4-FFF2-40B4-BE49-F238E27FC236}">
              <a16:creationId xmlns:a16="http://schemas.microsoft.com/office/drawing/2014/main" id="{A43F9795-0A4B-4152-A0A9-92F0A97E8360}"/>
            </a:ext>
          </a:extLst>
        </xdr:cNvPr>
        <xdr:cNvSpPr/>
      </xdr:nvSpPr>
      <xdr:spPr>
        <a:xfrm>
          <a:off x="11894344" y="9714966"/>
          <a:ext cx="2182555" cy="65201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Check out Envision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47625</xdr:colOff>
      <xdr:row>35</xdr:row>
      <xdr:rowOff>175846</xdr:rowOff>
    </xdr:from>
    <xdr:to>
      <xdr:col>16</xdr:col>
      <xdr:colOff>611505</xdr:colOff>
      <xdr:row>51</xdr:row>
      <xdr:rowOff>175846</xdr:rowOff>
    </xdr:to>
    <xdr:graphicFrame macro="">
      <xdr:nvGraphicFramePr>
        <xdr:cNvPr id="518" name="Chart 1">
          <a:extLst>
            <a:ext uri="{FF2B5EF4-FFF2-40B4-BE49-F238E27FC236}">
              <a16:creationId xmlns:a16="http://schemas.microsoft.com/office/drawing/2014/main" id="{30D41571-28DC-2DC6-B83E-7CD1B9375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50849</xdr:colOff>
      <xdr:row>19</xdr:row>
      <xdr:rowOff>363560</xdr:rowOff>
    </xdr:from>
    <xdr:to>
      <xdr:col>16</xdr:col>
      <xdr:colOff>614729</xdr:colOff>
      <xdr:row>35</xdr:row>
      <xdr:rowOff>175846</xdr:rowOff>
    </xdr:to>
    <xdr:graphicFrame macro="">
      <xdr:nvGraphicFramePr>
        <xdr:cNvPr id="540" name="Chart 2">
          <a:extLst>
            <a:ext uri="{FF2B5EF4-FFF2-40B4-BE49-F238E27FC236}">
              <a16:creationId xmlns:a16="http://schemas.microsoft.com/office/drawing/2014/main" id="{393050BA-1F43-5C51-5C63-0F89D654DACF}"/>
            </a:ext>
            <a:ext uri="{147F2762-F138-4A5C-976F-8EAC2B608ADB}">
              <a16:predDERef xmlns:a16="http://schemas.microsoft.com/office/drawing/2014/main" pred="{30D41571-28DC-2DC6-B83E-7CD1B9375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41910</xdr:colOff>
      <xdr:row>51</xdr:row>
      <xdr:rowOff>162950</xdr:rowOff>
    </xdr:from>
    <xdr:to>
      <xdr:col>16</xdr:col>
      <xdr:colOff>605790</xdr:colOff>
      <xdr:row>67</xdr:row>
      <xdr:rowOff>89681</xdr:rowOff>
    </xdr:to>
    <xdr:graphicFrame macro="">
      <xdr:nvGraphicFramePr>
        <xdr:cNvPr id="562" name="Chart 3">
          <a:extLst>
            <a:ext uri="{FF2B5EF4-FFF2-40B4-BE49-F238E27FC236}">
              <a16:creationId xmlns:a16="http://schemas.microsoft.com/office/drawing/2014/main" id="{21BC45FA-8A2E-F3F1-CA90-A17D51AFAAAF}"/>
            </a:ext>
            <a:ext uri="{147F2762-F138-4A5C-976F-8EAC2B608ADB}">
              <a16:predDERef xmlns:a16="http://schemas.microsoft.com/office/drawing/2014/main" pred="{393050BA-1F43-5C51-5C63-0F89D654D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228600</xdr:colOff>
      <xdr:row>0</xdr:row>
      <xdr:rowOff>142875</xdr:rowOff>
    </xdr:from>
    <xdr:to>
      <xdr:col>11</xdr:col>
      <xdr:colOff>457200</xdr:colOff>
      <xdr:row>18</xdr:row>
      <xdr:rowOff>132522</xdr:rowOff>
    </xdr:to>
    <xdr:sp macro="" textlink="">
      <xdr:nvSpPr>
        <xdr:cNvPr id="85" name="TextBox 1">
          <a:extLst>
            <a:ext uri="{FF2B5EF4-FFF2-40B4-BE49-F238E27FC236}">
              <a16:creationId xmlns:a16="http://schemas.microsoft.com/office/drawing/2014/main" id="{82ACF702-61AC-4515-A174-09AE0787B061}"/>
            </a:ext>
          </a:extLst>
        </xdr:cNvPr>
        <xdr:cNvSpPr txBox="1"/>
      </xdr:nvSpPr>
      <xdr:spPr>
        <a:xfrm>
          <a:off x="228600" y="142875"/>
          <a:ext cx="8072230" cy="32695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b="1" i="1">
              <a:solidFill>
                <a:schemeClr val="dk1"/>
              </a:solidFill>
              <a:effectLst/>
              <a:latin typeface="+mn-lt"/>
              <a:ea typeface="+mn-ea"/>
              <a:cs typeface="+mn-cs"/>
            </a:rPr>
            <a:t>Welcome</a:t>
          </a:r>
          <a:r>
            <a:rPr lang="en-US" sz="1100" b="1" i="1" baseline="0">
              <a:solidFill>
                <a:schemeClr val="dk1"/>
              </a:solidFill>
              <a:effectLst/>
              <a:latin typeface="+mn-lt"/>
              <a:ea typeface="+mn-ea"/>
              <a:cs typeface="+mn-cs"/>
            </a:rPr>
            <a:t> to your interactive Demand Distribution Generator!</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What</a:t>
          </a:r>
          <a:r>
            <a:rPr lang="en-US" sz="1100" baseline="0"/>
            <a:t> you see below are different possible futures over a given action horizon. We made things simple and assumed a fixed action horizon - what we call a window of opportunity (WOO).</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Within this WOO, the below charts show every scenario that we foresee, which is the evaluation of every possible future - or every possible sale. This will give us a base for our economic modelization.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t>Note</a:t>
          </a:r>
          <a:r>
            <a:rPr lang="en-US" sz="1100" b="0" baseline="0"/>
            <a:t>:</a:t>
          </a:r>
          <a:r>
            <a:rPr lang="en-US" sz="1100" baseline="0"/>
            <a:t> all standard approaches (i.e. safety stock, etc.) assume normal distributions - this means the same likelihood for extremes to the up and downside. </a:t>
          </a:r>
          <a:r>
            <a:rPr lang="en-US" sz="1100" b="0" i="0">
              <a:solidFill>
                <a:schemeClr val="dk1"/>
              </a:solidFill>
              <a:effectLst/>
              <a:latin typeface="+mn-lt"/>
              <a:ea typeface="+mn-ea"/>
              <a:cs typeface="+mn-cs"/>
            </a:rPr>
            <a:t>In Supply Chain, there are very few normal distributions, which is why we selected an array of different demand distributions (all of which are common in real supply chain scenarios).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Use the parameters in </a:t>
          </a:r>
          <a:r>
            <a:rPr lang="en-US" sz="1100" b="1" baseline="0"/>
            <a:t>Column T </a:t>
          </a:r>
          <a:r>
            <a:rPr lang="en-US" sz="1100" baseline="0"/>
            <a:t>(on this sheet) to manipulate the future and observe the effect this has on purchasing. </a:t>
          </a:r>
        </a:p>
        <a:p>
          <a:pPr rtl="0" fontAlgn="base"/>
          <a:endParaRPr lang="en-US" sz="1100" b="0" i="0">
            <a:solidFill>
              <a:schemeClr val="dk1"/>
            </a:solidFill>
            <a:effectLst/>
            <a:latin typeface="+mn-lt"/>
            <a:ea typeface="+mn-ea"/>
            <a:cs typeface="+mn-cs"/>
          </a:endParaRPr>
        </a:p>
        <a:p>
          <a:pPr rtl="0" fontAlgn="base"/>
          <a:r>
            <a:rPr lang="en-US" sz="1100" b="0" i="0">
              <a:solidFill>
                <a:schemeClr val="dk1"/>
              </a:solidFill>
              <a:effectLst/>
              <a:latin typeface="+mn-lt"/>
              <a:ea typeface="+mn-ea"/>
              <a:cs typeface="+mn-cs"/>
            </a:rPr>
            <a:t>If you want to see what happens if demand increases/decreases, do the following: </a:t>
          </a:r>
          <a:endParaRPr lang="en-US">
            <a:effectLst/>
          </a:endParaRPr>
        </a:p>
        <a:p>
          <a:pPr rtl="0" fontAlgn="base"/>
          <a:r>
            <a:rPr lang="en-US" sz="1100" b="0" i="0">
              <a:solidFill>
                <a:schemeClr val="dk1"/>
              </a:solidFill>
              <a:effectLst/>
              <a:latin typeface="+mn-lt"/>
              <a:ea typeface="+mn-ea"/>
              <a:cs typeface="+mn-cs"/>
            </a:rPr>
            <a:t>--&gt; Increase/decrease the mean of the Keyboards (blue) by 10 and go back to the control tower. </a:t>
          </a:r>
          <a:endParaRPr lang="en-US">
            <a:effectLst/>
          </a:endParaRPr>
        </a:p>
        <a:p>
          <a:pPr rtl="0" fontAlgn="base"/>
          <a:r>
            <a:rPr lang="en-US" sz="1100" b="0" i="0">
              <a:solidFill>
                <a:schemeClr val="dk1"/>
              </a:solidFill>
              <a:effectLst/>
              <a:latin typeface="+mn-lt"/>
              <a:ea typeface="+mn-ea"/>
              <a:cs typeface="+mn-cs"/>
            </a:rPr>
            <a:t>--&gt; Change the Shift for the Negative Binominal (yellow) by 10 and check out the results. </a:t>
          </a:r>
        </a:p>
        <a:p>
          <a:pPr rtl="0" fontAlgn="base"/>
          <a:endParaRPr lang="en-US">
            <a:effectLst/>
          </a:endParaRPr>
        </a:p>
        <a:p>
          <a:pPr rtl="0" fontAlgn="base"/>
          <a:r>
            <a:rPr lang="en-US" sz="1100" b="1" i="0">
              <a:solidFill>
                <a:schemeClr val="dk1"/>
              </a:solidFill>
              <a:effectLst/>
              <a:latin typeface="+mn-lt"/>
              <a:ea typeface="+mn-ea"/>
              <a:cs typeface="+mn-cs"/>
            </a:rPr>
            <a:t>Note</a:t>
          </a:r>
          <a:r>
            <a:rPr lang="en-US" sz="1100" b="0" i="0">
              <a:solidFill>
                <a:schemeClr val="dk1"/>
              </a:solidFill>
              <a:effectLst/>
              <a:latin typeface="+mn-lt"/>
              <a:ea typeface="+mn-ea"/>
              <a:cs typeface="+mn-cs"/>
            </a:rPr>
            <a:t>: You may experience some computation delays; 3 Products and 100 Scenarios are already a lot for Excel.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p>
      </xdr:txBody>
    </xdr:sp>
    <xdr:clientData/>
  </xdr:twoCellAnchor>
  <xdr:twoCellAnchor>
    <xdr:from>
      <xdr:col>11</xdr:col>
      <xdr:colOff>526361</xdr:colOff>
      <xdr:row>0</xdr:row>
      <xdr:rowOff>63776</xdr:rowOff>
    </xdr:from>
    <xdr:to>
      <xdr:col>14</xdr:col>
      <xdr:colOff>190501</xdr:colOff>
      <xdr:row>4</xdr:row>
      <xdr:rowOff>8282</xdr:rowOff>
    </xdr:to>
    <xdr:sp macro="" textlink="">
      <xdr:nvSpPr>
        <xdr:cNvPr id="547" name="Arrow: Right 115">
          <a:hlinkClick xmlns:r="http://schemas.openxmlformats.org/officeDocument/2006/relationships" r:id="rId4"/>
          <a:extLst>
            <a:ext uri="{FF2B5EF4-FFF2-40B4-BE49-F238E27FC236}">
              <a16:creationId xmlns:a16="http://schemas.microsoft.com/office/drawing/2014/main" id="{0AD2AFA2-F659-4245-8B7B-A42CA4414A7D}"/>
            </a:ext>
          </a:extLst>
        </xdr:cNvPr>
        <xdr:cNvSpPr/>
      </xdr:nvSpPr>
      <xdr:spPr>
        <a:xfrm>
          <a:off x="8369991" y="63776"/>
          <a:ext cx="1726510" cy="673376"/>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To the Control Tower</a:t>
          </a:r>
        </a:p>
      </xdr:txBody>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93B115B1-8C01-452F-9C80-7AC737ADDE97}">
    <nsvFilter filterId="{00000000-0009-0000-0000-000000000000}" ref="A1:AA1562" tableId="0">
      <columnFilter colId="1">
        <filter colId="1">
          <x:filters>
            <x:filter val="Keytronic Keyboard"/>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Conor Doherty" id="{C3D30A94-7517-4C1B-A4D9-D6DE9C2D3A3A}" userId="S::conor.doherty@lokad.com::d5efb255-0760-4fe6-ab41-5436bd4f40c5" providerId="AD"/>
  <person displayName="Fabian Hoehner" id="{D124B31E-50F5-4477-BC9C-5EF02A6A5084}" userId="S::fabian.hoehner@lokad.com::939aecd9-47d5-4403-b0ad-adc83c07ceee" providerId="AD"/>
  <person displayName="Alexey Tikhonov" id="{DF463DBE-E421-2041-99B0-CA70F1471CE0}" userId="S::alexey.tikhonov@lokad.com::61b61e37-c3ae-456d-aa42-b1ca01de676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2-07-13T15:19:23.64" personId="{DF463DBE-E421-2041-99B0-CA70F1471CE0}" id="{0F444223-021B-400C-9142-B1A89224A185}">
    <text>Per unit buy price.
For the sake of simplicity we assume there are no pricebreaks and volume discounts. That would be very difficult to model in Excel.</text>
  </threadedComment>
  <threadedComment ref="D1" dT="2022-07-13T15:18:02.44" personId="{DF463DBE-E421-2041-99B0-CA70F1471CE0}" id="{E33D480E-6789-472A-A86A-892A0495112A}">
    <text>Per unit sell price.
We assume the price is fixed and we don't have any promotions or sales.</text>
  </threadedComment>
  <threadedComment ref="E1" dT="2022-07-13T15:17:47.99" personId="{DF463DBE-E421-2041-99B0-CA70F1471CE0}" id="{BE16D089-7680-4FF9-BDEC-0A665EE0910F}">
    <text>Per unit gross margin.
For the sake of simplicity we assume it is equal for all the items of the same product.
Check comments for buy price and sell price to see why this assumption may not be true.</text>
  </threadedComment>
  <threadedComment ref="F1" dT="2022-07-13T15:17:24.18" personId="{DF463DBE-E421-2041-99B0-CA70F1471CE0}" id="{51BF3361-86BE-4453-90FF-F7ECFF318ED5}">
    <text>Current inventory level.</text>
  </threadedComment>
  <threadedComment ref="G1" dT="2022-07-13T15:16:58.74" personId="{DF463DBE-E421-2041-99B0-CA70F1471CE0}" id="{C2562579-E3FC-47EB-92FE-30F2A040C8D3}">
    <text>Stock that has been ordered, but not yet delivered.
For the sake of simplicity it is assumed that it will be received on time, though in reality lead time is probabilistic. 
There could also be multiple orders with different arrival dates which complicates the math.</text>
  </threadedComment>
  <threadedComment ref="H1" dT="2022-12-12T17:25:24.79" personId="{DF463DBE-E421-2041-99B0-CA70F1471CE0}" id="{73AF03B0-935F-4549-A50D-CD8185CB2A89}">
    <text>This represents the number of units we have considered purchasing for all previous rows.
In order to make computations simpler we actually compute it differently.  Our method: we subtract existing stock level and quantity to buy from new stock level. 
Mathematically speaking, we get the same result.</text>
  </threadedComment>
  <threadedComment ref="I1" dT="2022-07-13T15:11:45.02" personId="{DF463DBE-E421-2041-99B0-CA70F1471CE0}" id="{FDDC85B2-3CCA-4AC0-A2DD-47093632F348}">
    <text>Total lead time in days.
For the sake of simplicity, we assume it is fixed, while in reality it has its own probability distribution that can change over time (as lead times are often seasonal). It can also be broken down into multiple sub-lead times (order lead time, supplier lead time, etc.). Each of these subdivisions will have its own probability distribution (if we keep track of them and have historical data for building probabilistic forecasts).</text>
  </threadedComment>
  <threadedComment ref="J1" dT="2022-07-13T15:09:37.47" personId="{DF463DBE-E421-2041-99B0-CA70F1471CE0}" id="{5FBC1934-CF80-4B08-94D8-D07A72C0E0B4}">
    <text>Fill rate that is expected if we only had stock on hand and stock on order quantities.</text>
  </threadedComment>
  <threadedComment ref="K1" dT="2022-07-13T15:06:37.46" personId="{DF463DBE-E421-2041-99B0-CA70F1471CE0}" id="{4F31F97F-D93E-45C1-8049-B2AAF713A12B}">
    <text>This is not the quantity that we will purchase and put on a purchase list. This is a micro-level decision analysed at a unit level. This column should always contain 1 unit (1 feasible decision?).  
When we apply feasibility constraints this might turn to 1 lot if we have lot multipliers. Also, some quantities will become infeasible due to MOQ or EOQ. 
In this simulation, for the sake of simplicity, we assume there are no such constraints.</text>
  </threadedComment>
  <threadedComment ref="L1" dT="2022-07-25T10:51:44.26" personId="{DF463DBE-E421-2041-99B0-CA70F1471CE0}" id="{6F122F80-1F44-4446-8A18-68EE5FF6173B}">
    <text xml:space="preserve">What the quantity in a purchase order will be if we decide to buy an extra unit(s) of stock. 
It is the sum of ‘basket’ (how many units we already decided to include in a purchase order) and quantity to buy. </text>
  </threadedComment>
  <threadedComment ref="M1" dT="2022-12-12T17:05:45.60" personId="{C3D30A94-7517-4C1B-A4D9-D6DE9C2D3A3A}" id="{5B84FEE2-C36B-4DC0-BBF0-4183EEA1F734}">
    <text xml:space="preserve">The stock level that will be achieved if we make the purchasing decision of adding another unit to a purchase order. 
Mathematically speaking, it can be computed in two different ways. 
First method: It is the sum of stock on hand, stock on order, basket and quantity to buy.  
Second method: It is the sum of all the quantities to buy (see column K) for current stock and stock we consider purchasing.
The first method is a closer approximation of the physical sense of “new stock level” in a real-world setting. 
The second method is a computing hack to get around the complexities introduced by the basket column.  
We chose the second method.  </text>
  </threadedComment>
  <threadedComment ref="N1" dT="2022-07-13T15:33:37.08" personId="{DF463DBE-E421-2041-99B0-CA70F1471CE0}" id="{6CC2745B-5769-4D88-8ACF-215F3DD1F22C}">
    <text xml:space="preserve">Fill rate gain is the fill rate increment for each unit. 
It is maximal and equal for all units with a sell probability of 100%. It declines to zero as sell probability degrades to zero (diminishing returns). </text>
  </threadedComment>
  <threadedComment ref="O1" dT="2022-07-13T15:36:14.64" personId="{DF463DBE-E421-2041-99B0-CA70F1471CE0}" id="{ADE9B1C1-C7A3-4DA3-BB5B-BDD8DEC7CA32}">
    <text>Cummulative fill rate for stock level in the 'new stock level' column.</text>
  </threadedComment>
  <threadedComment ref="P1" dT="2022-07-13T15:44:36.83" personId="{DF463DBE-E421-2041-99B0-CA70F1471CE0}" id="{2776B5CA-3BEF-4899-A3D2-B01103F6AF7A}">
    <text>Probability that demand will be equal to stock level in the ‘new stock level’ column. 
All values with non-zero probabilities are called a probabilistic demand forecast.</text>
  </threadedComment>
  <threadedComment ref="Q1" dT="2022-07-13T15:46:05.70" personId="{DF463DBE-E421-2041-99B0-CA70F1471CE0}" id="{CF64CE0D-7AD9-4ACA-88F9-7B27885ADDBF}">
    <text>Probability that demand will be higher than new stock level.
It is calculated as 100% minus cumulative probability that demand will be less than new stock level.</text>
  </threadedComment>
  <threadedComment ref="R1" dT="2022-07-15T06:03:57.06" personId="{DF463DBE-E421-2041-99B0-CA70F1471CE0}" id="{54D39782-FF7F-4FC5-9B84-E1F2104F23B5}">
    <text xml:space="preserve">Expected margin from selling a unit of product. 
Calculated by multiplying gross margin by sell probability. </text>
  </threadedComment>
  <threadedComment ref="S1" dT="2022-07-15T06:04:41.04" personId="{DF463DBE-E421-2041-99B0-CA70F1471CE0}" id="{53977298-3808-45AC-8CED-9E6572A07928}">
    <text>Multiplier for stock out cover computation.</text>
  </threadedComment>
  <threadedComment ref="T1" dT="2022-12-12T14:37:53.27" personId="{C3D30A94-7517-4C1B-A4D9-D6DE9C2D3A3A}" id="{CE62EE50-FA0F-41AE-8219-7221C82FEBC1}">
    <text>Additional incentive to have a unit in stock other than to receive margin from selling it.  
This economic driver is used to model the relative importance of a product in relation to other products. Here we set it in relation to sell price and sell probability, but a variety of different settings can be imagined (i.e., by category, etc.).</text>
  </threadedComment>
  <threadedComment ref="U1" dT="2022-07-15T06:19:13.18" personId="{DF463DBE-E421-2041-99B0-CA70F1471CE0}" id="{9894B459-5DCD-483C-930F-D7F4B7845559}">
    <text xml:space="preserve">Inventory cost per unit per considered period. 
The value is negative because it is cost, so we subtract it when computing purchase reward, but can use sum() formula for convenience. </text>
  </threadedComment>
  <threadedComment ref="V1" dT="2022-07-15T06:27:06.44" personId="{DF463DBE-E421-2041-99B0-CA70F1471CE0}" id="{F468AA4E-1F6B-4F1F-8281-B5E2153D70B4}">
    <text>Inventory cost multiplied by probability of not selling a unit. 
This is a simplified formula as it only takes into consideration the cost per period (time we have the product in stock). In reality, for units with low sell probability, there is a non-zero probability of not selling them over the next (/multiple) period(s). That's why (in a real-world scenario) we should also take that into account.</text>
  </threadedComment>
  <threadedComment ref="W1" dT="2022-07-15T06:32:05.54" personId="{DF463DBE-E421-2041-99B0-CA70F1471CE0}" id="{28BD6BDC-4CC6-4BE5-ADDD-DBDC85151B97}">
    <text>Sum of expected margin, stock out cover and expected inventory cost. 
This is not real money that we will receive as it is a probabilistic or expected metric. It is also inflated with stock out cover which helps to relatively rank decisions for different products or product categories.</text>
  </threadedComment>
  <threadedComment ref="W1" dT="2022-12-12T14:18:26.70" personId="{C3D30A94-7517-4C1B-A4D9-D6DE9C2D3A3A}" id="{5DEE3C5B-85A0-4308-B615-901E1B405101}" parentId="{28BD6BDC-4CC6-4BE5-ADDD-DBDC85151B97}">
    <text xml:space="preserve">Sum of expected margin, stock out cover and expected inventory cost. 
This is not real money that we will receive as it is a probabilistic or expected metric. It is also inflated with stock out cover which helps to relatively rank decisions for different products or product categories. </text>
  </threadedComment>
  <threadedComment ref="X1" dT="2022-07-15T06:33:17.17" personId="{DF463DBE-E421-2041-99B0-CA70F1471CE0}" id="{56C74CB0-303C-4DA4-B133-99B2E7A8572A}">
    <text>Investment per unit which is equal to buy price.</text>
  </threadedComment>
  <threadedComment ref="Y1" dT="2022-12-12T14:22:55.48" personId="{DF463DBE-E421-2041-99B0-CA70F1471CE0}" id="{ABE3EDC0-F8CE-458C-BF0E-2061813F77CE}">
    <text>The result of dividing the expected purchase reward by the investment.
This is universal criteria for comparing any feasible inventory decisions with each other and ranking them. 
After decisions are ranked, we terminate the list at a specific point (by budget limitation, fill rate target, ROI target, etc.) and aggregate quantities per product to put them on a purchase list.</text>
  </threadedComment>
  <threadedComment ref="Z1" dT="2022-07-15T06:34:24.68" personId="{DF463DBE-E421-2041-99B0-CA70F1471CE0}" id="{F3CDAC93-EEE2-487B-8D62-C381833D06C9}">
    <text xml:space="preserve">Expected ROI. The result of multiplying the score by 100%. Score and ROI can both be used for ranking decisions as they are two representations of the same idea.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2-13T09:28:03.44" personId="{C3D30A94-7517-4C1B-A4D9-D6DE9C2D3A3A}" id="{91BF3008-135C-4475-951A-F92E577D9F23}">
    <text>Ordinal rank of a micro purchasing decision, descending from highest to lowest (sorting by score/ROI). 
Note: once sell probability (column Q) reaches 0%, multiple decisions for the same product will share identical rank. Excel is not able to differentiate between multiple rankings with the same score value, thus it simply finds the midpoint in the range. 
E.g., for Keyboard, row 96 has a rank of 95, but row 97 has a rank of 116. This is because 116 is the midpoint of the identical rank values for rows 97 to 137 inclusive.  
The same is true for Pens and Bookcases.</text>
  </threadedComment>
  <threadedComment ref="C1" dT="2022-07-13T15:19:23.64" personId="{DF463DBE-E421-2041-99B0-CA70F1471CE0}" id="{6C979344-BD75-41FA-8562-B3234A8FEF8B}">
    <text>Per unit buy price.
For the sake of simplicity we assume there are no pricebreaks and volume discounts. That would be very difficult to model in Excel.</text>
  </threadedComment>
  <threadedComment ref="D1" dT="2022-07-13T15:18:02.44" personId="{DF463DBE-E421-2041-99B0-CA70F1471CE0}" id="{28DB85FE-86CC-4945-904A-78B1F5400FED}">
    <text>Per unit sell price.
We assume the price is fixed and we don't make promotions or sale. This would be very difficult to model in Excel.</text>
  </threadedComment>
  <threadedComment ref="E1" dT="2022-07-13T15:17:47.99" personId="{DF463DBE-E421-2041-99B0-CA70F1471CE0}" id="{4D562C8B-6EE9-40AF-82E1-D205FF9C3D21}">
    <text>Per unit gross margin.
For the sake of simplicity we assume it is equal for all the items of the same product.
Check commets for buy price and sell price to see why this assumption may not be true.</text>
  </threadedComment>
  <threadedComment ref="F1" dT="2022-07-13T15:17:24.18" personId="{DF463DBE-E421-2041-99B0-CA70F1471CE0}" id="{F6C1EA3A-8171-406C-98B1-A131DAE2DEED}">
    <text>Current inventory level.</text>
  </threadedComment>
  <threadedComment ref="G1" dT="2022-07-13T15:16:58.74" personId="{DF463DBE-E421-2041-99B0-CA70F1471CE0}" id="{4402E73B-3365-47EA-BA6F-D95FD4B6ED0A}">
    <text>Stock that has been ordered, but not yet delivered.
For the sake of simplicity it is assumed that it will be received in time while in reality lead time is probabilistic and there could be multiple orders with different expected arrival dates which complicates the math.</text>
  </threadedComment>
  <threadedComment ref="H1" dT="2022-07-13T14:42:16.97" personId="{DF463DBE-E421-2041-99B0-CA70F1471CE0}" id="{8FC607D8-F6D0-4993-8434-43D2239450A3}">
    <text>Basket shows for how many units we already considered purchasing decisions.</text>
  </threadedComment>
  <threadedComment ref="I1" dT="2022-07-13T15:11:45.02" personId="{DF463DBE-E421-2041-99B0-CA70F1471CE0}" id="{8C83F378-FC2F-4387-A8D4-45B58C000FA7}">
    <text>Total lead time in days.
For the sake of simplicity we assume it is fixed, while in reality it has its own probability distribution that can change over time as lead times are often seasonal. It can also be broken down to multiples subleadtimes (order lead time, supplier lead time etc.) and each of those will have its own probability distribution if we keep track of those and have historical data for building probabilistic forecasts.</text>
  </threadedComment>
  <threadedComment ref="J1" dT="2022-07-13T15:09:37.47" personId="{DF463DBE-E421-2041-99B0-CA70F1471CE0}" id="{4E49E6F1-FFF4-43B3-B8FC-CCD280F5DD79}">
    <text>Fill rate that is expected if we only had sotck on hand and stock on order quantities.</text>
  </threadedComment>
  <threadedComment ref="K1" dT="2022-07-13T15:06:37.46" personId="{DF463DBE-E421-2041-99B0-CA70F1471CE0}" id="{A6E72E31-5A2F-438A-ADC9-8934A5313C8B}">
    <text>This is not quantity that we will purchase and put on a purchase list. This is micro level decision analysed at a unit level. This column should always contain 1 unit of feasible decision.
When we apply feasibility constraints this might turn to 1 lot if we have lot multipliers. Also some quantities will become inseasible due to MOQ or EOQ.
In this example for the sake of simplicity we assume there are no such constraints.</text>
  </threadedComment>
  <threadedComment ref="L1" dT="2022-07-25T10:51:44.26" personId="{DF463DBE-E421-2041-99B0-CA70F1471CE0}" id="{AC63739E-302B-424C-9A60-9FDE039F0503}">
    <text>What would be the quantity that we included in a purchase order had we decided to buy an extra unit of stock.
It is sum of basket (how many units we already decided to include in a purchase order) and quantity to buy.</text>
  </threadedComment>
  <threadedComment ref="M1" dT="2022-07-13T15:30:59.01" personId="{DF463DBE-E421-2041-99B0-CA70F1471CE0}" id="{5E4B3DE4-119D-4896-96D4-57BC90FB8964}">
    <text>New stock is a stock level that will be achieved if we make purchasing decision of adding another unit to a purchase order.
Check formula to see that it is sum of stock of hand, stock on order, basket (sum of units for which we previously considered decisions for the same SKU) and quantity to buy.</text>
  </threadedComment>
  <threadedComment ref="N1" dT="2022-07-13T15:33:37.08" personId="{DF463DBE-E421-2041-99B0-CA70F1471CE0}" id="{B8257D84-EBB4-42A9-9F24-BE9ACF1B30DB}">
    <text>Fill rate gain is fill rate increment for each unit.
It is maximal and equal for all units having sell probability 100%. It declines to zero with sell probability declining to zero (diminishing returns).</text>
  </threadedComment>
  <threadedComment ref="O1" dT="2022-07-13T15:36:14.64" personId="{DF463DBE-E421-2041-99B0-CA70F1471CE0}" id="{5A126545-81FE-4428-81AC-A0F95D3D01BB}">
    <text>Cummulative fill rate for stock level in column new stock.</text>
  </threadedComment>
  <threadedComment ref="P1" dT="2022-07-13T15:44:36.83" personId="{DF463DBE-E421-2041-99B0-CA70F1471CE0}" id="{287108B3-94BC-4A97-B9CA-10E492497ABC}">
    <text>Probability that demand will be equal to stock level in column new stock.
All values having non-zero probabilities are called probabilistic demand forecast.</text>
  </threadedComment>
  <threadedComment ref="Q1" dT="2022-07-13T15:46:05.70" personId="{DF463DBE-E421-2041-99B0-CA70F1471CE0}" id="{167C5863-F813-4326-8A91-26DCE2A14464}">
    <text>Probability that demand will be higher than new stock level.
It is calculated as 100% minus cumulative probability that demand will be less than new stock level.</text>
  </threadedComment>
  <threadedComment ref="R1" dT="2022-07-15T06:03:57.06" personId="{DF463DBE-E421-2041-99B0-CA70F1471CE0}" id="{E6592D7E-D910-4933-8B4F-E1E3EE485BA0}">
    <text>Expected margin fom selling a unit of product.
Result of multiplication of gross margin by sell probability.</text>
  </threadedComment>
  <threadedComment ref="S1" dT="2022-07-15T06:04:41.04" personId="{DF463DBE-E421-2041-99B0-CA70F1471CE0}" id="{5A260DDB-A1E7-4E90-AF80-CAB43993A1A4}">
    <text>Multiplier for stock out cover computation.</text>
  </threadedComment>
  <threadedComment ref="T1" dT="2022-12-12T14:36:56.69" personId="{C3D30A94-7517-4C1B-A4D9-D6DE9C2D3A3A}" id="{AAFEBAD4-17D1-4121-8CBF-081C2E1743FA}">
    <text>Additional incentive to have a unit in stock other than to receive margin from selling it.  
This economic driver is used to model the relative importance of a product in relation to other products. Here we set it in relation to sell price and sell probability, but a variety of different settings can be imagined (i.e., by category, etc.).</text>
  </threadedComment>
  <threadedComment ref="U1" dT="2022-07-15T06:19:13.18" personId="{DF463DBE-E421-2041-99B0-CA70F1471CE0}" id="{8FA2A556-A09D-4C03-8487-F12305DDD8CE}">
    <text>Inventory cost per unit per considered period.
The value is negative because it is cost, so we subtract it when computing purchase reward, but can use sum() formula for convenience.</text>
  </threadedComment>
  <threadedComment ref="V1" dT="2022-07-15T06:27:06.44" personId="{DF463DBE-E421-2041-99B0-CA70F1471CE0}" id="{573B7861-875F-4EAE-AD9E-B078E4D88883}">
    <text>Expected inventory cost is inventory cost multiplied by probability of not selling a unit.
This is simplified formula as it only takes into consideration cost per one period. In reality for units with low sell probability there is non zero probability of not selling them over the next period(s). That's why in reality we should also take that into account.</text>
  </threadedComment>
  <threadedComment ref="W1" dT="2022-07-15T06:32:05.54" personId="{DF463DBE-E421-2041-99B0-CA70F1471CE0}" id="{68FD84CA-9B1A-465D-B46D-B75F250EF91E}">
    <text>Purchase reward is a sum of expected margin, stock out cover and expected inventory cost.
This is not real money that we will receive as it is probabilistic or expected metric. It is also inflated with stock out cover which helps to relatively rank decisions for different products or product categories.</text>
  </threadedComment>
  <threadedComment ref="X1" dT="2022-07-15T06:33:17.17" personId="{DF463DBE-E421-2041-99B0-CA70F1471CE0}" id="{31158140-A9B1-48F5-914B-A6C4000FEC32}">
    <text>Investment per unit which is equal to buy price.</text>
  </threadedComment>
  <threadedComment ref="Z1" dT="2022-07-15T06:34:24.68" personId="{DF463DBE-E421-2041-99B0-CA70F1471CE0}" id="{0DA9B539-B75F-4F80-8F50-C57EBB5ACD88}">
    <text>Expected ROI. The result of dividing the expected purchase reward by the investment.
This is universal criteria for comparing any feasible inventory decisions with each other and ranking them.
After decisions are ranked we terminate the list at some point (by budget limitation or fill rate target or ROI target) and aggregate quantities per product to put them on a purchase list.</text>
  </threadedComment>
  <threadedComment ref="AA1" dT="2022-12-13T09:09:42.29" personId="{C3D30A94-7517-4C1B-A4D9-D6DE9C2D3A3A}" id="{78E75358-68E0-4017-9FBF-88A968051BC8}">
    <text xml:space="preserve">The cumulative investment shows the total investment summing one row after the next.  
Note: If you don’t change any model assumptions, summing ends at row 204 (inclusive). This is because everything from row 205 onwards pertains to stock decisions made during previous reorder periods (“the past”).  </text>
  </threadedComment>
</ThreadedComments>
</file>

<file path=xl/threadedComments/threadedComment3.xml><?xml version="1.0" encoding="utf-8"?>
<ThreadedComments xmlns="http://schemas.microsoft.com/office/spreadsheetml/2018/threadedcomments" xmlns:x="http://schemas.openxmlformats.org/spreadsheetml/2006/main">
  <threadedComment ref="E7" dT="2022-07-13T15:19:23.64" personId="{DF463DBE-E421-2041-99B0-CA70F1471CE0}" id="{B3FA5BDB-43B0-4118-A535-5A72AFC1F55B}">
    <text>Per unit buy price.
For the sake of simplicity we assume there are no pricebreaks and volume discounts. That would be very difficult to model in Excel.</text>
  </threadedComment>
  <threadedComment ref="F7" dT="2022-07-13T15:18:02.44" personId="{DF463DBE-E421-2041-99B0-CA70F1471CE0}" id="{48430821-A150-4484-A4C6-2DDB1629549D}">
    <text>Per unit sell price.
We assume the price is fixed and we don't make promotions or sale. This would be very difficult to model in Excel.</text>
  </threadedComment>
  <threadedComment ref="G7" dT="2022-08-02T13:48:05.19" personId="{D124B31E-50F5-4477-BC9C-5EF02A6A5084}" id="{BF3F87B9-97CF-49ED-9BD7-826E0981E524}">
    <text>Use this factor to play with the relative importance of the product in comparison to the rest.</text>
  </threadedComment>
  <threadedComment ref="H7" dT="2022-07-15T06:19:13.18" personId="{DF463DBE-E421-2041-99B0-CA70F1471CE0}" id="{953641B1-09D6-4EB6-99C4-19D04D089892}">
    <text>Inventory cost per unit per considered period.
The value is negative because it is cost, so we subtract it when computing purchase reward, but can use sum() formula for convenience.</text>
  </threadedComment>
</ThreadedComments>
</file>

<file path=xl/threadedComments/threadedComment4.xml><?xml version="1.0" encoding="utf-8"?>
<ThreadedComments xmlns="http://schemas.microsoft.com/office/spreadsheetml/2018/threadedcomments" xmlns:x="http://schemas.openxmlformats.org/spreadsheetml/2006/main">
  <threadedComment ref="B20" dT="2022-08-03T09:46:36.72" personId="{DF463DBE-E421-2041-99B0-CA70F1471CE0}" id="{14E849CC-0F75-411F-A2C6-49EB0D03854E}">
    <text>We cut all probabilities lower than 0,01% and assign them to zero.</text>
  </threadedComment>
  <threadedComment ref="C20" dT="2022-08-03T09:46:53.31" personId="{DF463DBE-E421-2041-99B0-CA70F1471CE0}" id="{53B0AEBE-3F60-40DC-97A3-3A34E77E9E86}">
    <text>After we cut probabilities lower than 0,01% we need to rescale nonzero probabilities so that they sum to 100%. Use this column data for calculation of microdecisions.</text>
  </threadedComment>
  <threadedComment ref="D20" dT="2022-08-03T09:35:22.91" personId="{DF463DBE-E421-2041-99B0-CA70F1471CE0}" id="{83C039CB-D227-4FF2-A5FE-AA04BAE0DE84}">
    <text>We cut all probabilities lower than 0,01% and assign them to zero.</text>
  </threadedComment>
  <threadedComment ref="E20" dT="2022-08-03T09:37:03.91" personId="{DF463DBE-E421-2041-99B0-CA70F1471CE0}" id="{1CB97D5F-901C-44A1-A411-B9291CAB03AC}">
    <text>After we cut probabilities lower than 0,01% we need to rescale nonzero probabilities so that they sum to 100%. Use this column data for calculation of microdecisions.</text>
  </threadedComment>
  <threadedComment ref="F20" dT="2022-08-03T09:35:22.91" personId="{DF463DBE-E421-2041-99B0-CA70F1471CE0}" id="{B582874E-8780-4281-B721-94BE6694B0FE}">
    <text>We cut all probabilities lower than 0,01% and assign them to zero.</text>
  </threadedComment>
  <threadedComment ref="G20" dT="2022-08-03T09:48:45.08" personId="{DF463DBE-E421-2041-99B0-CA70F1471CE0}" id="{7D5E60AC-F121-44A5-8797-CB475DD24CDE}">
    <text>Column C probabilities multiplied by share of B2C demand.</text>
  </threadedComment>
  <threadedComment ref="H20" dT="2022-08-03T09:35:22.91" personId="{DF463DBE-E421-2041-99B0-CA70F1471CE0}" id="{90D674EF-EB01-459C-A71E-F349ECEB01F5}">
    <text>We cut all probabilities lower than 0,01% and assign them to zero.</text>
  </threadedComment>
  <threadedComment ref="I20" dT="2022-08-03T09:49:10.41" personId="{DF463DBE-E421-2041-99B0-CA70F1471CE0}" id="{1B407133-1ACA-453B-A5C4-377153FD5B1E}">
    <text>Column C probabilities multiplied by share of B2B demand.</text>
  </threadedComment>
  <threadedComment ref="J20" dT="2022-08-03T09:51:35.01" personId="{DF463DBE-E421-2041-99B0-CA70F1471CE0}" id="{3E66AF74-AD51-45B8-95E4-BBD22BEA908E}">
    <text>Cumulative bimodal distribution for goods purchased simultaneously by B2C and B2B customers.</text>
  </threadedComment>
  <threadedComment ref="S53" dT="2022-08-03T10:23:38.40" personId="{DF463DBE-E421-2041-99B0-CA70F1471CE0}" id="{657DDAB3-00C5-4D41-813A-24EC565E0E81}">
    <text>make sure that sum of B2C and B2B is always 1.</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864C-C106-0343-86AC-E180054286A9}">
  <dimension ref="A1"/>
  <sheetViews>
    <sheetView tabSelected="1" workbookViewId="0">
      <selection activeCell="K9" sqref="K9"/>
    </sheetView>
  </sheetViews>
  <sheetFormatPr defaultColWidth="11" defaultRowHeight="14.25" x14ac:dyDescent="0.2"/>
  <sheetData/>
  <printOptions headings="1" gridLine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96C8-DCD1-4E29-B025-3E36B401B3D7}">
  <dimension ref="A1:AA304"/>
  <sheetViews>
    <sheetView zoomScale="80" zoomScaleNormal="80" workbookViewId="0">
      <pane ySplit="1" topLeftCell="A2" activePane="bottomLeft" state="frozen"/>
      <selection pane="bottomLeft" activeCell="AA1" sqref="AA1"/>
    </sheetView>
  </sheetViews>
  <sheetFormatPr defaultColWidth="10.75" defaultRowHeight="15" x14ac:dyDescent="0.25"/>
  <cols>
    <col min="1" max="1" width="6.75" style="52" bestFit="1" customWidth="1"/>
    <col min="2" max="2" width="10" style="52" bestFit="1" customWidth="1"/>
    <col min="3" max="3" width="9.625" style="52" bestFit="1" customWidth="1"/>
    <col min="4" max="4" width="9.25" style="52" bestFit="1" customWidth="1"/>
    <col min="5" max="5" width="13.125" style="52" bestFit="1" customWidth="1"/>
    <col min="6" max="6" width="13.25" style="52" bestFit="1" customWidth="1"/>
    <col min="7" max="7" width="14" style="52" bestFit="1" customWidth="1"/>
    <col min="8" max="8" width="8.125" style="52" bestFit="1" customWidth="1"/>
    <col min="9" max="9" width="10.5" style="52" bestFit="1" customWidth="1"/>
    <col min="10" max="10" width="17" style="52" bestFit="1" customWidth="1"/>
    <col min="11" max="11" width="15.125" style="52" bestFit="1" customWidth="1"/>
    <col min="12" max="12" width="15.125" style="52" customWidth="1"/>
    <col min="13" max="15" width="12" style="52" customWidth="1"/>
    <col min="16" max="16" width="12" style="53" customWidth="1"/>
    <col min="17" max="17" width="17.75" style="52" bestFit="1" customWidth="1"/>
    <col min="18" max="18" width="11.75" style="52" customWidth="1"/>
    <col min="19" max="23" width="12" style="52" customWidth="1"/>
    <col min="24" max="24" width="13.75" style="52" customWidth="1"/>
    <col min="25" max="27" width="12" style="52" customWidth="1"/>
    <col min="28" max="16384" width="10.75" style="1"/>
  </cols>
  <sheetData>
    <row r="1" spans="1:27" ht="30" x14ac:dyDescent="0.25">
      <c r="A1" s="36" t="s">
        <v>0</v>
      </c>
      <c r="B1" s="36" t="s">
        <v>1</v>
      </c>
      <c r="C1" s="36" t="s">
        <v>2</v>
      </c>
      <c r="D1" s="36" t="s">
        <v>3</v>
      </c>
      <c r="E1" s="36" t="s">
        <v>4</v>
      </c>
      <c r="F1" s="36" t="s">
        <v>5</v>
      </c>
      <c r="G1" s="36"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row>
    <row r="2" spans="1:27" x14ac:dyDescent="0.25">
      <c r="A2" s="40" t="str">
        <f>IFERROR(_xlfn.RANK.AVG(Z2,Z:Z,0),"")</f>
        <v/>
      </c>
      <c r="B2" s="40" t="s">
        <v>27</v>
      </c>
      <c r="C2" s="40">
        <f>'5. Control Tower-Mini Optimizer'!E8</f>
        <v>17.88</v>
      </c>
      <c r="D2" s="40">
        <f>'5. Control Tower-Mini Optimizer'!F8</f>
        <v>37.229999999999997</v>
      </c>
      <c r="E2" s="40">
        <f t="shared" ref="E2:E105" si="0">D2-C2</f>
        <v>19.349999999999998</v>
      </c>
      <c r="F2" s="40">
        <f>VLOOKUP(B2,'5. Control Tower-Mini Optimizer'!$D$34:$H$36,3,FALSE)</f>
        <v>26</v>
      </c>
      <c r="G2" s="40">
        <f>VLOOKUP(B2,'5. Control Tower-Mini Optimizer'!$D$34:$H$36,4,FALSE)</f>
        <v>0</v>
      </c>
      <c r="H2" s="40" t="str">
        <f t="shared" ref="H2:H28" si="1">IF(M2&gt;SUM(F2:G2),M2-SUM(F2:G2)-K2,"")</f>
        <v/>
      </c>
      <c r="I2" s="40">
        <f>VLOOKUP(B2,'5. Control Tower-Mini Optimizer'!$D$34:$H$36,5,FALSE)</f>
        <v>59</v>
      </c>
      <c r="J2" s="43" cm="1">
        <f t="array" ref="J2">_xlfn.XLOOKUP(SUM(F2:G2)&amp;B2,M:M&amp;B:B,O:O)</f>
        <v>64.979992541191081</v>
      </c>
      <c r="K2" s="95">
        <v>0</v>
      </c>
      <c r="L2" s="40" t="str">
        <f>IF(M2&gt;SUM(F2:G2),H2+K2,"")</f>
        <v/>
      </c>
      <c r="M2" s="40">
        <f>SUM($K$2:K2)</f>
        <v>0</v>
      </c>
      <c r="N2" s="41">
        <v>0</v>
      </c>
      <c r="O2" s="41">
        <f>SUM($N$2:N2)</f>
        <v>0</v>
      </c>
      <c r="P2" s="42">
        <f>'6. Distribution generators'!C21</f>
        <v>0</v>
      </c>
      <c r="Q2" s="43"/>
      <c r="R2" s="43">
        <f>E2*Q2/100</f>
        <v>0</v>
      </c>
      <c r="S2" s="40">
        <f>'5. Control Tower-Mini Optimizer'!G8</f>
        <v>0.8</v>
      </c>
      <c r="T2" s="43">
        <f>D2*Q2*S2/100</f>
        <v>0</v>
      </c>
      <c r="U2" s="41">
        <f>'5. Control Tower-Mini Optimizer'!H8</f>
        <v>-0.87</v>
      </c>
      <c r="V2" s="41" t="str">
        <f>IF(M2&gt;SUM(F2:G2),U2*(100-Q2)/100,"")</f>
        <v/>
      </c>
      <c r="W2" s="43" t="str">
        <f>IF(M2&gt;SUM(F2:G2),R2+V2+T2,"")</f>
        <v/>
      </c>
      <c r="X2" s="40" t="str">
        <f>IF(M2&gt;SUM(F2:G2),C2,"")</f>
        <v/>
      </c>
      <c r="Y2" s="41" t="str">
        <f>IF(M2&gt;SUM(F2:G2),W2/X2,"")</f>
        <v/>
      </c>
      <c r="Z2" s="41" t="str">
        <f>IF(M2&gt;SUM(F2:G2),Y2*100,"")</f>
        <v/>
      </c>
      <c r="AA2" s="40"/>
    </row>
    <row r="3" spans="1:27" x14ac:dyDescent="0.25">
      <c r="A3" s="40" t="str">
        <f t="shared" ref="A3:A65" si="2">IFERROR(_xlfn.RANK.AVG(Z3,Z:Z,0),"")</f>
        <v/>
      </c>
      <c r="B3" s="40" t="s">
        <v>27</v>
      </c>
      <c r="C3" s="40">
        <f>C2</f>
        <v>17.88</v>
      </c>
      <c r="D3" s="40">
        <f>D2</f>
        <v>37.229999999999997</v>
      </c>
      <c r="E3" s="40">
        <f t="shared" si="0"/>
        <v>19.349999999999998</v>
      </c>
      <c r="F3" s="40">
        <f>VLOOKUP(B3,'5. Control Tower-Mini Optimizer'!$D$34:$H$36,3,FALSE)</f>
        <v>26</v>
      </c>
      <c r="G3" s="40">
        <f>VLOOKUP(B3,'5. Control Tower-Mini Optimizer'!$D$34:$H$36,4,FALSE)</f>
        <v>0</v>
      </c>
      <c r="H3" s="40" t="str">
        <f t="shared" si="1"/>
        <v/>
      </c>
      <c r="I3" s="40">
        <f>VLOOKUP(B3,'5. Control Tower-Mini Optimizer'!$D$34:$H$36,5,FALSE)</f>
        <v>59</v>
      </c>
      <c r="J3" s="43" cm="1">
        <f t="array" ref="J3">_xlfn.XLOOKUP(SUM(F3:G3)&amp;B3,M:M&amp;B:B,O:O)</f>
        <v>64.979992541191081</v>
      </c>
      <c r="K3" s="40">
        <v>1</v>
      </c>
      <c r="L3" s="40" t="str">
        <f t="shared" ref="L3:L66" si="3">IF(M3&gt;SUM(F3:G3),H3+K3,"")</f>
        <v/>
      </c>
      <c r="M3" s="40">
        <f>SUM($K$2:K3)</f>
        <v>1</v>
      </c>
      <c r="N3" s="41">
        <f>Q3*100/SUM($Q$3:$Q$62)</f>
        <v>2.4999999999999996</v>
      </c>
      <c r="O3" s="41">
        <f>SUM($N$2:N3)</f>
        <v>2.4999999999999996</v>
      </c>
      <c r="P3" s="42">
        <f>'6. Distribution generators'!C22</f>
        <v>0</v>
      </c>
      <c r="Q3" s="43">
        <f>100-SUM($P$2:P2)</f>
        <v>100</v>
      </c>
      <c r="R3" s="43">
        <f>E3*Q3/100</f>
        <v>19.349999999999998</v>
      </c>
      <c r="S3" s="40">
        <f>S2</f>
        <v>0.8</v>
      </c>
      <c r="T3" s="43">
        <f>D3*Q3*S3/100</f>
        <v>29.783999999999995</v>
      </c>
      <c r="U3" s="41">
        <f>U2</f>
        <v>-0.87</v>
      </c>
      <c r="V3" s="41" t="str">
        <f t="shared" ref="V3:V66" si="4">IF(M3&gt;SUM(F3:G3),U3*(100-Q3)/100,"")</f>
        <v/>
      </c>
      <c r="W3" s="43" t="str">
        <f t="shared" ref="W3:W66" si="5">IF(M3&gt;SUM(F3:G3),R3+V3+T3,"")</f>
        <v/>
      </c>
      <c r="X3" s="40" t="str">
        <f t="shared" ref="X3:X66" si="6">IF(M3&gt;SUM(F3:G3),C3,"")</f>
        <v/>
      </c>
      <c r="Y3" s="41" t="str">
        <f t="shared" ref="Y3:Y66" si="7">IF(M3&gt;SUM(F3:G3),W3/X3,"")</f>
        <v/>
      </c>
      <c r="Z3" s="41" t="str">
        <f t="shared" ref="Z3:Z66" si="8">IF(M3&gt;SUM(F3:G3),Y3*100,"")</f>
        <v/>
      </c>
      <c r="AA3" s="40"/>
    </row>
    <row r="4" spans="1:27" x14ac:dyDescent="0.25">
      <c r="A4" s="40" t="str">
        <f t="shared" si="2"/>
        <v/>
      </c>
      <c r="B4" s="40" t="s">
        <v>27</v>
      </c>
      <c r="C4" s="40">
        <f t="shared" ref="C4:C67" si="9">C3</f>
        <v>17.88</v>
      </c>
      <c r="D4" s="40">
        <f t="shared" ref="D4:D67" si="10">D3</f>
        <v>37.229999999999997</v>
      </c>
      <c r="E4" s="40">
        <f t="shared" si="0"/>
        <v>19.349999999999998</v>
      </c>
      <c r="F4" s="40">
        <f>VLOOKUP(B4,'5. Control Tower-Mini Optimizer'!$D$34:$H$36,3,FALSE)</f>
        <v>26</v>
      </c>
      <c r="G4" s="40">
        <f>VLOOKUP(B4,'5. Control Tower-Mini Optimizer'!$D$34:$H$36,4,FALSE)</f>
        <v>0</v>
      </c>
      <c r="H4" s="40" t="str">
        <f t="shared" si="1"/>
        <v/>
      </c>
      <c r="I4" s="40">
        <f>VLOOKUP(B4,'5. Control Tower-Mini Optimizer'!$D$34:$H$36,5,FALSE)</f>
        <v>59</v>
      </c>
      <c r="J4" s="43" cm="1">
        <f t="array" ref="J4">_xlfn.XLOOKUP(SUM(F4:G4)&amp;B4,M:M&amp;B:B,O:O)</f>
        <v>64.979992541191081</v>
      </c>
      <c r="K4" s="40">
        <v>1</v>
      </c>
      <c r="L4" s="40" t="str">
        <f t="shared" si="3"/>
        <v/>
      </c>
      <c r="M4" s="40">
        <f>SUM($K$2:K4)</f>
        <v>2</v>
      </c>
      <c r="N4" s="41">
        <f t="shared" ref="N4:N60" si="11">Q4*100/SUM($Q$3:$Q$62)</f>
        <v>2.4999999999999996</v>
      </c>
      <c r="O4" s="41">
        <f>SUM($N$2:N4)</f>
        <v>4.9999999999999991</v>
      </c>
      <c r="P4" s="42">
        <f>'6. Distribution generators'!C23</f>
        <v>0</v>
      </c>
      <c r="Q4" s="43">
        <f>100-SUM($P$2:P3)</f>
        <v>100</v>
      </c>
      <c r="R4" s="43">
        <f t="shared" ref="R4:R103" si="12">E4*Q4/100</f>
        <v>19.349999999999998</v>
      </c>
      <c r="S4" s="40">
        <f t="shared" ref="S4:S67" si="13">S3</f>
        <v>0.8</v>
      </c>
      <c r="T4" s="43">
        <f t="shared" ref="T4:T105" si="14">D4*Q4*S4/100</f>
        <v>29.783999999999995</v>
      </c>
      <c r="U4" s="41">
        <f t="shared" ref="U4:U67" si="15">U3</f>
        <v>-0.87</v>
      </c>
      <c r="V4" s="41" t="str">
        <f t="shared" si="4"/>
        <v/>
      </c>
      <c r="W4" s="43" t="str">
        <f t="shared" si="5"/>
        <v/>
      </c>
      <c r="X4" s="40" t="str">
        <f t="shared" si="6"/>
        <v/>
      </c>
      <c r="Y4" s="41" t="str">
        <f t="shared" si="7"/>
        <v/>
      </c>
      <c r="Z4" s="41" t="str">
        <f t="shared" si="8"/>
        <v/>
      </c>
      <c r="AA4" s="40"/>
    </row>
    <row r="5" spans="1:27" x14ac:dyDescent="0.25">
      <c r="A5" s="40" t="str">
        <f t="shared" si="2"/>
        <v/>
      </c>
      <c r="B5" s="40" t="s">
        <v>27</v>
      </c>
      <c r="C5" s="40">
        <f t="shared" si="9"/>
        <v>17.88</v>
      </c>
      <c r="D5" s="40">
        <f t="shared" si="10"/>
        <v>37.229999999999997</v>
      </c>
      <c r="E5" s="40">
        <f t="shared" si="0"/>
        <v>19.349999999999998</v>
      </c>
      <c r="F5" s="40">
        <f>VLOOKUP(B5,'5. Control Tower-Mini Optimizer'!$D$34:$H$36,3,FALSE)</f>
        <v>26</v>
      </c>
      <c r="G5" s="40">
        <f>VLOOKUP(B5,'5. Control Tower-Mini Optimizer'!$D$34:$H$36,4,FALSE)</f>
        <v>0</v>
      </c>
      <c r="H5" s="40" t="str">
        <f t="shared" si="1"/>
        <v/>
      </c>
      <c r="I5" s="40">
        <f>VLOOKUP(B5,'5. Control Tower-Mini Optimizer'!$D$34:$H$36,5,FALSE)</f>
        <v>59</v>
      </c>
      <c r="J5" s="43" cm="1">
        <f t="array" ref="J5">_xlfn.XLOOKUP(SUM(F5:G5)&amp;B5,M:M&amp;B:B,O:O)</f>
        <v>64.979992541191081</v>
      </c>
      <c r="K5" s="40">
        <v>1</v>
      </c>
      <c r="L5" s="40" t="str">
        <f t="shared" si="3"/>
        <v/>
      </c>
      <c r="M5" s="40">
        <f>SUM($K$2:K5)</f>
        <v>3</v>
      </c>
      <c r="N5" s="41">
        <f t="shared" si="11"/>
        <v>2.4999999999999996</v>
      </c>
      <c r="O5" s="41">
        <f>SUM($N$2:N5)</f>
        <v>7.4999999999999982</v>
      </c>
      <c r="P5" s="42">
        <f>'6. Distribution generators'!C24</f>
        <v>0</v>
      </c>
      <c r="Q5" s="43">
        <f>100-SUM($P$2:P4)</f>
        <v>100</v>
      </c>
      <c r="R5" s="43">
        <f t="shared" si="12"/>
        <v>19.349999999999998</v>
      </c>
      <c r="S5" s="40">
        <f t="shared" si="13"/>
        <v>0.8</v>
      </c>
      <c r="T5" s="43">
        <f t="shared" si="14"/>
        <v>29.783999999999995</v>
      </c>
      <c r="U5" s="41">
        <f t="shared" si="15"/>
        <v>-0.87</v>
      </c>
      <c r="V5" s="41" t="str">
        <f t="shared" si="4"/>
        <v/>
      </c>
      <c r="W5" s="43" t="str">
        <f t="shared" si="5"/>
        <v/>
      </c>
      <c r="X5" s="40" t="str">
        <f t="shared" si="6"/>
        <v/>
      </c>
      <c r="Y5" s="41" t="str">
        <f t="shared" si="7"/>
        <v/>
      </c>
      <c r="Z5" s="41" t="str">
        <f t="shared" si="8"/>
        <v/>
      </c>
      <c r="AA5" s="40"/>
    </row>
    <row r="6" spans="1:27" x14ac:dyDescent="0.25">
      <c r="A6" s="40" t="str">
        <f t="shared" si="2"/>
        <v/>
      </c>
      <c r="B6" s="40" t="s">
        <v>27</v>
      </c>
      <c r="C6" s="40">
        <f t="shared" si="9"/>
        <v>17.88</v>
      </c>
      <c r="D6" s="40">
        <f t="shared" si="10"/>
        <v>37.229999999999997</v>
      </c>
      <c r="E6" s="40">
        <f t="shared" si="0"/>
        <v>19.349999999999998</v>
      </c>
      <c r="F6" s="40">
        <f>VLOOKUP(B6,'5. Control Tower-Mini Optimizer'!$D$34:$H$36,3,FALSE)</f>
        <v>26</v>
      </c>
      <c r="G6" s="40">
        <f>VLOOKUP(B6,'5. Control Tower-Mini Optimizer'!$D$34:$H$36,4,FALSE)</f>
        <v>0</v>
      </c>
      <c r="H6" s="40" t="str">
        <f t="shared" si="1"/>
        <v/>
      </c>
      <c r="I6" s="40">
        <f>VLOOKUP(B6,'5. Control Tower-Mini Optimizer'!$D$34:$H$36,5,FALSE)</f>
        <v>59</v>
      </c>
      <c r="J6" s="43" cm="1">
        <f t="array" ref="J6">_xlfn.XLOOKUP(SUM(F6:G6)&amp;B6,M:M&amp;B:B,O:O)</f>
        <v>64.979992541191081</v>
      </c>
      <c r="K6" s="40">
        <v>1</v>
      </c>
      <c r="L6" s="40" t="str">
        <f t="shared" si="3"/>
        <v/>
      </c>
      <c r="M6" s="40">
        <f>SUM($K$2:K6)</f>
        <v>4</v>
      </c>
      <c r="N6" s="41">
        <f t="shared" si="11"/>
        <v>2.4999999999999996</v>
      </c>
      <c r="O6" s="41">
        <f>SUM($N$2:N6)</f>
        <v>9.9999999999999982</v>
      </c>
      <c r="P6" s="42">
        <f>'6. Distribution generators'!C25</f>
        <v>0</v>
      </c>
      <c r="Q6" s="43">
        <f>100-SUM($P$2:P5)</f>
        <v>100</v>
      </c>
      <c r="R6" s="43">
        <f t="shared" si="12"/>
        <v>19.349999999999998</v>
      </c>
      <c r="S6" s="40">
        <f t="shared" si="13"/>
        <v>0.8</v>
      </c>
      <c r="T6" s="43">
        <f t="shared" si="14"/>
        <v>29.783999999999995</v>
      </c>
      <c r="U6" s="41">
        <f t="shared" si="15"/>
        <v>-0.87</v>
      </c>
      <c r="V6" s="41" t="str">
        <f t="shared" si="4"/>
        <v/>
      </c>
      <c r="W6" s="43" t="str">
        <f t="shared" si="5"/>
        <v/>
      </c>
      <c r="X6" s="40" t="str">
        <f t="shared" si="6"/>
        <v/>
      </c>
      <c r="Y6" s="41" t="str">
        <f t="shared" si="7"/>
        <v/>
      </c>
      <c r="Z6" s="41" t="str">
        <f t="shared" si="8"/>
        <v/>
      </c>
      <c r="AA6" s="40"/>
    </row>
    <row r="7" spans="1:27" x14ac:dyDescent="0.25">
      <c r="A7" s="40" t="str">
        <f t="shared" si="2"/>
        <v/>
      </c>
      <c r="B7" s="40" t="s">
        <v>27</v>
      </c>
      <c r="C7" s="40">
        <f t="shared" si="9"/>
        <v>17.88</v>
      </c>
      <c r="D7" s="40">
        <f t="shared" si="10"/>
        <v>37.229999999999997</v>
      </c>
      <c r="E7" s="40">
        <f t="shared" si="0"/>
        <v>19.349999999999998</v>
      </c>
      <c r="F7" s="40">
        <f>VLOOKUP(B7,'5. Control Tower-Mini Optimizer'!$D$34:$H$36,3,FALSE)</f>
        <v>26</v>
      </c>
      <c r="G7" s="40">
        <f>VLOOKUP(B7,'5. Control Tower-Mini Optimizer'!$D$34:$H$36,4,FALSE)</f>
        <v>0</v>
      </c>
      <c r="H7" s="40" t="str">
        <f t="shared" si="1"/>
        <v/>
      </c>
      <c r="I7" s="40">
        <f>VLOOKUP(B7,'5. Control Tower-Mini Optimizer'!$D$34:$H$36,5,FALSE)</f>
        <v>59</v>
      </c>
      <c r="J7" s="43" cm="1">
        <f t="array" ref="J7">_xlfn.XLOOKUP(SUM(F7:G7)&amp;B7,M:M&amp;B:B,O:O)</f>
        <v>64.979992541191081</v>
      </c>
      <c r="K7" s="40">
        <v>1</v>
      </c>
      <c r="L7" s="40" t="str">
        <f t="shared" si="3"/>
        <v/>
      </c>
      <c r="M7" s="40">
        <f>SUM($K$2:K7)</f>
        <v>5</v>
      </c>
      <c r="N7" s="41">
        <f>Q7*100/SUM($Q$3:$Q$62)</f>
        <v>2.4999999999999996</v>
      </c>
      <c r="O7" s="41">
        <f>SUM($N$2:N7)</f>
        <v>12.499999999999998</v>
      </c>
      <c r="P7" s="42">
        <f>'6. Distribution generators'!C26</f>
        <v>0</v>
      </c>
      <c r="Q7" s="43">
        <f>100-SUM($P$2:P6)</f>
        <v>100</v>
      </c>
      <c r="R7" s="43">
        <f t="shared" si="12"/>
        <v>19.349999999999998</v>
      </c>
      <c r="S7" s="40">
        <f t="shared" si="13"/>
        <v>0.8</v>
      </c>
      <c r="T7" s="43">
        <f t="shared" si="14"/>
        <v>29.783999999999995</v>
      </c>
      <c r="U7" s="41">
        <f t="shared" si="15"/>
        <v>-0.87</v>
      </c>
      <c r="V7" s="41" t="str">
        <f t="shared" si="4"/>
        <v/>
      </c>
      <c r="W7" s="43" t="str">
        <f t="shared" si="5"/>
        <v/>
      </c>
      <c r="X7" s="40" t="str">
        <f t="shared" si="6"/>
        <v/>
      </c>
      <c r="Y7" s="41" t="str">
        <f t="shared" si="7"/>
        <v/>
      </c>
      <c r="Z7" s="41" t="str">
        <f t="shared" si="8"/>
        <v/>
      </c>
      <c r="AA7" s="40"/>
    </row>
    <row r="8" spans="1:27" x14ac:dyDescent="0.25">
      <c r="A8" s="40" t="str">
        <f t="shared" si="2"/>
        <v/>
      </c>
      <c r="B8" s="40" t="s">
        <v>27</v>
      </c>
      <c r="C8" s="40">
        <f t="shared" si="9"/>
        <v>17.88</v>
      </c>
      <c r="D8" s="40">
        <f t="shared" si="10"/>
        <v>37.229999999999997</v>
      </c>
      <c r="E8" s="40">
        <f t="shared" si="0"/>
        <v>19.349999999999998</v>
      </c>
      <c r="F8" s="40">
        <f>VLOOKUP(B8,'5. Control Tower-Mini Optimizer'!$D$34:$H$36,3,FALSE)</f>
        <v>26</v>
      </c>
      <c r="G8" s="40">
        <f>VLOOKUP(B8,'5. Control Tower-Mini Optimizer'!$D$34:$H$36,4,FALSE)</f>
        <v>0</v>
      </c>
      <c r="H8" s="40" t="str">
        <f t="shared" si="1"/>
        <v/>
      </c>
      <c r="I8" s="40">
        <f>VLOOKUP(B8,'5. Control Tower-Mini Optimizer'!$D$34:$H$36,5,FALSE)</f>
        <v>59</v>
      </c>
      <c r="J8" s="43" cm="1">
        <f t="array" ref="J8">_xlfn.XLOOKUP(SUM(F8:G8)&amp;B8,M:M&amp;B:B,O:O)</f>
        <v>64.979992541191081</v>
      </c>
      <c r="K8" s="40">
        <v>1</v>
      </c>
      <c r="L8" s="40" t="str">
        <f t="shared" si="3"/>
        <v/>
      </c>
      <c r="M8" s="40">
        <f>SUM($K$2:K8)</f>
        <v>6</v>
      </c>
      <c r="N8" s="41">
        <f t="shared" si="11"/>
        <v>2.4999999999999996</v>
      </c>
      <c r="O8" s="41">
        <f>SUM($N$2:N8)</f>
        <v>14.999999999999998</v>
      </c>
      <c r="P8" s="42">
        <f>'6. Distribution generators'!C27</f>
        <v>0</v>
      </c>
      <c r="Q8" s="43">
        <f>100-SUM($P$2:P7)</f>
        <v>100</v>
      </c>
      <c r="R8" s="43">
        <f t="shared" si="12"/>
        <v>19.349999999999998</v>
      </c>
      <c r="S8" s="40">
        <f t="shared" si="13"/>
        <v>0.8</v>
      </c>
      <c r="T8" s="43">
        <f t="shared" si="14"/>
        <v>29.783999999999995</v>
      </c>
      <c r="U8" s="41">
        <f t="shared" si="15"/>
        <v>-0.87</v>
      </c>
      <c r="V8" s="41" t="str">
        <f t="shared" si="4"/>
        <v/>
      </c>
      <c r="W8" s="43" t="str">
        <f t="shared" si="5"/>
        <v/>
      </c>
      <c r="X8" s="40" t="str">
        <f t="shared" si="6"/>
        <v/>
      </c>
      <c r="Y8" s="41" t="str">
        <f t="shared" si="7"/>
        <v/>
      </c>
      <c r="Z8" s="41" t="str">
        <f t="shared" si="8"/>
        <v/>
      </c>
      <c r="AA8" s="40"/>
    </row>
    <row r="9" spans="1:27" x14ac:dyDescent="0.25">
      <c r="A9" s="40" t="str">
        <f t="shared" si="2"/>
        <v/>
      </c>
      <c r="B9" s="40" t="s">
        <v>27</v>
      </c>
      <c r="C9" s="40">
        <f t="shared" si="9"/>
        <v>17.88</v>
      </c>
      <c r="D9" s="40">
        <f t="shared" si="10"/>
        <v>37.229999999999997</v>
      </c>
      <c r="E9" s="40">
        <f t="shared" si="0"/>
        <v>19.349999999999998</v>
      </c>
      <c r="F9" s="40">
        <f>VLOOKUP(B9,'5. Control Tower-Mini Optimizer'!$D$34:$H$36,3,FALSE)</f>
        <v>26</v>
      </c>
      <c r="G9" s="40">
        <f>VLOOKUP(B9,'5. Control Tower-Mini Optimizer'!$D$34:$H$36,4,FALSE)</f>
        <v>0</v>
      </c>
      <c r="H9" s="40" t="str">
        <f t="shared" si="1"/>
        <v/>
      </c>
      <c r="I9" s="40">
        <f>VLOOKUP(B9,'5. Control Tower-Mini Optimizer'!$D$34:$H$36,5,FALSE)</f>
        <v>59</v>
      </c>
      <c r="J9" s="43" cm="1">
        <f t="array" ref="J9">_xlfn.XLOOKUP(SUM(F9:G9)&amp;B9,M:M&amp;B:B,O:O)</f>
        <v>64.979992541191081</v>
      </c>
      <c r="K9" s="40">
        <v>1</v>
      </c>
      <c r="L9" s="40" t="str">
        <f t="shared" si="3"/>
        <v/>
      </c>
      <c r="M9" s="40">
        <f>SUM($K$2:K9)</f>
        <v>7</v>
      </c>
      <c r="N9" s="41">
        <f t="shared" si="11"/>
        <v>2.4999999999999996</v>
      </c>
      <c r="O9" s="41">
        <f>SUM($N$2:N9)</f>
        <v>17.499999999999996</v>
      </c>
      <c r="P9" s="42">
        <f>'6. Distribution generators'!C28</f>
        <v>0</v>
      </c>
      <c r="Q9" s="43">
        <f>100-SUM($P$2:P8)</f>
        <v>100</v>
      </c>
      <c r="R9" s="43">
        <f t="shared" si="12"/>
        <v>19.349999999999998</v>
      </c>
      <c r="S9" s="40">
        <f t="shared" si="13"/>
        <v>0.8</v>
      </c>
      <c r="T9" s="43">
        <f t="shared" si="14"/>
        <v>29.783999999999995</v>
      </c>
      <c r="U9" s="41">
        <f t="shared" si="15"/>
        <v>-0.87</v>
      </c>
      <c r="V9" s="41" t="str">
        <f t="shared" si="4"/>
        <v/>
      </c>
      <c r="W9" s="43" t="str">
        <f t="shared" si="5"/>
        <v/>
      </c>
      <c r="X9" s="40" t="str">
        <f t="shared" si="6"/>
        <v/>
      </c>
      <c r="Y9" s="41" t="str">
        <f t="shared" si="7"/>
        <v/>
      </c>
      <c r="Z9" s="41" t="str">
        <f t="shared" si="8"/>
        <v/>
      </c>
      <c r="AA9" s="40"/>
    </row>
    <row r="10" spans="1:27" x14ac:dyDescent="0.25">
      <c r="A10" s="40" t="str">
        <f t="shared" si="2"/>
        <v/>
      </c>
      <c r="B10" s="40" t="s">
        <v>27</v>
      </c>
      <c r="C10" s="40">
        <f t="shared" si="9"/>
        <v>17.88</v>
      </c>
      <c r="D10" s="40">
        <f t="shared" si="10"/>
        <v>37.229999999999997</v>
      </c>
      <c r="E10" s="40">
        <f t="shared" si="0"/>
        <v>19.349999999999998</v>
      </c>
      <c r="F10" s="40">
        <f>VLOOKUP(B10,'5. Control Tower-Mini Optimizer'!$D$34:$H$36,3,FALSE)</f>
        <v>26</v>
      </c>
      <c r="G10" s="40">
        <f>VLOOKUP(B10,'5. Control Tower-Mini Optimizer'!$D$34:$H$36,4,FALSE)</f>
        <v>0</v>
      </c>
      <c r="H10" s="40" t="str">
        <f t="shared" si="1"/>
        <v/>
      </c>
      <c r="I10" s="40">
        <f>VLOOKUP(B10,'5. Control Tower-Mini Optimizer'!$D$34:$H$36,5,FALSE)</f>
        <v>59</v>
      </c>
      <c r="J10" s="43" cm="1">
        <f t="array" ref="J10">_xlfn.XLOOKUP(SUM(F10:G10)&amp;B10,M:M&amp;B:B,O:O)</f>
        <v>64.979992541191081</v>
      </c>
      <c r="K10" s="40">
        <v>1</v>
      </c>
      <c r="L10" s="40" t="str">
        <f t="shared" si="3"/>
        <v/>
      </c>
      <c r="M10" s="40">
        <f>SUM($K$2:K10)</f>
        <v>8</v>
      </c>
      <c r="N10" s="41">
        <f t="shared" si="11"/>
        <v>2.4999999999999996</v>
      </c>
      <c r="O10" s="41">
        <f>SUM($N$2:N10)</f>
        <v>19.999999999999996</v>
      </c>
      <c r="P10" s="42">
        <f>'6. Distribution generators'!C29</f>
        <v>0</v>
      </c>
      <c r="Q10" s="43">
        <f>100-SUM($P$2:P9)</f>
        <v>100</v>
      </c>
      <c r="R10" s="43">
        <f t="shared" si="12"/>
        <v>19.349999999999998</v>
      </c>
      <c r="S10" s="40">
        <f t="shared" si="13"/>
        <v>0.8</v>
      </c>
      <c r="T10" s="43">
        <f t="shared" si="14"/>
        <v>29.783999999999995</v>
      </c>
      <c r="U10" s="41">
        <f t="shared" si="15"/>
        <v>-0.87</v>
      </c>
      <c r="V10" s="41" t="str">
        <f t="shared" si="4"/>
        <v/>
      </c>
      <c r="W10" s="43" t="str">
        <f t="shared" si="5"/>
        <v/>
      </c>
      <c r="X10" s="40" t="str">
        <f t="shared" si="6"/>
        <v/>
      </c>
      <c r="Y10" s="41" t="str">
        <f t="shared" si="7"/>
        <v/>
      </c>
      <c r="Z10" s="41" t="str">
        <f t="shared" si="8"/>
        <v/>
      </c>
      <c r="AA10" s="40"/>
    </row>
    <row r="11" spans="1:27" x14ac:dyDescent="0.25">
      <c r="A11" s="40" t="str">
        <f t="shared" si="2"/>
        <v/>
      </c>
      <c r="B11" s="40" t="s">
        <v>27</v>
      </c>
      <c r="C11" s="40">
        <f t="shared" si="9"/>
        <v>17.88</v>
      </c>
      <c r="D11" s="40">
        <f t="shared" si="10"/>
        <v>37.229999999999997</v>
      </c>
      <c r="E11" s="40">
        <f t="shared" si="0"/>
        <v>19.349999999999998</v>
      </c>
      <c r="F11" s="40">
        <f>VLOOKUP(B11,'5. Control Tower-Mini Optimizer'!$D$34:$H$36,3,FALSE)</f>
        <v>26</v>
      </c>
      <c r="G11" s="40">
        <f>VLOOKUP(B11,'5. Control Tower-Mini Optimizer'!$D$34:$H$36,4,FALSE)</f>
        <v>0</v>
      </c>
      <c r="H11" s="40" t="str">
        <f t="shared" si="1"/>
        <v/>
      </c>
      <c r="I11" s="40">
        <f>VLOOKUP(B11,'5. Control Tower-Mini Optimizer'!$D$34:$H$36,5,FALSE)</f>
        <v>59</v>
      </c>
      <c r="J11" s="43" cm="1">
        <f t="array" ref="J11">_xlfn.XLOOKUP(SUM(F11:G11)&amp;B11,M:M&amp;B:B,O:O)</f>
        <v>64.979992541191081</v>
      </c>
      <c r="K11" s="40">
        <v>1</v>
      </c>
      <c r="L11" s="40" t="str">
        <f t="shared" si="3"/>
        <v/>
      </c>
      <c r="M11" s="40">
        <f>SUM($K$2:K11)</f>
        <v>9</v>
      </c>
      <c r="N11" s="41">
        <f t="shared" si="11"/>
        <v>2.4999999999999996</v>
      </c>
      <c r="O11" s="41">
        <f>SUM($N$2:N11)</f>
        <v>22.499999999999996</v>
      </c>
      <c r="P11" s="42">
        <f>'6. Distribution generators'!C30</f>
        <v>0</v>
      </c>
      <c r="Q11" s="43">
        <f>100-SUM($P$2:P10)</f>
        <v>100</v>
      </c>
      <c r="R11" s="43">
        <f t="shared" si="12"/>
        <v>19.349999999999998</v>
      </c>
      <c r="S11" s="40">
        <f t="shared" si="13"/>
        <v>0.8</v>
      </c>
      <c r="T11" s="43">
        <f t="shared" si="14"/>
        <v>29.783999999999995</v>
      </c>
      <c r="U11" s="41">
        <f t="shared" si="15"/>
        <v>-0.87</v>
      </c>
      <c r="V11" s="41" t="str">
        <f t="shared" si="4"/>
        <v/>
      </c>
      <c r="W11" s="43" t="str">
        <f t="shared" si="5"/>
        <v/>
      </c>
      <c r="X11" s="40" t="str">
        <f t="shared" si="6"/>
        <v/>
      </c>
      <c r="Y11" s="41" t="str">
        <f t="shared" si="7"/>
        <v/>
      </c>
      <c r="Z11" s="41" t="str">
        <f t="shared" si="8"/>
        <v/>
      </c>
      <c r="AA11" s="40"/>
    </row>
    <row r="12" spans="1:27" x14ac:dyDescent="0.25">
      <c r="A12" s="40" t="str">
        <f t="shared" si="2"/>
        <v/>
      </c>
      <c r="B12" s="40" t="s">
        <v>27</v>
      </c>
      <c r="C12" s="40">
        <f t="shared" si="9"/>
        <v>17.88</v>
      </c>
      <c r="D12" s="40">
        <f t="shared" si="10"/>
        <v>37.229999999999997</v>
      </c>
      <c r="E12" s="40">
        <f t="shared" si="0"/>
        <v>19.349999999999998</v>
      </c>
      <c r="F12" s="40">
        <f>VLOOKUP(B12,'5. Control Tower-Mini Optimizer'!$D$34:$H$36,3,FALSE)</f>
        <v>26</v>
      </c>
      <c r="G12" s="40">
        <f>VLOOKUP(B12,'5. Control Tower-Mini Optimizer'!$D$34:$H$36,4,FALSE)</f>
        <v>0</v>
      </c>
      <c r="H12" s="40" t="str">
        <f t="shared" si="1"/>
        <v/>
      </c>
      <c r="I12" s="40">
        <f>VLOOKUP(B12,'5. Control Tower-Mini Optimizer'!$D$34:$H$36,5,FALSE)</f>
        <v>59</v>
      </c>
      <c r="J12" s="43" cm="1">
        <f t="array" ref="J12">_xlfn.XLOOKUP(SUM(F12:G12)&amp;B12,M:M&amp;B:B,O:O)</f>
        <v>64.979992541191081</v>
      </c>
      <c r="K12" s="40">
        <v>1</v>
      </c>
      <c r="L12" s="40" t="str">
        <f t="shared" si="3"/>
        <v/>
      </c>
      <c r="M12" s="40">
        <f>SUM($K$2:K12)</f>
        <v>10</v>
      </c>
      <c r="N12" s="41">
        <f t="shared" si="11"/>
        <v>2.4999999999999996</v>
      </c>
      <c r="O12" s="41">
        <f>SUM($N$2:N12)</f>
        <v>24.999999999999996</v>
      </c>
      <c r="P12" s="42">
        <f>'6. Distribution generators'!C31</f>
        <v>0</v>
      </c>
      <c r="Q12" s="43">
        <f>100-SUM($P$2:P11)</f>
        <v>100</v>
      </c>
      <c r="R12" s="43">
        <f t="shared" si="12"/>
        <v>19.349999999999998</v>
      </c>
      <c r="S12" s="40">
        <f t="shared" si="13"/>
        <v>0.8</v>
      </c>
      <c r="T12" s="43">
        <f t="shared" si="14"/>
        <v>29.783999999999995</v>
      </c>
      <c r="U12" s="41">
        <f t="shared" si="15"/>
        <v>-0.87</v>
      </c>
      <c r="V12" s="41" t="str">
        <f t="shared" si="4"/>
        <v/>
      </c>
      <c r="W12" s="43" t="str">
        <f t="shared" si="5"/>
        <v/>
      </c>
      <c r="X12" s="40" t="str">
        <f t="shared" si="6"/>
        <v/>
      </c>
      <c r="Y12" s="41" t="str">
        <f t="shared" si="7"/>
        <v/>
      </c>
      <c r="Z12" s="41" t="str">
        <f t="shared" si="8"/>
        <v/>
      </c>
      <c r="AA12" s="40"/>
    </row>
    <row r="13" spans="1:27" x14ac:dyDescent="0.25">
      <c r="A13" s="40" t="str">
        <f t="shared" si="2"/>
        <v/>
      </c>
      <c r="B13" s="40" t="s">
        <v>27</v>
      </c>
      <c r="C13" s="40">
        <f t="shared" si="9"/>
        <v>17.88</v>
      </c>
      <c r="D13" s="40">
        <f t="shared" si="10"/>
        <v>37.229999999999997</v>
      </c>
      <c r="E13" s="40">
        <f t="shared" si="0"/>
        <v>19.349999999999998</v>
      </c>
      <c r="F13" s="40">
        <f>VLOOKUP(B13,'5. Control Tower-Mini Optimizer'!$D$34:$H$36,3,FALSE)</f>
        <v>26</v>
      </c>
      <c r="G13" s="40">
        <f>VLOOKUP(B13,'5. Control Tower-Mini Optimizer'!$D$34:$H$36,4,FALSE)</f>
        <v>0</v>
      </c>
      <c r="H13" s="40" t="str">
        <f t="shared" si="1"/>
        <v/>
      </c>
      <c r="I13" s="40">
        <f>VLOOKUP(B13,'5. Control Tower-Mini Optimizer'!$D$34:$H$36,5,FALSE)</f>
        <v>59</v>
      </c>
      <c r="J13" s="43" cm="1">
        <f t="array" ref="J13">_xlfn.XLOOKUP(SUM(F13:G13)&amp;B13,M:M&amp;B:B,O:O)</f>
        <v>64.979992541191081</v>
      </c>
      <c r="K13" s="40">
        <v>1</v>
      </c>
      <c r="L13" s="40" t="str">
        <f t="shared" si="3"/>
        <v/>
      </c>
      <c r="M13" s="40">
        <f>SUM($K$2:K13)</f>
        <v>11</v>
      </c>
      <c r="N13" s="41">
        <f t="shared" si="11"/>
        <v>2.4999999999999996</v>
      </c>
      <c r="O13" s="41">
        <f>SUM($N$2:N13)</f>
        <v>27.499999999999996</v>
      </c>
      <c r="P13" s="42">
        <f>'6. Distribution generators'!C32</f>
        <v>0</v>
      </c>
      <c r="Q13" s="43">
        <f>100-SUM($P$2:P12)</f>
        <v>100</v>
      </c>
      <c r="R13" s="43">
        <f t="shared" si="12"/>
        <v>19.349999999999998</v>
      </c>
      <c r="S13" s="40">
        <f t="shared" si="13"/>
        <v>0.8</v>
      </c>
      <c r="T13" s="43">
        <f t="shared" si="14"/>
        <v>29.783999999999995</v>
      </c>
      <c r="U13" s="41">
        <f t="shared" si="15"/>
        <v>-0.87</v>
      </c>
      <c r="V13" s="41" t="str">
        <f t="shared" si="4"/>
        <v/>
      </c>
      <c r="W13" s="43" t="str">
        <f t="shared" si="5"/>
        <v/>
      </c>
      <c r="X13" s="40" t="str">
        <f t="shared" si="6"/>
        <v/>
      </c>
      <c r="Y13" s="41" t="str">
        <f t="shared" si="7"/>
        <v/>
      </c>
      <c r="Z13" s="41" t="str">
        <f t="shared" si="8"/>
        <v/>
      </c>
      <c r="AA13" s="40"/>
    </row>
    <row r="14" spans="1:27" x14ac:dyDescent="0.25">
      <c r="A14" s="40" t="str">
        <f t="shared" si="2"/>
        <v/>
      </c>
      <c r="B14" s="40" t="s">
        <v>27</v>
      </c>
      <c r="C14" s="40">
        <f t="shared" si="9"/>
        <v>17.88</v>
      </c>
      <c r="D14" s="40">
        <f t="shared" si="10"/>
        <v>37.229999999999997</v>
      </c>
      <c r="E14" s="40">
        <f t="shared" si="0"/>
        <v>19.349999999999998</v>
      </c>
      <c r="F14" s="40">
        <f>VLOOKUP(B14,'5. Control Tower-Mini Optimizer'!$D$34:$H$36,3,FALSE)</f>
        <v>26</v>
      </c>
      <c r="G14" s="40">
        <f>VLOOKUP(B14,'5. Control Tower-Mini Optimizer'!$D$34:$H$36,4,FALSE)</f>
        <v>0</v>
      </c>
      <c r="H14" s="40" t="str">
        <f t="shared" si="1"/>
        <v/>
      </c>
      <c r="I14" s="40">
        <f>VLOOKUP(B14,'5. Control Tower-Mini Optimizer'!$D$34:$H$36,5,FALSE)</f>
        <v>59</v>
      </c>
      <c r="J14" s="43" cm="1">
        <f t="array" ref="J14">_xlfn.XLOOKUP(SUM(F14:G14)&amp;B14,M:M&amp;B:B,O:O)</f>
        <v>64.979992541191081</v>
      </c>
      <c r="K14" s="40">
        <v>1</v>
      </c>
      <c r="L14" s="40" t="str">
        <f t="shared" si="3"/>
        <v/>
      </c>
      <c r="M14" s="40">
        <f>SUM($K$2:K14)</f>
        <v>12</v>
      </c>
      <c r="N14" s="41">
        <f t="shared" si="11"/>
        <v>2.4999999999999996</v>
      </c>
      <c r="O14" s="41">
        <f>SUM($N$2:N14)</f>
        <v>29.999999999999996</v>
      </c>
      <c r="P14" s="42">
        <f>'6. Distribution generators'!C33</f>
        <v>0</v>
      </c>
      <c r="Q14" s="43">
        <f>100-SUM($P$2:P13)</f>
        <v>100</v>
      </c>
      <c r="R14" s="43">
        <f t="shared" si="12"/>
        <v>19.349999999999998</v>
      </c>
      <c r="S14" s="40">
        <f t="shared" si="13"/>
        <v>0.8</v>
      </c>
      <c r="T14" s="43">
        <f t="shared" si="14"/>
        <v>29.783999999999995</v>
      </c>
      <c r="U14" s="41">
        <f t="shared" si="15"/>
        <v>-0.87</v>
      </c>
      <c r="V14" s="41" t="str">
        <f t="shared" si="4"/>
        <v/>
      </c>
      <c r="W14" s="43" t="str">
        <f t="shared" si="5"/>
        <v/>
      </c>
      <c r="X14" s="40" t="str">
        <f t="shared" si="6"/>
        <v/>
      </c>
      <c r="Y14" s="41" t="str">
        <f t="shared" si="7"/>
        <v/>
      </c>
      <c r="Z14" s="41" t="str">
        <f t="shared" si="8"/>
        <v/>
      </c>
      <c r="AA14" s="40"/>
    </row>
    <row r="15" spans="1:27" x14ac:dyDescent="0.25">
      <c r="A15" s="40" t="str">
        <f t="shared" si="2"/>
        <v/>
      </c>
      <c r="B15" s="40" t="s">
        <v>27</v>
      </c>
      <c r="C15" s="40">
        <f t="shared" si="9"/>
        <v>17.88</v>
      </c>
      <c r="D15" s="40">
        <f t="shared" si="10"/>
        <v>37.229999999999997</v>
      </c>
      <c r="E15" s="40">
        <f t="shared" si="0"/>
        <v>19.349999999999998</v>
      </c>
      <c r="F15" s="40">
        <f>VLOOKUP(B15,'5. Control Tower-Mini Optimizer'!$D$34:$H$36,3,FALSE)</f>
        <v>26</v>
      </c>
      <c r="G15" s="40">
        <f>VLOOKUP(B15,'5. Control Tower-Mini Optimizer'!$D$34:$H$36,4,FALSE)</f>
        <v>0</v>
      </c>
      <c r="H15" s="40" t="str">
        <f t="shared" si="1"/>
        <v/>
      </c>
      <c r="I15" s="40">
        <f>VLOOKUP(B15,'5. Control Tower-Mini Optimizer'!$D$34:$H$36,5,FALSE)</f>
        <v>59</v>
      </c>
      <c r="J15" s="43" cm="1">
        <f t="array" ref="J15">_xlfn.XLOOKUP(SUM(F15:G15)&amp;B15,M:M&amp;B:B,O:O)</f>
        <v>64.979992541191081</v>
      </c>
      <c r="K15" s="40">
        <v>1</v>
      </c>
      <c r="L15" s="40" t="str">
        <f t="shared" si="3"/>
        <v/>
      </c>
      <c r="M15" s="40">
        <f>SUM($K$2:K15)</f>
        <v>13</v>
      </c>
      <c r="N15" s="41">
        <f t="shared" si="11"/>
        <v>2.4999999999999996</v>
      </c>
      <c r="O15" s="41">
        <f>SUM($N$2:N15)</f>
        <v>32.499999999999993</v>
      </c>
      <c r="P15" s="42">
        <f>'6. Distribution generators'!C34</f>
        <v>0</v>
      </c>
      <c r="Q15" s="43">
        <f>100-SUM($P$2:P14)</f>
        <v>100</v>
      </c>
      <c r="R15" s="43">
        <f t="shared" si="12"/>
        <v>19.349999999999998</v>
      </c>
      <c r="S15" s="40">
        <f t="shared" si="13"/>
        <v>0.8</v>
      </c>
      <c r="T15" s="43">
        <f t="shared" si="14"/>
        <v>29.783999999999995</v>
      </c>
      <c r="U15" s="41">
        <f t="shared" si="15"/>
        <v>-0.87</v>
      </c>
      <c r="V15" s="41" t="str">
        <f t="shared" si="4"/>
        <v/>
      </c>
      <c r="W15" s="43" t="str">
        <f t="shared" si="5"/>
        <v/>
      </c>
      <c r="X15" s="40" t="str">
        <f t="shared" si="6"/>
        <v/>
      </c>
      <c r="Y15" s="41" t="str">
        <f t="shared" si="7"/>
        <v/>
      </c>
      <c r="Z15" s="41" t="str">
        <f t="shared" si="8"/>
        <v/>
      </c>
      <c r="AA15" s="40"/>
    </row>
    <row r="16" spans="1:27" x14ac:dyDescent="0.25">
      <c r="A16" s="40" t="str">
        <f t="shared" si="2"/>
        <v/>
      </c>
      <c r="B16" s="40" t="s">
        <v>27</v>
      </c>
      <c r="C16" s="40">
        <f t="shared" si="9"/>
        <v>17.88</v>
      </c>
      <c r="D16" s="40">
        <f t="shared" si="10"/>
        <v>37.229999999999997</v>
      </c>
      <c r="E16" s="40">
        <f t="shared" si="0"/>
        <v>19.349999999999998</v>
      </c>
      <c r="F16" s="40">
        <f>VLOOKUP(B16,'5. Control Tower-Mini Optimizer'!$D$34:$H$36,3,FALSE)</f>
        <v>26</v>
      </c>
      <c r="G16" s="40">
        <f>VLOOKUP(B16,'5. Control Tower-Mini Optimizer'!$D$34:$H$36,4,FALSE)</f>
        <v>0</v>
      </c>
      <c r="H16" s="40" t="str">
        <f t="shared" si="1"/>
        <v/>
      </c>
      <c r="I16" s="40">
        <f>VLOOKUP(B16,'5. Control Tower-Mini Optimizer'!$D$34:$H$36,5,FALSE)</f>
        <v>59</v>
      </c>
      <c r="J16" s="43" cm="1">
        <f t="array" ref="J16">_xlfn.XLOOKUP(SUM(F16:G16)&amp;B16,M:M&amp;B:B,O:O)</f>
        <v>64.979992541191081</v>
      </c>
      <c r="K16" s="40">
        <v>1</v>
      </c>
      <c r="L16" s="40" t="str">
        <f t="shared" si="3"/>
        <v/>
      </c>
      <c r="M16" s="40">
        <f>SUM($K$2:K16)</f>
        <v>14</v>
      </c>
      <c r="N16" s="41">
        <f t="shared" si="11"/>
        <v>2.4999999999999996</v>
      </c>
      <c r="O16" s="41">
        <f>SUM($N$2:N16)</f>
        <v>34.999999999999993</v>
      </c>
      <c r="P16" s="42">
        <f>'6. Distribution generators'!C35</f>
        <v>0</v>
      </c>
      <c r="Q16" s="43">
        <f>100-SUM($P$2:P15)</f>
        <v>100</v>
      </c>
      <c r="R16" s="43">
        <f t="shared" si="12"/>
        <v>19.349999999999998</v>
      </c>
      <c r="S16" s="40">
        <f t="shared" si="13"/>
        <v>0.8</v>
      </c>
      <c r="T16" s="43">
        <f t="shared" si="14"/>
        <v>29.783999999999995</v>
      </c>
      <c r="U16" s="41">
        <f t="shared" si="15"/>
        <v>-0.87</v>
      </c>
      <c r="V16" s="41" t="str">
        <f t="shared" si="4"/>
        <v/>
      </c>
      <c r="W16" s="43" t="str">
        <f t="shared" si="5"/>
        <v/>
      </c>
      <c r="X16" s="40" t="str">
        <f t="shared" si="6"/>
        <v/>
      </c>
      <c r="Y16" s="41" t="str">
        <f t="shared" si="7"/>
        <v/>
      </c>
      <c r="Z16" s="41" t="str">
        <f t="shared" si="8"/>
        <v/>
      </c>
      <c r="AA16" s="40"/>
    </row>
    <row r="17" spans="1:27" x14ac:dyDescent="0.25">
      <c r="A17" s="40" t="str">
        <f t="shared" si="2"/>
        <v/>
      </c>
      <c r="B17" s="40" t="s">
        <v>27</v>
      </c>
      <c r="C17" s="40">
        <f t="shared" si="9"/>
        <v>17.88</v>
      </c>
      <c r="D17" s="40">
        <f t="shared" si="10"/>
        <v>37.229999999999997</v>
      </c>
      <c r="E17" s="40">
        <f t="shared" si="0"/>
        <v>19.349999999999998</v>
      </c>
      <c r="F17" s="40">
        <f>VLOOKUP(B17,'5. Control Tower-Mini Optimizer'!$D$34:$H$36,3,FALSE)</f>
        <v>26</v>
      </c>
      <c r="G17" s="40">
        <f>VLOOKUP(B17,'5. Control Tower-Mini Optimizer'!$D$34:$H$36,4,FALSE)</f>
        <v>0</v>
      </c>
      <c r="H17" s="40" t="str">
        <f t="shared" si="1"/>
        <v/>
      </c>
      <c r="I17" s="40">
        <f>VLOOKUP(B17,'5. Control Tower-Mini Optimizer'!$D$34:$H$36,5,FALSE)</f>
        <v>59</v>
      </c>
      <c r="J17" s="43" cm="1">
        <f t="array" ref="J17">_xlfn.XLOOKUP(SUM(F17:G17)&amp;B17,M:M&amp;B:B,O:O)</f>
        <v>64.979992541191081</v>
      </c>
      <c r="K17" s="40">
        <v>1</v>
      </c>
      <c r="L17" s="40" t="str">
        <f t="shared" si="3"/>
        <v/>
      </c>
      <c r="M17" s="40">
        <f>SUM($K$2:K17)</f>
        <v>15</v>
      </c>
      <c r="N17" s="41">
        <f t="shared" si="11"/>
        <v>2.4999999999999996</v>
      </c>
      <c r="O17" s="41">
        <f>SUM($N$2:N17)</f>
        <v>37.499999999999993</v>
      </c>
      <c r="P17" s="42">
        <f>'6. Distribution generators'!C36</f>
        <v>0</v>
      </c>
      <c r="Q17" s="43">
        <f>100-SUM($P$2:P16)</f>
        <v>100</v>
      </c>
      <c r="R17" s="43">
        <f t="shared" si="12"/>
        <v>19.349999999999998</v>
      </c>
      <c r="S17" s="40">
        <f t="shared" si="13"/>
        <v>0.8</v>
      </c>
      <c r="T17" s="43">
        <f t="shared" si="14"/>
        <v>29.783999999999995</v>
      </c>
      <c r="U17" s="41">
        <f t="shared" si="15"/>
        <v>-0.87</v>
      </c>
      <c r="V17" s="41" t="str">
        <f t="shared" si="4"/>
        <v/>
      </c>
      <c r="W17" s="43" t="str">
        <f t="shared" si="5"/>
        <v/>
      </c>
      <c r="X17" s="40" t="str">
        <f t="shared" si="6"/>
        <v/>
      </c>
      <c r="Y17" s="41" t="str">
        <f t="shared" si="7"/>
        <v/>
      </c>
      <c r="Z17" s="41" t="str">
        <f t="shared" si="8"/>
        <v/>
      </c>
      <c r="AA17" s="40"/>
    </row>
    <row r="18" spans="1:27" x14ac:dyDescent="0.25">
      <c r="A18" s="40" t="str">
        <f t="shared" si="2"/>
        <v/>
      </c>
      <c r="B18" s="40" t="s">
        <v>27</v>
      </c>
      <c r="C18" s="40">
        <f t="shared" si="9"/>
        <v>17.88</v>
      </c>
      <c r="D18" s="40">
        <f t="shared" si="10"/>
        <v>37.229999999999997</v>
      </c>
      <c r="E18" s="40">
        <f t="shared" si="0"/>
        <v>19.349999999999998</v>
      </c>
      <c r="F18" s="40">
        <f>VLOOKUP(B18,'5. Control Tower-Mini Optimizer'!$D$34:$H$36,3,FALSE)</f>
        <v>26</v>
      </c>
      <c r="G18" s="40">
        <f>VLOOKUP(B18,'5. Control Tower-Mini Optimizer'!$D$34:$H$36,4,FALSE)</f>
        <v>0</v>
      </c>
      <c r="H18" s="40" t="str">
        <f t="shared" si="1"/>
        <v/>
      </c>
      <c r="I18" s="40">
        <f>VLOOKUP(B18,'5. Control Tower-Mini Optimizer'!$D$34:$H$36,5,FALSE)</f>
        <v>59</v>
      </c>
      <c r="J18" s="43" cm="1">
        <f t="array" ref="J18">_xlfn.XLOOKUP(SUM(F18:G18)&amp;B18,M:M&amp;B:B,O:O)</f>
        <v>64.979992541191081</v>
      </c>
      <c r="K18" s="40">
        <v>1</v>
      </c>
      <c r="L18" s="40" t="str">
        <f t="shared" si="3"/>
        <v/>
      </c>
      <c r="M18" s="40">
        <f>SUM($K$2:K18)</f>
        <v>16</v>
      </c>
      <c r="N18" s="41">
        <f t="shared" si="11"/>
        <v>2.4999999999999996</v>
      </c>
      <c r="O18" s="41">
        <f>SUM($N$2:N18)</f>
        <v>39.999999999999993</v>
      </c>
      <c r="P18" s="42">
        <f>'6. Distribution generators'!C37</f>
        <v>0</v>
      </c>
      <c r="Q18" s="43">
        <f>100-SUM($P$2:P17)</f>
        <v>100</v>
      </c>
      <c r="R18" s="43">
        <f t="shared" si="12"/>
        <v>19.349999999999998</v>
      </c>
      <c r="S18" s="40">
        <f t="shared" si="13"/>
        <v>0.8</v>
      </c>
      <c r="T18" s="43">
        <f t="shared" si="14"/>
        <v>29.783999999999995</v>
      </c>
      <c r="U18" s="41">
        <f t="shared" si="15"/>
        <v>-0.87</v>
      </c>
      <c r="V18" s="41" t="str">
        <f t="shared" si="4"/>
        <v/>
      </c>
      <c r="W18" s="43" t="str">
        <f t="shared" si="5"/>
        <v/>
      </c>
      <c r="X18" s="40" t="str">
        <f t="shared" si="6"/>
        <v/>
      </c>
      <c r="Y18" s="41" t="str">
        <f t="shared" si="7"/>
        <v/>
      </c>
      <c r="Z18" s="41" t="str">
        <f t="shared" si="8"/>
        <v/>
      </c>
      <c r="AA18" s="40"/>
    </row>
    <row r="19" spans="1:27" x14ac:dyDescent="0.25">
      <c r="A19" s="40" t="str">
        <f t="shared" si="2"/>
        <v/>
      </c>
      <c r="B19" s="40" t="s">
        <v>27</v>
      </c>
      <c r="C19" s="40">
        <f t="shared" si="9"/>
        <v>17.88</v>
      </c>
      <c r="D19" s="40">
        <f t="shared" si="10"/>
        <v>37.229999999999997</v>
      </c>
      <c r="E19" s="40">
        <f t="shared" si="0"/>
        <v>19.349999999999998</v>
      </c>
      <c r="F19" s="40">
        <f>VLOOKUP(B19,'5. Control Tower-Mini Optimizer'!$D$34:$H$36,3,FALSE)</f>
        <v>26</v>
      </c>
      <c r="G19" s="40">
        <f>VLOOKUP(B19,'5. Control Tower-Mini Optimizer'!$D$34:$H$36,4,FALSE)</f>
        <v>0</v>
      </c>
      <c r="H19" s="40" t="str">
        <f t="shared" si="1"/>
        <v/>
      </c>
      <c r="I19" s="40">
        <f>VLOOKUP(B19,'5. Control Tower-Mini Optimizer'!$D$34:$H$36,5,FALSE)</f>
        <v>59</v>
      </c>
      <c r="J19" s="43" cm="1">
        <f t="array" ref="J19">_xlfn.XLOOKUP(SUM(F19:G19)&amp;B19,M:M&amp;B:B,O:O)</f>
        <v>64.979992541191081</v>
      </c>
      <c r="K19" s="40">
        <v>1</v>
      </c>
      <c r="L19" s="40" t="str">
        <f t="shared" si="3"/>
        <v/>
      </c>
      <c r="M19" s="40">
        <f>SUM($K$2:K19)</f>
        <v>17</v>
      </c>
      <c r="N19" s="41">
        <f t="shared" si="11"/>
        <v>2.4999999999999996</v>
      </c>
      <c r="O19" s="41">
        <f>SUM($N$2:N19)</f>
        <v>42.499999999999993</v>
      </c>
      <c r="P19" s="42">
        <f>'6. Distribution generators'!C38</f>
        <v>0</v>
      </c>
      <c r="Q19" s="43">
        <f>100-SUM($P$2:P18)</f>
        <v>100</v>
      </c>
      <c r="R19" s="43">
        <f t="shared" si="12"/>
        <v>19.349999999999998</v>
      </c>
      <c r="S19" s="40">
        <f t="shared" si="13"/>
        <v>0.8</v>
      </c>
      <c r="T19" s="43">
        <f t="shared" si="14"/>
        <v>29.783999999999995</v>
      </c>
      <c r="U19" s="41">
        <f t="shared" si="15"/>
        <v>-0.87</v>
      </c>
      <c r="V19" s="41" t="str">
        <f t="shared" si="4"/>
        <v/>
      </c>
      <c r="W19" s="43" t="str">
        <f t="shared" si="5"/>
        <v/>
      </c>
      <c r="X19" s="40" t="str">
        <f t="shared" si="6"/>
        <v/>
      </c>
      <c r="Y19" s="41" t="str">
        <f t="shared" si="7"/>
        <v/>
      </c>
      <c r="Z19" s="41" t="str">
        <f t="shared" si="8"/>
        <v/>
      </c>
      <c r="AA19" s="40"/>
    </row>
    <row r="20" spans="1:27" x14ac:dyDescent="0.25">
      <c r="A20" s="40" t="str">
        <f t="shared" si="2"/>
        <v/>
      </c>
      <c r="B20" s="40" t="s">
        <v>27</v>
      </c>
      <c r="C20" s="40">
        <f t="shared" si="9"/>
        <v>17.88</v>
      </c>
      <c r="D20" s="40">
        <f t="shared" si="10"/>
        <v>37.229999999999997</v>
      </c>
      <c r="E20" s="40">
        <f t="shared" si="0"/>
        <v>19.349999999999998</v>
      </c>
      <c r="F20" s="40">
        <f>VLOOKUP(B20,'5. Control Tower-Mini Optimizer'!$D$34:$H$36,3,FALSE)</f>
        <v>26</v>
      </c>
      <c r="G20" s="40">
        <f>VLOOKUP(B20,'5. Control Tower-Mini Optimizer'!$D$34:$H$36,4,FALSE)</f>
        <v>0</v>
      </c>
      <c r="H20" s="40" t="str">
        <f t="shared" si="1"/>
        <v/>
      </c>
      <c r="I20" s="40">
        <f>VLOOKUP(B20,'5. Control Tower-Mini Optimizer'!$D$34:$H$36,5,FALSE)</f>
        <v>59</v>
      </c>
      <c r="J20" s="43" cm="1">
        <f t="array" ref="J20">_xlfn.XLOOKUP(SUM(F20:G20)&amp;B20,M:M&amp;B:B,O:O)</f>
        <v>64.979992541191081</v>
      </c>
      <c r="K20" s="40">
        <v>1</v>
      </c>
      <c r="L20" s="40" t="str">
        <f t="shared" si="3"/>
        <v/>
      </c>
      <c r="M20" s="40">
        <f>SUM($K$2:K20)</f>
        <v>18</v>
      </c>
      <c r="N20" s="41">
        <f t="shared" si="11"/>
        <v>2.4999999999999996</v>
      </c>
      <c r="O20" s="41">
        <f>SUM($N$2:N20)</f>
        <v>44.999999999999993</v>
      </c>
      <c r="P20" s="42">
        <f>'6. Distribution generators'!C39</f>
        <v>0</v>
      </c>
      <c r="Q20" s="43">
        <f>100-SUM($P$2:P19)</f>
        <v>100</v>
      </c>
      <c r="R20" s="43">
        <f t="shared" si="12"/>
        <v>19.349999999999998</v>
      </c>
      <c r="S20" s="40">
        <f t="shared" si="13"/>
        <v>0.8</v>
      </c>
      <c r="T20" s="43">
        <f t="shared" si="14"/>
        <v>29.783999999999995</v>
      </c>
      <c r="U20" s="41">
        <f t="shared" si="15"/>
        <v>-0.87</v>
      </c>
      <c r="V20" s="41" t="str">
        <f t="shared" si="4"/>
        <v/>
      </c>
      <c r="W20" s="43" t="str">
        <f t="shared" si="5"/>
        <v/>
      </c>
      <c r="X20" s="40" t="str">
        <f t="shared" si="6"/>
        <v/>
      </c>
      <c r="Y20" s="41" t="str">
        <f t="shared" si="7"/>
        <v/>
      </c>
      <c r="Z20" s="41" t="str">
        <f t="shared" si="8"/>
        <v/>
      </c>
      <c r="AA20" s="40"/>
    </row>
    <row r="21" spans="1:27" x14ac:dyDescent="0.25">
      <c r="A21" s="40" t="str">
        <f t="shared" si="2"/>
        <v/>
      </c>
      <c r="B21" s="40" t="s">
        <v>27</v>
      </c>
      <c r="C21" s="40">
        <f t="shared" si="9"/>
        <v>17.88</v>
      </c>
      <c r="D21" s="40">
        <f t="shared" si="10"/>
        <v>37.229999999999997</v>
      </c>
      <c r="E21" s="40">
        <f t="shared" si="0"/>
        <v>19.349999999999998</v>
      </c>
      <c r="F21" s="40">
        <f>VLOOKUP(B21,'5. Control Tower-Mini Optimizer'!$D$34:$H$36,3,FALSE)</f>
        <v>26</v>
      </c>
      <c r="G21" s="40">
        <f>VLOOKUP(B21,'5. Control Tower-Mini Optimizer'!$D$34:$H$36,4,FALSE)</f>
        <v>0</v>
      </c>
      <c r="H21" s="40" t="str">
        <f t="shared" si="1"/>
        <v/>
      </c>
      <c r="I21" s="40">
        <f>VLOOKUP(B21,'5. Control Tower-Mini Optimizer'!$D$34:$H$36,5,FALSE)</f>
        <v>59</v>
      </c>
      <c r="J21" s="43" cm="1">
        <f t="array" ref="J21">_xlfn.XLOOKUP(SUM(F21:G21)&amp;B21,M:M&amp;B:B,O:O)</f>
        <v>64.979992541191081</v>
      </c>
      <c r="K21" s="40">
        <v>1</v>
      </c>
      <c r="L21" s="40" t="str">
        <f t="shared" si="3"/>
        <v/>
      </c>
      <c r="M21" s="40">
        <f>SUM($K$2:K21)</f>
        <v>19</v>
      </c>
      <c r="N21" s="41">
        <f t="shared" si="11"/>
        <v>2.4999999999999996</v>
      </c>
      <c r="O21" s="41">
        <f>SUM($N$2:N21)</f>
        <v>47.499999999999993</v>
      </c>
      <c r="P21" s="42">
        <f>'6. Distribution generators'!C40</f>
        <v>0</v>
      </c>
      <c r="Q21" s="43">
        <f>100-SUM($P$2:P20)</f>
        <v>100</v>
      </c>
      <c r="R21" s="43">
        <f t="shared" si="12"/>
        <v>19.349999999999998</v>
      </c>
      <c r="S21" s="40">
        <f t="shared" si="13"/>
        <v>0.8</v>
      </c>
      <c r="T21" s="43">
        <f t="shared" si="14"/>
        <v>29.783999999999995</v>
      </c>
      <c r="U21" s="41">
        <f t="shared" si="15"/>
        <v>-0.87</v>
      </c>
      <c r="V21" s="41" t="str">
        <f t="shared" si="4"/>
        <v/>
      </c>
      <c r="W21" s="43" t="str">
        <f t="shared" si="5"/>
        <v/>
      </c>
      <c r="X21" s="40" t="str">
        <f t="shared" si="6"/>
        <v/>
      </c>
      <c r="Y21" s="41" t="str">
        <f t="shared" si="7"/>
        <v/>
      </c>
      <c r="Z21" s="41" t="str">
        <f t="shared" si="8"/>
        <v/>
      </c>
      <c r="AA21" s="40"/>
    </row>
    <row r="22" spans="1:27" x14ac:dyDescent="0.25">
      <c r="A22" s="40" t="str">
        <f t="shared" si="2"/>
        <v/>
      </c>
      <c r="B22" s="40" t="s">
        <v>27</v>
      </c>
      <c r="C22" s="40">
        <f t="shared" si="9"/>
        <v>17.88</v>
      </c>
      <c r="D22" s="40">
        <f t="shared" si="10"/>
        <v>37.229999999999997</v>
      </c>
      <c r="E22" s="40">
        <f t="shared" si="0"/>
        <v>19.349999999999998</v>
      </c>
      <c r="F22" s="40">
        <f>VLOOKUP(B22,'5. Control Tower-Mini Optimizer'!$D$34:$H$36,3,FALSE)</f>
        <v>26</v>
      </c>
      <c r="G22" s="40">
        <f>VLOOKUP(B22,'5. Control Tower-Mini Optimizer'!$D$34:$H$36,4,FALSE)</f>
        <v>0</v>
      </c>
      <c r="H22" s="40" t="str">
        <f t="shared" si="1"/>
        <v/>
      </c>
      <c r="I22" s="40">
        <f>VLOOKUP(B22,'5. Control Tower-Mini Optimizer'!$D$34:$H$36,5,FALSE)</f>
        <v>59</v>
      </c>
      <c r="J22" s="43" cm="1">
        <f t="array" ref="J22">_xlfn.XLOOKUP(SUM(F22:G22)&amp;B22,M:M&amp;B:B,O:O)</f>
        <v>64.979992541191081</v>
      </c>
      <c r="K22" s="40">
        <v>1</v>
      </c>
      <c r="L22" s="40" t="str">
        <f t="shared" si="3"/>
        <v/>
      </c>
      <c r="M22" s="40">
        <f>SUM($K$2:K22)</f>
        <v>20</v>
      </c>
      <c r="N22" s="41">
        <f t="shared" si="11"/>
        <v>2.4999999999999996</v>
      </c>
      <c r="O22" s="41">
        <f>SUM($N$2:N22)</f>
        <v>49.999999999999993</v>
      </c>
      <c r="P22" s="42">
        <f>'6. Distribution generators'!C41</f>
        <v>0</v>
      </c>
      <c r="Q22" s="43">
        <f>100-SUM($P$2:P21)</f>
        <v>100</v>
      </c>
      <c r="R22" s="43">
        <f t="shared" si="12"/>
        <v>19.349999999999998</v>
      </c>
      <c r="S22" s="40">
        <f t="shared" si="13"/>
        <v>0.8</v>
      </c>
      <c r="T22" s="43">
        <f t="shared" si="14"/>
        <v>29.783999999999995</v>
      </c>
      <c r="U22" s="41">
        <f t="shared" si="15"/>
        <v>-0.87</v>
      </c>
      <c r="V22" s="41" t="str">
        <f t="shared" si="4"/>
        <v/>
      </c>
      <c r="W22" s="43" t="str">
        <f t="shared" si="5"/>
        <v/>
      </c>
      <c r="X22" s="40" t="str">
        <f t="shared" si="6"/>
        <v/>
      </c>
      <c r="Y22" s="41" t="str">
        <f t="shared" si="7"/>
        <v/>
      </c>
      <c r="Z22" s="41" t="str">
        <f t="shared" si="8"/>
        <v/>
      </c>
      <c r="AA22" s="40"/>
    </row>
    <row r="23" spans="1:27" x14ac:dyDescent="0.25">
      <c r="A23" s="40" t="str">
        <f t="shared" si="2"/>
        <v/>
      </c>
      <c r="B23" s="40" t="s">
        <v>27</v>
      </c>
      <c r="C23" s="40">
        <f t="shared" si="9"/>
        <v>17.88</v>
      </c>
      <c r="D23" s="40">
        <f t="shared" si="10"/>
        <v>37.229999999999997</v>
      </c>
      <c r="E23" s="40">
        <f t="shared" si="0"/>
        <v>19.349999999999998</v>
      </c>
      <c r="F23" s="40">
        <f>VLOOKUP(B23,'5. Control Tower-Mini Optimizer'!$D$34:$H$36,3,FALSE)</f>
        <v>26</v>
      </c>
      <c r="G23" s="40">
        <f>VLOOKUP(B23,'5. Control Tower-Mini Optimizer'!$D$34:$H$36,4,FALSE)</f>
        <v>0</v>
      </c>
      <c r="H23" s="40" t="str">
        <f t="shared" si="1"/>
        <v/>
      </c>
      <c r="I23" s="40">
        <f>VLOOKUP(B23,'5. Control Tower-Mini Optimizer'!$D$34:$H$36,5,FALSE)</f>
        <v>59</v>
      </c>
      <c r="J23" s="43" cm="1">
        <f t="array" ref="J23">_xlfn.XLOOKUP(SUM(F23:G23)&amp;B23,M:M&amp;B:B,O:O)</f>
        <v>64.979992541191081</v>
      </c>
      <c r="K23" s="40">
        <v>1</v>
      </c>
      <c r="L23" s="40" t="str">
        <f t="shared" si="3"/>
        <v/>
      </c>
      <c r="M23" s="40">
        <f>SUM($K$2:K23)</f>
        <v>21</v>
      </c>
      <c r="N23" s="41">
        <f t="shared" si="11"/>
        <v>2.4999999999999996</v>
      </c>
      <c r="O23" s="41">
        <f>SUM($N$2:N23)</f>
        <v>52.499999999999993</v>
      </c>
      <c r="P23" s="42">
        <f>'6. Distribution generators'!C42</f>
        <v>1.8591072747555257E-2</v>
      </c>
      <c r="Q23" s="43">
        <f>100-SUM($P$2:P22)</f>
        <v>100</v>
      </c>
      <c r="R23" s="43">
        <f t="shared" si="12"/>
        <v>19.349999999999998</v>
      </c>
      <c r="S23" s="40">
        <f t="shared" si="13"/>
        <v>0.8</v>
      </c>
      <c r="T23" s="43">
        <f t="shared" si="14"/>
        <v>29.783999999999995</v>
      </c>
      <c r="U23" s="41">
        <f t="shared" si="15"/>
        <v>-0.87</v>
      </c>
      <c r="V23" s="41" t="str">
        <f t="shared" si="4"/>
        <v/>
      </c>
      <c r="W23" s="43" t="str">
        <f t="shared" si="5"/>
        <v/>
      </c>
      <c r="X23" s="40" t="str">
        <f t="shared" si="6"/>
        <v/>
      </c>
      <c r="Y23" s="41" t="str">
        <f t="shared" si="7"/>
        <v/>
      </c>
      <c r="Z23" s="41" t="str">
        <f t="shared" si="8"/>
        <v/>
      </c>
      <c r="AA23" s="40"/>
    </row>
    <row r="24" spans="1:27" x14ac:dyDescent="0.25">
      <c r="A24" s="40" t="str">
        <f t="shared" si="2"/>
        <v/>
      </c>
      <c r="B24" s="40" t="s">
        <v>27</v>
      </c>
      <c r="C24" s="40">
        <f t="shared" si="9"/>
        <v>17.88</v>
      </c>
      <c r="D24" s="40">
        <f t="shared" si="10"/>
        <v>37.229999999999997</v>
      </c>
      <c r="E24" s="40">
        <f t="shared" si="0"/>
        <v>19.349999999999998</v>
      </c>
      <c r="F24" s="40">
        <f>VLOOKUP(B24,'5. Control Tower-Mini Optimizer'!$D$34:$H$36,3,FALSE)</f>
        <v>26</v>
      </c>
      <c r="G24" s="40">
        <f>VLOOKUP(B24,'5. Control Tower-Mini Optimizer'!$D$34:$H$36,4,FALSE)</f>
        <v>0</v>
      </c>
      <c r="H24" s="40" t="str">
        <f t="shared" si="1"/>
        <v/>
      </c>
      <c r="I24" s="40">
        <f>VLOOKUP(B24,'5. Control Tower-Mini Optimizer'!$D$34:$H$36,5,FALSE)</f>
        <v>59</v>
      </c>
      <c r="J24" s="43" cm="1">
        <f t="array" ref="J24">_xlfn.XLOOKUP(SUM(F24:G24)&amp;B24,M:M&amp;B:B,O:O)</f>
        <v>64.979992541191081</v>
      </c>
      <c r="K24" s="40">
        <v>1</v>
      </c>
      <c r="L24" s="40" t="str">
        <f t="shared" si="3"/>
        <v/>
      </c>
      <c r="M24" s="40">
        <f>SUM($K$2:K24)</f>
        <v>22</v>
      </c>
      <c r="N24" s="41">
        <f t="shared" si="11"/>
        <v>2.4995352231813106</v>
      </c>
      <c r="O24" s="41">
        <f>SUM($N$2:N24)</f>
        <v>54.999535223181304</v>
      </c>
      <c r="P24" s="42">
        <f>'6. Distribution generators'!C43</f>
        <v>3.4269363191869483E-2</v>
      </c>
      <c r="Q24" s="43">
        <f>100-SUM($P$2:P23)</f>
        <v>99.981408927252446</v>
      </c>
      <c r="R24" s="43">
        <f t="shared" si="12"/>
        <v>19.346402627423348</v>
      </c>
      <c r="S24" s="40">
        <f t="shared" si="13"/>
        <v>0.8</v>
      </c>
      <c r="T24" s="43">
        <f t="shared" si="14"/>
        <v>29.778462834892871</v>
      </c>
      <c r="U24" s="41">
        <f t="shared" si="15"/>
        <v>-0.87</v>
      </c>
      <c r="V24" s="41" t="str">
        <f t="shared" si="4"/>
        <v/>
      </c>
      <c r="W24" s="43" t="str">
        <f t="shared" si="5"/>
        <v/>
      </c>
      <c r="X24" s="40" t="str">
        <f t="shared" si="6"/>
        <v/>
      </c>
      <c r="Y24" s="41" t="str">
        <f t="shared" si="7"/>
        <v/>
      </c>
      <c r="Z24" s="41" t="str">
        <f t="shared" si="8"/>
        <v/>
      </c>
      <c r="AA24" s="40"/>
    </row>
    <row r="25" spans="1:27" x14ac:dyDescent="0.25">
      <c r="A25" s="40" t="str">
        <f t="shared" si="2"/>
        <v/>
      </c>
      <c r="B25" s="40" t="s">
        <v>27</v>
      </c>
      <c r="C25" s="40">
        <f t="shared" si="9"/>
        <v>17.88</v>
      </c>
      <c r="D25" s="40">
        <f t="shared" si="10"/>
        <v>37.229999999999997</v>
      </c>
      <c r="E25" s="40">
        <f t="shared" si="0"/>
        <v>19.349999999999998</v>
      </c>
      <c r="F25" s="40">
        <f>VLOOKUP(B25,'5. Control Tower-Mini Optimizer'!$D$34:$H$36,3,FALSE)</f>
        <v>26</v>
      </c>
      <c r="G25" s="40">
        <f>VLOOKUP(B25,'5. Control Tower-Mini Optimizer'!$D$34:$H$36,4,FALSE)</f>
        <v>0</v>
      </c>
      <c r="H25" s="40" t="str">
        <f t="shared" si="1"/>
        <v/>
      </c>
      <c r="I25" s="40">
        <f>VLOOKUP(B25,'5. Control Tower-Mini Optimizer'!$D$34:$H$36,5,FALSE)</f>
        <v>59</v>
      </c>
      <c r="J25" s="43" cm="1">
        <f t="array" ref="J25">_xlfn.XLOOKUP(SUM(F25:G25)&amp;B25,M:M&amp;B:B,O:O)</f>
        <v>64.979992541191081</v>
      </c>
      <c r="K25" s="40">
        <v>1</v>
      </c>
      <c r="L25" s="40" t="str">
        <f t="shared" si="3"/>
        <v/>
      </c>
      <c r="M25" s="40">
        <f>SUM($K$2:K25)</f>
        <v>23</v>
      </c>
      <c r="N25" s="41">
        <f t="shared" si="11"/>
        <v>2.4986784891015139</v>
      </c>
      <c r="O25" s="41">
        <f>SUM($N$2:N25)</f>
        <v>57.498213712282819</v>
      </c>
      <c r="P25" s="42">
        <f>'6. Distribution generators'!C44</f>
        <v>6.1115416505742079E-2</v>
      </c>
      <c r="Q25" s="43">
        <f>100-SUM($P$2:P24)</f>
        <v>99.947139564060578</v>
      </c>
      <c r="R25" s="43">
        <f t="shared" si="12"/>
        <v>19.339771505645718</v>
      </c>
      <c r="S25" s="40">
        <f t="shared" si="13"/>
        <v>0.8</v>
      </c>
      <c r="T25" s="43">
        <f t="shared" si="14"/>
        <v>29.768256047759806</v>
      </c>
      <c r="U25" s="41">
        <f t="shared" si="15"/>
        <v>-0.87</v>
      </c>
      <c r="V25" s="41" t="str">
        <f t="shared" si="4"/>
        <v/>
      </c>
      <c r="W25" s="43" t="str">
        <f t="shared" si="5"/>
        <v/>
      </c>
      <c r="X25" s="40" t="str">
        <f t="shared" si="6"/>
        <v/>
      </c>
      <c r="Y25" s="41" t="str">
        <f t="shared" si="7"/>
        <v/>
      </c>
      <c r="Z25" s="41" t="str">
        <f t="shared" si="8"/>
        <v/>
      </c>
      <c r="AA25" s="40"/>
    </row>
    <row r="26" spans="1:27" x14ac:dyDescent="0.25">
      <c r="A26" s="40" t="str">
        <f t="shared" si="2"/>
        <v/>
      </c>
      <c r="B26" s="40" t="s">
        <v>27</v>
      </c>
      <c r="C26" s="40">
        <f t="shared" si="9"/>
        <v>17.88</v>
      </c>
      <c r="D26" s="40">
        <f t="shared" si="10"/>
        <v>37.229999999999997</v>
      </c>
      <c r="E26" s="40">
        <f t="shared" si="0"/>
        <v>19.349999999999998</v>
      </c>
      <c r="F26" s="40">
        <f>VLOOKUP(B26,'5. Control Tower-Mini Optimizer'!$D$34:$H$36,3,FALSE)</f>
        <v>26</v>
      </c>
      <c r="G26" s="40">
        <f>VLOOKUP(B26,'5. Control Tower-Mini Optimizer'!$D$34:$H$36,4,FALSE)</f>
        <v>0</v>
      </c>
      <c r="H26" s="40" t="str">
        <f t="shared" si="1"/>
        <v/>
      </c>
      <c r="I26" s="40">
        <f>VLOOKUP(B26,'5. Control Tower-Mini Optimizer'!$D$34:$H$36,5,FALSE)</f>
        <v>59</v>
      </c>
      <c r="J26" s="43" cm="1">
        <f t="array" ref="J26">_xlfn.XLOOKUP(SUM(F26:G26)&amp;B26,M:M&amp;B:B,O:O)</f>
        <v>64.979992541191081</v>
      </c>
      <c r="K26" s="40">
        <v>1</v>
      </c>
      <c r="L26" s="40" t="str">
        <f t="shared" si="3"/>
        <v/>
      </c>
      <c r="M26" s="40">
        <f>SUM($K$2:K26)</f>
        <v>24</v>
      </c>
      <c r="N26" s="41">
        <f t="shared" si="11"/>
        <v>2.4971506036888704</v>
      </c>
      <c r="O26" s="41">
        <f>SUM($N$2:N26)</f>
        <v>59.995364315971692</v>
      </c>
      <c r="P26" s="42">
        <f>'6. Distribution generators'!C45</f>
        <v>0.10544807965177987</v>
      </c>
      <c r="Q26" s="43">
        <f>100-SUM($P$2:P25)</f>
        <v>99.886024147554835</v>
      </c>
      <c r="R26" s="43">
        <f t="shared" si="12"/>
        <v>19.327945672551859</v>
      </c>
      <c r="S26" s="40">
        <f t="shared" si="13"/>
        <v>0.8</v>
      </c>
      <c r="T26" s="43">
        <f t="shared" si="14"/>
        <v>29.75005343210773</v>
      </c>
      <c r="U26" s="41">
        <f t="shared" si="15"/>
        <v>-0.87</v>
      </c>
      <c r="V26" s="41" t="str">
        <f t="shared" si="4"/>
        <v/>
      </c>
      <c r="W26" s="43" t="str">
        <f t="shared" si="5"/>
        <v/>
      </c>
      <c r="X26" s="40" t="str">
        <f t="shared" si="6"/>
        <v/>
      </c>
      <c r="Y26" s="41" t="str">
        <f t="shared" si="7"/>
        <v/>
      </c>
      <c r="Z26" s="41" t="str">
        <f t="shared" si="8"/>
        <v/>
      </c>
      <c r="AA26" s="40"/>
    </row>
    <row r="27" spans="1:27" x14ac:dyDescent="0.25">
      <c r="A27" s="40" t="str">
        <f t="shared" si="2"/>
        <v/>
      </c>
      <c r="B27" s="40" t="s">
        <v>27</v>
      </c>
      <c r="C27" s="40">
        <f t="shared" si="9"/>
        <v>17.88</v>
      </c>
      <c r="D27" s="40">
        <f t="shared" si="10"/>
        <v>37.229999999999997</v>
      </c>
      <c r="E27" s="40">
        <f t="shared" si="0"/>
        <v>19.349999999999998</v>
      </c>
      <c r="F27" s="40">
        <f>VLOOKUP(B27,'5. Control Tower-Mini Optimizer'!$D$34:$H$36,3,FALSE)</f>
        <v>26</v>
      </c>
      <c r="G27" s="40">
        <f>VLOOKUP(B27,'5. Control Tower-Mini Optimizer'!$D$34:$H$36,4,FALSE)</f>
        <v>0</v>
      </c>
      <c r="H27" s="40" t="str">
        <f t="shared" si="1"/>
        <v/>
      </c>
      <c r="I27" s="40">
        <f>VLOOKUP(B27,'5. Control Tower-Mini Optimizer'!$D$34:$H$36,5,FALSE)</f>
        <v>59</v>
      </c>
      <c r="J27" s="43" cm="1">
        <f t="array" ref="J27">_xlfn.XLOOKUP(SUM(F27:G27)&amp;B27,M:M&amp;B:B,O:O)</f>
        <v>64.979992541191081</v>
      </c>
      <c r="K27" s="40">
        <v>1</v>
      </c>
      <c r="L27" s="40" t="str">
        <f t="shared" si="3"/>
        <v/>
      </c>
      <c r="M27" s="40">
        <f>SUM($K$2:K27)</f>
        <v>25</v>
      </c>
      <c r="N27" s="41">
        <f t="shared" si="11"/>
        <v>2.4945144016975758</v>
      </c>
      <c r="O27" s="41">
        <f>SUM($N$2:N27)</f>
        <v>62.489878717669271</v>
      </c>
      <c r="P27" s="42">
        <f>'6. Distribution generators'!C46</f>
        <v>0.17602312703092227</v>
      </c>
      <c r="Q27" s="43">
        <f>100-SUM($P$2:P26)</f>
        <v>99.780576067903056</v>
      </c>
      <c r="R27" s="43">
        <f t="shared" si="12"/>
        <v>19.307541469139238</v>
      </c>
      <c r="S27" s="40">
        <f t="shared" si="13"/>
        <v>0.8</v>
      </c>
      <c r="T27" s="43">
        <f t="shared" si="14"/>
        <v>29.718646776064247</v>
      </c>
      <c r="U27" s="41">
        <f t="shared" si="15"/>
        <v>-0.87</v>
      </c>
      <c r="V27" s="41" t="str">
        <f t="shared" si="4"/>
        <v/>
      </c>
      <c r="W27" s="43" t="str">
        <f t="shared" si="5"/>
        <v/>
      </c>
      <c r="X27" s="40" t="str">
        <f t="shared" si="6"/>
        <v/>
      </c>
      <c r="Y27" s="41" t="str">
        <f t="shared" si="7"/>
        <v/>
      </c>
      <c r="Z27" s="41" t="str">
        <f t="shared" si="8"/>
        <v/>
      </c>
      <c r="AA27" s="40"/>
    </row>
    <row r="28" spans="1:27" x14ac:dyDescent="0.25">
      <c r="A28" s="40" t="str">
        <f t="shared" si="2"/>
        <v/>
      </c>
      <c r="B28" s="40" t="s">
        <v>27</v>
      </c>
      <c r="C28" s="40">
        <f t="shared" si="9"/>
        <v>17.88</v>
      </c>
      <c r="D28" s="40">
        <f t="shared" si="10"/>
        <v>37.229999999999997</v>
      </c>
      <c r="E28" s="40">
        <f t="shared" si="0"/>
        <v>19.349999999999998</v>
      </c>
      <c r="F28" s="40">
        <f>VLOOKUP(B28,'5. Control Tower-Mini Optimizer'!$D$34:$H$36,3,FALSE)</f>
        <v>26</v>
      </c>
      <c r="G28" s="40">
        <f>VLOOKUP(B28,'5. Control Tower-Mini Optimizer'!$D$34:$H$36,4,FALSE)</f>
        <v>0</v>
      </c>
      <c r="H28" s="40" t="str">
        <f t="shared" si="1"/>
        <v/>
      </c>
      <c r="I28" s="40">
        <f>VLOOKUP(B28,'5. Control Tower-Mini Optimizer'!$D$34:$H$36,5,FALSE)</f>
        <v>59</v>
      </c>
      <c r="J28" s="43" cm="1">
        <f t="array" ref="J28">_xlfn.XLOOKUP(SUM(F28:G28)&amp;B28,M:M&amp;B:B,O:O)</f>
        <v>64.979992541191081</v>
      </c>
      <c r="K28" s="40">
        <v>1</v>
      </c>
      <c r="L28" s="40" t="str">
        <f t="shared" si="3"/>
        <v/>
      </c>
      <c r="M28" s="40">
        <f>SUM($K$2:K28)</f>
        <v>26</v>
      </c>
      <c r="N28" s="41">
        <f t="shared" si="11"/>
        <v>2.4901138235218028</v>
      </c>
      <c r="O28" s="41">
        <f>SUM($N$2:N28)</f>
        <v>64.979992541191081</v>
      </c>
      <c r="P28" s="42">
        <f>'6. Distribution generators'!C47</f>
        <v>0.28427845494431886</v>
      </c>
      <c r="Q28" s="43">
        <f>100-SUM($P$2:P27)</f>
        <v>99.604552940872125</v>
      </c>
      <c r="R28" s="43">
        <f t="shared" si="12"/>
        <v>19.273480994058755</v>
      </c>
      <c r="S28" s="40">
        <f t="shared" si="13"/>
        <v>0.8</v>
      </c>
      <c r="T28" s="43">
        <f t="shared" si="14"/>
        <v>29.666220047909356</v>
      </c>
      <c r="U28" s="41">
        <f t="shared" si="15"/>
        <v>-0.87</v>
      </c>
      <c r="V28" s="41" t="str">
        <f t="shared" si="4"/>
        <v/>
      </c>
      <c r="W28" s="43" t="str">
        <f t="shared" si="5"/>
        <v/>
      </c>
      <c r="X28" s="40" t="str">
        <f t="shared" si="6"/>
        <v/>
      </c>
      <c r="Y28" s="41" t="str">
        <f t="shared" si="7"/>
        <v/>
      </c>
      <c r="Z28" s="41" t="str">
        <f t="shared" si="8"/>
        <v/>
      </c>
      <c r="AA28" s="40"/>
    </row>
    <row r="29" spans="1:27" x14ac:dyDescent="0.25">
      <c r="A29" s="40">
        <f t="shared" si="2"/>
        <v>1</v>
      </c>
      <c r="B29" s="40" t="s">
        <v>27</v>
      </c>
      <c r="C29" s="40">
        <f t="shared" si="9"/>
        <v>17.88</v>
      </c>
      <c r="D29" s="40">
        <f t="shared" si="10"/>
        <v>37.229999999999997</v>
      </c>
      <c r="E29" s="40">
        <f t="shared" si="0"/>
        <v>19.349999999999998</v>
      </c>
      <c r="F29" s="40">
        <f>VLOOKUP(B29,'5. Control Tower-Mini Optimizer'!$D$34:$H$36,3,FALSE)</f>
        <v>26</v>
      </c>
      <c r="G29" s="40">
        <f>VLOOKUP(B29,'5. Control Tower-Mini Optimizer'!$D$34:$H$36,4,FALSE)</f>
        <v>0</v>
      </c>
      <c r="H29" s="40">
        <f>IF(M29&gt;SUM(F29:G29),M29-SUM(F29:G29)-K29,"")</f>
        <v>0</v>
      </c>
      <c r="I29" s="40">
        <f>VLOOKUP(B29,'5. Control Tower-Mini Optimizer'!$D$34:$H$36,5,FALSE)</f>
        <v>59</v>
      </c>
      <c r="J29" s="43" cm="1">
        <f t="array" ref="J29">_xlfn.XLOOKUP(SUM(F29:G29)&amp;B29,M:M&amp;B:B,O:O)</f>
        <v>64.979992541191081</v>
      </c>
      <c r="K29" s="40">
        <v>1</v>
      </c>
      <c r="L29" s="40">
        <f t="shared" si="3"/>
        <v>1</v>
      </c>
      <c r="M29" s="40">
        <f>SUM($K$2:K29)</f>
        <v>27</v>
      </c>
      <c r="N29" s="41">
        <f t="shared" si="11"/>
        <v>2.4830068621481947</v>
      </c>
      <c r="O29" s="41">
        <f>SUM($N$2:N29)</f>
        <v>67.462999403339282</v>
      </c>
      <c r="P29" s="42">
        <f>'6. Distribution generators'!C48</f>
        <v>0.44418237149131201</v>
      </c>
      <c r="Q29" s="43">
        <f>100-SUM($P$2:P28)</f>
        <v>99.320274485927811</v>
      </c>
      <c r="R29" s="43">
        <f>E29*Q29/100</f>
        <v>19.218473113027031</v>
      </c>
      <c r="S29" s="40">
        <f t="shared" si="13"/>
        <v>0.8</v>
      </c>
      <c r="T29" s="43">
        <f>D29*Q29*S29/100</f>
        <v>29.581550552888739</v>
      </c>
      <c r="U29" s="41">
        <f t="shared" si="15"/>
        <v>-0.87</v>
      </c>
      <c r="V29" s="41">
        <f>IF(M29&gt;SUM(F29:G29),U29*(100-Q29)/100,"")</f>
        <v>-5.9136119724280426E-3</v>
      </c>
      <c r="W29" s="43">
        <f>IF(M29&gt;SUM(F29:G29),R29+V29+T29,"")</f>
        <v>48.794110053943342</v>
      </c>
      <c r="X29" s="40">
        <f>IF(M29&gt;SUM(F29:G29),C29,"")</f>
        <v>17.88</v>
      </c>
      <c r="Y29" s="41">
        <f>IF(M29&gt;SUM(F29:G29),W29/X29,"")</f>
        <v>2.7289770723681959</v>
      </c>
      <c r="Z29" s="41">
        <f>IF(M29&gt;SUM(F29:G29),Y29*100,"")</f>
        <v>272.8977072368196</v>
      </c>
      <c r="AA29" s="40">
        <f>SUM($X$29:X29)</f>
        <v>17.88</v>
      </c>
    </row>
    <row r="30" spans="1:27" x14ac:dyDescent="0.25">
      <c r="A30" s="40">
        <f t="shared" si="2"/>
        <v>2</v>
      </c>
      <c r="B30" s="40" t="s">
        <v>27</v>
      </c>
      <c r="C30" s="40">
        <f t="shared" si="9"/>
        <v>17.88</v>
      </c>
      <c r="D30" s="40">
        <f t="shared" si="10"/>
        <v>37.229999999999997</v>
      </c>
      <c r="E30" s="40">
        <f t="shared" si="0"/>
        <v>19.349999999999998</v>
      </c>
      <c r="F30" s="40">
        <f>VLOOKUP(B30,'5. Control Tower-Mini Optimizer'!$D$34:$H$36,3,FALSE)</f>
        <v>26</v>
      </c>
      <c r="G30" s="40">
        <f>VLOOKUP(B30,'5. Control Tower-Mini Optimizer'!$D$34:$H$36,4,FALSE)</f>
        <v>0</v>
      </c>
      <c r="H30" s="40">
        <f t="shared" ref="H30:H93" si="16">IF(M30&gt;SUM(F30:G30),M30-SUM(F30:G30)-K30,"")</f>
        <v>1</v>
      </c>
      <c r="I30" s="40">
        <f>VLOOKUP(B30,'5. Control Tower-Mini Optimizer'!$D$34:$H$36,5,FALSE)</f>
        <v>59</v>
      </c>
      <c r="J30" s="43" cm="1">
        <f t="array" ref="J30">_xlfn.XLOOKUP(SUM(F30:G30)&amp;B30,M:M&amp;B:B,O:O)</f>
        <v>64.979992541191081</v>
      </c>
      <c r="K30" s="40">
        <v>1</v>
      </c>
      <c r="L30" s="40">
        <f>IF(M30&gt;SUM(F30:G30),H30+K30,"")</f>
        <v>2</v>
      </c>
      <c r="M30" s="40">
        <f>SUM($K$2:K30)</f>
        <v>28</v>
      </c>
      <c r="N30" s="41">
        <f t="shared" si="11"/>
        <v>2.4719023028609119</v>
      </c>
      <c r="O30" s="41">
        <f>SUM($N$2:N30)</f>
        <v>69.934901706200193</v>
      </c>
      <c r="P30" s="42">
        <f>'6. Distribution generators'!C49</f>
        <v>0.67146263155013786</v>
      </c>
      <c r="Q30" s="43">
        <f>100-SUM($P$2:P29)</f>
        <v>98.876092114436503</v>
      </c>
      <c r="R30" s="43">
        <f>E30*Q30/100</f>
        <v>19.132523824143462</v>
      </c>
      <c r="S30" s="40">
        <f t="shared" si="13"/>
        <v>0.8</v>
      </c>
      <c r="T30" s="43">
        <f>D30*Q30*S30/100</f>
        <v>29.449255275363768</v>
      </c>
      <c r="U30" s="41">
        <f t="shared" si="15"/>
        <v>-0.87</v>
      </c>
      <c r="V30" s="41">
        <f t="shared" si="4"/>
        <v>-9.7779986044024252E-3</v>
      </c>
      <c r="W30" s="43">
        <f t="shared" si="5"/>
        <v>48.572001100902824</v>
      </c>
      <c r="X30" s="40">
        <f t="shared" si="6"/>
        <v>17.88</v>
      </c>
      <c r="Y30" s="41">
        <f>IF(M30&gt;SUM(F30:G30),W30/X30,"")</f>
        <v>2.7165548714151471</v>
      </c>
      <c r="Z30" s="41">
        <f t="shared" si="8"/>
        <v>271.6554871415147</v>
      </c>
      <c r="AA30" s="40">
        <f>SUM($X$29:X30)</f>
        <v>35.76</v>
      </c>
    </row>
    <row r="31" spans="1:27" x14ac:dyDescent="0.25">
      <c r="A31" s="40">
        <f t="shared" si="2"/>
        <v>3</v>
      </c>
      <c r="B31" s="40" t="s">
        <v>27</v>
      </c>
      <c r="C31" s="40">
        <f t="shared" si="9"/>
        <v>17.88</v>
      </c>
      <c r="D31" s="40">
        <f t="shared" si="10"/>
        <v>37.229999999999997</v>
      </c>
      <c r="E31" s="40">
        <f t="shared" si="0"/>
        <v>19.349999999999998</v>
      </c>
      <c r="F31" s="40">
        <f>VLOOKUP(B31,'5. Control Tower-Mini Optimizer'!$D$34:$H$36,3,FALSE)</f>
        <v>26</v>
      </c>
      <c r="G31" s="40">
        <f>VLOOKUP(B31,'5. Control Tower-Mini Optimizer'!$D$34:$H$36,4,FALSE)</f>
        <v>0</v>
      </c>
      <c r="H31" s="40">
        <f t="shared" si="16"/>
        <v>2</v>
      </c>
      <c r="I31" s="40">
        <f>VLOOKUP(B31,'5. Control Tower-Mini Optimizer'!$D$34:$H$36,5,FALSE)</f>
        <v>59</v>
      </c>
      <c r="J31" s="43" cm="1">
        <f t="array" ref="J31">_xlfn.XLOOKUP(SUM(F31:G31)&amp;B31,M:M&amp;B:B,O:O)</f>
        <v>64.979992541191081</v>
      </c>
      <c r="K31" s="40">
        <v>1</v>
      </c>
      <c r="L31" s="40">
        <f t="shared" si="3"/>
        <v>3</v>
      </c>
      <c r="M31" s="40">
        <f>SUM($K$2:K31)</f>
        <v>29</v>
      </c>
      <c r="N31" s="41">
        <f t="shared" si="11"/>
        <v>2.4551157370721586</v>
      </c>
      <c r="O31" s="41">
        <f>SUM($N$2:N31)</f>
        <v>72.390017443272356</v>
      </c>
      <c r="P31" s="42">
        <f>'6. Distribution generators'!C50</f>
        <v>0.98203176438253603</v>
      </c>
      <c r="Q31" s="43">
        <f>100-SUM($P$2:P30)</f>
        <v>98.204629482886361</v>
      </c>
      <c r="R31" s="43">
        <f t="shared" si="12"/>
        <v>19.002595804938508</v>
      </c>
      <c r="S31" s="40">
        <f t="shared" si="13"/>
        <v>0.8</v>
      </c>
      <c r="T31" s="43">
        <f t="shared" si="14"/>
        <v>29.249266845182873</v>
      </c>
      <c r="U31" s="41">
        <f t="shared" si="15"/>
        <v>-0.87</v>
      </c>
      <c r="V31" s="41">
        <f t="shared" si="4"/>
        <v>-1.561972349888866E-2</v>
      </c>
      <c r="W31" s="43">
        <f t="shared" si="5"/>
        <v>48.236242926622495</v>
      </c>
      <c r="X31" s="40">
        <f t="shared" si="6"/>
        <v>17.88</v>
      </c>
      <c r="Y31" s="41">
        <f t="shared" si="7"/>
        <v>2.6977764500348154</v>
      </c>
      <c r="Z31" s="41">
        <f t="shared" si="8"/>
        <v>269.77764500348155</v>
      </c>
      <c r="AA31" s="40">
        <f>SUM($X$29:X31)</f>
        <v>53.64</v>
      </c>
    </row>
    <row r="32" spans="1:27" x14ac:dyDescent="0.25">
      <c r="A32" s="40">
        <f t="shared" si="2"/>
        <v>4</v>
      </c>
      <c r="B32" s="40" t="s">
        <v>27</v>
      </c>
      <c r="C32" s="40">
        <f t="shared" si="9"/>
        <v>17.88</v>
      </c>
      <c r="D32" s="40">
        <f t="shared" si="10"/>
        <v>37.229999999999997</v>
      </c>
      <c r="E32" s="40">
        <f t="shared" si="0"/>
        <v>19.349999999999998</v>
      </c>
      <c r="F32" s="40">
        <f>VLOOKUP(B32,'5. Control Tower-Mini Optimizer'!$D$34:$H$36,3,FALSE)</f>
        <v>26</v>
      </c>
      <c r="G32" s="40">
        <f>VLOOKUP(B32,'5. Control Tower-Mini Optimizer'!$D$34:$H$36,4,FALSE)</f>
        <v>0</v>
      </c>
      <c r="H32" s="40">
        <f t="shared" si="16"/>
        <v>3</v>
      </c>
      <c r="I32" s="40">
        <f>VLOOKUP(B32,'5. Control Tower-Mini Optimizer'!$D$34:$H$36,5,FALSE)</f>
        <v>59</v>
      </c>
      <c r="J32" s="43" cm="1">
        <f t="array" ref="J32">_xlfn.XLOOKUP(SUM(F32:G32)&amp;B32,M:M&amp;B:B,O:O)</f>
        <v>64.979992541191081</v>
      </c>
      <c r="K32" s="40">
        <v>1</v>
      </c>
      <c r="L32" s="40">
        <f t="shared" si="3"/>
        <v>4</v>
      </c>
      <c r="M32" s="40">
        <f>SUM($K$2:K32)</f>
        <v>30</v>
      </c>
      <c r="N32" s="41">
        <f t="shared" si="11"/>
        <v>2.4305649429625951</v>
      </c>
      <c r="O32" s="41">
        <f>SUM($N$2:N32)</f>
        <v>74.820582386234946</v>
      </c>
      <c r="P32" s="42">
        <f>'6. Distribution generators'!C51</f>
        <v>1.3895442469517987</v>
      </c>
      <c r="Q32" s="43">
        <f>100-SUM($P$2:P31)</f>
        <v>97.22259771850382</v>
      </c>
      <c r="R32" s="43">
        <f t="shared" si="12"/>
        <v>18.812572658530488</v>
      </c>
      <c r="S32" s="40">
        <f t="shared" si="13"/>
        <v>0.8</v>
      </c>
      <c r="T32" s="43">
        <f t="shared" si="14"/>
        <v>28.956778504479175</v>
      </c>
      <c r="U32" s="41">
        <f t="shared" si="15"/>
        <v>-0.87</v>
      </c>
      <c r="V32" s="41">
        <f t="shared" si="4"/>
        <v>-2.4163399849016765E-2</v>
      </c>
      <c r="W32" s="43">
        <f t="shared" si="5"/>
        <v>47.745187763160644</v>
      </c>
      <c r="X32" s="40">
        <f t="shared" si="6"/>
        <v>17.88</v>
      </c>
      <c r="Y32" s="41">
        <f t="shared" si="7"/>
        <v>2.670312514718157</v>
      </c>
      <c r="Z32" s="41">
        <f t="shared" si="8"/>
        <v>267.03125147181572</v>
      </c>
      <c r="AA32" s="40">
        <f>SUM($X$29:X32)</f>
        <v>71.52</v>
      </c>
    </row>
    <row r="33" spans="1:27" x14ac:dyDescent="0.25">
      <c r="A33" s="40">
        <f t="shared" si="2"/>
        <v>5</v>
      </c>
      <c r="B33" s="40" t="s">
        <v>27</v>
      </c>
      <c r="C33" s="40">
        <f t="shared" si="9"/>
        <v>17.88</v>
      </c>
      <c r="D33" s="40">
        <f t="shared" si="10"/>
        <v>37.229999999999997</v>
      </c>
      <c r="E33" s="40">
        <f t="shared" si="0"/>
        <v>19.349999999999998</v>
      </c>
      <c r="F33" s="40">
        <f>VLOOKUP(B33,'5. Control Tower-Mini Optimizer'!$D$34:$H$36,3,FALSE)</f>
        <v>26</v>
      </c>
      <c r="G33" s="40">
        <f>VLOOKUP(B33,'5. Control Tower-Mini Optimizer'!$D$34:$H$36,4,FALSE)</f>
        <v>0</v>
      </c>
      <c r="H33" s="40">
        <f t="shared" si="16"/>
        <v>4</v>
      </c>
      <c r="I33" s="40">
        <f>VLOOKUP(B33,'5. Control Tower-Mini Optimizer'!$D$34:$H$36,5,FALSE)</f>
        <v>59</v>
      </c>
      <c r="J33" s="43" cm="1">
        <f t="array" ref="J33">_xlfn.XLOOKUP(SUM(F33:G33)&amp;B33,M:M&amp;B:B,O:O)</f>
        <v>64.979992541191081</v>
      </c>
      <c r="K33" s="40">
        <v>1</v>
      </c>
      <c r="L33" s="40">
        <f>IF(M33&gt;SUM(F33:G33),H33+K33,"")</f>
        <v>5</v>
      </c>
      <c r="M33" s="40">
        <f>SUM($K$2:K33)</f>
        <v>31</v>
      </c>
      <c r="N33" s="41">
        <f t="shared" si="11"/>
        <v>2.3958263367888004</v>
      </c>
      <c r="O33" s="41">
        <f>SUM($N$2:N33)</f>
        <v>77.216408723023747</v>
      </c>
      <c r="P33" s="42">
        <f>'6. Distribution generators'!C52</f>
        <v>1.9022271811069287</v>
      </c>
      <c r="Q33" s="43">
        <f>100-SUM($P$2:P32)</f>
        <v>95.833053471552034</v>
      </c>
      <c r="R33" s="43">
        <f t="shared" si="12"/>
        <v>18.543695846745315</v>
      </c>
      <c r="S33" s="40">
        <f t="shared" si="13"/>
        <v>0.8</v>
      </c>
      <c r="T33" s="43">
        <f t="shared" si="14"/>
        <v>28.542916645967058</v>
      </c>
      <c r="U33" s="41">
        <f t="shared" si="15"/>
        <v>-0.87</v>
      </c>
      <c r="V33" s="41">
        <f t="shared" si="4"/>
        <v>-3.6252434797497297E-2</v>
      </c>
      <c r="W33" s="43">
        <f t="shared" si="5"/>
        <v>47.050360057914872</v>
      </c>
      <c r="X33" s="40">
        <f t="shared" si="6"/>
        <v>17.88</v>
      </c>
      <c r="Y33" s="41">
        <f t="shared" si="7"/>
        <v>2.6314519048050826</v>
      </c>
      <c r="Z33" s="41">
        <f t="shared" si="8"/>
        <v>263.14519048050829</v>
      </c>
      <c r="AA33" s="40">
        <f>SUM($X$29:X33)</f>
        <v>89.399999999999991</v>
      </c>
    </row>
    <row r="34" spans="1:27" x14ac:dyDescent="0.25">
      <c r="A34" s="40">
        <f t="shared" si="2"/>
        <v>6</v>
      </c>
      <c r="B34" s="40" t="s">
        <v>27</v>
      </c>
      <c r="C34" s="40">
        <f t="shared" si="9"/>
        <v>17.88</v>
      </c>
      <c r="D34" s="40">
        <f t="shared" si="10"/>
        <v>37.229999999999997</v>
      </c>
      <c r="E34" s="40">
        <f t="shared" si="0"/>
        <v>19.349999999999998</v>
      </c>
      <c r="F34" s="40">
        <f>VLOOKUP(B34,'5. Control Tower-Mini Optimizer'!$D$34:$H$36,3,FALSE)</f>
        <v>26</v>
      </c>
      <c r="G34" s="40">
        <f>VLOOKUP(B34,'5. Control Tower-Mini Optimizer'!$D$34:$H$36,4,FALSE)</f>
        <v>0</v>
      </c>
      <c r="H34" s="40">
        <f t="shared" si="16"/>
        <v>5</v>
      </c>
      <c r="I34" s="40">
        <f>VLOOKUP(B34,'5. Control Tower-Mini Optimizer'!$D$34:$H$36,5,FALSE)</f>
        <v>59</v>
      </c>
      <c r="J34" s="43" cm="1">
        <f t="array" ref="J34">_xlfn.XLOOKUP(SUM(F34:G34)&amp;B34,M:M&amp;B:B,O:O)</f>
        <v>64.979992541191081</v>
      </c>
      <c r="K34" s="40">
        <v>1</v>
      </c>
      <c r="L34" s="40">
        <f t="shared" si="3"/>
        <v>6</v>
      </c>
      <c r="M34" s="40">
        <f>SUM($K$2:K34)</f>
        <v>32</v>
      </c>
      <c r="N34" s="41">
        <f t="shared" si="11"/>
        <v>2.3482706572611267</v>
      </c>
      <c r="O34" s="41">
        <f>SUM($N$2:N34)</f>
        <v>79.564679380284872</v>
      </c>
      <c r="P34" s="42">
        <f>'6. Distribution generators'!C53</f>
        <v>2.5193908240228695</v>
      </c>
      <c r="Q34" s="43">
        <f>100-SUM($P$2:P33)</f>
        <v>93.930826290445097</v>
      </c>
      <c r="R34" s="43">
        <f t="shared" si="12"/>
        <v>18.175614887201125</v>
      </c>
      <c r="S34" s="40">
        <f t="shared" si="13"/>
        <v>0.8</v>
      </c>
      <c r="T34" s="43">
        <f t="shared" si="14"/>
        <v>27.97635730234617</v>
      </c>
      <c r="U34" s="41">
        <f t="shared" si="15"/>
        <v>-0.87</v>
      </c>
      <c r="V34" s="41">
        <f t="shared" si="4"/>
        <v>-5.2801811273127656E-2</v>
      </c>
      <c r="W34" s="43">
        <f t="shared" si="5"/>
        <v>46.099170378274167</v>
      </c>
      <c r="X34" s="40">
        <f t="shared" si="6"/>
        <v>17.88</v>
      </c>
      <c r="Y34" s="41">
        <f t="shared" si="7"/>
        <v>2.5782533768609714</v>
      </c>
      <c r="Z34" s="41">
        <f t="shared" si="8"/>
        <v>257.82533768609716</v>
      </c>
      <c r="AA34" s="40">
        <f>SUM($X$29:X34)</f>
        <v>107.27999999999999</v>
      </c>
    </row>
    <row r="35" spans="1:27" x14ac:dyDescent="0.25">
      <c r="A35" s="40">
        <f t="shared" si="2"/>
        <v>7</v>
      </c>
      <c r="B35" s="40" t="s">
        <v>27</v>
      </c>
      <c r="C35" s="40">
        <f t="shared" si="9"/>
        <v>17.88</v>
      </c>
      <c r="D35" s="40">
        <f t="shared" si="10"/>
        <v>37.229999999999997</v>
      </c>
      <c r="E35" s="40">
        <f t="shared" si="0"/>
        <v>19.349999999999998</v>
      </c>
      <c r="F35" s="40">
        <f>VLOOKUP(B35,'5. Control Tower-Mini Optimizer'!$D$34:$H$36,3,FALSE)</f>
        <v>26</v>
      </c>
      <c r="G35" s="40">
        <f>VLOOKUP(B35,'5. Control Tower-Mini Optimizer'!$D$34:$H$36,4,FALSE)</f>
        <v>0</v>
      </c>
      <c r="H35" s="40">
        <f t="shared" si="16"/>
        <v>6</v>
      </c>
      <c r="I35" s="40">
        <f>VLOOKUP(B35,'5. Control Tower-Mini Optimizer'!$D$34:$H$36,5,FALSE)</f>
        <v>59</v>
      </c>
      <c r="J35" s="43" cm="1">
        <f t="array" ref="J35">_xlfn.XLOOKUP(SUM(F35:G35)&amp;B35,M:M&amp;B:B,O:O)</f>
        <v>64.979992541191081</v>
      </c>
      <c r="K35" s="40">
        <v>1</v>
      </c>
      <c r="L35" s="40">
        <f t="shared" si="3"/>
        <v>7</v>
      </c>
      <c r="M35" s="40">
        <f>SUM($K$2:K35)</f>
        <v>33</v>
      </c>
      <c r="N35" s="41">
        <f t="shared" si="11"/>
        <v>2.2852858866605552</v>
      </c>
      <c r="O35" s="41">
        <f>SUM($N$2:N35)</f>
        <v>81.849965266945432</v>
      </c>
      <c r="P35" s="42">
        <f>'6. Distribution generators'!C54</f>
        <v>3.2282849471394677</v>
      </c>
      <c r="Q35" s="43">
        <f>100-SUM($P$2:P34)</f>
        <v>91.411435466422233</v>
      </c>
      <c r="R35" s="43">
        <f t="shared" si="12"/>
        <v>17.688112762752702</v>
      </c>
      <c r="S35" s="40">
        <f t="shared" si="13"/>
        <v>0.8</v>
      </c>
      <c r="T35" s="43">
        <f t="shared" si="14"/>
        <v>27.225981939319198</v>
      </c>
      <c r="U35" s="41">
        <f t="shared" si="15"/>
        <v>-0.87</v>
      </c>
      <c r="V35" s="41">
        <f t="shared" si="4"/>
        <v>-7.4720511442126575E-2</v>
      </c>
      <c r="W35" s="43">
        <f t="shared" si="5"/>
        <v>44.839374190629769</v>
      </c>
      <c r="X35" s="40">
        <f t="shared" si="6"/>
        <v>17.88</v>
      </c>
      <c r="Y35" s="41">
        <f t="shared" si="7"/>
        <v>2.5077949771045733</v>
      </c>
      <c r="Z35" s="41">
        <f t="shared" si="8"/>
        <v>250.77949771045732</v>
      </c>
      <c r="AA35" s="40">
        <f>SUM($X$29:X35)</f>
        <v>125.15999999999998</v>
      </c>
    </row>
    <row r="36" spans="1:27" x14ac:dyDescent="0.25">
      <c r="A36" s="40">
        <f t="shared" si="2"/>
        <v>8</v>
      </c>
      <c r="B36" s="40" t="s">
        <v>27</v>
      </c>
      <c r="C36" s="40">
        <f t="shared" si="9"/>
        <v>17.88</v>
      </c>
      <c r="D36" s="40">
        <f t="shared" si="10"/>
        <v>37.229999999999997</v>
      </c>
      <c r="E36" s="40">
        <f t="shared" si="0"/>
        <v>19.349999999999998</v>
      </c>
      <c r="F36" s="40">
        <f>VLOOKUP(B36,'5. Control Tower-Mini Optimizer'!$D$34:$H$36,3,FALSE)</f>
        <v>26</v>
      </c>
      <c r="G36" s="40">
        <f>VLOOKUP(B36,'5. Control Tower-Mini Optimizer'!$D$34:$H$36,4,FALSE)</f>
        <v>0</v>
      </c>
      <c r="H36" s="40">
        <f t="shared" si="16"/>
        <v>7</v>
      </c>
      <c r="I36" s="40">
        <f>VLOOKUP(B36,'5. Control Tower-Mini Optimizer'!$D$34:$H$36,5,FALSE)</f>
        <v>59</v>
      </c>
      <c r="J36" s="43" cm="1">
        <f t="array" ref="J36">_xlfn.XLOOKUP(SUM(F36:G36)&amp;B36,M:M&amp;B:B,O:O)</f>
        <v>64.979992541191081</v>
      </c>
      <c r="K36" s="40">
        <v>1</v>
      </c>
      <c r="L36" s="40">
        <f t="shared" si="3"/>
        <v>8</v>
      </c>
      <c r="M36" s="40">
        <f>SUM($K$2:K36)</f>
        <v>34</v>
      </c>
      <c r="N36" s="41">
        <f t="shared" si="11"/>
        <v>2.2045787629820683</v>
      </c>
      <c r="O36" s="41">
        <f>SUM($N$2:N36)</f>
        <v>84.054544029927499</v>
      </c>
      <c r="P36" s="42">
        <f>'6. Distribution generators'!C55</f>
        <v>4.0021313357702981</v>
      </c>
      <c r="Q36" s="43">
        <f>100-SUM($P$2:P35)</f>
        <v>88.183150519282762</v>
      </c>
      <c r="R36" s="43">
        <f t="shared" si="12"/>
        <v>17.063439625481212</v>
      </c>
      <c r="S36" s="40">
        <f t="shared" si="13"/>
        <v>0.8</v>
      </c>
      <c r="T36" s="43">
        <f t="shared" si="14"/>
        <v>26.264469550663179</v>
      </c>
      <c r="U36" s="41">
        <f t="shared" si="15"/>
        <v>-0.87</v>
      </c>
      <c r="V36" s="41">
        <f>IF(M36&gt;SUM(F36:G36),U36*(100-Q36)/100,"")</f>
        <v>-0.10280659048223997</v>
      </c>
      <c r="W36" s="43">
        <f t="shared" si="5"/>
        <v>43.225102585662157</v>
      </c>
      <c r="X36" s="40">
        <f t="shared" si="6"/>
        <v>17.88</v>
      </c>
      <c r="Y36" s="41">
        <f t="shared" si="7"/>
        <v>2.4175113302943041</v>
      </c>
      <c r="Z36" s="41">
        <f t="shared" si="8"/>
        <v>241.75113302943041</v>
      </c>
      <c r="AA36" s="40">
        <f>SUM($X$29:X36)</f>
        <v>143.04</v>
      </c>
    </row>
    <row r="37" spans="1:27" x14ac:dyDescent="0.25">
      <c r="A37" s="40">
        <f t="shared" si="2"/>
        <v>9</v>
      </c>
      <c r="B37" s="40" t="s">
        <v>27</v>
      </c>
      <c r="C37" s="40">
        <f t="shared" si="9"/>
        <v>17.88</v>
      </c>
      <c r="D37" s="40">
        <f t="shared" si="10"/>
        <v>37.229999999999997</v>
      </c>
      <c r="E37" s="40">
        <f t="shared" si="0"/>
        <v>19.349999999999998</v>
      </c>
      <c r="F37" s="40">
        <f>VLOOKUP(B37,'5. Control Tower-Mini Optimizer'!$D$34:$H$36,3,FALSE)</f>
        <v>26</v>
      </c>
      <c r="G37" s="40">
        <f>VLOOKUP(B37,'5. Control Tower-Mini Optimizer'!$D$34:$H$36,4,FALSE)</f>
        <v>0</v>
      </c>
      <c r="H37" s="40">
        <f t="shared" si="16"/>
        <v>8</v>
      </c>
      <c r="I37" s="40">
        <f>VLOOKUP(B37,'5. Control Tower-Mini Optimizer'!$D$34:$H$36,5,FALSE)</f>
        <v>59</v>
      </c>
      <c r="J37" s="43" cm="1">
        <f t="array" ref="J37">_xlfn.XLOOKUP(SUM(F37:G37)&amp;B37,M:M&amp;B:B,O:O)</f>
        <v>64.979992541191081</v>
      </c>
      <c r="K37" s="40">
        <v>1</v>
      </c>
      <c r="L37" s="40">
        <f t="shared" si="3"/>
        <v>9</v>
      </c>
      <c r="M37" s="40">
        <f>SUM($K$2:K37)</f>
        <v>35</v>
      </c>
      <c r="N37" s="41">
        <f t="shared" si="11"/>
        <v>2.104525479587811</v>
      </c>
      <c r="O37" s="41">
        <f>SUM($N$2:N37)</f>
        <v>86.159069509515305</v>
      </c>
      <c r="P37" s="42">
        <f>'6. Distribution generators'!C56</f>
        <v>4.8001407239565665</v>
      </c>
      <c r="Q37" s="43">
        <f>100-SUM($P$2:P36)</f>
        <v>84.181019183512461</v>
      </c>
      <c r="R37" s="43">
        <f t="shared" si="12"/>
        <v>16.28902721200966</v>
      </c>
      <c r="S37" s="40">
        <f t="shared" si="13"/>
        <v>0.8</v>
      </c>
      <c r="T37" s="43">
        <f t="shared" si="14"/>
        <v>25.072474753617353</v>
      </c>
      <c r="U37" s="41">
        <f t="shared" si="15"/>
        <v>-0.87</v>
      </c>
      <c r="V37" s="41">
        <f t="shared" si="4"/>
        <v>-0.1376251331034416</v>
      </c>
      <c r="W37" s="43">
        <f t="shared" si="5"/>
        <v>41.223876832523572</v>
      </c>
      <c r="X37" s="40">
        <f t="shared" si="6"/>
        <v>17.88</v>
      </c>
      <c r="Y37" s="41">
        <f t="shared" si="7"/>
        <v>2.3055859526019895</v>
      </c>
      <c r="Z37" s="41">
        <f t="shared" si="8"/>
        <v>230.55859526019896</v>
      </c>
      <c r="AA37" s="40">
        <f>SUM($X$29:X37)</f>
        <v>160.91999999999999</v>
      </c>
    </row>
    <row r="38" spans="1:27" x14ac:dyDescent="0.25">
      <c r="A38" s="40">
        <f t="shared" si="2"/>
        <v>12</v>
      </c>
      <c r="B38" s="40" t="s">
        <v>27</v>
      </c>
      <c r="C38" s="40">
        <f t="shared" si="9"/>
        <v>17.88</v>
      </c>
      <c r="D38" s="40">
        <f t="shared" si="10"/>
        <v>37.229999999999997</v>
      </c>
      <c r="E38" s="40">
        <f t="shared" si="0"/>
        <v>19.349999999999998</v>
      </c>
      <c r="F38" s="40">
        <f>VLOOKUP(B38,'5. Control Tower-Mini Optimizer'!$D$34:$H$36,3,FALSE)</f>
        <v>26</v>
      </c>
      <c r="G38" s="40">
        <f>VLOOKUP(B38,'5. Control Tower-Mini Optimizer'!$D$34:$H$36,4,FALSE)</f>
        <v>0</v>
      </c>
      <c r="H38" s="40">
        <f t="shared" si="16"/>
        <v>9</v>
      </c>
      <c r="I38" s="40">
        <f>VLOOKUP(B38,'5. Control Tower-Mini Optimizer'!$D$34:$H$36,5,FALSE)</f>
        <v>59</v>
      </c>
      <c r="J38" s="43" cm="1">
        <f t="array" ref="J38">_xlfn.XLOOKUP(SUM(F38:G38)&amp;B38,M:M&amp;B:B,O:O)</f>
        <v>64.979992541191081</v>
      </c>
      <c r="K38" s="40">
        <v>1</v>
      </c>
      <c r="L38" s="40">
        <f t="shared" si="3"/>
        <v>10</v>
      </c>
      <c r="M38" s="40">
        <f>SUM($K$2:K38)</f>
        <v>36</v>
      </c>
      <c r="N38" s="41">
        <f t="shared" si="11"/>
        <v>1.9845219614888969</v>
      </c>
      <c r="O38" s="41">
        <f>SUM($N$2:N38)</f>
        <v>88.1435914710042</v>
      </c>
      <c r="P38" s="42">
        <f>'6. Distribution generators'!C57</f>
        <v>5.5700585499997528</v>
      </c>
      <c r="Q38" s="43">
        <f>100-SUM($P$2:P37)</f>
        <v>79.380878459555902</v>
      </c>
      <c r="R38" s="43">
        <f t="shared" si="12"/>
        <v>15.360199981924065</v>
      </c>
      <c r="S38" s="40">
        <f t="shared" si="13"/>
        <v>0.8</v>
      </c>
      <c r="T38" s="43">
        <f t="shared" si="14"/>
        <v>23.642800840394131</v>
      </c>
      <c r="U38" s="41">
        <f t="shared" si="15"/>
        <v>-0.87</v>
      </c>
      <c r="V38" s="41">
        <f t="shared" si="4"/>
        <v>-0.17938635740186368</v>
      </c>
      <c r="W38" s="43">
        <f t="shared" si="5"/>
        <v>38.823614464916332</v>
      </c>
      <c r="X38" s="40">
        <f t="shared" si="6"/>
        <v>17.88</v>
      </c>
      <c r="Y38" s="41">
        <f t="shared" si="7"/>
        <v>2.1713430908789895</v>
      </c>
      <c r="Z38" s="41">
        <f t="shared" si="8"/>
        <v>217.13430908789894</v>
      </c>
      <c r="AA38" s="40">
        <f>SUM($X$29:X38)</f>
        <v>178.79999999999998</v>
      </c>
    </row>
    <row r="39" spans="1:27" x14ac:dyDescent="0.25">
      <c r="A39" s="40">
        <f t="shared" si="2"/>
        <v>13</v>
      </c>
      <c r="B39" s="40" t="s">
        <v>27</v>
      </c>
      <c r="C39" s="40">
        <f t="shared" si="9"/>
        <v>17.88</v>
      </c>
      <c r="D39" s="40">
        <f t="shared" si="10"/>
        <v>37.229999999999997</v>
      </c>
      <c r="E39" s="40">
        <f t="shared" si="0"/>
        <v>19.349999999999998</v>
      </c>
      <c r="F39" s="40">
        <f>VLOOKUP(B39,'5. Control Tower-Mini Optimizer'!$D$34:$H$36,3,FALSE)</f>
        <v>26</v>
      </c>
      <c r="G39" s="40">
        <f>VLOOKUP(B39,'5. Control Tower-Mini Optimizer'!$D$34:$H$36,4,FALSE)</f>
        <v>0</v>
      </c>
      <c r="H39" s="40">
        <f t="shared" si="16"/>
        <v>10</v>
      </c>
      <c r="I39" s="40">
        <f>VLOOKUP(B39,'5. Control Tower-Mini Optimizer'!$D$34:$H$36,5,FALSE)</f>
        <v>59</v>
      </c>
      <c r="J39" s="43" cm="1">
        <f t="array" ref="J39">_xlfn.XLOOKUP(SUM(F39:G39)&amp;B39,M:M&amp;B:B,O:O)</f>
        <v>64.979992541191081</v>
      </c>
      <c r="K39" s="40">
        <v>1</v>
      </c>
      <c r="L39" s="40">
        <f t="shared" si="3"/>
        <v>11</v>
      </c>
      <c r="M39" s="40">
        <f>SUM($K$2:K39)</f>
        <v>37</v>
      </c>
      <c r="N39" s="41">
        <f t="shared" si="11"/>
        <v>1.8452704977389034</v>
      </c>
      <c r="O39" s="41">
        <f>SUM($N$2:N39)</f>
        <v>89.988861968743109</v>
      </c>
      <c r="P39" s="42">
        <f>'6. Distribution generators'!C58</f>
        <v>6.2532919988267643</v>
      </c>
      <c r="Q39" s="43">
        <f>100-SUM($P$2:P38)</f>
        <v>73.810819909556145</v>
      </c>
      <c r="R39" s="43">
        <f t="shared" si="12"/>
        <v>14.282393652499113</v>
      </c>
      <c r="S39" s="40">
        <f t="shared" si="13"/>
        <v>0.8</v>
      </c>
      <c r="T39" s="43">
        <f t="shared" si="14"/>
        <v>21.9838146018622</v>
      </c>
      <c r="U39" s="41">
        <f t="shared" si="15"/>
        <v>-0.87</v>
      </c>
      <c r="V39" s="41">
        <f t="shared" si="4"/>
        <v>-0.22784586678686153</v>
      </c>
      <c r="W39" s="43">
        <f t="shared" si="5"/>
        <v>36.038362387574452</v>
      </c>
      <c r="X39" s="40">
        <f t="shared" si="6"/>
        <v>17.88</v>
      </c>
      <c r="Y39" s="41">
        <f t="shared" si="7"/>
        <v>2.0155683661954393</v>
      </c>
      <c r="Z39" s="41">
        <f t="shared" si="8"/>
        <v>201.55683661954393</v>
      </c>
      <c r="AA39" s="40">
        <f>SUM($X$29:X39)</f>
        <v>196.67999999999998</v>
      </c>
    </row>
    <row r="40" spans="1:27" x14ac:dyDescent="0.25">
      <c r="A40" s="40">
        <f t="shared" si="2"/>
        <v>16</v>
      </c>
      <c r="B40" s="40" t="s">
        <v>27</v>
      </c>
      <c r="C40" s="40">
        <f t="shared" si="9"/>
        <v>17.88</v>
      </c>
      <c r="D40" s="40">
        <f t="shared" si="10"/>
        <v>37.229999999999997</v>
      </c>
      <c r="E40" s="40">
        <f t="shared" si="0"/>
        <v>19.349999999999998</v>
      </c>
      <c r="F40" s="40">
        <f>VLOOKUP(B40,'5. Control Tower-Mini Optimizer'!$D$34:$H$36,3,FALSE)</f>
        <v>26</v>
      </c>
      <c r="G40" s="40">
        <f>VLOOKUP(B40,'5. Control Tower-Mini Optimizer'!$D$34:$H$36,4,FALSE)</f>
        <v>0</v>
      </c>
      <c r="H40" s="40">
        <f t="shared" si="16"/>
        <v>11</v>
      </c>
      <c r="I40" s="40">
        <f>VLOOKUP(B40,'5. Control Tower-Mini Optimizer'!$D$34:$H$36,5,FALSE)</f>
        <v>59</v>
      </c>
      <c r="J40" s="43" cm="1">
        <f t="array" ref="J40">_xlfn.XLOOKUP(SUM(F40:G40)&amp;B40,M:M&amp;B:B,O:O)</f>
        <v>64.979992541191081</v>
      </c>
      <c r="K40" s="40">
        <v>1</v>
      </c>
      <c r="L40" s="40">
        <f t="shared" si="3"/>
        <v>12</v>
      </c>
      <c r="M40" s="40">
        <f>SUM($K$2:K40)</f>
        <v>38</v>
      </c>
      <c r="N40" s="41">
        <f t="shared" si="11"/>
        <v>1.6889381977682341</v>
      </c>
      <c r="O40" s="41">
        <f>SUM($N$2:N40)</f>
        <v>91.677800166511346</v>
      </c>
      <c r="P40" s="42">
        <f>'6. Distribution generators'!C59</f>
        <v>6.7920490654665668</v>
      </c>
      <c r="Q40" s="43">
        <f>100-SUM($P$2:P39)</f>
        <v>67.557527910729377</v>
      </c>
      <c r="R40" s="43">
        <f t="shared" si="12"/>
        <v>13.072381650726134</v>
      </c>
      <c r="S40" s="40">
        <f t="shared" si="13"/>
        <v>0.8</v>
      </c>
      <c r="T40" s="43">
        <f t="shared" si="14"/>
        <v>20.121334112931635</v>
      </c>
      <c r="U40" s="41">
        <f t="shared" si="15"/>
        <v>-0.87</v>
      </c>
      <c r="V40" s="41">
        <f t="shared" si="4"/>
        <v>-0.28224950717665442</v>
      </c>
      <c r="W40" s="43">
        <f t="shared" si="5"/>
        <v>32.911466256481113</v>
      </c>
      <c r="X40" s="40">
        <f t="shared" si="6"/>
        <v>17.88</v>
      </c>
      <c r="Y40" s="41">
        <f t="shared" si="7"/>
        <v>1.8406860322416732</v>
      </c>
      <c r="Z40" s="41">
        <f t="shared" si="8"/>
        <v>184.0686032241673</v>
      </c>
      <c r="AA40" s="40">
        <f>SUM($X$29:X40)</f>
        <v>214.55999999999997</v>
      </c>
    </row>
    <row r="41" spans="1:27" x14ac:dyDescent="0.25">
      <c r="A41" s="40">
        <f t="shared" si="2"/>
        <v>19</v>
      </c>
      <c r="B41" s="40" t="s">
        <v>27</v>
      </c>
      <c r="C41" s="40">
        <f t="shared" si="9"/>
        <v>17.88</v>
      </c>
      <c r="D41" s="40">
        <f t="shared" si="10"/>
        <v>37.229999999999997</v>
      </c>
      <c r="E41" s="40">
        <f t="shared" si="0"/>
        <v>19.349999999999998</v>
      </c>
      <c r="F41" s="40">
        <f>VLOOKUP(B41,'5. Control Tower-Mini Optimizer'!$D$34:$H$36,3,FALSE)</f>
        <v>26</v>
      </c>
      <c r="G41" s="40">
        <f>VLOOKUP(B41,'5. Control Tower-Mini Optimizer'!$D$34:$H$36,4,FALSE)</f>
        <v>0</v>
      </c>
      <c r="H41" s="40">
        <f t="shared" si="16"/>
        <v>12</v>
      </c>
      <c r="I41" s="40">
        <f>VLOOKUP(B41,'5. Control Tower-Mini Optimizer'!$D$34:$H$36,5,FALSE)</f>
        <v>59</v>
      </c>
      <c r="J41" s="43" cm="1">
        <f t="array" ref="J41">_xlfn.XLOOKUP(SUM(F41:G41)&amp;B41,M:M&amp;B:B,O:O)</f>
        <v>64.979992541191081</v>
      </c>
      <c r="K41" s="40">
        <v>1</v>
      </c>
      <c r="L41" s="40">
        <f t="shared" si="3"/>
        <v>13</v>
      </c>
      <c r="M41" s="40">
        <f>SUM($K$2:K41)</f>
        <v>39</v>
      </c>
      <c r="N41" s="41">
        <f t="shared" si="11"/>
        <v>1.5191369711315701</v>
      </c>
      <c r="O41" s="41">
        <f>SUM($N$2:N41)</f>
        <v>93.196937137642919</v>
      </c>
      <c r="P41" s="42">
        <f>'6. Distribution generators'!C60</f>
        <v>7.137334946285594</v>
      </c>
      <c r="Q41" s="43">
        <f>100-SUM($P$2:P40)</f>
        <v>60.765478845262813</v>
      </c>
      <c r="R41" s="43">
        <f t="shared" si="12"/>
        <v>11.758120156558352</v>
      </c>
      <c r="S41" s="40">
        <f t="shared" si="13"/>
        <v>0.8</v>
      </c>
      <c r="T41" s="43">
        <f t="shared" si="14"/>
        <v>18.098390219273075</v>
      </c>
      <c r="U41" s="41">
        <f t="shared" si="15"/>
        <v>-0.87</v>
      </c>
      <c r="V41" s="41">
        <f t="shared" si="4"/>
        <v>-0.34134033404621356</v>
      </c>
      <c r="W41" s="43">
        <f t="shared" si="5"/>
        <v>29.515170041785211</v>
      </c>
      <c r="X41" s="40">
        <f t="shared" si="6"/>
        <v>17.88</v>
      </c>
      <c r="Y41" s="41">
        <f t="shared" si="7"/>
        <v>1.6507365795181885</v>
      </c>
      <c r="Z41" s="41">
        <f t="shared" si="8"/>
        <v>165.07365795181886</v>
      </c>
      <c r="AA41" s="40">
        <f>SUM($X$29:X41)</f>
        <v>232.43999999999997</v>
      </c>
    </row>
    <row r="42" spans="1:27" x14ac:dyDescent="0.25">
      <c r="A42" s="40">
        <f t="shared" si="2"/>
        <v>22</v>
      </c>
      <c r="B42" s="40" t="s">
        <v>27</v>
      </c>
      <c r="C42" s="40">
        <f t="shared" si="9"/>
        <v>17.88</v>
      </c>
      <c r="D42" s="40">
        <f t="shared" si="10"/>
        <v>37.229999999999997</v>
      </c>
      <c r="E42" s="40">
        <f t="shared" si="0"/>
        <v>19.349999999999998</v>
      </c>
      <c r="F42" s="40">
        <f>VLOOKUP(B42,'5. Control Tower-Mini Optimizer'!$D$34:$H$36,3,FALSE)</f>
        <v>26</v>
      </c>
      <c r="G42" s="40">
        <f>VLOOKUP(B42,'5. Control Tower-Mini Optimizer'!$D$34:$H$36,4,FALSE)</f>
        <v>0</v>
      </c>
      <c r="H42" s="40">
        <f t="shared" si="16"/>
        <v>13</v>
      </c>
      <c r="I42" s="40">
        <f>VLOOKUP(B42,'5. Control Tower-Mini Optimizer'!$D$34:$H$36,5,FALSE)</f>
        <v>59</v>
      </c>
      <c r="J42" s="43" cm="1">
        <f t="array" ref="J42">_xlfn.XLOOKUP(SUM(F42:G42)&amp;B42,M:M&amp;B:B,O:O)</f>
        <v>64.979992541191081</v>
      </c>
      <c r="K42" s="40">
        <v>1</v>
      </c>
      <c r="L42" s="40">
        <f t="shared" si="3"/>
        <v>14</v>
      </c>
      <c r="M42" s="40">
        <f>SUM($K$2:K42)</f>
        <v>40</v>
      </c>
      <c r="N42" s="41">
        <f t="shared" si="11"/>
        <v>1.3407035974744304</v>
      </c>
      <c r="O42" s="41">
        <f>SUM($N$2:N42)</f>
        <v>94.53764073511735</v>
      </c>
      <c r="P42" s="42">
        <f>'6. Distribution generators'!C61</f>
        <v>7.2562877979544043</v>
      </c>
      <c r="Q42" s="43">
        <f>100-SUM($P$2:P41)</f>
        <v>53.628143898977221</v>
      </c>
      <c r="R42" s="43">
        <f t="shared" si="12"/>
        <v>10.377045844452091</v>
      </c>
      <c r="S42" s="40">
        <f t="shared" si="13"/>
        <v>0.8</v>
      </c>
      <c r="T42" s="43">
        <f t="shared" si="14"/>
        <v>15.972606378871376</v>
      </c>
      <c r="U42" s="41">
        <f t="shared" si="15"/>
        <v>-0.87</v>
      </c>
      <c r="V42" s="41">
        <f t="shared" si="4"/>
        <v>-0.40343514807889819</v>
      </c>
      <c r="W42" s="43">
        <f t="shared" si="5"/>
        <v>25.946217075244569</v>
      </c>
      <c r="X42" s="40">
        <f t="shared" si="6"/>
        <v>17.88</v>
      </c>
      <c r="Y42" s="41">
        <f t="shared" si="7"/>
        <v>1.4511307089062959</v>
      </c>
      <c r="Z42" s="41">
        <f t="shared" si="8"/>
        <v>145.11307089062959</v>
      </c>
      <c r="AA42" s="40">
        <f>SUM($X$29:X42)</f>
        <v>250.31999999999996</v>
      </c>
    </row>
    <row r="43" spans="1:27" x14ac:dyDescent="0.25">
      <c r="A43" s="40">
        <f t="shared" si="2"/>
        <v>24</v>
      </c>
      <c r="B43" s="40" t="s">
        <v>27</v>
      </c>
      <c r="C43" s="40">
        <f t="shared" si="9"/>
        <v>17.88</v>
      </c>
      <c r="D43" s="40">
        <f t="shared" si="10"/>
        <v>37.229999999999997</v>
      </c>
      <c r="E43" s="40">
        <f t="shared" si="0"/>
        <v>19.349999999999998</v>
      </c>
      <c r="F43" s="40">
        <f>VLOOKUP(B43,'5. Control Tower-Mini Optimizer'!$D$34:$H$36,3,FALSE)</f>
        <v>26</v>
      </c>
      <c r="G43" s="40">
        <f>VLOOKUP(B43,'5. Control Tower-Mini Optimizer'!$D$34:$H$36,4,FALSE)</f>
        <v>0</v>
      </c>
      <c r="H43" s="40">
        <f t="shared" si="16"/>
        <v>14</v>
      </c>
      <c r="I43" s="40">
        <f>VLOOKUP(B43,'5. Control Tower-Mini Optimizer'!$D$34:$H$36,5,FALSE)</f>
        <v>59</v>
      </c>
      <c r="J43" s="43" cm="1">
        <f t="array" ref="J43">_xlfn.XLOOKUP(SUM(F43:G43)&amp;B43,M:M&amp;B:B,O:O)</f>
        <v>64.979992541191081</v>
      </c>
      <c r="K43" s="40">
        <v>1</v>
      </c>
      <c r="L43" s="40">
        <f t="shared" si="3"/>
        <v>15</v>
      </c>
      <c r="M43" s="40">
        <f>SUM($K$2:K43)</f>
        <v>41</v>
      </c>
      <c r="N43" s="41">
        <f t="shared" si="11"/>
        <v>1.1592964025255701</v>
      </c>
      <c r="O43" s="41">
        <f>SUM($N$2:N43)</f>
        <v>95.696937137642919</v>
      </c>
      <c r="P43" s="42">
        <f>'6. Distribution generators'!C62</f>
        <v>7.137334946285594</v>
      </c>
      <c r="Q43" s="43">
        <f>100-SUM($P$2:P42)</f>
        <v>46.371856101022814</v>
      </c>
      <c r="R43" s="43">
        <f t="shared" si="12"/>
        <v>8.9729541555479138</v>
      </c>
      <c r="S43" s="40">
        <f t="shared" si="13"/>
        <v>0.8</v>
      </c>
      <c r="T43" s="43">
        <f t="shared" si="14"/>
        <v>13.811393621128637</v>
      </c>
      <c r="U43" s="41">
        <f t="shared" si="15"/>
        <v>-0.87</v>
      </c>
      <c r="V43" s="41">
        <f t="shared" si="4"/>
        <v>-0.46656485192110153</v>
      </c>
      <c r="W43" s="43">
        <f t="shared" si="5"/>
        <v>22.317782924755448</v>
      </c>
      <c r="X43" s="40">
        <f t="shared" si="6"/>
        <v>17.88</v>
      </c>
      <c r="Y43" s="41">
        <f t="shared" si="7"/>
        <v>1.248198150154108</v>
      </c>
      <c r="Z43" s="41">
        <f t="shared" si="8"/>
        <v>124.8198150154108</v>
      </c>
      <c r="AA43" s="40">
        <f>SUM($X$29:X43)</f>
        <v>268.2</v>
      </c>
    </row>
    <row r="44" spans="1:27" x14ac:dyDescent="0.25">
      <c r="A44" s="40">
        <f t="shared" si="2"/>
        <v>27</v>
      </c>
      <c r="B44" s="40" t="s">
        <v>27</v>
      </c>
      <c r="C44" s="40">
        <f t="shared" si="9"/>
        <v>17.88</v>
      </c>
      <c r="D44" s="40">
        <f t="shared" si="10"/>
        <v>37.229999999999997</v>
      </c>
      <c r="E44" s="40">
        <f t="shared" si="0"/>
        <v>19.349999999999998</v>
      </c>
      <c r="F44" s="40">
        <f>VLOOKUP(B44,'5. Control Tower-Mini Optimizer'!$D$34:$H$36,3,FALSE)</f>
        <v>26</v>
      </c>
      <c r="G44" s="40">
        <f>VLOOKUP(B44,'5. Control Tower-Mini Optimizer'!$D$34:$H$36,4,FALSE)</f>
        <v>0</v>
      </c>
      <c r="H44" s="40">
        <f t="shared" si="16"/>
        <v>15</v>
      </c>
      <c r="I44" s="40">
        <f>VLOOKUP(B44,'5. Control Tower-Mini Optimizer'!$D$34:$H$36,5,FALSE)</f>
        <v>59</v>
      </c>
      <c r="J44" s="43" cm="1">
        <f t="array" ref="J44">_xlfn.XLOOKUP(SUM(F44:G44)&amp;B44,M:M&amp;B:B,O:O)</f>
        <v>64.979992541191081</v>
      </c>
      <c r="K44" s="40">
        <v>1</v>
      </c>
      <c r="L44" s="40">
        <f t="shared" si="3"/>
        <v>16</v>
      </c>
      <c r="M44" s="40">
        <f>SUM($K$2:K44)</f>
        <v>42</v>
      </c>
      <c r="N44" s="41">
        <f t="shared" si="11"/>
        <v>0.98086302886843035</v>
      </c>
      <c r="O44" s="41">
        <f>SUM($N$2:N44)</f>
        <v>96.677800166511346</v>
      </c>
      <c r="P44" s="42">
        <f>'6. Distribution generators'!C63</f>
        <v>6.7920490654665668</v>
      </c>
      <c r="Q44" s="43">
        <f>100-SUM($P$2:P43)</f>
        <v>39.234521154737223</v>
      </c>
      <c r="R44" s="43">
        <f t="shared" si="12"/>
        <v>7.5918798434416521</v>
      </c>
      <c r="S44" s="40">
        <f t="shared" si="13"/>
        <v>0.8</v>
      </c>
      <c r="T44" s="43">
        <f t="shared" si="14"/>
        <v>11.685609780726933</v>
      </c>
      <c r="U44" s="41">
        <f t="shared" si="15"/>
        <v>-0.87</v>
      </c>
      <c r="V44" s="41">
        <f t="shared" si="4"/>
        <v>-0.52865966595378611</v>
      </c>
      <c r="W44" s="43">
        <f t="shared" si="5"/>
        <v>18.748829958214799</v>
      </c>
      <c r="X44" s="40">
        <f t="shared" si="6"/>
        <v>17.88</v>
      </c>
      <c r="Y44" s="41">
        <f t="shared" si="7"/>
        <v>1.0485922795422147</v>
      </c>
      <c r="Z44" s="41">
        <f t="shared" si="8"/>
        <v>104.85922795422147</v>
      </c>
      <c r="AA44" s="40">
        <f>SUM($X$29:X44)</f>
        <v>286.08</v>
      </c>
    </row>
    <row r="45" spans="1:27" x14ac:dyDescent="0.25">
      <c r="A45" s="40">
        <f t="shared" si="2"/>
        <v>31</v>
      </c>
      <c r="B45" s="40" t="s">
        <v>27</v>
      </c>
      <c r="C45" s="40">
        <f t="shared" si="9"/>
        <v>17.88</v>
      </c>
      <c r="D45" s="40">
        <f t="shared" si="10"/>
        <v>37.229999999999997</v>
      </c>
      <c r="E45" s="40">
        <f t="shared" si="0"/>
        <v>19.349999999999998</v>
      </c>
      <c r="F45" s="40">
        <f>VLOOKUP(B45,'5. Control Tower-Mini Optimizer'!$D$34:$H$36,3,FALSE)</f>
        <v>26</v>
      </c>
      <c r="G45" s="40">
        <f>VLOOKUP(B45,'5. Control Tower-Mini Optimizer'!$D$34:$H$36,4,FALSE)</f>
        <v>0</v>
      </c>
      <c r="H45" s="40">
        <f t="shared" si="16"/>
        <v>16</v>
      </c>
      <c r="I45" s="40">
        <f>VLOOKUP(B45,'5. Control Tower-Mini Optimizer'!$D$34:$H$36,5,FALSE)</f>
        <v>59</v>
      </c>
      <c r="J45" s="43" cm="1">
        <f t="array" ref="J45">_xlfn.XLOOKUP(SUM(F45:G45)&amp;B45,M:M&amp;B:B,O:O)</f>
        <v>64.979992541191081</v>
      </c>
      <c r="K45" s="40">
        <v>1</v>
      </c>
      <c r="L45" s="40">
        <f t="shared" si="3"/>
        <v>17</v>
      </c>
      <c r="M45" s="40">
        <f>SUM($K$2:K45)</f>
        <v>43</v>
      </c>
      <c r="N45" s="41">
        <f t="shared" si="11"/>
        <v>0.81106180223176605</v>
      </c>
      <c r="O45" s="41">
        <f>SUM($N$2:N45)</f>
        <v>97.488861968743109</v>
      </c>
      <c r="P45" s="42">
        <f>'6. Distribution generators'!C64</f>
        <v>6.2532919988267643</v>
      </c>
      <c r="Q45" s="43">
        <f>100-SUM($P$2:P44)</f>
        <v>32.442472089270652</v>
      </c>
      <c r="R45" s="43">
        <f t="shared" si="12"/>
        <v>6.2776183492738697</v>
      </c>
      <c r="S45" s="40">
        <f t="shared" si="13"/>
        <v>0.8</v>
      </c>
      <c r="T45" s="43">
        <f t="shared" si="14"/>
        <v>9.6626658870683695</v>
      </c>
      <c r="U45" s="41">
        <f t="shared" si="15"/>
        <v>-0.87</v>
      </c>
      <c r="V45" s="41">
        <f t="shared" si="4"/>
        <v>-0.58775049282334535</v>
      </c>
      <c r="W45" s="43">
        <f t="shared" si="5"/>
        <v>15.352533743518894</v>
      </c>
      <c r="X45" s="40">
        <f t="shared" si="6"/>
        <v>17.88</v>
      </c>
      <c r="Y45" s="41">
        <f t="shared" si="7"/>
        <v>0.85864282681873016</v>
      </c>
      <c r="Z45" s="41">
        <f t="shared" si="8"/>
        <v>85.864282681873021</v>
      </c>
      <c r="AA45" s="40">
        <f>SUM($X$29:X45)</f>
        <v>303.95999999999998</v>
      </c>
    </row>
    <row r="46" spans="1:27" x14ac:dyDescent="0.25">
      <c r="A46" s="40">
        <f t="shared" si="2"/>
        <v>34</v>
      </c>
      <c r="B46" s="40" t="s">
        <v>27</v>
      </c>
      <c r="C46" s="40">
        <f t="shared" si="9"/>
        <v>17.88</v>
      </c>
      <c r="D46" s="40">
        <f t="shared" si="10"/>
        <v>37.229999999999997</v>
      </c>
      <c r="E46" s="40">
        <f t="shared" si="0"/>
        <v>19.349999999999998</v>
      </c>
      <c r="F46" s="40">
        <f>VLOOKUP(B46,'5. Control Tower-Mini Optimizer'!$D$34:$H$36,3,FALSE)</f>
        <v>26</v>
      </c>
      <c r="G46" s="40">
        <f>VLOOKUP(B46,'5. Control Tower-Mini Optimizer'!$D$34:$H$36,4,FALSE)</f>
        <v>0</v>
      </c>
      <c r="H46" s="40">
        <f t="shared" si="16"/>
        <v>17</v>
      </c>
      <c r="I46" s="40">
        <f>VLOOKUP(B46,'5. Control Tower-Mini Optimizer'!$D$34:$H$36,5,FALSE)</f>
        <v>59</v>
      </c>
      <c r="J46" s="43" cm="1">
        <f t="array" ref="J46">_xlfn.XLOOKUP(SUM(F46:G46)&amp;B46,M:M&amp;B:B,O:O)</f>
        <v>64.979992541191081</v>
      </c>
      <c r="K46" s="40">
        <v>1</v>
      </c>
      <c r="L46" s="40">
        <f t="shared" si="3"/>
        <v>18</v>
      </c>
      <c r="M46" s="40">
        <f>SUM($K$2:K46)</f>
        <v>44</v>
      </c>
      <c r="N46" s="41">
        <f t="shared" si="11"/>
        <v>0.65472950226109694</v>
      </c>
      <c r="O46" s="41">
        <f>SUM($N$2:N46)</f>
        <v>98.1435914710042</v>
      </c>
      <c r="P46" s="42">
        <f>'6. Distribution generators'!C65</f>
        <v>5.5700585499997528</v>
      </c>
      <c r="Q46" s="43">
        <f>100-SUM($P$2:P45)</f>
        <v>26.189180090443884</v>
      </c>
      <c r="R46" s="43">
        <f t="shared" si="12"/>
        <v>5.0676063475008908</v>
      </c>
      <c r="S46" s="40">
        <f t="shared" si="13"/>
        <v>0.8</v>
      </c>
      <c r="T46" s="43">
        <f t="shared" si="14"/>
        <v>7.8001853981378053</v>
      </c>
      <c r="U46" s="41">
        <f t="shared" si="15"/>
        <v>-0.87</v>
      </c>
      <c r="V46" s="41">
        <f t="shared" si="4"/>
        <v>-0.64215413321313819</v>
      </c>
      <c r="W46" s="43">
        <f t="shared" si="5"/>
        <v>12.225637612425558</v>
      </c>
      <c r="X46" s="40">
        <f t="shared" si="6"/>
        <v>17.88</v>
      </c>
      <c r="Y46" s="41">
        <f t="shared" si="7"/>
        <v>0.6837604928649641</v>
      </c>
      <c r="Z46" s="41">
        <f t="shared" si="8"/>
        <v>68.376049286496411</v>
      </c>
      <c r="AA46" s="40">
        <f>SUM($X$29:X46)</f>
        <v>321.83999999999997</v>
      </c>
    </row>
    <row r="47" spans="1:27" x14ac:dyDescent="0.25">
      <c r="A47" s="40">
        <f t="shared" si="2"/>
        <v>39</v>
      </c>
      <c r="B47" s="40" t="s">
        <v>27</v>
      </c>
      <c r="C47" s="40">
        <f t="shared" si="9"/>
        <v>17.88</v>
      </c>
      <c r="D47" s="40">
        <f t="shared" si="10"/>
        <v>37.229999999999997</v>
      </c>
      <c r="E47" s="40">
        <f t="shared" si="0"/>
        <v>19.349999999999998</v>
      </c>
      <c r="F47" s="40">
        <f>VLOOKUP(B47,'5. Control Tower-Mini Optimizer'!$D$34:$H$36,3,FALSE)</f>
        <v>26</v>
      </c>
      <c r="G47" s="40">
        <f>VLOOKUP(B47,'5. Control Tower-Mini Optimizer'!$D$34:$H$36,4,FALSE)</f>
        <v>0</v>
      </c>
      <c r="H47" s="40">
        <f t="shared" si="16"/>
        <v>18</v>
      </c>
      <c r="I47" s="40">
        <f>VLOOKUP(B47,'5. Control Tower-Mini Optimizer'!$D$34:$H$36,5,FALSE)</f>
        <v>59</v>
      </c>
      <c r="J47" s="43" cm="1">
        <f t="array" ref="J47">_xlfn.XLOOKUP(SUM(F47:G47)&amp;B47,M:M&amp;B:B,O:O)</f>
        <v>64.979992541191081</v>
      </c>
      <c r="K47" s="40">
        <v>1</v>
      </c>
      <c r="L47" s="40">
        <f t="shared" si="3"/>
        <v>19</v>
      </c>
      <c r="M47" s="40">
        <f>SUM($K$2:K47)</f>
        <v>45</v>
      </c>
      <c r="N47" s="41">
        <f t="shared" si="11"/>
        <v>0.51547803851110297</v>
      </c>
      <c r="O47" s="41">
        <f>SUM($N$2:N47)</f>
        <v>98.659069509515305</v>
      </c>
      <c r="P47" s="42">
        <f>'6. Distribution generators'!C66</f>
        <v>4.8001407239565665</v>
      </c>
      <c r="Q47" s="43">
        <f>100-SUM($P$2:P46)</f>
        <v>20.619121540444127</v>
      </c>
      <c r="R47" s="43">
        <f t="shared" si="12"/>
        <v>3.9898000180759379</v>
      </c>
      <c r="S47" s="40">
        <f t="shared" si="13"/>
        <v>0.8</v>
      </c>
      <c r="T47" s="43">
        <f t="shared" si="14"/>
        <v>6.1411991596058781</v>
      </c>
      <c r="U47" s="41">
        <f t="shared" si="15"/>
        <v>-0.87</v>
      </c>
      <c r="V47" s="41">
        <f t="shared" si="4"/>
        <v>-0.69061364259813618</v>
      </c>
      <c r="W47" s="43">
        <f t="shared" si="5"/>
        <v>9.4403855350836796</v>
      </c>
      <c r="X47" s="40">
        <f t="shared" si="6"/>
        <v>17.88</v>
      </c>
      <c r="Y47" s="41">
        <f t="shared" si="7"/>
        <v>0.52798576818141385</v>
      </c>
      <c r="Z47" s="41">
        <f t="shared" si="8"/>
        <v>52.798576818141385</v>
      </c>
      <c r="AA47" s="40">
        <f>SUM($X$29:X47)</f>
        <v>339.71999999999997</v>
      </c>
    </row>
    <row r="48" spans="1:27" x14ac:dyDescent="0.25">
      <c r="A48" s="40">
        <f t="shared" si="2"/>
        <v>44</v>
      </c>
      <c r="B48" s="40" t="s">
        <v>27</v>
      </c>
      <c r="C48" s="40">
        <f t="shared" si="9"/>
        <v>17.88</v>
      </c>
      <c r="D48" s="40">
        <f t="shared" si="10"/>
        <v>37.229999999999997</v>
      </c>
      <c r="E48" s="40">
        <f t="shared" si="0"/>
        <v>19.349999999999998</v>
      </c>
      <c r="F48" s="40">
        <f>VLOOKUP(B48,'5. Control Tower-Mini Optimizer'!$D$34:$H$36,3,FALSE)</f>
        <v>26</v>
      </c>
      <c r="G48" s="40">
        <f>VLOOKUP(B48,'5. Control Tower-Mini Optimizer'!$D$34:$H$36,4,FALSE)</f>
        <v>0</v>
      </c>
      <c r="H48" s="40">
        <f t="shared" si="16"/>
        <v>19</v>
      </c>
      <c r="I48" s="40">
        <f>VLOOKUP(B48,'5. Control Tower-Mini Optimizer'!$D$34:$H$36,5,FALSE)</f>
        <v>59</v>
      </c>
      <c r="J48" s="43" cm="1">
        <f t="array" ref="J48">_xlfn.XLOOKUP(SUM(F48:G48)&amp;B48,M:M&amp;B:B,O:O)</f>
        <v>64.979992541191081</v>
      </c>
      <c r="K48" s="40">
        <v>1</v>
      </c>
      <c r="L48" s="40">
        <f t="shared" si="3"/>
        <v>20</v>
      </c>
      <c r="M48" s="40">
        <f>SUM($K$2:K48)</f>
        <v>46</v>
      </c>
      <c r="N48" s="41">
        <f t="shared" si="11"/>
        <v>0.39547452041218911</v>
      </c>
      <c r="O48" s="41">
        <f>SUM($N$2:N48)</f>
        <v>99.054544029927499</v>
      </c>
      <c r="P48" s="42">
        <f>'6. Distribution generators'!C67</f>
        <v>4.0021313357702981</v>
      </c>
      <c r="Q48" s="43">
        <f>100-SUM($P$2:P47)</f>
        <v>15.818980816487567</v>
      </c>
      <c r="R48" s="43">
        <f t="shared" si="12"/>
        <v>3.0609727879903437</v>
      </c>
      <c r="S48" s="40">
        <f t="shared" si="13"/>
        <v>0.8</v>
      </c>
      <c r="T48" s="43">
        <f t="shared" si="14"/>
        <v>4.7115252463826565</v>
      </c>
      <c r="U48" s="41">
        <f t="shared" si="15"/>
        <v>-0.87</v>
      </c>
      <c r="V48" s="41">
        <f t="shared" si="4"/>
        <v>-0.73237486689655806</v>
      </c>
      <c r="W48" s="43">
        <f t="shared" si="5"/>
        <v>7.040123167476442</v>
      </c>
      <c r="X48" s="40">
        <f t="shared" si="6"/>
        <v>17.88</v>
      </c>
      <c r="Y48" s="41">
        <f t="shared" si="7"/>
        <v>0.39374290645841398</v>
      </c>
      <c r="Z48" s="41">
        <f t="shared" si="8"/>
        <v>39.374290645841398</v>
      </c>
      <c r="AA48" s="40">
        <f>SUM($X$29:X48)</f>
        <v>357.59999999999997</v>
      </c>
    </row>
    <row r="49" spans="1:27" x14ac:dyDescent="0.25">
      <c r="A49" s="40">
        <f t="shared" si="2"/>
        <v>51</v>
      </c>
      <c r="B49" s="40" t="s">
        <v>27</v>
      </c>
      <c r="C49" s="40">
        <f t="shared" si="9"/>
        <v>17.88</v>
      </c>
      <c r="D49" s="40">
        <f t="shared" si="10"/>
        <v>37.229999999999997</v>
      </c>
      <c r="E49" s="40">
        <f t="shared" si="0"/>
        <v>19.349999999999998</v>
      </c>
      <c r="F49" s="40">
        <f>VLOOKUP(B49,'5. Control Tower-Mini Optimizer'!$D$34:$H$36,3,FALSE)</f>
        <v>26</v>
      </c>
      <c r="G49" s="40">
        <f>VLOOKUP(B49,'5. Control Tower-Mini Optimizer'!$D$34:$H$36,4,FALSE)</f>
        <v>0</v>
      </c>
      <c r="H49" s="40">
        <f t="shared" si="16"/>
        <v>20</v>
      </c>
      <c r="I49" s="40">
        <f>VLOOKUP(B49,'5. Control Tower-Mini Optimizer'!$D$34:$H$36,5,FALSE)</f>
        <v>59</v>
      </c>
      <c r="J49" s="43" cm="1">
        <f t="array" ref="J49">_xlfn.XLOOKUP(SUM(F49:G49)&amp;B49,M:M&amp;B:B,O:O)</f>
        <v>64.979992541191081</v>
      </c>
      <c r="K49" s="40">
        <v>1</v>
      </c>
      <c r="L49" s="40">
        <f t="shared" si="3"/>
        <v>21</v>
      </c>
      <c r="M49" s="40">
        <f>SUM($K$2:K49)</f>
        <v>47</v>
      </c>
      <c r="N49" s="41">
        <f t="shared" si="11"/>
        <v>0.2954212370179316</v>
      </c>
      <c r="O49" s="41">
        <f>SUM($N$2:N49)</f>
        <v>99.349965266945432</v>
      </c>
      <c r="P49" s="42">
        <f>'6. Distribution generators'!C68</f>
        <v>3.2282849471394677</v>
      </c>
      <c r="Q49" s="43">
        <f>100-SUM($P$2:P48)</f>
        <v>11.816849480717266</v>
      </c>
      <c r="R49" s="43">
        <f t="shared" si="12"/>
        <v>2.2865603745187908</v>
      </c>
      <c r="S49" s="40">
        <f t="shared" si="13"/>
        <v>0.8</v>
      </c>
      <c r="T49" s="43">
        <f t="shared" si="14"/>
        <v>3.5195304493368305</v>
      </c>
      <c r="U49" s="41">
        <f t="shared" si="15"/>
        <v>-0.87</v>
      </c>
      <c r="V49" s="41">
        <f t="shared" si="4"/>
        <v>-0.76719340951775972</v>
      </c>
      <c r="W49" s="43">
        <f t="shared" si="5"/>
        <v>5.0388974143378613</v>
      </c>
      <c r="X49" s="40">
        <f t="shared" si="6"/>
        <v>17.88</v>
      </c>
      <c r="Y49" s="41">
        <f t="shared" si="7"/>
        <v>0.28181752876609967</v>
      </c>
      <c r="Z49" s="41">
        <f t="shared" si="8"/>
        <v>28.181752876609966</v>
      </c>
      <c r="AA49" s="40">
        <f>SUM($X$29:X49)</f>
        <v>375.47999999999996</v>
      </c>
    </row>
    <row r="50" spans="1:27" x14ac:dyDescent="0.25">
      <c r="A50" s="40">
        <f t="shared" si="2"/>
        <v>58</v>
      </c>
      <c r="B50" s="40" t="s">
        <v>27</v>
      </c>
      <c r="C50" s="40">
        <f t="shared" si="9"/>
        <v>17.88</v>
      </c>
      <c r="D50" s="40">
        <f t="shared" si="10"/>
        <v>37.229999999999997</v>
      </c>
      <c r="E50" s="40">
        <f t="shared" si="0"/>
        <v>19.349999999999998</v>
      </c>
      <c r="F50" s="40">
        <f>VLOOKUP(B50,'5. Control Tower-Mini Optimizer'!$D$34:$H$36,3,FALSE)</f>
        <v>26</v>
      </c>
      <c r="G50" s="40">
        <f>VLOOKUP(B50,'5. Control Tower-Mini Optimizer'!$D$34:$H$36,4,FALSE)</f>
        <v>0</v>
      </c>
      <c r="H50" s="40">
        <f t="shared" si="16"/>
        <v>21</v>
      </c>
      <c r="I50" s="40">
        <f>VLOOKUP(B50,'5. Control Tower-Mini Optimizer'!$D$34:$H$36,5,FALSE)</f>
        <v>59</v>
      </c>
      <c r="J50" s="43" cm="1">
        <f t="array" ref="J50">_xlfn.XLOOKUP(SUM(F50:G50)&amp;B50,M:M&amp;B:B,O:O)</f>
        <v>64.979992541191081</v>
      </c>
      <c r="K50" s="40">
        <v>1</v>
      </c>
      <c r="L50" s="40">
        <f t="shared" si="3"/>
        <v>22</v>
      </c>
      <c r="M50" s="40">
        <f>SUM($K$2:K50)</f>
        <v>48</v>
      </c>
      <c r="N50" s="41">
        <f t="shared" si="11"/>
        <v>0.21471411333944482</v>
      </c>
      <c r="O50" s="41">
        <f>SUM($N$2:N50)</f>
        <v>99.564679380284872</v>
      </c>
      <c r="P50" s="42">
        <f>'6. Distribution generators'!C69</f>
        <v>2.5193908240228695</v>
      </c>
      <c r="Q50" s="43">
        <f>100-SUM($P$2:P49)</f>
        <v>8.5885645335777951</v>
      </c>
      <c r="R50" s="43">
        <f t="shared" si="12"/>
        <v>1.6618872372473033</v>
      </c>
      <c r="S50" s="40">
        <f t="shared" si="13"/>
        <v>0.8</v>
      </c>
      <c r="T50" s="43">
        <f t="shared" si="14"/>
        <v>2.5580180606808103</v>
      </c>
      <c r="U50" s="41">
        <f t="shared" si="15"/>
        <v>-0.87</v>
      </c>
      <c r="V50" s="41">
        <f t="shared" si="4"/>
        <v>-0.79527948855787312</v>
      </c>
      <c r="W50" s="43">
        <f t="shared" si="5"/>
        <v>3.4246258093702404</v>
      </c>
      <c r="X50" s="40">
        <f t="shared" si="6"/>
        <v>17.88</v>
      </c>
      <c r="Y50" s="41">
        <f t="shared" si="7"/>
        <v>0.19153388195583002</v>
      </c>
      <c r="Z50" s="41">
        <f t="shared" si="8"/>
        <v>19.153388195583002</v>
      </c>
      <c r="AA50" s="40">
        <f>SUM($X$29:X50)</f>
        <v>393.35999999999996</v>
      </c>
    </row>
    <row r="51" spans="1:27" x14ac:dyDescent="0.25">
      <c r="A51" s="40">
        <f t="shared" si="2"/>
        <v>64</v>
      </c>
      <c r="B51" s="40" t="s">
        <v>27</v>
      </c>
      <c r="C51" s="40">
        <f t="shared" si="9"/>
        <v>17.88</v>
      </c>
      <c r="D51" s="40">
        <f t="shared" si="10"/>
        <v>37.229999999999997</v>
      </c>
      <c r="E51" s="40">
        <f t="shared" si="0"/>
        <v>19.349999999999998</v>
      </c>
      <c r="F51" s="40">
        <f>VLOOKUP(B51,'5. Control Tower-Mini Optimizer'!$D$34:$H$36,3,FALSE)</f>
        <v>26</v>
      </c>
      <c r="G51" s="40">
        <f>VLOOKUP(B51,'5. Control Tower-Mini Optimizer'!$D$34:$H$36,4,FALSE)</f>
        <v>0</v>
      </c>
      <c r="H51" s="40">
        <f t="shared" si="16"/>
        <v>22</v>
      </c>
      <c r="I51" s="40">
        <f>VLOOKUP(B51,'5. Control Tower-Mini Optimizer'!$D$34:$H$36,5,FALSE)</f>
        <v>59</v>
      </c>
      <c r="J51" s="43" cm="1">
        <f t="array" ref="J51">_xlfn.XLOOKUP(SUM(F51:G51)&amp;B51,M:M&amp;B:B,O:O)</f>
        <v>64.979992541191081</v>
      </c>
      <c r="K51" s="40">
        <v>1</v>
      </c>
      <c r="L51" s="40">
        <f t="shared" si="3"/>
        <v>23</v>
      </c>
      <c r="M51" s="40">
        <f>SUM($K$2:K51)</f>
        <v>49</v>
      </c>
      <c r="N51" s="41">
        <f t="shared" si="11"/>
        <v>0.15172934273887326</v>
      </c>
      <c r="O51" s="41">
        <f>SUM($N$2:N51)</f>
        <v>99.716408723023747</v>
      </c>
      <c r="P51" s="42">
        <f>'6. Distribution generators'!C70</f>
        <v>1.9022271811069287</v>
      </c>
      <c r="Q51" s="43">
        <f>100-SUM($P$2:P50)</f>
        <v>6.0691737095549314</v>
      </c>
      <c r="R51" s="43">
        <f t="shared" si="12"/>
        <v>1.1743851127988791</v>
      </c>
      <c r="S51" s="40">
        <f t="shared" si="13"/>
        <v>0.8</v>
      </c>
      <c r="T51" s="43">
        <f t="shared" si="14"/>
        <v>1.8076426976538407</v>
      </c>
      <c r="U51" s="41">
        <f t="shared" si="15"/>
        <v>-0.87</v>
      </c>
      <c r="V51" s="41">
        <f t="shared" si="4"/>
        <v>-0.81719818872687211</v>
      </c>
      <c r="W51" s="43">
        <f t="shared" si="5"/>
        <v>2.1648296217258478</v>
      </c>
      <c r="X51" s="40">
        <f t="shared" si="6"/>
        <v>17.88</v>
      </c>
      <c r="Y51" s="41">
        <f t="shared" si="7"/>
        <v>0.12107548219943221</v>
      </c>
      <c r="Z51" s="41">
        <f t="shared" si="8"/>
        <v>12.107548219943221</v>
      </c>
      <c r="AA51" s="40">
        <f>SUM($X$29:X51)</f>
        <v>411.23999999999995</v>
      </c>
    </row>
    <row r="52" spans="1:27" x14ac:dyDescent="0.25">
      <c r="A52" s="40">
        <f t="shared" si="2"/>
        <v>68</v>
      </c>
      <c r="B52" s="40" t="s">
        <v>27</v>
      </c>
      <c r="C52" s="40">
        <f t="shared" si="9"/>
        <v>17.88</v>
      </c>
      <c r="D52" s="40">
        <f t="shared" si="10"/>
        <v>37.229999999999997</v>
      </c>
      <c r="E52" s="40">
        <f t="shared" si="0"/>
        <v>19.349999999999998</v>
      </c>
      <c r="F52" s="40">
        <f>VLOOKUP(B52,'5. Control Tower-Mini Optimizer'!$D$34:$H$36,3,FALSE)</f>
        <v>26</v>
      </c>
      <c r="G52" s="40">
        <f>VLOOKUP(B52,'5. Control Tower-Mini Optimizer'!$D$34:$H$36,4,FALSE)</f>
        <v>0</v>
      </c>
      <c r="H52" s="40">
        <f t="shared" si="16"/>
        <v>23</v>
      </c>
      <c r="I52" s="40">
        <f>VLOOKUP(B52,'5. Control Tower-Mini Optimizer'!$D$34:$H$36,5,FALSE)</f>
        <v>59</v>
      </c>
      <c r="J52" s="43" cm="1">
        <f t="array" ref="J52">_xlfn.XLOOKUP(SUM(F52:G52)&amp;B52,M:M&amp;B:B,O:O)</f>
        <v>64.979992541191081</v>
      </c>
      <c r="K52" s="40">
        <v>1</v>
      </c>
      <c r="L52" s="40">
        <f t="shared" si="3"/>
        <v>24</v>
      </c>
      <c r="M52" s="40">
        <f>SUM($K$2:K52)</f>
        <v>50</v>
      </c>
      <c r="N52" s="41">
        <f t="shared" si="11"/>
        <v>0.10417366321120018</v>
      </c>
      <c r="O52" s="41">
        <f>SUM($N$2:N52)</f>
        <v>99.820582386234946</v>
      </c>
      <c r="P52" s="42">
        <f>'6. Distribution generators'!C71</f>
        <v>1.3895442469517987</v>
      </c>
      <c r="Q52" s="43">
        <f>100-SUM($P$2:P51)</f>
        <v>4.1669465284480083</v>
      </c>
      <c r="R52" s="43">
        <f t="shared" si="12"/>
        <v>0.8063041532546894</v>
      </c>
      <c r="S52" s="40">
        <f t="shared" si="13"/>
        <v>0.8</v>
      </c>
      <c r="T52" s="43">
        <f t="shared" si="14"/>
        <v>1.2410833540329549</v>
      </c>
      <c r="U52" s="41">
        <f t="shared" si="15"/>
        <v>-0.87</v>
      </c>
      <c r="V52" s="41">
        <f t="shared" si="4"/>
        <v>-0.83374756520250226</v>
      </c>
      <c r="W52" s="43">
        <f t="shared" si="5"/>
        <v>1.213639942085142</v>
      </c>
      <c r="X52" s="40">
        <f t="shared" si="6"/>
        <v>17.88</v>
      </c>
      <c r="Y52" s="41">
        <f t="shared" si="7"/>
        <v>6.7876954255321142E-2</v>
      </c>
      <c r="Z52" s="41">
        <f t="shared" si="8"/>
        <v>6.7876954255321138</v>
      </c>
      <c r="AA52" s="40">
        <f>SUM($X$29:X52)</f>
        <v>429.11999999999995</v>
      </c>
    </row>
    <row r="53" spans="1:27" x14ac:dyDescent="0.25">
      <c r="A53" s="40">
        <f t="shared" si="2"/>
        <v>73</v>
      </c>
      <c r="B53" s="40" t="s">
        <v>27</v>
      </c>
      <c r="C53" s="40">
        <f t="shared" si="9"/>
        <v>17.88</v>
      </c>
      <c r="D53" s="40">
        <f t="shared" si="10"/>
        <v>37.229999999999997</v>
      </c>
      <c r="E53" s="40">
        <f t="shared" si="0"/>
        <v>19.349999999999998</v>
      </c>
      <c r="F53" s="40">
        <f>VLOOKUP(B53,'5. Control Tower-Mini Optimizer'!$D$34:$H$36,3,FALSE)</f>
        <v>26</v>
      </c>
      <c r="G53" s="40">
        <f>VLOOKUP(B53,'5. Control Tower-Mini Optimizer'!$D$34:$H$36,4,FALSE)</f>
        <v>0</v>
      </c>
      <c r="H53" s="40">
        <f t="shared" si="16"/>
        <v>24</v>
      </c>
      <c r="I53" s="40">
        <f>VLOOKUP(B53,'5. Control Tower-Mini Optimizer'!$D$34:$H$36,5,FALSE)</f>
        <v>59</v>
      </c>
      <c r="J53" s="43" cm="1">
        <f t="array" ref="J53">_xlfn.XLOOKUP(SUM(F53:G53)&amp;B53,M:M&amp;B:B,O:O)</f>
        <v>64.979992541191081</v>
      </c>
      <c r="K53" s="40">
        <v>1</v>
      </c>
      <c r="L53" s="40">
        <f t="shared" si="3"/>
        <v>25</v>
      </c>
      <c r="M53" s="40">
        <f>SUM($K$2:K53)</f>
        <v>51</v>
      </c>
      <c r="N53" s="41">
        <f t="shared" si="11"/>
        <v>6.9435057037405185E-2</v>
      </c>
      <c r="O53" s="41">
        <f>SUM($N$2:N53)</f>
        <v>99.890017443272356</v>
      </c>
      <c r="P53" s="42">
        <f>'6. Distribution generators'!C72</f>
        <v>0.98203176438253603</v>
      </c>
      <c r="Q53" s="43">
        <f>100-SUM($P$2:P52)</f>
        <v>2.777402281496208</v>
      </c>
      <c r="R53" s="43">
        <f t="shared" si="12"/>
        <v>0.53742734146951621</v>
      </c>
      <c r="S53" s="40">
        <f t="shared" si="13"/>
        <v>0.8</v>
      </c>
      <c r="T53" s="43">
        <f t="shared" si="14"/>
        <v>0.82722149552083069</v>
      </c>
      <c r="U53" s="41">
        <f t="shared" si="15"/>
        <v>-0.87</v>
      </c>
      <c r="V53" s="41">
        <f t="shared" si="4"/>
        <v>-0.84583660015098305</v>
      </c>
      <c r="W53" s="43">
        <f t="shared" si="5"/>
        <v>0.51881223683936384</v>
      </c>
      <c r="X53" s="40">
        <f t="shared" si="6"/>
        <v>17.88</v>
      </c>
      <c r="Y53" s="41">
        <f t="shared" si="7"/>
        <v>2.90163443422463E-2</v>
      </c>
      <c r="Z53" s="41">
        <f t="shared" si="8"/>
        <v>2.9016344342246301</v>
      </c>
      <c r="AA53" s="40">
        <f>SUM($X$29:X53)</f>
        <v>446.99999999999994</v>
      </c>
    </row>
    <row r="54" spans="1:27" x14ac:dyDescent="0.25">
      <c r="A54" s="40">
        <f t="shared" si="2"/>
        <v>77</v>
      </c>
      <c r="B54" s="40" t="s">
        <v>27</v>
      </c>
      <c r="C54" s="40">
        <f t="shared" si="9"/>
        <v>17.88</v>
      </c>
      <c r="D54" s="40">
        <f t="shared" si="10"/>
        <v>37.229999999999997</v>
      </c>
      <c r="E54" s="40">
        <f t="shared" si="0"/>
        <v>19.349999999999998</v>
      </c>
      <c r="F54" s="40">
        <f>VLOOKUP(B54,'5. Control Tower-Mini Optimizer'!$D$34:$H$36,3,FALSE)</f>
        <v>26</v>
      </c>
      <c r="G54" s="40">
        <f>VLOOKUP(B54,'5. Control Tower-Mini Optimizer'!$D$34:$H$36,4,FALSE)</f>
        <v>0</v>
      </c>
      <c r="H54" s="40">
        <f t="shared" si="16"/>
        <v>25</v>
      </c>
      <c r="I54" s="40">
        <f>VLOOKUP(B54,'5. Control Tower-Mini Optimizer'!$D$34:$H$36,5,FALSE)</f>
        <v>59</v>
      </c>
      <c r="J54" s="43" cm="1">
        <f t="array" ref="J54">_xlfn.XLOOKUP(SUM(F54:G54)&amp;B54,M:M&amp;B:B,O:O)</f>
        <v>64.979992541191081</v>
      </c>
      <c r="K54" s="40">
        <v>1</v>
      </c>
      <c r="L54" s="40">
        <f t="shared" si="3"/>
        <v>26</v>
      </c>
      <c r="M54" s="40">
        <f>SUM($K$2:K54)</f>
        <v>52</v>
      </c>
      <c r="N54" s="41">
        <f t="shared" si="11"/>
        <v>4.488426292784168E-2</v>
      </c>
      <c r="O54" s="41">
        <f>SUM($N$2:N54)</f>
        <v>99.934901706200193</v>
      </c>
      <c r="P54" s="42">
        <f>'6. Distribution generators'!C73</f>
        <v>0.67146263155013786</v>
      </c>
      <c r="Q54" s="43">
        <f>100-SUM($P$2:P53)</f>
        <v>1.7953705171136676</v>
      </c>
      <c r="R54" s="43">
        <f t="shared" si="12"/>
        <v>0.34740419506149467</v>
      </c>
      <c r="S54" s="40">
        <f t="shared" si="13"/>
        <v>0.8</v>
      </c>
      <c r="T54" s="43">
        <f t="shared" si="14"/>
        <v>0.53473315481713479</v>
      </c>
      <c r="U54" s="41">
        <f t="shared" si="15"/>
        <v>-0.87</v>
      </c>
      <c r="V54" s="41">
        <f t="shared" si="4"/>
        <v>-0.85438027650111115</v>
      </c>
      <c r="W54" s="43">
        <f t="shared" si="5"/>
        <v>2.7757073377518315E-2</v>
      </c>
      <c r="X54" s="40">
        <f t="shared" si="6"/>
        <v>17.88</v>
      </c>
      <c r="Y54" s="41">
        <f t="shared" si="7"/>
        <v>1.5524090255882729E-3</v>
      </c>
      <c r="Z54" s="41">
        <f t="shared" si="8"/>
        <v>0.15524090255882728</v>
      </c>
      <c r="AA54" s="40">
        <f>SUM($X$29:X54)</f>
        <v>464.87999999999994</v>
      </c>
    </row>
    <row r="55" spans="1:27" x14ac:dyDescent="0.25">
      <c r="A55" s="40">
        <f t="shared" si="2"/>
        <v>80</v>
      </c>
      <c r="B55" s="40" t="s">
        <v>27</v>
      </c>
      <c r="C55" s="40">
        <f t="shared" si="9"/>
        <v>17.88</v>
      </c>
      <c r="D55" s="40">
        <f t="shared" si="10"/>
        <v>37.229999999999997</v>
      </c>
      <c r="E55" s="40">
        <f t="shared" si="0"/>
        <v>19.349999999999998</v>
      </c>
      <c r="F55" s="40">
        <f>VLOOKUP(B55,'5. Control Tower-Mini Optimizer'!$D$34:$H$36,3,FALSE)</f>
        <v>26</v>
      </c>
      <c r="G55" s="40">
        <f>VLOOKUP(B55,'5. Control Tower-Mini Optimizer'!$D$34:$H$36,4,FALSE)</f>
        <v>0</v>
      </c>
      <c r="H55" s="40">
        <f t="shared" si="16"/>
        <v>26</v>
      </c>
      <c r="I55" s="40">
        <f>VLOOKUP(B55,'5. Control Tower-Mini Optimizer'!$D$34:$H$36,5,FALSE)</f>
        <v>59</v>
      </c>
      <c r="J55" s="43" cm="1">
        <f t="array" ref="J55">_xlfn.XLOOKUP(SUM(F55:G55)&amp;B55,M:M&amp;B:B,O:O)</f>
        <v>64.979992541191081</v>
      </c>
      <c r="K55" s="40">
        <v>1</v>
      </c>
      <c r="L55" s="40">
        <f t="shared" si="3"/>
        <v>27</v>
      </c>
      <c r="M55" s="40">
        <f>SUM($K$2:K55)</f>
        <v>53</v>
      </c>
      <c r="N55" s="41">
        <f t="shared" si="11"/>
        <v>2.8097697139088135E-2</v>
      </c>
      <c r="O55" s="41">
        <f>SUM($N$2:N55)</f>
        <v>99.962999403339282</v>
      </c>
      <c r="P55" s="42">
        <f>'6. Distribution generators'!C74</f>
        <v>0.44418237149131201</v>
      </c>
      <c r="Q55" s="43">
        <f>100-SUM($P$2:P54)</f>
        <v>1.1239078855635256</v>
      </c>
      <c r="R55" s="43">
        <f t="shared" si="12"/>
        <v>0.21747617585654219</v>
      </c>
      <c r="S55" s="40">
        <f t="shared" si="13"/>
        <v>0.8</v>
      </c>
      <c r="T55" s="43">
        <f t="shared" si="14"/>
        <v>0.33474472463624044</v>
      </c>
      <c r="U55" s="41">
        <f t="shared" si="15"/>
        <v>-0.87</v>
      </c>
      <c r="V55" s="41">
        <f t="shared" si="4"/>
        <v>-0.86022200139559724</v>
      </c>
      <c r="W55" s="43">
        <f t="shared" si="5"/>
        <v>-0.30800110090281457</v>
      </c>
      <c r="X55" s="40">
        <f t="shared" si="6"/>
        <v>17.88</v>
      </c>
      <c r="Y55" s="41">
        <f t="shared" si="7"/>
        <v>-1.7226012354743546E-2</v>
      </c>
      <c r="Z55" s="41">
        <f t="shared" si="8"/>
        <v>-1.7226012354743545</v>
      </c>
      <c r="AA55" s="40">
        <f>SUM($X$29:X55)</f>
        <v>482.75999999999993</v>
      </c>
    </row>
    <row r="56" spans="1:27" x14ac:dyDescent="0.25">
      <c r="A56" s="40">
        <f t="shared" si="2"/>
        <v>84</v>
      </c>
      <c r="B56" s="40" t="s">
        <v>27</v>
      </c>
      <c r="C56" s="40">
        <f t="shared" si="9"/>
        <v>17.88</v>
      </c>
      <c r="D56" s="40">
        <f t="shared" si="10"/>
        <v>37.229999999999997</v>
      </c>
      <c r="E56" s="40">
        <f t="shared" si="0"/>
        <v>19.349999999999998</v>
      </c>
      <c r="F56" s="40">
        <f>VLOOKUP(B56,'5. Control Tower-Mini Optimizer'!$D$34:$H$36,3,FALSE)</f>
        <v>26</v>
      </c>
      <c r="G56" s="40">
        <f>VLOOKUP(B56,'5. Control Tower-Mini Optimizer'!$D$34:$H$36,4,FALSE)</f>
        <v>0</v>
      </c>
      <c r="H56" s="40">
        <f t="shared" si="16"/>
        <v>27</v>
      </c>
      <c r="I56" s="40">
        <f>VLOOKUP(B56,'5. Control Tower-Mini Optimizer'!$D$34:$H$36,5,FALSE)</f>
        <v>59</v>
      </c>
      <c r="J56" s="43" cm="1">
        <f t="array" ref="J56">_xlfn.XLOOKUP(SUM(F56:G56)&amp;B56,M:M&amp;B:B,O:O)</f>
        <v>64.979992541191081</v>
      </c>
      <c r="K56" s="40">
        <v>1</v>
      </c>
      <c r="L56" s="40">
        <f t="shared" si="3"/>
        <v>28</v>
      </c>
      <c r="M56" s="40">
        <f>SUM($K$2:K56)</f>
        <v>54</v>
      </c>
      <c r="N56" s="41">
        <f t="shared" si="11"/>
        <v>1.6993137851805423E-2</v>
      </c>
      <c r="O56" s="41">
        <f>SUM($N$2:N56)</f>
        <v>99.979992541191081</v>
      </c>
      <c r="P56" s="42">
        <f>'6. Distribution generators'!C75</f>
        <v>0.28427845494431886</v>
      </c>
      <c r="Q56" s="43">
        <f>100-SUM($P$2:P55)</f>
        <v>0.67972551407221715</v>
      </c>
      <c r="R56" s="43">
        <f t="shared" si="12"/>
        <v>0.13152688697297399</v>
      </c>
      <c r="S56" s="40">
        <f t="shared" si="13"/>
        <v>0.8</v>
      </c>
      <c r="T56" s="43">
        <f t="shared" si="14"/>
        <v>0.20244944711126917</v>
      </c>
      <c r="U56" s="41">
        <f t="shared" si="15"/>
        <v>-0.87</v>
      </c>
      <c r="V56" s="41">
        <f t="shared" si="4"/>
        <v>-0.86408638802757165</v>
      </c>
      <c r="W56" s="43">
        <f t="shared" si="5"/>
        <v>-0.53011005394332855</v>
      </c>
      <c r="X56" s="40">
        <f t="shared" si="6"/>
        <v>17.88</v>
      </c>
      <c r="Y56" s="41">
        <f t="shared" si="7"/>
        <v>-2.9648213307792427E-2</v>
      </c>
      <c r="Z56" s="41">
        <f t="shared" si="8"/>
        <v>-2.9648213307792428</v>
      </c>
      <c r="AA56" s="40">
        <f>SUM($X$29:X56)</f>
        <v>500.63999999999993</v>
      </c>
    </row>
    <row r="57" spans="1:27" x14ac:dyDescent="0.25">
      <c r="A57" s="40">
        <f t="shared" si="2"/>
        <v>87</v>
      </c>
      <c r="B57" s="40" t="s">
        <v>27</v>
      </c>
      <c r="C57" s="40">
        <f t="shared" si="9"/>
        <v>17.88</v>
      </c>
      <c r="D57" s="40">
        <f t="shared" si="10"/>
        <v>37.229999999999997</v>
      </c>
      <c r="E57" s="40">
        <f t="shared" si="0"/>
        <v>19.349999999999998</v>
      </c>
      <c r="F57" s="40">
        <f>VLOOKUP(B57,'5. Control Tower-Mini Optimizer'!$D$34:$H$36,3,FALSE)</f>
        <v>26</v>
      </c>
      <c r="G57" s="40">
        <f>VLOOKUP(B57,'5. Control Tower-Mini Optimizer'!$D$34:$H$36,4,FALSE)</f>
        <v>0</v>
      </c>
      <c r="H57" s="40">
        <f t="shared" si="16"/>
        <v>28</v>
      </c>
      <c r="I57" s="40">
        <f>VLOOKUP(B57,'5. Control Tower-Mini Optimizer'!$D$34:$H$36,5,FALSE)</f>
        <v>59</v>
      </c>
      <c r="J57" s="43" cm="1">
        <f t="array" ref="J57">_xlfn.XLOOKUP(SUM(F57:G57)&amp;B57,M:M&amp;B:B,O:O)</f>
        <v>64.979992541191081</v>
      </c>
      <c r="K57" s="40">
        <v>1</v>
      </c>
      <c r="L57" s="40">
        <f t="shared" si="3"/>
        <v>29</v>
      </c>
      <c r="M57" s="40">
        <f>SUM($K$2:K57)</f>
        <v>55</v>
      </c>
      <c r="N57" s="41">
        <f t="shared" si="11"/>
        <v>9.8861764781975822E-3</v>
      </c>
      <c r="O57" s="41">
        <f>SUM($N$2:N57)</f>
        <v>99.989878717669285</v>
      </c>
      <c r="P57" s="42">
        <f>'6. Distribution generators'!C76</f>
        <v>0.17602312703092227</v>
      </c>
      <c r="Q57" s="43">
        <f>100-SUM($P$2:P56)</f>
        <v>0.39544705912790334</v>
      </c>
      <c r="R57" s="43">
        <f t="shared" si="12"/>
        <v>7.6519005941249288E-2</v>
      </c>
      <c r="S57" s="40">
        <f t="shared" si="13"/>
        <v>0.8</v>
      </c>
      <c r="T57" s="43">
        <f t="shared" si="14"/>
        <v>0.11777995209065473</v>
      </c>
      <c r="U57" s="41">
        <f t="shared" si="15"/>
        <v>-0.87</v>
      </c>
      <c r="V57" s="41">
        <f t="shared" si="4"/>
        <v>-0.86655961058558717</v>
      </c>
      <c r="W57" s="43">
        <f t="shared" si="5"/>
        <v>-0.67226065255368317</v>
      </c>
      <c r="X57" s="40">
        <f t="shared" si="6"/>
        <v>17.88</v>
      </c>
      <c r="Y57" s="41">
        <f t="shared" si="7"/>
        <v>-3.7598470500765278E-2</v>
      </c>
      <c r="Z57" s="41">
        <f t="shared" si="8"/>
        <v>-3.759847050076528</v>
      </c>
      <c r="AA57" s="40">
        <f>SUM($X$29:X57)</f>
        <v>518.52</v>
      </c>
    </row>
    <row r="58" spans="1:27" x14ac:dyDescent="0.25">
      <c r="A58" s="40">
        <f t="shared" si="2"/>
        <v>89</v>
      </c>
      <c r="B58" s="40" t="s">
        <v>27</v>
      </c>
      <c r="C58" s="40">
        <f t="shared" si="9"/>
        <v>17.88</v>
      </c>
      <c r="D58" s="40">
        <f t="shared" si="10"/>
        <v>37.229999999999997</v>
      </c>
      <c r="E58" s="40">
        <f t="shared" si="0"/>
        <v>19.349999999999998</v>
      </c>
      <c r="F58" s="40">
        <f>VLOOKUP(B58,'5. Control Tower-Mini Optimizer'!$D$34:$H$36,3,FALSE)</f>
        <v>26</v>
      </c>
      <c r="G58" s="40">
        <f>VLOOKUP(B58,'5. Control Tower-Mini Optimizer'!$D$34:$H$36,4,FALSE)</f>
        <v>0</v>
      </c>
      <c r="H58" s="40">
        <f t="shared" si="16"/>
        <v>29</v>
      </c>
      <c r="I58" s="40">
        <f>VLOOKUP(B58,'5. Control Tower-Mini Optimizer'!$D$34:$H$36,5,FALSE)</f>
        <v>59</v>
      </c>
      <c r="J58" s="43" cm="1">
        <f t="array" ref="J58">_xlfn.XLOOKUP(SUM(F58:G58)&amp;B58,M:M&amp;B:B,O:O)</f>
        <v>64.979992541191081</v>
      </c>
      <c r="K58" s="40">
        <v>1</v>
      </c>
      <c r="L58" s="40">
        <f t="shared" si="3"/>
        <v>30</v>
      </c>
      <c r="M58" s="40">
        <f>SUM($K$2:K58)</f>
        <v>56</v>
      </c>
      <c r="N58" s="41">
        <f t="shared" si="11"/>
        <v>5.485598302424676E-3</v>
      </c>
      <c r="O58" s="41">
        <f>SUM($N$2:N58)</f>
        <v>99.995364315971713</v>
      </c>
      <c r="P58" s="42">
        <f>'6. Distribution generators'!C77</f>
        <v>0.10544807965177987</v>
      </c>
      <c r="Q58" s="43">
        <f>100-SUM($P$2:P57)</f>
        <v>0.21942393209698707</v>
      </c>
      <c r="R58" s="43">
        <f t="shared" si="12"/>
        <v>4.2458530860766987E-2</v>
      </c>
      <c r="S58" s="40">
        <f t="shared" si="13"/>
        <v>0.8</v>
      </c>
      <c r="T58" s="43">
        <f t="shared" si="14"/>
        <v>6.5353223935766633E-2</v>
      </c>
      <c r="U58" s="41">
        <f t="shared" si="15"/>
        <v>-0.87</v>
      </c>
      <c r="V58" s="41">
        <f t="shared" si="4"/>
        <v>-0.86809101179075621</v>
      </c>
      <c r="W58" s="43">
        <f t="shared" si="5"/>
        <v>-0.76027925699422261</v>
      </c>
      <c r="X58" s="40">
        <f t="shared" si="6"/>
        <v>17.88</v>
      </c>
      <c r="Y58" s="41">
        <f t="shared" si="7"/>
        <v>-4.2521211241287618E-2</v>
      </c>
      <c r="Z58" s="41">
        <f t="shared" si="8"/>
        <v>-4.2521211241287622</v>
      </c>
      <c r="AA58" s="40">
        <f>SUM($X$29:X58)</f>
        <v>536.4</v>
      </c>
    </row>
    <row r="59" spans="1:27" x14ac:dyDescent="0.25">
      <c r="A59" s="40">
        <f t="shared" si="2"/>
        <v>91</v>
      </c>
      <c r="B59" s="40" t="s">
        <v>27</v>
      </c>
      <c r="C59" s="40">
        <f t="shared" si="9"/>
        <v>17.88</v>
      </c>
      <c r="D59" s="40">
        <f t="shared" si="10"/>
        <v>37.229999999999997</v>
      </c>
      <c r="E59" s="40">
        <f t="shared" si="0"/>
        <v>19.349999999999998</v>
      </c>
      <c r="F59" s="40">
        <f>VLOOKUP(B59,'5. Control Tower-Mini Optimizer'!$D$34:$H$36,3,FALSE)</f>
        <v>26</v>
      </c>
      <c r="G59" s="40">
        <f>VLOOKUP(B59,'5. Control Tower-Mini Optimizer'!$D$34:$H$36,4,FALSE)</f>
        <v>0</v>
      </c>
      <c r="H59" s="40">
        <f t="shared" si="16"/>
        <v>30</v>
      </c>
      <c r="I59" s="40">
        <f>VLOOKUP(B59,'5. Control Tower-Mini Optimizer'!$D$34:$H$36,5,FALSE)</f>
        <v>59</v>
      </c>
      <c r="J59" s="43" cm="1">
        <f t="array" ref="J59">_xlfn.XLOOKUP(SUM(F59:G59)&amp;B59,M:M&amp;B:B,O:O)</f>
        <v>64.979992541191081</v>
      </c>
      <c r="K59" s="40">
        <v>1</v>
      </c>
      <c r="L59" s="40">
        <f t="shared" si="3"/>
        <v>31</v>
      </c>
      <c r="M59" s="40">
        <f>SUM($K$2:K59)</f>
        <v>57</v>
      </c>
      <c r="N59" s="41">
        <f t="shared" si="11"/>
        <v>2.8493963111301916E-3</v>
      </c>
      <c r="O59" s="41">
        <f>SUM($N$2:N59)</f>
        <v>99.998213712282848</v>
      </c>
      <c r="P59" s="42">
        <f>'6. Distribution generators'!C78</f>
        <v>6.1115416505742079E-2</v>
      </c>
      <c r="Q59" s="43">
        <f>100-SUM($P$2:P58)</f>
        <v>0.11397585244520769</v>
      </c>
      <c r="R59" s="43">
        <f t="shared" si="12"/>
        <v>2.2054327448147684E-2</v>
      </c>
      <c r="S59" s="40">
        <f t="shared" si="13"/>
        <v>0.8</v>
      </c>
      <c r="T59" s="43">
        <f t="shared" si="14"/>
        <v>3.3946567892280656E-2</v>
      </c>
      <c r="U59" s="41">
        <f t="shared" si="15"/>
        <v>-0.87</v>
      </c>
      <c r="V59" s="41">
        <f t="shared" si="4"/>
        <v>-0.86900841008372665</v>
      </c>
      <c r="W59" s="43">
        <f t="shared" si="5"/>
        <v>-0.81300751474329824</v>
      </c>
      <c r="X59" s="40">
        <f t="shared" si="6"/>
        <v>17.88</v>
      </c>
      <c r="Y59" s="41">
        <f t="shared" si="7"/>
        <v>-4.5470218945374626E-2</v>
      </c>
      <c r="Z59" s="41">
        <f t="shared" si="8"/>
        <v>-4.5470218945374627</v>
      </c>
      <c r="AA59" s="40">
        <f>SUM($X$29:X59)</f>
        <v>554.28</v>
      </c>
    </row>
    <row r="60" spans="1:27" x14ac:dyDescent="0.25">
      <c r="A60" s="40">
        <f t="shared" si="2"/>
        <v>93</v>
      </c>
      <c r="B60" s="40" t="s">
        <v>27</v>
      </c>
      <c r="C60" s="40">
        <f t="shared" si="9"/>
        <v>17.88</v>
      </c>
      <c r="D60" s="40">
        <f t="shared" si="10"/>
        <v>37.229999999999997</v>
      </c>
      <c r="E60" s="40">
        <f t="shared" si="0"/>
        <v>19.349999999999998</v>
      </c>
      <c r="F60" s="40">
        <f>VLOOKUP(B60,'5. Control Tower-Mini Optimizer'!$D$34:$H$36,3,FALSE)</f>
        <v>26</v>
      </c>
      <c r="G60" s="40">
        <f>VLOOKUP(B60,'5. Control Tower-Mini Optimizer'!$D$34:$H$36,4,FALSE)</f>
        <v>0</v>
      </c>
      <c r="H60" s="40">
        <f t="shared" si="16"/>
        <v>31</v>
      </c>
      <c r="I60" s="40">
        <f>VLOOKUP(B60,'5. Control Tower-Mini Optimizer'!$D$34:$H$36,5,FALSE)</f>
        <v>59</v>
      </c>
      <c r="J60" s="43" cm="1">
        <f t="array" ref="J60">_xlfn.XLOOKUP(SUM(F60:G60)&amp;B60,M:M&amp;B:B,O:O)</f>
        <v>64.979992541191081</v>
      </c>
      <c r="K60" s="40">
        <v>1</v>
      </c>
      <c r="L60" s="40">
        <f t="shared" si="3"/>
        <v>32</v>
      </c>
      <c r="M60" s="40">
        <f>SUM($K$2:K60)</f>
        <v>58</v>
      </c>
      <c r="N60" s="41">
        <f t="shared" si="11"/>
        <v>1.3215108984866216E-3</v>
      </c>
      <c r="O60" s="41">
        <f>SUM($N$2:N60)</f>
        <v>99.99953522318134</v>
      </c>
      <c r="P60" s="42">
        <f>'6. Distribution generators'!C79</f>
        <v>3.4269363191869483E-2</v>
      </c>
      <c r="Q60" s="43">
        <f>100-SUM($P$2:P59)</f>
        <v>5.2860435939464878E-2</v>
      </c>
      <c r="R60" s="43">
        <f t="shared" si="12"/>
        <v>1.0228494354286452E-2</v>
      </c>
      <c r="S60" s="40">
        <f t="shared" si="13"/>
        <v>0.8</v>
      </c>
      <c r="T60" s="43">
        <f t="shared" si="14"/>
        <v>1.5743952240210218E-2</v>
      </c>
      <c r="U60" s="41">
        <f t="shared" si="15"/>
        <v>-0.87</v>
      </c>
      <c r="V60" s="41">
        <f t="shared" si="4"/>
        <v>-0.86954011420732669</v>
      </c>
      <c r="W60" s="43">
        <f t="shared" si="5"/>
        <v>-0.84356766761283009</v>
      </c>
      <c r="X60" s="40">
        <f t="shared" si="6"/>
        <v>17.88</v>
      </c>
      <c r="Y60" s="41">
        <f t="shared" si="7"/>
        <v>-4.7179399754632555E-2</v>
      </c>
      <c r="Z60" s="41">
        <f t="shared" si="8"/>
        <v>-4.7179399754632554</v>
      </c>
      <c r="AA60" s="40">
        <f>SUM($X$29:X60)</f>
        <v>572.16</v>
      </c>
    </row>
    <row r="61" spans="1:27" x14ac:dyDescent="0.25">
      <c r="A61" s="40">
        <f t="shared" si="2"/>
        <v>95</v>
      </c>
      <c r="B61" s="40" t="s">
        <v>27</v>
      </c>
      <c r="C61" s="40">
        <f t="shared" si="9"/>
        <v>17.88</v>
      </c>
      <c r="D61" s="40">
        <f t="shared" si="10"/>
        <v>37.229999999999997</v>
      </c>
      <c r="E61" s="40">
        <f t="shared" ref="E61:E62" si="17">D61-C61</f>
        <v>19.349999999999998</v>
      </c>
      <c r="F61" s="40">
        <f>VLOOKUP(B61,'5. Control Tower-Mini Optimizer'!$D$34:$H$36,3,FALSE)</f>
        <v>26</v>
      </c>
      <c r="G61" s="40">
        <f>VLOOKUP(B61,'5. Control Tower-Mini Optimizer'!$D$34:$H$36,4,FALSE)</f>
        <v>0</v>
      </c>
      <c r="H61" s="40">
        <f t="shared" si="16"/>
        <v>32</v>
      </c>
      <c r="I61" s="40">
        <f>VLOOKUP(B61,'5. Control Tower-Mini Optimizer'!$D$34:$H$36,5,FALSE)</f>
        <v>59</v>
      </c>
      <c r="J61" s="43" cm="1">
        <f t="array" ref="J61">_xlfn.XLOOKUP(SUM(F61:G61)&amp;B61,M:M&amp;B:B,O:O)</f>
        <v>64.979992541191081</v>
      </c>
      <c r="K61" s="40">
        <v>1</v>
      </c>
      <c r="L61" s="40">
        <f t="shared" si="3"/>
        <v>33</v>
      </c>
      <c r="M61" s="40">
        <f>SUM($K$2:K61)</f>
        <v>59</v>
      </c>
      <c r="N61" s="41">
        <f t="shared" ref="N61:N62" si="18">Q61*100/SUM($Q$3:$Q$62)</f>
        <v>4.6477681868992691E-4</v>
      </c>
      <c r="O61" s="41">
        <f>SUM($N$2:N61)</f>
        <v>100.00000000000003</v>
      </c>
      <c r="P61" s="42">
        <f>'6. Distribution generators'!C80</f>
        <v>1.8591072747555257E-2</v>
      </c>
      <c r="Q61" s="43">
        <f>100-SUM($P$2:P60)</f>
        <v>1.8591072747597082E-2</v>
      </c>
      <c r="R61" s="43">
        <f t="shared" ref="R61:R62" si="19">E61*Q61/100</f>
        <v>3.597372576660035E-3</v>
      </c>
      <c r="S61" s="40">
        <f t="shared" si="13"/>
        <v>0.8</v>
      </c>
      <c r="T61" s="43">
        <f t="shared" ref="T61:T62" si="20">D61*Q61*S61/100</f>
        <v>5.5371651071443153E-3</v>
      </c>
      <c r="U61" s="41">
        <f t="shared" si="15"/>
        <v>-0.87</v>
      </c>
      <c r="V61" s="41">
        <f t="shared" si="4"/>
        <v>-0.86983825766709588</v>
      </c>
      <c r="W61" s="43">
        <f t="shared" si="5"/>
        <v>-0.86070371998329154</v>
      </c>
      <c r="X61" s="40">
        <f t="shared" si="6"/>
        <v>17.88</v>
      </c>
      <c r="Y61" s="41">
        <f t="shared" si="7"/>
        <v>-4.813779194537425E-2</v>
      </c>
      <c r="Z61" s="41">
        <f t="shared" si="8"/>
        <v>-4.8137791945374246</v>
      </c>
      <c r="AA61" s="40">
        <f>SUM($X$29:X61)</f>
        <v>590.04</v>
      </c>
    </row>
    <row r="62" spans="1:27" x14ac:dyDescent="0.25">
      <c r="A62" s="40">
        <f t="shared" si="2"/>
        <v>116</v>
      </c>
      <c r="B62" s="40" t="s">
        <v>27</v>
      </c>
      <c r="C62" s="40">
        <f t="shared" si="9"/>
        <v>17.88</v>
      </c>
      <c r="D62" s="40">
        <f t="shared" si="10"/>
        <v>37.229999999999997</v>
      </c>
      <c r="E62" s="40">
        <f t="shared" si="17"/>
        <v>19.349999999999998</v>
      </c>
      <c r="F62" s="40">
        <f>VLOOKUP(B62,'5. Control Tower-Mini Optimizer'!$D$34:$H$36,3,FALSE)</f>
        <v>26</v>
      </c>
      <c r="G62" s="40">
        <f>VLOOKUP(B62,'5. Control Tower-Mini Optimizer'!$D$34:$H$36,4,FALSE)</f>
        <v>0</v>
      </c>
      <c r="H62" s="40">
        <f t="shared" si="16"/>
        <v>33</v>
      </c>
      <c r="I62" s="40">
        <f>VLOOKUP(B62,'5. Control Tower-Mini Optimizer'!$D$34:$H$36,5,FALSE)</f>
        <v>59</v>
      </c>
      <c r="J62" s="43" cm="1">
        <f t="array" ref="J62">_xlfn.XLOOKUP(SUM(F62:G62)&amp;B62,M:M&amp;B:B,O:O)</f>
        <v>64.979992541191081</v>
      </c>
      <c r="K62" s="40">
        <v>1</v>
      </c>
      <c r="L62" s="40">
        <f t="shared" si="3"/>
        <v>34</v>
      </c>
      <c r="M62" s="40">
        <f>SUM($K$2:K62)</f>
        <v>60</v>
      </c>
      <c r="N62" s="41">
        <f t="shared" si="18"/>
        <v>0</v>
      </c>
      <c r="O62" s="41">
        <f>SUM($N$2:N62)</f>
        <v>100.00000000000003</v>
      </c>
      <c r="P62" s="42">
        <f>'6. Distribution generators'!C81</f>
        <v>0</v>
      </c>
      <c r="Q62" s="43">
        <f>100-SUM($P$2:P61)</f>
        <v>0</v>
      </c>
      <c r="R62" s="43">
        <f t="shared" si="19"/>
        <v>0</v>
      </c>
      <c r="S62" s="40">
        <f t="shared" si="13"/>
        <v>0.8</v>
      </c>
      <c r="T62" s="43">
        <f t="shared" si="20"/>
        <v>0</v>
      </c>
      <c r="U62" s="41">
        <f t="shared" si="15"/>
        <v>-0.87</v>
      </c>
      <c r="V62" s="41">
        <f t="shared" si="4"/>
        <v>-0.87</v>
      </c>
      <c r="W62" s="43">
        <f t="shared" si="5"/>
        <v>-0.87</v>
      </c>
      <c r="X62" s="40">
        <f t="shared" si="6"/>
        <v>17.88</v>
      </c>
      <c r="Y62" s="41">
        <f t="shared" si="7"/>
        <v>-4.8657718120805368E-2</v>
      </c>
      <c r="Z62" s="41">
        <f t="shared" si="8"/>
        <v>-4.8657718120805367</v>
      </c>
      <c r="AA62" s="40">
        <f>SUM($X$29:X62)</f>
        <v>607.91999999999996</v>
      </c>
    </row>
    <row r="63" spans="1:27" x14ac:dyDescent="0.25">
      <c r="A63" s="40">
        <f t="shared" si="2"/>
        <v>116</v>
      </c>
      <c r="B63" s="40" t="s">
        <v>27</v>
      </c>
      <c r="C63" s="40">
        <f t="shared" si="9"/>
        <v>17.88</v>
      </c>
      <c r="D63" s="40">
        <f t="shared" si="10"/>
        <v>37.229999999999997</v>
      </c>
      <c r="E63" s="40">
        <f t="shared" ref="E63:E95" si="21">D63-C63</f>
        <v>19.349999999999998</v>
      </c>
      <c r="F63" s="40">
        <f>VLOOKUP(B63,'5. Control Tower-Mini Optimizer'!$D$34:$H$36,3,FALSE)</f>
        <v>26</v>
      </c>
      <c r="G63" s="40">
        <f>VLOOKUP(B63,'5. Control Tower-Mini Optimizer'!$D$34:$H$36,4,FALSE)</f>
        <v>0</v>
      </c>
      <c r="H63" s="40">
        <f t="shared" si="16"/>
        <v>34</v>
      </c>
      <c r="I63" s="40">
        <f>VLOOKUP(B63,'5. Control Tower-Mini Optimizer'!$D$34:$H$36,5,FALSE)</f>
        <v>59</v>
      </c>
      <c r="J63" s="43" cm="1">
        <f t="array" ref="J63">_xlfn.XLOOKUP(SUM(F63:G63)&amp;B63,M:M&amp;B:B,O:O)</f>
        <v>64.979992541191081</v>
      </c>
      <c r="K63" s="40">
        <v>1</v>
      </c>
      <c r="L63" s="40">
        <f t="shared" si="3"/>
        <v>35</v>
      </c>
      <c r="M63" s="40">
        <f>SUM($K$2:K63)</f>
        <v>61</v>
      </c>
      <c r="N63" s="41">
        <f t="shared" ref="N63:N95" si="22">Q63*100/SUM($Q$3:$Q$62)</f>
        <v>0</v>
      </c>
      <c r="O63" s="41">
        <f>SUM($N$2:N63)</f>
        <v>100.00000000000003</v>
      </c>
      <c r="P63" s="42">
        <f>'6. Distribution generators'!C82</f>
        <v>0</v>
      </c>
      <c r="Q63" s="43">
        <f>100-SUM($P$2:P62)</f>
        <v>0</v>
      </c>
      <c r="R63" s="43">
        <f t="shared" ref="R63:R95" si="23">E63*Q63/100</f>
        <v>0</v>
      </c>
      <c r="S63" s="40">
        <f t="shared" si="13"/>
        <v>0.8</v>
      </c>
      <c r="T63" s="43">
        <f t="shared" ref="T63:T95" si="24">D63*Q63*S63/100</f>
        <v>0</v>
      </c>
      <c r="U63" s="41">
        <f t="shared" si="15"/>
        <v>-0.87</v>
      </c>
      <c r="V63" s="41">
        <f t="shared" si="4"/>
        <v>-0.87</v>
      </c>
      <c r="W63" s="43">
        <f t="shared" si="5"/>
        <v>-0.87</v>
      </c>
      <c r="X63" s="40">
        <f t="shared" si="6"/>
        <v>17.88</v>
      </c>
      <c r="Y63" s="41">
        <f t="shared" si="7"/>
        <v>-4.8657718120805368E-2</v>
      </c>
      <c r="Z63" s="41">
        <f t="shared" si="8"/>
        <v>-4.8657718120805367</v>
      </c>
      <c r="AA63" s="40">
        <f>SUM($X$29:X63)</f>
        <v>625.79999999999995</v>
      </c>
    </row>
    <row r="64" spans="1:27" x14ac:dyDescent="0.25">
      <c r="A64" s="40">
        <f t="shared" si="2"/>
        <v>116</v>
      </c>
      <c r="B64" s="40" t="s">
        <v>27</v>
      </c>
      <c r="C64" s="40">
        <f t="shared" si="9"/>
        <v>17.88</v>
      </c>
      <c r="D64" s="40">
        <f t="shared" si="10"/>
        <v>37.229999999999997</v>
      </c>
      <c r="E64" s="40">
        <f t="shared" si="21"/>
        <v>19.349999999999998</v>
      </c>
      <c r="F64" s="40">
        <f>VLOOKUP(B64,'5. Control Tower-Mini Optimizer'!$D$34:$H$36,3,FALSE)</f>
        <v>26</v>
      </c>
      <c r="G64" s="40">
        <f>VLOOKUP(B64,'5. Control Tower-Mini Optimizer'!$D$34:$H$36,4,FALSE)</f>
        <v>0</v>
      </c>
      <c r="H64" s="40">
        <f t="shared" si="16"/>
        <v>35</v>
      </c>
      <c r="I64" s="40">
        <f>VLOOKUP(B64,'5. Control Tower-Mini Optimizer'!$D$34:$H$36,5,FALSE)</f>
        <v>59</v>
      </c>
      <c r="J64" s="43" cm="1">
        <f t="array" ref="J64">_xlfn.XLOOKUP(SUM(F64:G64)&amp;B64,M:M&amp;B:B,O:O)</f>
        <v>64.979992541191081</v>
      </c>
      <c r="K64" s="40">
        <v>1</v>
      </c>
      <c r="L64" s="40">
        <f t="shared" si="3"/>
        <v>36</v>
      </c>
      <c r="M64" s="40">
        <f>SUM($K$2:K64)</f>
        <v>62</v>
      </c>
      <c r="N64" s="41">
        <f t="shared" si="22"/>
        <v>0</v>
      </c>
      <c r="O64" s="41">
        <f>SUM($N$2:N64)</f>
        <v>100.00000000000003</v>
      </c>
      <c r="P64" s="42">
        <f>'6. Distribution generators'!C83</f>
        <v>0</v>
      </c>
      <c r="Q64" s="43">
        <f>100-SUM($P$2:P63)</f>
        <v>0</v>
      </c>
      <c r="R64" s="43">
        <f t="shared" si="23"/>
        <v>0</v>
      </c>
      <c r="S64" s="40">
        <f t="shared" si="13"/>
        <v>0.8</v>
      </c>
      <c r="T64" s="43">
        <f t="shared" si="24"/>
        <v>0</v>
      </c>
      <c r="U64" s="41">
        <f t="shared" si="15"/>
        <v>-0.87</v>
      </c>
      <c r="V64" s="41">
        <f t="shared" si="4"/>
        <v>-0.87</v>
      </c>
      <c r="W64" s="43">
        <f t="shared" si="5"/>
        <v>-0.87</v>
      </c>
      <c r="X64" s="40">
        <f t="shared" si="6"/>
        <v>17.88</v>
      </c>
      <c r="Y64" s="41">
        <f t="shared" si="7"/>
        <v>-4.8657718120805368E-2</v>
      </c>
      <c r="Z64" s="41">
        <f t="shared" si="8"/>
        <v>-4.8657718120805367</v>
      </c>
      <c r="AA64" s="40">
        <f>SUM($X$29:X64)</f>
        <v>643.67999999999995</v>
      </c>
    </row>
    <row r="65" spans="1:27" x14ac:dyDescent="0.25">
      <c r="A65" s="40">
        <f t="shared" si="2"/>
        <v>116</v>
      </c>
      <c r="B65" s="40" t="s">
        <v>27</v>
      </c>
      <c r="C65" s="40">
        <f t="shared" si="9"/>
        <v>17.88</v>
      </c>
      <c r="D65" s="40">
        <f t="shared" si="10"/>
        <v>37.229999999999997</v>
      </c>
      <c r="E65" s="40">
        <f t="shared" si="21"/>
        <v>19.349999999999998</v>
      </c>
      <c r="F65" s="40">
        <f>VLOOKUP(B65,'5. Control Tower-Mini Optimizer'!$D$34:$H$36,3,FALSE)</f>
        <v>26</v>
      </c>
      <c r="G65" s="40">
        <f>VLOOKUP(B65,'5. Control Tower-Mini Optimizer'!$D$34:$H$36,4,FALSE)</f>
        <v>0</v>
      </c>
      <c r="H65" s="40">
        <f t="shared" si="16"/>
        <v>36</v>
      </c>
      <c r="I65" s="40">
        <f>VLOOKUP(B65,'5. Control Tower-Mini Optimizer'!$D$34:$H$36,5,FALSE)</f>
        <v>59</v>
      </c>
      <c r="J65" s="43" cm="1">
        <f t="array" ref="J65">_xlfn.XLOOKUP(SUM(F65:G65)&amp;B65,M:M&amp;B:B,O:O)</f>
        <v>64.979992541191081</v>
      </c>
      <c r="K65" s="40">
        <v>1</v>
      </c>
      <c r="L65" s="40">
        <f t="shared" si="3"/>
        <v>37</v>
      </c>
      <c r="M65" s="40">
        <f>SUM($K$2:K65)</f>
        <v>63</v>
      </c>
      <c r="N65" s="41">
        <f t="shared" si="22"/>
        <v>0</v>
      </c>
      <c r="O65" s="41">
        <f>SUM($N$2:N65)</f>
        <v>100.00000000000003</v>
      </c>
      <c r="P65" s="42">
        <f>'6. Distribution generators'!C84</f>
        <v>0</v>
      </c>
      <c r="Q65" s="43">
        <f>100-SUM($P$2:P64)</f>
        <v>0</v>
      </c>
      <c r="R65" s="43">
        <f t="shared" si="23"/>
        <v>0</v>
      </c>
      <c r="S65" s="40">
        <f t="shared" si="13"/>
        <v>0.8</v>
      </c>
      <c r="T65" s="43">
        <f t="shared" si="24"/>
        <v>0</v>
      </c>
      <c r="U65" s="41">
        <f t="shared" si="15"/>
        <v>-0.87</v>
      </c>
      <c r="V65" s="41">
        <f t="shared" si="4"/>
        <v>-0.87</v>
      </c>
      <c r="W65" s="43">
        <f t="shared" si="5"/>
        <v>-0.87</v>
      </c>
      <c r="X65" s="40">
        <f t="shared" si="6"/>
        <v>17.88</v>
      </c>
      <c r="Y65" s="41">
        <f t="shared" si="7"/>
        <v>-4.8657718120805368E-2</v>
      </c>
      <c r="Z65" s="41">
        <f t="shared" si="8"/>
        <v>-4.8657718120805367</v>
      </c>
      <c r="AA65" s="40">
        <f>SUM($X$29:X65)</f>
        <v>661.56</v>
      </c>
    </row>
    <row r="66" spans="1:27" x14ac:dyDescent="0.25">
      <c r="A66" s="40">
        <f t="shared" ref="A66:A129" si="25">IFERROR(_xlfn.RANK.AVG(Z66,Z:Z,0),"")</f>
        <v>116</v>
      </c>
      <c r="B66" s="40" t="s">
        <v>27</v>
      </c>
      <c r="C66" s="40">
        <f t="shared" si="9"/>
        <v>17.88</v>
      </c>
      <c r="D66" s="40">
        <f t="shared" si="10"/>
        <v>37.229999999999997</v>
      </c>
      <c r="E66" s="40">
        <f t="shared" si="21"/>
        <v>19.349999999999998</v>
      </c>
      <c r="F66" s="40">
        <f>VLOOKUP(B66,'5. Control Tower-Mini Optimizer'!$D$34:$H$36,3,FALSE)</f>
        <v>26</v>
      </c>
      <c r="G66" s="40">
        <f>VLOOKUP(B66,'5. Control Tower-Mini Optimizer'!$D$34:$H$36,4,FALSE)</f>
        <v>0</v>
      </c>
      <c r="H66" s="40">
        <f t="shared" si="16"/>
        <v>37</v>
      </c>
      <c r="I66" s="40">
        <f>VLOOKUP(B66,'5. Control Tower-Mini Optimizer'!$D$34:$H$36,5,FALSE)</f>
        <v>59</v>
      </c>
      <c r="J66" s="43" cm="1">
        <f t="array" ref="J66">_xlfn.XLOOKUP(SUM(F66:G66)&amp;B66,M:M&amp;B:B,O:O)</f>
        <v>64.979992541191081</v>
      </c>
      <c r="K66" s="40">
        <v>1</v>
      </c>
      <c r="L66" s="40">
        <f t="shared" si="3"/>
        <v>38</v>
      </c>
      <c r="M66" s="40">
        <f>SUM($K$2:K66)</f>
        <v>64</v>
      </c>
      <c r="N66" s="41">
        <f t="shared" si="22"/>
        <v>0</v>
      </c>
      <c r="O66" s="41">
        <f>SUM($N$2:N66)</f>
        <v>100.00000000000003</v>
      </c>
      <c r="P66" s="42">
        <f>'6. Distribution generators'!C85</f>
        <v>0</v>
      </c>
      <c r="Q66" s="43">
        <f>100-SUM($P$2:P65)</f>
        <v>0</v>
      </c>
      <c r="R66" s="43">
        <f t="shared" si="23"/>
        <v>0</v>
      </c>
      <c r="S66" s="40">
        <f t="shared" si="13"/>
        <v>0.8</v>
      </c>
      <c r="T66" s="43">
        <f t="shared" si="24"/>
        <v>0</v>
      </c>
      <c r="U66" s="41">
        <f t="shared" si="15"/>
        <v>-0.87</v>
      </c>
      <c r="V66" s="41">
        <f t="shared" si="4"/>
        <v>-0.87</v>
      </c>
      <c r="W66" s="43">
        <f t="shared" si="5"/>
        <v>-0.87</v>
      </c>
      <c r="X66" s="40">
        <f t="shared" si="6"/>
        <v>17.88</v>
      </c>
      <c r="Y66" s="41">
        <f t="shared" si="7"/>
        <v>-4.8657718120805368E-2</v>
      </c>
      <c r="Z66" s="41">
        <f t="shared" si="8"/>
        <v>-4.8657718120805367</v>
      </c>
      <c r="AA66" s="40">
        <f>SUM($X$29:X66)</f>
        <v>679.43999999999994</v>
      </c>
    </row>
    <row r="67" spans="1:27" x14ac:dyDescent="0.25">
      <c r="A67" s="40">
        <f t="shared" si="25"/>
        <v>116</v>
      </c>
      <c r="B67" s="40" t="s">
        <v>27</v>
      </c>
      <c r="C67" s="40">
        <f t="shared" si="9"/>
        <v>17.88</v>
      </c>
      <c r="D67" s="40">
        <f t="shared" si="10"/>
        <v>37.229999999999997</v>
      </c>
      <c r="E67" s="40">
        <f t="shared" si="21"/>
        <v>19.349999999999998</v>
      </c>
      <c r="F67" s="40">
        <f>VLOOKUP(B67,'5. Control Tower-Mini Optimizer'!$D$34:$H$36,3,FALSE)</f>
        <v>26</v>
      </c>
      <c r="G67" s="40">
        <f>VLOOKUP(B67,'5. Control Tower-Mini Optimizer'!$D$34:$H$36,4,FALSE)</f>
        <v>0</v>
      </c>
      <c r="H67" s="40">
        <f t="shared" si="16"/>
        <v>38</v>
      </c>
      <c r="I67" s="40">
        <f>VLOOKUP(B67,'5. Control Tower-Mini Optimizer'!$D$34:$H$36,5,FALSE)</f>
        <v>59</v>
      </c>
      <c r="J67" s="43" cm="1">
        <f t="array" ref="J67">_xlfn.XLOOKUP(SUM(F67:G67)&amp;B67,M:M&amp;B:B,O:O)</f>
        <v>64.979992541191081</v>
      </c>
      <c r="K67" s="40">
        <v>1</v>
      </c>
      <c r="L67" s="40">
        <f t="shared" ref="L67:L130" si="26">IF(M67&gt;SUM(F67:G67),H67+K67,"")</f>
        <v>39</v>
      </c>
      <c r="M67" s="40">
        <f>SUM($K$2:K67)</f>
        <v>65</v>
      </c>
      <c r="N67" s="41">
        <f t="shared" si="22"/>
        <v>0</v>
      </c>
      <c r="O67" s="41">
        <f>SUM($N$2:N67)</f>
        <v>100.00000000000003</v>
      </c>
      <c r="P67" s="42">
        <f>'6. Distribution generators'!C86</f>
        <v>0</v>
      </c>
      <c r="Q67" s="43">
        <f>100-SUM($P$2:P66)</f>
        <v>0</v>
      </c>
      <c r="R67" s="43">
        <f t="shared" si="23"/>
        <v>0</v>
      </c>
      <c r="S67" s="40">
        <f t="shared" si="13"/>
        <v>0.8</v>
      </c>
      <c r="T67" s="43">
        <f t="shared" si="24"/>
        <v>0</v>
      </c>
      <c r="U67" s="41">
        <f t="shared" si="15"/>
        <v>-0.87</v>
      </c>
      <c r="V67" s="41">
        <f t="shared" ref="V67:V102" si="27">IF(M67&gt;SUM(F67:G67),U67*(100-Q67)/100,"")</f>
        <v>-0.87</v>
      </c>
      <c r="W67" s="43">
        <f t="shared" ref="W67:W102" si="28">IF(M67&gt;SUM(F67:G67),R67+V67+T67,"")</f>
        <v>-0.87</v>
      </c>
      <c r="X67" s="40">
        <f t="shared" ref="X67:X102" si="29">IF(M67&gt;SUM(F67:G67),C67,"")</f>
        <v>17.88</v>
      </c>
      <c r="Y67" s="41">
        <f t="shared" ref="Y67:Y102" si="30">IF(M67&gt;SUM(F67:G67),W67/X67,"")</f>
        <v>-4.8657718120805368E-2</v>
      </c>
      <c r="Z67" s="41">
        <f t="shared" ref="Z67:Z102" si="31">IF(M67&gt;SUM(F67:G67),Y67*100,"")</f>
        <v>-4.8657718120805367</v>
      </c>
      <c r="AA67" s="40">
        <f>SUM($X$29:X67)</f>
        <v>697.31999999999994</v>
      </c>
    </row>
    <row r="68" spans="1:27" x14ac:dyDescent="0.25">
      <c r="A68" s="40">
        <f t="shared" si="25"/>
        <v>116</v>
      </c>
      <c r="B68" s="40" t="s">
        <v>27</v>
      </c>
      <c r="C68" s="40">
        <f t="shared" ref="C68:D83" si="32">C67</f>
        <v>17.88</v>
      </c>
      <c r="D68" s="40">
        <f t="shared" si="32"/>
        <v>37.229999999999997</v>
      </c>
      <c r="E68" s="40">
        <f t="shared" si="21"/>
        <v>19.349999999999998</v>
      </c>
      <c r="F68" s="40">
        <f>VLOOKUP(B68,'5. Control Tower-Mini Optimizer'!$D$34:$H$36,3,FALSE)</f>
        <v>26</v>
      </c>
      <c r="G68" s="40">
        <f>VLOOKUP(B68,'5. Control Tower-Mini Optimizer'!$D$34:$H$36,4,FALSE)</f>
        <v>0</v>
      </c>
      <c r="H68" s="40">
        <f t="shared" si="16"/>
        <v>39</v>
      </c>
      <c r="I68" s="40">
        <f>VLOOKUP(B68,'5. Control Tower-Mini Optimizer'!$D$34:$H$36,5,FALSE)</f>
        <v>59</v>
      </c>
      <c r="J68" s="43" cm="1">
        <f t="array" ref="J68">_xlfn.XLOOKUP(SUM(F68:G68)&amp;B68,M:M&amp;B:B,O:O)</f>
        <v>64.979992541191081</v>
      </c>
      <c r="K68" s="40">
        <v>1</v>
      </c>
      <c r="L68" s="40">
        <f t="shared" si="26"/>
        <v>40</v>
      </c>
      <c r="M68" s="40">
        <f>SUM($K$2:K68)</f>
        <v>66</v>
      </c>
      <c r="N68" s="41">
        <f t="shared" si="22"/>
        <v>0</v>
      </c>
      <c r="O68" s="41">
        <f>SUM($N$2:N68)</f>
        <v>100.00000000000003</v>
      </c>
      <c r="P68" s="42">
        <f>'6. Distribution generators'!C87</f>
        <v>0</v>
      </c>
      <c r="Q68" s="43">
        <f>100-SUM($P$2:P67)</f>
        <v>0</v>
      </c>
      <c r="R68" s="43">
        <f t="shared" si="23"/>
        <v>0</v>
      </c>
      <c r="S68" s="40">
        <f t="shared" ref="S68:S102" si="33">S67</f>
        <v>0.8</v>
      </c>
      <c r="T68" s="43">
        <f t="shared" si="24"/>
        <v>0</v>
      </c>
      <c r="U68" s="41">
        <f t="shared" ref="U68:U102" si="34">U67</f>
        <v>-0.87</v>
      </c>
      <c r="V68" s="41">
        <f t="shared" si="27"/>
        <v>-0.87</v>
      </c>
      <c r="W68" s="43">
        <f t="shared" si="28"/>
        <v>-0.87</v>
      </c>
      <c r="X68" s="40">
        <f t="shared" si="29"/>
        <v>17.88</v>
      </c>
      <c r="Y68" s="41">
        <f t="shared" si="30"/>
        <v>-4.8657718120805368E-2</v>
      </c>
      <c r="Z68" s="41">
        <f t="shared" si="31"/>
        <v>-4.8657718120805367</v>
      </c>
      <c r="AA68" s="40">
        <f>SUM($X$29:X68)</f>
        <v>715.19999999999993</v>
      </c>
    </row>
    <row r="69" spans="1:27" x14ac:dyDescent="0.25">
      <c r="A69" s="40">
        <f t="shared" si="25"/>
        <v>116</v>
      </c>
      <c r="B69" s="40" t="s">
        <v>27</v>
      </c>
      <c r="C69" s="40">
        <f t="shared" si="32"/>
        <v>17.88</v>
      </c>
      <c r="D69" s="40">
        <f t="shared" si="32"/>
        <v>37.229999999999997</v>
      </c>
      <c r="E69" s="40">
        <f t="shared" si="21"/>
        <v>19.349999999999998</v>
      </c>
      <c r="F69" s="40">
        <f>VLOOKUP(B69,'5. Control Tower-Mini Optimizer'!$D$34:$H$36,3,FALSE)</f>
        <v>26</v>
      </c>
      <c r="G69" s="40">
        <f>VLOOKUP(B69,'5. Control Tower-Mini Optimizer'!$D$34:$H$36,4,FALSE)</f>
        <v>0</v>
      </c>
      <c r="H69" s="40">
        <f t="shared" si="16"/>
        <v>40</v>
      </c>
      <c r="I69" s="40">
        <f>VLOOKUP(B69,'5. Control Tower-Mini Optimizer'!$D$34:$H$36,5,FALSE)</f>
        <v>59</v>
      </c>
      <c r="J69" s="43" cm="1">
        <f t="array" ref="J69">_xlfn.XLOOKUP(SUM(F69:G69)&amp;B69,M:M&amp;B:B,O:O)</f>
        <v>64.979992541191081</v>
      </c>
      <c r="K69" s="40">
        <v>1</v>
      </c>
      <c r="L69" s="40">
        <f t="shared" si="26"/>
        <v>41</v>
      </c>
      <c r="M69" s="40">
        <f>SUM($K$2:K69)</f>
        <v>67</v>
      </c>
      <c r="N69" s="41">
        <f t="shared" si="22"/>
        <v>0</v>
      </c>
      <c r="O69" s="41">
        <f>SUM($N$2:N69)</f>
        <v>100.00000000000003</v>
      </c>
      <c r="P69" s="42">
        <f>'6. Distribution generators'!C88</f>
        <v>0</v>
      </c>
      <c r="Q69" s="43">
        <f>100-SUM($P$2:P68)</f>
        <v>0</v>
      </c>
      <c r="R69" s="43">
        <f t="shared" si="23"/>
        <v>0</v>
      </c>
      <c r="S69" s="40">
        <f t="shared" si="33"/>
        <v>0.8</v>
      </c>
      <c r="T69" s="43">
        <f t="shared" si="24"/>
        <v>0</v>
      </c>
      <c r="U69" s="41">
        <f t="shared" si="34"/>
        <v>-0.87</v>
      </c>
      <c r="V69" s="41">
        <f t="shared" si="27"/>
        <v>-0.87</v>
      </c>
      <c r="W69" s="43">
        <f t="shared" si="28"/>
        <v>-0.87</v>
      </c>
      <c r="X69" s="40">
        <f t="shared" si="29"/>
        <v>17.88</v>
      </c>
      <c r="Y69" s="41">
        <f t="shared" si="30"/>
        <v>-4.8657718120805368E-2</v>
      </c>
      <c r="Z69" s="41">
        <f t="shared" si="31"/>
        <v>-4.8657718120805367</v>
      </c>
      <c r="AA69" s="40">
        <f>SUM($X$29:X69)</f>
        <v>733.07999999999993</v>
      </c>
    </row>
    <row r="70" spans="1:27" x14ac:dyDescent="0.25">
      <c r="A70" s="40">
        <f t="shared" si="25"/>
        <v>116</v>
      </c>
      <c r="B70" s="40" t="s">
        <v>27</v>
      </c>
      <c r="C70" s="40">
        <f t="shared" si="32"/>
        <v>17.88</v>
      </c>
      <c r="D70" s="40">
        <f t="shared" si="32"/>
        <v>37.229999999999997</v>
      </c>
      <c r="E70" s="40">
        <f t="shared" si="21"/>
        <v>19.349999999999998</v>
      </c>
      <c r="F70" s="40">
        <f>VLOOKUP(B70,'5. Control Tower-Mini Optimizer'!$D$34:$H$36,3,FALSE)</f>
        <v>26</v>
      </c>
      <c r="G70" s="40">
        <f>VLOOKUP(B70,'5. Control Tower-Mini Optimizer'!$D$34:$H$36,4,FALSE)</f>
        <v>0</v>
      </c>
      <c r="H70" s="40">
        <f t="shared" si="16"/>
        <v>41</v>
      </c>
      <c r="I70" s="40">
        <f>VLOOKUP(B70,'5. Control Tower-Mini Optimizer'!$D$34:$H$36,5,FALSE)</f>
        <v>59</v>
      </c>
      <c r="J70" s="43" cm="1">
        <f t="array" ref="J70">_xlfn.XLOOKUP(SUM(F70:G70)&amp;B70,M:M&amp;B:B,O:O)</f>
        <v>64.979992541191081</v>
      </c>
      <c r="K70" s="40">
        <v>1</v>
      </c>
      <c r="L70" s="40">
        <f t="shared" si="26"/>
        <v>42</v>
      </c>
      <c r="M70" s="40">
        <f>SUM($K$2:K70)</f>
        <v>68</v>
      </c>
      <c r="N70" s="41">
        <f t="shared" si="22"/>
        <v>0</v>
      </c>
      <c r="O70" s="41">
        <f>SUM($N$2:N70)</f>
        <v>100.00000000000003</v>
      </c>
      <c r="P70" s="42">
        <f>'6. Distribution generators'!C89</f>
        <v>0</v>
      </c>
      <c r="Q70" s="43">
        <f>100-SUM($P$2:P69)</f>
        <v>0</v>
      </c>
      <c r="R70" s="43">
        <f t="shared" si="23"/>
        <v>0</v>
      </c>
      <c r="S70" s="40">
        <f t="shared" si="33"/>
        <v>0.8</v>
      </c>
      <c r="T70" s="43">
        <f t="shared" si="24"/>
        <v>0</v>
      </c>
      <c r="U70" s="41">
        <f t="shared" si="34"/>
        <v>-0.87</v>
      </c>
      <c r="V70" s="41">
        <f t="shared" si="27"/>
        <v>-0.87</v>
      </c>
      <c r="W70" s="43">
        <f t="shared" si="28"/>
        <v>-0.87</v>
      </c>
      <c r="X70" s="40">
        <f t="shared" si="29"/>
        <v>17.88</v>
      </c>
      <c r="Y70" s="41">
        <f t="shared" si="30"/>
        <v>-4.8657718120805368E-2</v>
      </c>
      <c r="Z70" s="41">
        <f t="shared" si="31"/>
        <v>-4.8657718120805367</v>
      </c>
      <c r="AA70" s="40">
        <f>SUM($X$29:X70)</f>
        <v>750.95999999999992</v>
      </c>
    </row>
    <row r="71" spans="1:27" x14ac:dyDescent="0.25">
      <c r="A71" s="40">
        <f t="shared" si="25"/>
        <v>116</v>
      </c>
      <c r="B71" s="40" t="s">
        <v>27</v>
      </c>
      <c r="C71" s="40">
        <f t="shared" si="32"/>
        <v>17.88</v>
      </c>
      <c r="D71" s="40">
        <f t="shared" si="32"/>
        <v>37.229999999999997</v>
      </c>
      <c r="E71" s="40">
        <f t="shared" si="21"/>
        <v>19.349999999999998</v>
      </c>
      <c r="F71" s="40">
        <f>VLOOKUP(B71,'5. Control Tower-Mini Optimizer'!$D$34:$H$36,3,FALSE)</f>
        <v>26</v>
      </c>
      <c r="G71" s="40">
        <f>VLOOKUP(B71,'5. Control Tower-Mini Optimizer'!$D$34:$H$36,4,FALSE)</f>
        <v>0</v>
      </c>
      <c r="H71" s="40">
        <f t="shared" si="16"/>
        <v>42</v>
      </c>
      <c r="I71" s="40">
        <f>VLOOKUP(B71,'5. Control Tower-Mini Optimizer'!$D$34:$H$36,5,FALSE)</f>
        <v>59</v>
      </c>
      <c r="J71" s="43" cm="1">
        <f t="array" ref="J71">_xlfn.XLOOKUP(SUM(F71:G71)&amp;B71,M:M&amp;B:B,O:O)</f>
        <v>64.979992541191081</v>
      </c>
      <c r="K71" s="40">
        <v>1</v>
      </c>
      <c r="L71" s="40">
        <f t="shared" si="26"/>
        <v>43</v>
      </c>
      <c r="M71" s="40">
        <f>SUM($K$2:K71)</f>
        <v>69</v>
      </c>
      <c r="N71" s="41">
        <f t="shared" si="22"/>
        <v>0</v>
      </c>
      <c r="O71" s="41">
        <f>SUM($N$2:N71)</f>
        <v>100.00000000000003</v>
      </c>
      <c r="P71" s="42">
        <f>'6. Distribution generators'!C90</f>
        <v>0</v>
      </c>
      <c r="Q71" s="43">
        <f>100-SUM($P$2:P70)</f>
        <v>0</v>
      </c>
      <c r="R71" s="43">
        <f t="shared" si="23"/>
        <v>0</v>
      </c>
      <c r="S71" s="40">
        <f t="shared" si="33"/>
        <v>0.8</v>
      </c>
      <c r="T71" s="43">
        <f t="shared" si="24"/>
        <v>0</v>
      </c>
      <c r="U71" s="41">
        <f t="shared" si="34"/>
        <v>-0.87</v>
      </c>
      <c r="V71" s="41">
        <f t="shared" si="27"/>
        <v>-0.87</v>
      </c>
      <c r="W71" s="43">
        <f t="shared" si="28"/>
        <v>-0.87</v>
      </c>
      <c r="X71" s="40">
        <f t="shared" si="29"/>
        <v>17.88</v>
      </c>
      <c r="Y71" s="41">
        <f t="shared" si="30"/>
        <v>-4.8657718120805368E-2</v>
      </c>
      <c r="Z71" s="41">
        <f t="shared" si="31"/>
        <v>-4.8657718120805367</v>
      </c>
      <c r="AA71" s="40">
        <f>SUM($X$29:X71)</f>
        <v>768.83999999999992</v>
      </c>
    </row>
    <row r="72" spans="1:27" x14ac:dyDescent="0.25">
      <c r="A72" s="40">
        <f t="shared" si="25"/>
        <v>116</v>
      </c>
      <c r="B72" s="40" t="s">
        <v>27</v>
      </c>
      <c r="C72" s="40">
        <f t="shared" si="32"/>
        <v>17.88</v>
      </c>
      <c r="D72" s="40">
        <f t="shared" si="32"/>
        <v>37.229999999999997</v>
      </c>
      <c r="E72" s="40">
        <f t="shared" si="21"/>
        <v>19.349999999999998</v>
      </c>
      <c r="F72" s="40">
        <f>VLOOKUP(B72,'5. Control Tower-Mini Optimizer'!$D$34:$H$36,3,FALSE)</f>
        <v>26</v>
      </c>
      <c r="G72" s="40">
        <f>VLOOKUP(B72,'5. Control Tower-Mini Optimizer'!$D$34:$H$36,4,FALSE)</f>
        <v>0</v>
      </c>
      <c r="H72" s="40">
        <f t="shared" si="16"/>
        <v>43</v>
      </c>
      <c r="I72" s="40">
        <f>VLOOKUP(B72,'5. Control Tower-Mini Optimizer'!$D$34:$H$36,5,FALSE)</f>
        <v>59</v>
      </c>
      <c r="J72" s="43" cm="1">
        <f t="array" ref="J72">_xlfn.XLOOKUP(SUM(F72:G72)&amp;B72,M:M&amp;B:B,O:O)</f>
        <v>64.979992541191081</v>
      </c>
      <c r="K72" s="40">
        <v>1</v>
      </c>
      <c r="L72" s="40">
        <f t="shared" si="26"/>
        <v>44</v>
      </c>
      <c r="M72" s="40">
        <f>SUM($K$2:K72)</f>
        <v>70</v>
      </c>
      <c r="N72" s="41">
        <f t="shared" si="22"/>
        <v>0</v>
      </c>
      <c r="O72" s="41">
        <f>SUM($N$2:N72)</f>
        <v>100.00000000000003</v>
      </c>
      <c r="P72" s="42">
        <f>'6. Distribution generators'!C91</f>
        <v>0</v>
      </c>
      <c r="Q72" s="43">
        <f>100-SUM($P$2:P71)</f>
        <v>0</v>
      </c>
      <c r="R72" s="43">
        <f t="shared" si="23"/>
        <v>0</v>
      </c>
      <c r="S72" s="40">
        <f t="shared" si="33"/>
        <v>0.8</v>
      </c>
      <c r="T72" s="43">
        <f t="shared" si="24"/>
        <v>0</v>
      </c>
      <c r="U72" s="41">
        <f t="shared" si="34"/>
        <v>-0.87</v>
      </c>
      <c r="V72" s="41">
        <f t="shared" si="27"/>
        <v>-0.87</v>
      </c>
      <c r="W72" s="43">
        <f t="shared" si="28"/>
        <v>-0.87</v>
      </c>
      <c r="X72" s="40">
        <f t="shared" si="29"/>
        <v>17.88</v>
      </c>
      <c r="Y72" s="41">
        <f t="shared" si="30"/>
        <v>-4.8657718120805368E-2</v>
      </c>
      <c r="Z72" s="41">
        <f t="shared" si="31"/>
        <v>-4.8657718120805367</v>
      </c>
      <c r="AA72" s="40">
        <f>SUM($X$29:X72)</f>
        <v>786.71999999999991</v>
      </c>
    </row>
    <row r="73" spans="1:27" x14ac:dyDescent="0.25">
      <c r="A73" s="40">
        <f t="shared" si="25"/>
        <v>116</v>
      </c>
      <c r="B73" s="40" t="s">
        <v>27</v>
      </c>
      <c r="C73" s="40">
        <f t="shared" si="32"/>
        <v>17.88</v>
      </c>
      <c r="D73" s="40">
        <f t="shared" si="32"/>
        <v>37.229999999999997</v>
      </c>
      <c r="E73" s="40">
        <f t="shared" si="21"/>
        <v>19.349999999999998</v>
      </c>
      <c r="F73" s="40">
        <f>VLOOKUP(B73,'5. Control Tower-Mini Optimizer'!$D$34:$H$36,3,FALSE)</f>
        <v>26</v>
      </c>
      <c r="G73" s="40">
        <f>VLOOKUP(B73,'5. Control Tower-Mini Optimizer'!$D$34:$H$36,4,FALSE)</f>
        <v>0</v>
      </c>
      <c r="H73" s="40">
        <f t="shared" si="16"/>
        <v>44</v>
      </c>
      <c r="I73" s="40">
        <f>VLOOKUP(B73,'5. Control Tower-Mini Optimizer'!$D$34:$H$36,5,FALSE)</f>
        <v>59</v>
      </c>
      <c r="J73" s="43" cm="1">
        <f t="array" ref="J73">_xlfn.XLOOKUP(SUM(F73:G73)&amp;B73,M:M&amp;B:B,O:O)</f>
        <v>64.979992541191081</v>
      </c>
      <c r="K73" s="40">
        <v>1</v>
      </c>
      <c r="L73" s="40">
        <f t="shared" si="26"/>
        <v>45</v>
      </c>
      <c r="M73" s="40">
        <f>SUM($K$2:K73)</f>
        <v>71</v>
      </c>
      <c r="N73" s="41">
        <f t="shared" si="22"/>
        <v>0</v>
      </c>
      <c r="O73" s="41">
        <f>SUM($N$2:N73)</f>
        <v>100.00000000000003</v>
      </c>
      <c r="P73" s="42">
        <f>'6. Distribution generators'!C92</f>
        <v>0</v>
      </c>
      <c r="Q73" s="43">
        <f>100-SUM($P$2:P72)</f>
        <v>0</v>
      </c>
      <c r="R73" s="43">
        <f t="shared" si="23"/>
        <v>0</v>
      </c>
      <c r="S73" s="40">
        <f t="shared" si="33"/>
        <v>0.8</v>
      </c>
      <c r="T73" s="43">
        <f t="shared" si="24"/>
        <v>0</v>
      </c>
      <c r="U73" s="41">
        <f t="shared" si="34"/>
        <v>-0.87</v>
      </c>
      <c r="V73" s="41">
        <f t="shared" si="27"/>
        <v>-0.87</v>
      </c>
      <c r="W73" s="43">
        <f t="shared" si="28"/>
        <v>-0.87</v>
      </c>
      <c r="X73" s="40">
        <f t="shared" si="29"/>
        <v>17.88</v>
      </c>
      <c r="Y73" s="41">
        <f t="shared" si="30"/>
        <v>-4.8657718120805368E-2</v>
      </c>
      <c r="Z73" s="41">
        <f t="shared" si="31"/>
        <v>-4.8657718120805367</v>
      </c>
      <c r="AA73" s="40">
        <f>SUM($X$29:X73)</f>
        <v>804.59999999999991</v>
      </c>
    </row>
    <row r="74" spans="1:27" x14ac:dyDescent="0.25">
      <c r="A74" s="40">
        <f t="shared" si="25"/>
        <v>116</v>
      </c>
      <c r="B74" s="40" t="s">
        <v>27</v>
      </c>
      <c r="C74" s="40">
        <f t="shared" si="32"/>
        <v>17.88</v>
      </c>
      <c r="D74" s="40">
        <f t="shared" si="32"/>
        <v>37.229999999999997</v>
      </c>
      <c r="E74" s="40">
        <f t="shared" si="21"/>
        <v>19.349999999999998</v>
      </c>
      <c r="F74" s="40">
        <f>VLOOKUP(B74,'5. Control Tower-Mini Optimizer'!$D$34:$H$36,3,FALSE)</f>
        <v>26</v>
      </c>
      <c r="G74" s="40">
        <f>VLOOKUP(B74,'5. Control Tower-Mini Optimizer'!$D$34:$H$36,4,FALSE)</f>
        <v>0</v>
      </c>
      <c r="H74" s="40">
        <f t="shared" si="16"/>
        <v>45</v>
      </c>
      <c r="I74" s="40">
        <f>VLOOKUP(B74,'5. Control Tower-Mini Optimizer'!$D$34:$H$36,5,FALSE)</f>
        <v>59</v>
      </c>
      <c r="J74" s="43" cm="1">
        <f t="array" ref="J74">_xlfn.XLOOKUP(SUM(F74:G74)&amp;B74,M:M&amp;B:B,O:O)</f>
        <v>64.979992541191081</v>
      </c>
      <c r="K74" s="40">
        <v>1</v>
      </c>
      <c r="L74" s="40">
        <f t="shared" si="26"/>
        <v>46</v>
      </c>
      <c r="M74" s="40">
        <f>SUM($K$2:K74)</f>
        <v>72</v>
      </c>
      <c r="N74" s="41">
        <f t="shared" si="22"/>
        <v>0</v>
      </c>
      <c r="O74" s="41">
        <f>SUM($N$2:N74)</f>
        <v>100.00000000000003</v>
      </c>
      <c r="P74" s="42">
        <f>'6. Distribution generators'!C93</f>
        <v>0</v>
      </c>
      <c r="Q74" s="43">
        <f>100-SUM($P$2:P73)</f>
        <v>0</v>
      </c>
      <c r="R74" s="43">
        <f t="shared" si="23"/>
        <v>0</v>
      </c>
      <c r="S74" s="40">
        <f t="shared" si="33"/>
        <v>0.8</v>
      </c>
      <c r="T74" s="43">
        <f t="shared" si="24"/>
        <v>0</v>
      </c>
      <c r="U74" s="41">
        <f t="shared" si="34"/>
        <v>-0.87</v>
      </c>
      <c r="V74" s="41">
        <f t="shared" si="27"/>
        <v>-0.87</v>
      </c>
      <c r="W74" s="43">
        <f t="shared" si="28"/>
        <v>-0.87</v>
      </c>
      <c r="X74" s="40">
        <f t="shared" si="29"/>
        <v>17.88</v>
      </c>
      <c r="Y74" s="41">
        <f t="shared" si="30"/>
        <v>-4.8657718120805368E-2</v>
      </c>
      <c r="Z74" s="41">
        <f t="shared" si="31"/>
        <v>-4.8657718120805367</v>
      </c>
      <c r="AA74" s="40">
        <f>SUM($X$29:X74)</f>
        <v>822.4799999999999</v>
      </c>
    </row>
    <row r="75" spans="1:27" x14ac:dyDescent="0.25">
      <c r="A75" s="40">
        <f t="shared" si="25"/>
        <v>116</v>
      </c>
      <c r="B75" s="40" t="s">
        <v>27</v>
      </c>
      <c r="C75" s="40">
        <f t="shared" si="32"/>
        <v>17.88</v>
      </c>
      <c r="D75" s="40">
        <f t="shared" si="32"/>
        <v>37.229999999999997</v>
      </c>
      <c r="E75" s="40">
        <f t="shared" si="21"/>
        <v>19.349999999999998</v>
      </c>
      <c r="F75" s="40">
        <f>VLOOKUP(B75,'5. Control Tower-Mini Optimizer'!$D$34:$H$36,3,FALSE)</f>
        <v>26</v>
      </c>
      <c r="G75" s="40">
        <f>VLOOKUP(B75,'5. Control Tower-Mini Optimizer'!$D$34:$H$36,4,FALSE)</f>
        <v>0</v>
      </c>
      <c r="H75" s="40">
        <f t="shared" si="16"/>
        <v>46</v>
      </c>
      <c r="I75" s="40">
        <f>VLOOKUP(B75,'5. Control Tower-Mini Optimizer'!$D$34:$H$36,5,FALSE)</f>
        <v>59</v>
      </c>
      <c r="J75" s="43" cm="1">
        <f t="array" ref="J75">_xlfn.XLOOKUP(SUM(F75:G75)&amp;B75,M:M&amp;B:B,O:O)</f>
        <v>64.979992541191081</v>
      </c>
      <c r="K75" s="40">
        <v>1</v>
      </c>
      <c r="L75" s="40">
        <f t="shared" si="26"/>
        <v>47</v>
      </c>
      <c r="M75" s="40">
        <f>SUM($K$2:K75)</f>
        <v>73</v>
      </c>
      <c r="N75" s="41">
        <f t="shared" si="22"/>
        <v>0</v>
      </c>
      <c r="O75" s="41">
        <f>SUM($N$2:N75)</f>
        <v>100.00000000000003</v>
      </c>
      <c r="P75" s="42">
        <f>'6. Distribution generators'!C94</f>
        <v>0</v>
      </c>
      <c r="Q75" s="43">
        <f>100-SUM($P$2:P74)</f>
        <v>0</v>
      </c>
      <c r="R75" s="43">
        <f t="shared" si="23"/>
        <v>0</v>
      </c>
      <c r="S75" s="40">
        <f t="shared" si="33"/>
        <v>0.8</v>
      </c>
      <c r="T75" s="43">
        <f t="shared" si="24"/>
        <v>0</v>
      </c>
      <c r="U75" s="41">
        <f t="shared" si="34"/>
        <v>-0.87</v>
      </c>
      <c r="V75" s="41">
        <f t="shared" si="27"/>
        <v>-0.87</v>
      </c>
      <c r="W75" s="43">
        <f t="shared" si="28"/>
        <v>-0.87</v>
      </c>
      <c r="X75" s="40">
        <f t="shared" si="29"/>
        <v>17.88</v>
      </c>
      <c r="Y75" s="41">
        <f t="shared" si="30"/>
        <v>-4.8657718120805368E-2</v>
      </c>
      <c r="Z75" s="41">
        <f t="shared" si="31"/>
        <v>-4.8657718120805367</v>
      </c>
      <c r="AA75" s="40">
        <f>SUM($X$29:X75)</f>
        <v>840.3599999999999</v>
      </c>
    </row>
    <row r="76" spans="1:27" x14ac:dyDescent="0.25">
      <c r="A76" s="40">
        <f t="shared" si="25"/>
        <v>116</v>
      </c>
      <c r="B76" s="40" t="s">
        <v>27</v>
      </c>
      <c r="C76" s="40">
        <f t="shared" si="32"/>
        <v>17.88</v>
      </c>
      <c r="D76" s="40">
        <f t="shared" si="32"/>
        <v>37.229999999999997</v>
      </c>
      <c r="E76" s="40">
        <f t="shared" si="21"/>
        <v>19.349999999999998</v>
      </c>
      <c r="F76" s="40">
        <f>VLOOKUP(B76,'5. Control Tower-Mini Optimizer'!$D$34:$H$36,3,FALSE)</f>
        <v>26</v>
      </c>
      <c r="G76" s="40">
        <f>VLOOKUP(B76,'5. Control Tower-Mini Optimizer'!$D$34:$H$36,4,FALSE)</f>
        <v>0</v>
      </c>
      <c r="H76" s="40">
        <f t="shared" si="16"/>
        <v>47</v>
      </c>
      <c r="I76" s="40">
        <f>VLOOKUP(B76,'5. Control Tower-Mini Optimizer'!$D$34:$H$36,5,FALSE)</f>
        <v>59</v>
      </c>
      <c r="J76" s="43" cm="1">
        <f t="array" ref="J76">_xlfn.XLOOKUP(SUM(F76:G76)&amp;B76,M:M&amp;B:B,O:O)</f>
        <v>64.979992541191081</v>
      </c>
      <c r="K76" s="40">
        <v>1</v>
      </c>
      <c r="L76" s="40">
        <f t="shared" si="26"/>
        <v>48</v>
      </c>
      <c r="M76" s="40">
        <f>SUM($K$2:K76)</f>
        <v>74</v>
      </c>
      <c r="N76" s="41">
        <f t="shared" si="22"/>
        <v>0</v>
      </c>
      <c r="O76" s="41">
        <f>SUM($N$2:N76)</f>
        <v>100.00000000000003</v>
      </c>
      <c r="P76" s="42">
        <f>'6. Distribution generators'!C95</f>
        <v>0</v>
      </c>
      <c r="Q76" s="43">
        <f>100-SUM($P$2:P75)</f>
        <v>0</v>
      </c>
      <c r="R76" s="43">
        <f t="shared" si="23"/>
        <v>0</v>
      </c>
      <c r="S76" s="40">
        <f t="shared" si="33"/>
        <v>0.8</v>
      </c>
      <c r="T76" s="43">
        <f t="shared" si="24"/>
        <v>0</v>
      </c>
      <c r="U76" s="41">
        <f t="shared" si="34"/>
        <v>-0.87</v>
      </c>
      <c r="V76" s="41">
        <f t="shared" si="27"/>
        <v>-0.87</v>
      </c>
      <c r="W76" s="43">
        <f t="shared" si="28"/>
        <v>-0.87</v>
      </c>
      <c r="X76" s="40">
        <f t="shared" si="29"/>
        <v>17.88</v>
      </c>
      <c r="Y76" s="41">
        <f t="shared" si="30"/>
        <v>-4.8657718120805368E-2</v>
      </c>
      <c r="Z76" s="41">
        <f t="shared" si="31"/>
        <v>-4.8657718120805367</v>
      </c>
      <c r="AA76" s="40">
        <f>SUM($X$29:X76)</f>
        <v>858.2399999999999</v>
      </c>
    </row>
    <row r="77" spans="1:27" x14ac:dyDescent="0.25">
      <c r="A77" s="40">
        <f t="shared" si="25"/>
        <v>116</v>
      </c>
      <c r="B77" s="40" t="s">
        <v>27</v>
      </c>
      <c r="C77" s="40">
        <f t="shared" si="32"/>
        <v>17.88</v>
      </c>
      <c r="D77" s="40">
        <f t="shared" si="32"/>
        <v>37.229999999999997</v>
      </c>
      <c r="E77" s="40">
        <f t="shared" si="21"/>
        <v>19.349999999999998</v>
      </c>
      <c r="F77" s="40">
        <f>VLOOKUP(B77,'5. Control Tower-Mini Optimizer'!$D$34:$H$36,3,FALSE)</f>
        <v>26</v>
      </c>
      <c r="G77" s="40">
        <f>VLOOKUP(B77,'5. Control Tower-Mini Optimizer'!$D$34:$H$36,4,FALSE)</f>
        <v>0</v>
      </c>
      <c r="H77" s="40">
        <f t="shared" si="16"/>
        <v>48</v>
      </c>
      <c r="I77" s="40">
        <f>VLOOKUP(B77,'5. Control Tower-Mini Optimizer'!$D$34:$H$36,5,FALSE)</f>
        <v>59</v>
      </c>
      <c r="J77" s="43" cm="1">
        <f t="array" ref="J77">_xlfn.XLOOKUP(SUM(F77:G77)&amp;B77,M:M&amp;B:B,O:O)</f>
        <v>64.979992541191081</v>
      </c>
      <c r="K77" s="40">
        <v>1</v>
      </c>
      <c r="L77" s="40">
        <f t="shared" si="26"/>
        <v>49</v>
      </c>
      <c r="M77" s="40">
        <f>SUM($K$2:K77)</f>
        <v>75</v>
      </c>
      <c r="N77" s="41">
        <f t="shared" si="22"/>
        <v>0</v>
      </c>
      <c r="O77" s="41">
        <f>SUM($N$2:N77)</f>
        <v>100.00000000000003</v>
      </c>
      <c r="P77" s="42">
        <f>'6. Distribution generators'!C96</f>
        <v>0</v>
      </c>
      <c r="Q77" s="43">
        <f>100-SUM($P$2:P76)</f>
        <v>0</v>
      </c>
      <c r="R77" s="43">
        <f t="shared" si="23"/>
        <v>0</v>
      </c>
      <c r="S77" s="40">
        <f t="shared" si="33"/>
        <v>0.8</v>
      </c>
      <c r="T77" s="43">
        <f t="shared" si="24"/>
        <v>0</v>
      </c>
      <c r="U77" s="41">
        <f t="shared" si="34"/>
        <v>-0.87</v>
      </c>
      <c r="V77" s="41">
        <f t="shared" si="27"/>
        <v>-0.87</v>
      </c>
      <c r="W77" s="43">
        <f t="shared" si="28"/>
        <v>-0.87</v>
      </c>
      <c r="X77" s="40">
        <f t="shared" si="29"/>
        <v>17.88</v>
      </c>
      <c r="Y77" s="41">
        <f t="shared" si="30"/>
        <v>-4.8657718120805368E-2</v>
      </c>
      <c r="Z77" s="41">
        <f t="shared" si="31"/>
        <v>-4.8657718120805367</v>
      </c>
      <c r="AA77" s="40">
        <f>SUM($X$29:X77)</f>
        <v>876.11999999999989</v>
      </c>
    </row>
    <row r="78" spans="1:27" x14ac:dyDescent="0.25">
      <c r="A78" s="40">
        <f t="shared" si="25"/>
        <v>116</v>
      </c>
      <c r="B78" s="40" t="s">
        <v>27</v>
      </c>
      <c r="C78" s="40">
        <f t="shared" si="32"/>
        <v>17.88</v>
      </c>
      <c r="D78" s="40">
        <f t="shared" si="32"/>
        <v>37.229999999999997</v>
      </c>
      <c r="E78" s="40">
        <f t="shared" si="21"/>
        <v>19.349999999999998</v>
      </c>
      <c r="F78" s="40">
        <f>VLOOKUP(B78,'5. Control Tower-Mini Optimizer'!$D$34:$H$36,3,FALSE)</f>
        <v>26</v>
      </c>
      <c r="G78" s="40">
        <f>VLOOKUP(B78,'5. Control Tower-Mini Optimizer'!$D$34:$H$36,4,FALSE)</f>
        <v>0</v>
      </c>
      <c r="H78" s="40">
        <f t="shared" si="16"/>
        <v>49</v>
      </c>
      <c r="I78" s="40">
        <f>VLOOKUP(B78,'5. Control Tower-Mini Optimizer'!$D$34:$H$36,5,FALSE)</f>
        <v>59</v>
      </c>
      <c r="J78" s="43" cm="1">
        <f t="array" ref="J78">_xlfn.XLOOKUP(SUM(F78:G78)&amp;B78,M:M&amp;B:B,O:O)</f>
        <v>64.979992541191081</v>
      </c>
      <c r="K78" s="40">
        <v>1</v>
      </c>
      <c r="L78" s="40">
        <f t="shared" si="26"/>
        <v>50</v>
      </c>
      <c r="M78" s="40">
        <f>SUM($K$2:K78)</f>
        <v>76</v>
      </c>
      <c r="N78" s="41">
        <f t="shared" si="22"/>
        <v>0</v>
      </c>
      <c r="O78" s="41">
        <f>SUM($N$2:N78)</f>
        <v>100.00000000000003</v>
      </c>
      <c r="P78" s="42">
        <f>'6. Distribution generators'!C97</f>
        <v>0</v>
      </c>
      <c r="Q78" s="43">
        <f>100-SUM($P$2:P77)</f>
        <v>0</v>
      </c>
      <c r="R78" s="43">
        <f t="shared" si="23"/>
        <v>0</v>
      </c>
      <c r="S78" s="40">
        <f t="shared" si="33"/>
        <v>0.8</v>
      </c>
      <c r="T78" s="43">
        <f t="shared" si="24"/>
        <v>0</v>
      </c>
      <c r="U78" s="41">
        <f t="shared" si="34"/>
        <v>-0.87</v>
      </c>
      <c r="V78" s="41">
        <f t="shared" si="27"/>
        <v>-0.87</v>
      </c>
      <c r="W78" s="43">
        <f t="shared" si="28"/>
        <v>-0.87</v>
      </c>
      <c r="X78" s="40">
        <f t="shared" si="29"/>
        <v>17.88</v>
      </c>
      <c r="Y78" s="41">
        <f t="shared" si="30"/>
        <v>-4.8657718120805368E-2</v>
      </c>
      <c r="Z78" s="41">
        <f t="shared" si="31"/>
        <v>-4.8657718120805367</v>
      </c>
      <c r="AA78" s="40">
        <f>SUM($X$29:X78)</f>
        <v>893.99999999999989</v>
      </c>
    </row>
    <row r="79" spans="1:27" x14ac:dyDescent="0.25">
      <c r="A79" s="40">
        <f t="shared" si="25"/>
        <v>116</v>
      </c>
      <c r="B79" s="40" t="s">
        <v>27</v>
      </c>
      <c r="C79" s="40">
        <f t="shared" si="32"/>
        <v>17.88</v>
      </c>
      <c r="D79" s="40">
        <f t="shared" si="32"/>
        <v>37.229999999999997</v>
      </c>
      <c r="E79" s="40">
        <f t="shared" si="21"/>
        <v>19.349999999999998</v>
      </c>
      <c r="F79" s="40">
        <f>VLOOKUP(B79,'5. Control Tower-Mini Optimizer'!$D$34:$H$36,3,FALSE)</f>
        <v>26</v>
      </c>
      <c r="G79" s="40">
        <f>VLOOKUP(B79,'5. Control Tower-Mini Optimizer'!$D$34:$H$36,4,FALSE)</f>
        <v>0</v>
      </c>
      <c r="H79" s="40">
        <f t="shared" si="16"/>
        <v>50</v>
      </c>
      <c r="I79" s="40">
        <f>VLOOKUP(B79,'5. Control Tower-Mini Optimizer'!$D$34:$H$36,5,FALSE)</f>
        <v>59</v>
      </c>
      <c r="J79" s="43" cm="1">
        <f t="array" ref="J79">_xlfn.XLOOKUP(SUM(F79:G79)&amp;B79,M:M&amp;B:B,O:O)</f>
        <v>64.979992541191081</v>
      </c>
      <c r="K79" s="40">
        <v>1</v>
      </c>
      <c r="L79" s="40">
        <f t="shared" si="26"/>
        <v>51</v>
      </c>
      <c r="M79" s="40">
        <f>SUM($K$2:K79)</f>
        <v>77</v>
      </c>
      <c r="N79" s="41">
        <f t="shared" si="22"/>
        <v>0</v>
      </c>
      <c r="O79" s="41">
        <f>SUM($N$2:N79)</f>
        <v>100.00000000000003</v>
      </c>
      <c r="P79" s="42">
        <f>'6. Distribution generators'!C98</f>
        <v>0</v>
      </c>
      <c r="Q79" s="43">
        <f>100-SUM($P$2:P78)</f>
        <v>0</v>
      </c>
      <c r="R79" s="43">
        <f t="shared" si="23"/>
        <v>0</v>
      </c>
      <c r="S79" s="40">
        <f t="shared" si="33"/>
        <v>0.8</v>
      </c>
      <c r="T79" s="43">
        <f t="shared" si="24"/>
        <v>0</v>
      </c>
      <c r="U79" s="41">
        <f t="shared" si="34"/>
        <v>-0.87</v>
      </c>
      <c r="V79" s="41">
        <f t="shared" si="27"/>
        <v>-0.87</v>
      </c>
      <c r="W79" s="43">
        <f t="shared" si="28"/>
        <v>-0.87</v>
      </c>
      <c r="X79" s="40">
        <f t="shared" si="29"/>
        <v>17.88</v>
      </c>
      <c r="Y79" s="41">
        <f t="shared" si="30"/>
        <v>-4.8657718120805368E-2</v>
      </c>
      <c r="Z79" s="41">
        <f t="shared" si="31"/>
        <v>-4.8657718120805367</v>
      </c>
      <c r="AA79" s="40">
        <f>SUM($X$29:X79)</f>
        <v>911.87999999999988</v>
      </c>
    </row>
    <row r="80" spans="1:27" x14ac:dyDescent="0.25">
      <c r="A80" s="40">
        <f t="shared" si="25"/>
        <v>116</v>
      </c>
      <c r="B80" s="40" t="s">
        <v>27</v>
      </c>
      <c r="C80" s="40">
        <f t="shared" si="32"/>
        <v>17.88</v>
      </c>
      <c r="D80" s="40">
        <f t="shared" si="32"/>
        <v>37.229999999999997</v>
      </c>
      <c r="E80" s="40">
        <f t="shared" si="21"/>
        <v>19.349999999999998</v>
      </c>
      <c r="F80" s="40">
        <f>VLOOKUP(B80,'5. Control Tower-Mini Optimizer'!$D$34:$H$36,3,FALSE)</f>
        <v>26</v>
      </c>
      <c r="G80" s="40">
        <f>VLOOKUP(B80,'5. Control Tower-Mini Optimizer'!$D$34:$H$36,4,FALSE)</f>
        <v>0</v>
      </c>
      <c r="H80" s="40">
        <f t="shared" si="16"/>
        <v>51</v>
      </c>
      <c r="I80" s="40">
        <f>VLOOKUP(B80,'5. Control Tower-Mini Optimizer'!$D$34:$H$36,5,FALSE)</f>
        <v>59</v>
      </c>
      <c r="J80" s="43" cm="1">
        <f t="array" ref="J80">_xlfn.XLOOKUP(SUM(F80:G80)&amp;B80,M:M&amp;B:B,O:O)</f>
        <v>64.979992541191081</v>
      </c>
      <c r="K80" s="40">
        <v>1</v>
      </c>
      <c r="L80" s="40">
        <f t="shared" si="26"/>
        <v>52</v>
      </c>
      <c r="M80" s="40">
        <f>SUM($K$2:K80)</f>
        <v>78</v>
      </c>
      <c r="N80" s="41">
        <f t="shared" si="22"/>
        <v>0</v>
      </c>
      <c r="O80" s="41">
        <f>SUM($N$2:N80)</f>
        <v>100.00000000000003</v>
      </c>
      <c r="P80" s="42">
        <f>'6. Distribution generators'!C99</f>
        <v>0</v>
      </c>
      <c r="Q80" s="43">
        <f>100-SUM($P$2:P79)</f>
        <v>0</v>
      </c>
      <c r="R80" s="43">
        <f t="shared" si="23"/>
        <v>0</v>
      </c>
      <c r="S80" s="40">
        <f t="shared" si="33"/>
        <v>0.8</v>
      </c>
      <c r="T80" s="43">
        <f t="shared" si="24"/>
        <v>0</v>
      </c>
      <c r="U80" s="41">
        <f t="shared" si="34"/>
        <v>-0.87</v>
      </c>
      <c r="V80" s="41">
        <f t="shared" si="27"/>
        <v>-0.87</v>
      </c>
      <c r="W80" s="43">
        <f t="shared" si="28"/>
        <v>-0.87</v>
      </c>
      <c r="X80" s="40">
        <f t="shared" si="29"/>
        <v>17.88</v>
      </c>
      <c r="Y80" s="41">
        <f t="shared" si="30"/>
        <v>-4.8657718120805368E-2</v>
      </c>
      <c r="Z80" s="41">
        <f t="shared" si="31"/>
        <v>-4.8657718120805367</v>
      </c>
      <c r="AA80" s="40">
        <f>SUM($X$29:X80)</f>
        <v>929.75999999999988</v>
      </c>
    </row>
    <row r="81" spans="1:27" x14ac:dyDescent="0.25">
      <c r="A81" s="40">
        <f t="shared" si="25"/>
        <v>116</v>
      </c>
      <c r="B81" s="40" t="s">
        <v>27</v>
      </c>
      <c r="C81" s="40">
        <f t="shared" si="32"/>
        <v>17.88</v>
      </c>
      <c r="D81" s="40">
        <f t="shared" si="32"/>
        <v>37.229999999999997</v>
      </c>
      <c r="E81" s="40">
        <f t="shared" si="21"/>
        <v>19.349999999999998</v>
      </c>
      <c r="F81" s="40">
        <f>VLOOKUP(B81,'5. Control Tower-Mini Optimizer'!$D$34:$H$36,3,FALSE)</f>
        <v>26</v>
      </c>
      <c r="G81" s="40">
        <f>VLOOKUP(B81,'5. Control Tower-Mini Optimizer'!$D$34:$H$36,4,FALSE)</f>
        <v>0</v>
      </c>
      <c r="H81" s="40">
        <f t="shared" si="16"/>
        <v>52</v>
      </c>
      <c r="I81" s="40">
        <f>VLOOKUP(B81,'5. Control Tower-Mini Optimizer'!$D$34:$H$36,5,FALSE)</f>
        <v>59</v>
      </c>
      <c r="J81" s="43" cm="1">
        <f t="array" ref="J81">_xlfn.XLOOKUP(SUM(F81:G81)&amp;B81,M:M&amp;B:B,O:O)</f>
        <v>64.979992541191081</v>
      </c>
      <c r="K81" s="40">
        <v>1</v>
      </c>
      <c r="L81" s="40">
        <f t="shared" si="26"/>
        <v>53</v>
      </c>
      <c r="M81" s="40">
        <f>SUM($K$2:K81)</f>
        <v>79</v>
      </c>
      <c r="N81" s="41">
        <f t="shared" si="22"/>
        <v>0</v>
      </c>
      <c r="O81" s="41">
        <f>SUM($N$2:N81)</f>
        <v>100.00000000000003</v>
      </c>
      <c r="P81" s="42">
        <f>'6. Distribution generators'!C100</f>
        <v>0</v>
      </c>
      <c r="Q81" s="43">
        <f>100-SUM($P$2:P80)</f>
        <v>0</v>
      </c>
      <c r="R81" s="43">
        <f t="shared" si="23"/>
        <v>0</v>
      </c>
      <c r="S81" s="40">
        <f t="shared" si="33"/>
        <v>0.8</v>
      </c>
      <c r="T81" s="43">
        <f t="shared" si="24"/>
        <v>0</v>
      </c>
      <c r="U81" s="41">
        <f t="shared" si="34"/>
        <v>-0.87</v>
      </c>
      <c r="V81" s="41">
        <f t="shared" si="27"/>
        <v>-0.87</v>
      </c>
      <c r="W81" s="43">
        <f t="shared" si="28"/>
        <v>-0.87</v>
      </c>
      <c r="X81" s="40">
        <f t="shared" si="29"/>
        <v>17.88</v>
      </c>
      <c r="Y81" s="41">
        <f t="shared" si="30"/>
        <v>-4.8657718120805368E-2</v>
      </c>
      <c r="Z81" s="41">
        <f t="shared" si="31"/>
        <v>-4.8657718120805367</v>
      </c>
      <c r="AA81" s="40">
        <f>SUM($X$29:X81)</f>
        <v>947.63999999999987</v>
      </c>
    </row>
    <row r="82" spans="1:27" x14ac:dyDescent="0.25">
      <c r="A82" s="40">
        <f t="shared" si="25"/>
        <v>116</v>
      </c>
      <c r="B82" s="40" t="s">
        <v>27</v>
      </c>
      <c r="C82" s="40">
        <f t="shared" si="32"/>
        <v>17.88</v>
      </c>
      <c r="D82" s="40">
        <f t="shared" si="32"/>
        <v>37.229999999999997</v>
      </c>
      <c r="E82" s="40">
        <f t="shared" si="21"/>
        <v>19.349999999999998</v>
      </c>
      <c r="F82" s="40">
        <f>VLOOKUP(B82,'5. Control Tower-Mini Optimizer'!$D$34:$H$36,3,FALSE)</f>
        <v>26</v>
      </c>
      <c r="G82" s="40">
        <f>VLOOKUP(B82,'5. Control Tower-Mini Optimizer'!$D$34:$H$36,4,FALSE)</f>
        <v>0</v>
      </c>
      <c r="H82" s="40">
        <f t="shared" si="16"/>
        <v>53</v>
      </c>
      <c r="I82" s="40">
        <f>VLOOKUP(B82,'5. Control Tower-Mini Optimizer'!$D$34:$H$36,5,FALSE)</f>
        <v>59</v>
      </c>
      <c r="J82" s="43" cm="1">
        <f t="array" ref="J82">_xlfn.XLOOKUP(SUM(F82:G82)&amp;B82,M:M&amp;B:B,O:O)</f>
        <v>64.979992541191081</v>
      </c>
      <c r="K82" s="40">
        <v>1</v>
      </c>
      <c r="L82" s="40">
        <f t="shared" si="26"/>
        <v>54</v>
      </c>
      <c r="M82" s="40">
        <f>SUM($K$2:K82)</f>
        <v>80</v>
      </c>
      <c r="N82" s="41">
        <f t="shared" si="22"/>
        <v>0</v>
      </c>
      <c r="O82" s="41">
        <f>SUM($N$2:N82)</f>
        <v>100.00000000000003</v>
      </c>
      <c r="P82" s="42">
        <f>'6. Distribution generators'!C101</f>
        <v>0</v>
      </c>
      <c r="Q82" s="43">
        <f>100-SUM($P$2:P81)</f>
        <v>0</v>
      </c>
      <c r="R82" s="43">
        <f t="shared" si="23"/>
        <v>0</v>
      </c>
      <c r="S82" s="40">
        <f t="shared" si="33"/>
        <v>0.8</v>
      </c>
      <c r="T82" s="43">
        <f t="shared" si="24"/>
        <v>0</v>
      </c>
      <c r="U82" s="41">
        <f t="shared" si="34"/>
        <v>-0.87</v>
      </c>
      <c r="V82" s="41">
        <f t="shared" si="27"/>
        <v>-0.87</v>
      </c>
      <c r="W82" s="43">
        <f t="shared" si="28"/>
        <v>-0.87</v>
      </c>
      <c r="X82" s="40">
        <f t="shared" si="29"/>
        <v>17.88</v>
      </c>
      <c r="Y82" s="41">
        <f t="shared" si="30"/>
        <v>-4.8657718120805368E-2</v>
      </c>
      <c r="Z82" s="41">
        <f t="shared" si="31"/>
        <v>-4.8657718120805367</v>
      </c>
      <c r="AA82" s="40">
        <f>SUM($X$29:X82)</f>
        <v>965.51999999999987</v>
      </c>
    </row>
    <row r="83" spans="1:27" x14ac:dyDescent="0.25">
      <c r="A83" s="40">
        <f t="shared" si="25"/>
        <v>116</v>
      </c>
      <c r="B83" s="40" t="s">
        <v>27</v>
      </c>
      <c r="C83" s="40">
        <f t="shared" si="32"/>
        <v>17.88</v>
      </c>
      <c r="D83" s="40">
        <f t="shared" si="32"/>
        <v>37.229999999999997</v>
      </c>
      <c r="E83" s="40">
        <f t="shared" si="21"/>
        <v>19.349999999999998</v>
      </c>
      <c r="F83" s="40">
        <f>VLOOKUP(B83,'5. Control Tower-Mini Optimizer'!$D$34:$H$36,3,FALSE)</f>
        <v>26</v>
      </c>
      <c r="G83" s="40">
        <f>VLOOKUP(B83,'5. Control Tower-Mini Optimizer'!$D$34:$H$36,4,FALSE)</f>
        <v>0</v>
      </c>
      <c r="H83" s="40">
        <f t="shared" si="16"/>
        <v>54</v>
      </c>
      <c r="I83" s="40">
        <f>VLOOKUP(B83,'5. Control Tower-Mini Optimizer'!$D$34:$H$36,5,FALSE)</f>
        <v>59</v>
      </c>
      <c r="J83" s="43" cm="1">
        <f t="array" ref="J83">_xlfn.XLOOKUP(SUM(F83:G83)&amp;B83,M:M&amp;B:B,O:O)</f>
        <v>64.979992541191081</v>
      </c>
      <c r="K83" s="40">
        <v>1</v>
      </c>
      <c r="L83" s="40">
        <f t="shared" si="26"/>
        <v>55</v>
      </c>
      <c r="M83" s="40">
        <f>SUM($K$2:K83)</f>
        <v>81</v>
      </c>
      <c r="N83" s="41">
        <f t="shared" si="22"/>
        <v>0</v>
      </c>
      <c r="O83" s="41">
        <f>SUM($N$2:N83)</f>
        <v>100.00000000000003</v>
      </c>
      <c r="P83" s="42">
        <f>'6. Distribution generators'!C102</f>
        <v>0</v>
      </c>
      <c r="Q83" s="43">
        <f>100-SUM($P$2:P82)</f>
        <v>0</v>
      </c>
      <c r="R83" s="43">
        <f t="shared" si="23"/>
        <v>0</v>
      </c>
      <c r="S83" s="40">
        <f t="shared" si="33"/>
        <v>0.8</v>
      </c>
      <c r="T83" s="43">
        <f t="shared" si="24"/>
        <v>0</v>
      </c>
      <c r="U83" s="41">
        <f t="shared" si="34"/>
        <v>-0.87</v>
      </c>
      <c r="V83" s="41">
        <f t="shared" si="27"/>
        <v>-0.87</v>
      </c>
      <c r="W83" s="43">
        <f t="shared" si="28"/>
        <v>-0.87</v>
      </c>
      <c r="X83" s="40">
        <f t="shared" si="29"/>
        <v>17.88</v>
      </c>
      <c r="Y83" s="41">
        <f t="shared" si="30"/>
        <v>-4.8657718120805368E-2</v>
      </c>
      <c r="Z83" s="41">
        <f t="shared" si="31"/>
        <v>-4.8657718120805367</v>
      </c>
      <c r="AA83" s="40">
        <f>SUM($X$29:X83)</f>
        <v>983.39999999999986</v>
      </c>
    </row>
    <row r="84" spans="1:27" x14ac:dyDescent="0.25">
      <c r="A84" s="40">
        <f t="shared" si="25"/>
        <v>116</v>
      </c>
      <c r="B84" s="40" t="s">
        <v>27</v>
      </c>
      <c r="C84" s="40">
        <f t="shared" ref="C84:D95" si="35">C83</f>
        <v>17.88</v>
      </c>
      <c r="D84" s="40">
        <f t="shared" si="35"/>
        <v>37.229999999999997</v>
      </c>
      <c r="E84" s="40">
        <f t="shared" si="21"/>
        <v>19.349999999999998</v>
      </c>
      <c r="F84" s="40">
        <f>VLOOKUP(B84,'5. Control Tower-Mini Optimizer'!$D$34:$H$36,3,FALSE)</f>
        <v>26</v>
      </c>
      <c r="G84" s="40">
        <f>VLOOKUP(B84,'5. Control Tower-Mini Optimizer'!$D$34:$H$36,4,FALSE)</f>
        <v>0</v>
      </c>
      <c r="H84" s="40">
        <f t="shared" si="16"/>
        <v>55</v>
      </c>
      <c r="I84" s="40">
        <f>VLOOKUP(B84,'5. Control Tower-Mini Optimizer'!$D$34:$H$36,5,FALSE)</f>
        <v>59</v>
      </c>
      <c r="J84" s="43" cm="1">
        <f t="array" ref="J84">_xlfn.XLOOKUP(SUM(F84:G84)&amp;B84,M:M&amp;B:B,O:O)</f>
        <v>64.979992541191081</v>
      </c>
      <c r="K84" s="40">
        <v>1</v>
      </c>
      <c r="L84" s="40">
        <f t="shared" si="26"/>
        <v>56</v>
      </c>
      <c r="M84" s="40">
        <f>SUM($K$2:K84)</f>
        <v>82</v>
      </c>
      <c r="N84" s="41">
        <f t="shared" si="22"/>
        <v>0</v>
      </c>
      <c r="O84" s="41">
        <f>SUM($N$2:N84)</f>
        <v>100.00000000000003</v>
      </c>
      <c r="P84" s="42">
        <f>'6. Distribution generators'!C103</f>
        <v>0</v>
      </c>
      <c r="Q84" s="43">
        <f>100-SUM($P$2:P83)</f>
        <v>0</v>
      </c>
      <c r="R84" s="43">
        <f t="shared" si="23"/>
        <v>0</v>
      </c>
      <c r="S84" s="40">
        <f t="shared" si="33"/>
        <v>0.8</v>
      </c>
      <c r="T84" s="43">
        <f t="shared" si="24"/>
        <v>0</v>
      </c>
      <c r="U84" s="41">
        <f t="shared" si="34"/>
        <v>-0.87</v>
      </c>
      <c r="V84" s="41">
        <f t="shared" si="27"/>
        <v>-0.87</v>
      </c>
      <c r="W84" s="43">
        <f t="shared" si="28"/>
        <v>-0.87</v>
      </c>
      <c r="X84" s="40">
        <f t="shared" si="29"/>
        <v>17.88</v>
      </c>
      <c r="Y84" s="41">
        <f t="shared" si="30"/>
        <v>-4.8657718120805368E-2</v>
      </c>
      <c r="Z84" s="41">
        <f t="shared" si="31"/>
        <v>-4.8657718120805367</v>
      </c>
      <c r="AA84" s="40">
        <f>SUM($X$29:X84)</f>
        <v>1001.2799999999999</v>
      </c>
    </row>
    <row r="85" spans="1:27" x14ac:dyDescent="0.25">
      <c r="A85" s="40">
        <f t="shared" si="25"/>
        <v>116</v>
      </c>
      <c r="B85" s="40" t="s">
        <v>27</v>
      </c>
      <c r="C85" s="40">
        <f t="shared" si="35"/>
        <v>17.88</v>
      </c>
      <c r="D85" s="40">
        <f t="shared" si="35"/>
        <v>37.229999999999997</v>
      </c>
      <c r="E85" s="40">
        <f t="shared" si="21"/>
        <v>19.349999999999998</v>
      </c>
      <c r="F85" s="40">
        <f>VLOOKUP(B85,'5. Control Tower-Mini Optimizer'!$D$34:$H$36,3,FALSE)</f>
        <v>26</v>
      </c>
      <c r="G85" s="40">
        <f>VLOOKUP(B85,'5. Control Tower-Mini Optimizer'!$D$34:$H$36,4,FALSE)</f>
        <v>0</v>
      </c>
      <c r="H85" s="40">
        <f t="shared" si="16"/>
        <v>56</v>
      </c>
      <c r="I85" s="40">
        <f>VLOOKUP(B85,'5. Control Tower-Mini Optimizer'!$D$34:$H$36,5,FALSE)</f>
        <v>59</v>
      </c>
      <c r="J85" s="43" cm="1">
        <f t="array" ref="J85">_xlfn.XLOOKUP(SUM(F85:G85)&amp;B85,M:M&amp;B:B,O:O)</f>
        <v>64.979992541191081</v>
      </c>
      <c r="K85" s="40">
        <v>1</v>
      </c>
      <c r="L85" s="40">
        <f t="shared" si="26"/>
        <v>57</v>
      </c>
      <c r="M85" s="40">
        <f>SUM($K$2:K85)</f>
        <v>83</v>
      </c>
      <c r="N85" s="41">
        <f t="shared" si="22"/>
        <v>0</v>
      </c>
      <c r="O85" s="41">
        <f>SUM($N$2:N85)</f>
        <v>100.00000000000003</v>
      </c>
      <c r="P85" s="42">
        <f>'6. Distribution generators'!C104</f>
        <v>0</v>
      </c>
      <c r="Q85" s="43">
        <f>100-SUM($P$2:P84)</f>
        <v>0</v>
      </c>
      <c r="R85" s="43">
        <f t="shared" si="23"/>
        <v>0</v>
      </c>
      <c r="S85" s="40">
        <f t="shared" si="33"/>
        <v>0.8</v>
      </c>
      <c r="T85" s="43">
        <f t="shared" si="24"/>
        <v>0</v>
      </c>
      <c r="U85" s="41">
        <f t="shared" si="34"/>
        <v>-0.87</v>
      </c>
      <c r="V85" s="41">
        <f t="shared" si="27"/>
        <v>-0.87</v>
      </c>
      <c r="W85" s="43">
        <f t="shared" si="28"/>
        <v>-0.87</v>
      </c>
      <c r="X85" s="40">
        <f t="shared" si="29"/>
        <v>17.88</v>
      </c>
      <c r="Y85" s="41">
        <f t="shared" si="30"/>
        <v>-4.8657718120805368E-2</v>
      </c>
      <c r="Z85" s="41">
        <f t="shared" si="31"/>
        <v>-4.8657718120805367</v>
      </c>
      <c r="AA85" s="40">
        <f>SUM($X$29:X85)</f>
        <v>1019.1599999999999</v>
      </c>
    </row>
    <row r="86" spans="1:27" x14ac:dyDescent="0.25">
      <c r="A86" s="40">
        <f t="shared" si="25"/>
        <v>116</v>
      </c>
      <c r="B86" s="40" t="s">
        <v>27</v>
      </c>
      <c r="C86" s="40">
        <f t="shared" si="35"/>
        <v>17.88</v>
      </c>
      <c r="D86" s="40">
        <f t="shared" si="35"/>
        <v>37.229999999999997</v>
      </c>
      <c r="E86" s="40">
        <f t="shared" si="21"/>
        <v>19.349999999999998</v>
      </c>
      <c r="F86" s="40">
        <f>VLOOKUP(B86,'5. Control Tower-Mini Optimizer'!$D$34:$H$36,3,FALSE)</f>
        <v>26</v>
      </c>
      <c r="G86" s="40">
        <f>VLOOKUP(B86,'5. Control Tower-Mini Optimizer'!$D$34:$H$36,4,FALSE)</f>
        <v>0</v>
      </c>
      <c r="H86" s="40">
        <f t="shared" si="16"/>
        <v>57</v>
      </c>
      <c r="I86" s="40">
        <f>VLOOKUP(B86,'5. Control Tower-Mini Optimizer'!$D$34:$H$36,5,FALSE)</f>
        <v>59</v>
      </c>
      <c r="J86" s="43" cm="1">
        <f t="array" ref="J86">_xlfn.XLOOKUP(SUM(F86:G86)&amp;B86,M:M&amp;B:B,O:O)</f>
        <v>64.979992541191081</v>
      </c>
      <c r="K86" s="40">
        <v>1</v>
      </c>
      <c r="L86" s="40">
        <f t="shared" si="26"/>
        <v>58</v>
      </c>
      <c r="M86" s="40">
        <f>SUM($K$2:K86)</f>
        <v>84</v>
      </c>
      <c r="N86" s="41">
        <f t="shared" si="22"/>
        <v>0</v>
      </c>
      <c r="O86" s="41">
        <f>SUM($N$2:N86)</f>
        <v>100.00000000000003</v>
      </c>
      <c r="P86" s="42">
        <f>'6. Distribution generators'!C105</f>
        <v>0</v>
      </c>
      <c r="Q86" s="43">
        <f>100-SUM($P$2:P85)</f>
        <v>0</v>
      </c>
      <c r="R86" s="43">
        <f t="shared" si="23"/>
        <v>0</v>
      </c>
      <c r="S86" s="40">
        <f t="shared" si="33"/>
        <v>0.8</v>
      </c>
      <c r="T86" s="43">
        <f t="shared" si="24"/>
        <v>0</v>
      </c>
      <c r="U86" s="41">
        <f t="shared" si="34"/>
        <v>-0.87</v>
      </c>
      <c r="V86" s="41">
        <f t="shared" si="27"/>
        <v>-0.87</v>
      </c>
      <c r="W86" s="43">
        <f t="shared" si="28"/>
        <v>-0.87</v>
      </c>
      <c r="X86" s="40">
        <f t="shared" si="29"/>
        <v>17.88</v>
      </c>
      <c r="Y86" s="41">
        <f t="shared" si="30"/>
        <v>-4.8657718120805368E-2</v>
      </c>
      <c r="Z86" s="41">
        <f t="shared" si="31"/>
        <v>-4.8657718120805367</v>
      </c>
      <c r="AA86" s="40">
        <f>SUM($X$29:X86)</f>
        <v>1037.04</v>
      </c>
    </row>
    <row r="87" spans="1:27" x14ac:dyDescent="0.25">
      <c r="A87" s="40">
        <f t="shared" si="25"/>
        <v>116</v>
      </c>
      <c r="B87" s="40" t="s">
        <v>27</v>
      </c>
      <c r="C87" s="40">
        <f t="shared" si="35"/>
        <v>17.88</v>
      </c>
      <c r="D87" s="40">
        <f t="shared" si="35"/>
        <v>37.229999999999997</v>
      </c>
      <c r="E87" s="40">
        <f t="shared" si="21"/>
        <v>19.349999999999998</v>
      </c>
      <c r="F87" s="40">
        <f>VLOOKUP(B87,'5. Control Tower-Mini Optimizer'!$D$34:$H$36,3,FALSE)</f>
        <v>26</v>
      </c>
      <c r="G87" s="40">
        <f>VLOOKUP(B87,'5. Control Tower-Mini Optimizer'!$D$34:$H$36,4,FALSE)</f>
        <v>0</v>
      </c>
      <c r="H87" s="40">
        <f t="shared" si="16"/>
        <v>58</v>
      </c>
      <c r="I87" s="40">
        <f>VLOOKUP(B87,'5. Control Tower-Mini Optimizer'!$D$34:$H$36,5,FALSE)</f>
        <v>59</v>
      </c>
      <c r="J87" s="43" cm="1">
        <f t="array" ref="J87">_xlfn.XLOOKUP(SUM(F87:G87)&amp;B87,M:M&amp;B:B,O:O)</f>
        <v>64.979992541191081</v>
      </c>
      <c r="K87" s="40">
        <v>1</v>
      </c>
      <c r="L87" s="40">
        <f t="shared" si="26"/>
        <v>59</v>
      </c>
      <c r="M87" s="40">
        <f>SUM($K$2:K87)</f>
        <v>85</v>
      </c>
      <c r="N87" s="41">
        <f t="shared" si="22"/>
        <v>0</v>
      </c>
      <c r="O87" s="41">
        <f>SUM($N$2:N87)</f>
        <v>100.00000000000003</v>
      </c>
      <c r="P87" s="42">
        <f>'6. Distribution generators'!C106</f>
        <v>0</v>
      </c>
      <c r="Q87" s="43">
        <f>100-SUM($P$2:P86)</f>
        <v>0</v>
      </c>
      <c r="R87" s="43">
        <f t="shared" si="23"/>
        <v>0</v>
      </c>
      <c r="S87" s="40">
        <f t="shared" si="33"/>
        <v>0.8</v>
      </c>
      <c r="T87" s="43">
        <f t="shared" si="24"/>
        <v>0</v>
      </c>
      <c r="U87" s="41">
        <f t="shared" si="34"/>
        <v>-0.87</v>
      </c>
      <c r="V87" s="41">
        <f t="shared" si="27"/>
        <v>-0.87</v>
      </c>
      <c r="W87" s="43">
        <f t="shared" si="28"/>
        <v>-0.87</v>
      </c>
      <c r="X87" s="40">
        <f t="shared" si="29"/>
        <v>17.88</v>
      </c>
      <c r="Y87" s="41">
        <f t="shared" si="30"/>
        <v>-4.8657718120805368E-2</v>
      </c>
      <c r="Z87" s="41">
        <f t="shared" si="31"/>
        <v>-4.8657718120805367</v>
      </c>
      <c r="AA87" s="40">
        <f>SUM($X$29:X87)</f>
        <v>1054.92</v>
      </c>
    </row>
    <row r="88" spans="1:27" x14ac:dyDescent="0.25">
      <c r="A88" s="40">
        <f t="shared" si="25"/>
        <v>116</v>
      </c>
      <c r="B88" s="40" t="s">
        <v>27</v>
      </c>
      <c r="C88" s="40">
        <f t="shared" si="35"/>
        <v>17.88</v>
      </c>
      <c r="D88" s="40">
        <f t="shared" si="35"/>
        <v>37.229999999999997</v>
      </c>
      <c r="E88" s="40">
        <f t="shared" si="21"/>
        <v>19.349999999999998</v>
      </c>
      <c r="F88" s="40">
        <f>VLOOKUP(B88,'5. Control Tower-Mini Optimizer'!$D$34:$H$36,3,FALSE)</f>
        <v>26</v>
      </c>
      <c r="G88" s="40">
        <f>VLOOKUP(B88,'5. Control Tower-Mini Optimizer'!$D$34:$H$36,4,FALSE)</f>
        <v>0</v>
      </c>
      <c r="H88" s="40">
        <f t="shared" si="16"/>
        <v>59</v>
      </c>
      <c r="I88" s="40">
        <f>VLOOKUP(B88,'5. Control Tower-Mini Optimizer'!$D$34:$H$36,5,FALSE)</f>
        <v>59</v>
      </c>
      <c r="J88" s="43" cm="1">
        <f t="array" ref="J88">_xlfn.XLOOKUP(SUM(F88:G88)&amp;B88,M:M&amp;B:B,O:O)</f>
        <v>64.979992541191081</v>
      </c>
      <c r="K88" s="40">
        <v>1</v>
      </c>
      <c r="L88" s="40">
        <f t="shared" si="26"/>
        <v>60</v>
      </c>
      <c r="M88" s="40">
        <f>SUM($K$2:K88)</f>
        <v>86</v>
      </c>
      <c r="N88" s="41">
        <f t="shared" si="22"/>
        <v>0</v>
      </c>
      <c r="O88" s="41">
        <f>SUM($N$2:N88)</f>
        <v>100.00000000000003</v>
      </c>
      <c r="P88" s="42">
        <f>'6. Distribution generators'!C107</f>
        <v>0</v>
      </c>
      <c r="Q88" s="43">
        <f>100-SUM($P$2:P87)</f>
        <v>0</v>
      </c>
      <c r="R88" s="43">
        <f t="shared" si="23"/>
        <v>0</v>
      </c>
      <c r="S88" s="40">
        <f t="shared" si="33"/>
        <v>0.8</v>
      </c>
      <c r="T88" s="43">
        <f t="shared" si="24"/>
        <v>0</v>
      </c>
      <c r="U88" s="41">
        <f t="shared" si="34"/>
        <v>-0.87</v>
      </c>
      <c r="V88" s="41">
        <f t="shared" si="27"/>
        <v>-0.87</v>
      </c>
      <c r="W88" s="43">
        <f t="shared" si="28"/>
        <v>-0.87</v>
      </c>
      <c r="X88" s="40">
        <f t="shared" si="29"/>
        <v>17.88</v>
      </c>
      <c r="Y88" s="41">
        <f t="shared" si="30"/>
        <v>-4.8657718120805368E-2</v>
      </c>
      <c r="Z88" s="41">
        <f t="shared" si="31"/>
        <v>-4.8657718120805367</v>
      </c>
      <c r="AA88" s="40">
        <f>SUM($X$29:X88)</f>
        <v>1072.8000000000002</v>
      </c>
    </row>
    <row r="89" spans="1:27" x14ac:dyDescent="0.25">
      <c r="A89" s="40">
        <f t="shared" si="25"/>
        <v>116</v>
      </c>
      <c r="B89" s="40" t="s">
        <v>27</v>
      </c>
      <c r="C89" s="40">
        <f t="shared" si="35"/>
        <v>17.88</v>
      </c>
      <c r="D89" s="40">
        <f t="shared" si="35"/>
        <v>37.229999999999997</v>
      </c>
      <c r="E89" s="40">
        <f t="shared" si="21"/>
        <v>19.349999999999998</v>
      </c>
      <c r="F89" s="40">
        <f>VLOOKUP(B89,'5. Control Tower-Mini Optimizer'!$D$34:$H$36,3,FALSE)</f>
        <v>26</v>
      </c>
      <c r="G89" s="40">
        <f>VLOOKUP(B89,'5. Control Tower-Mini Optimizer'!$D$34:$H$36,4,FALSE)</f>
        <v>0</v>
      </c>
      <c r="H89" s="40">
        <f t="shared" si="16"/>
        <v>60</v>
      </c>
      <c r="I89" s="40">
        <f>VLOOKUP(B89,'5. Control Tower-Mini Optimizer'!$D$34:$H$36,5,FALSE)</f>
        <v>59</v>
      </c>
      <c r="J89" s="43" cm="1">
        <f t="array" ref="J89">_xlfn.XLOOKUP(SUM(F89:G89)&amp;B89,M:M&amp;B:B,O:O)</f>
        <v>64.979992541191081</v>
      </c>
      <c r="K89" s="40">
        <v>1</v>
      </c>
      <c r="L89" s="40">
        <f t="shared" si="26"/>
        <v>61</v>
      </c>
      <c r="M89" s="40">
        <f>SUM($K$2:K89)</f>
        <v>87</v>
      </c>
      <c r="N89" s="41">
        <f t="shared" si="22"/>
        <v>0</v>
      </c>
      <c r="O89" s="41">
        <f>SUM($N$2:N89)</f>
        <v>100.00000000000003</v>
      </c>
      <c r="P89" s="42">
        <f>'6. Distribution generators'!C108</f>
        <v>0</v>
      </c>
      <c r="Q89" s="43">
        <f>100-SUM($P$2:P88)</f>
        <v>0</v>
      </c>
      <c r="R89" s="43">
        <f t="shared" si="23"/>
        <v>0</v>
      </c>
      <c r="S89" s="40">
        <f t="shared" si="33"/>
        <v>0.8</v>
      </c>
      <c r="T89" s="43">
        <f t="shared" si="24"/>
        <v>0</v>
      </c>
      <c r="U89" s="41">
        <f t="shared" si="34"/>
        <v>-0.87</v>
      </c>
      <c r="V89" s="41">
        <f t="shared" si="27"/>
        <v>-0.87</v>
      </c>
      <c r="W89" s="43">
        <f t="shared" si="28"/>
        <v>-0.87</v>
      </c>
      <c r="X89" s="40">
        <f t="shared" si="29"/>
        <v>17.88</v>
      </c>
      <c r="Y89" s="41">
        <f t="shared" si="30"/>
        <v>-4.8657718120805368E-2</v>
      </c>
      <c r="Z89" s="41">
        <f t="shared" si="31"/>
        <v>-4.8657718120805367</v>
      </c>
      <c r="AA89" s="40">
        <f>SUM($X$29:X89)</f>
        <v>1090.6800000000003</v>
      </c>
    </row>
    <row r="90" spans="1:27" x14ac:dyDescent="0.25">
      <c r="A90" s="40">
        <f t="shared" si="25"/>
        <v>116</v>
      </c>
      <c r="B90" s="40" t="s">
        <v>27</v>
      </c>
      <c r="C90" s="40">
        <f t="shared" si="35"/>
        <v>17.88</v>
      </c>
      <c r="D90" s="40">
        <f t="shared" si="35"/>
        <v>37.229999999999997</v>
      </c>
      <c r="E90" s="40">
        <f t="shared" si="21"/>
        <v>19.349999999999998</v>
      </c>
      <c r="F90" s="40">
        <f>VLOOKUP(B90,'5. Control Tower-Mini Optimizer'!$D$34:$H$36,3,FALSE)</f>
        <v>26</v>
      </c>
      <c r="G90" s="40">
        <f>VLOOKUP(B90,'5. Control Tower-Mini Optimizer'!$D$34:$H$36,4,FALSE)</f>
        <v>0</v>
      </c>
      <c r="H90" s="40">
        <f t="shared" si="16"/>
        <v>61</v>
      </c>
      <c r="I90" s="40">
        <f>VLOOKUP(B90,'5. Control Tower-Mini Optimizer'!$D$34:$H$36,5,FALSE)</f>
        <v>59</v>
      </c>
      <c r="J90" s="43" cm="1">
        <f t="array" ref="J90">_xlfn.XLOOKUP(SUM(F90:G90)&amp;B90,M:M&amp;B:B,O:O)</f>
        <v>64.979992541191081</v>
      </c>
      <c r="K90" s="40">
        <v>1</v>
      </c>
      <c r="L90" s="40">
        <f t="shared" si="26"/>
        <v>62</v>
      </c>
      <c r="M90" s="40">
        <f>SUM($K$2:K90)</f>
        <v>88</v>
      </c>
      <c r="N90" s="41">
        <f t="shared" si="22"/>
        <v>0</v>
      </c>
      <c r="O90" s="41">
        <f>SUM($N$2:N90)</f>
        <v>100.00000000000003</v>
      </c>
      <c r="P90" s="42">
        <f>'6. Distribution generators'!C109</f>
        <v>0</v>
      </c>
      <c r="Q90" s="43">
        <f>100-SUM($P$2:P89)</f>
        <v>0</v>
      </c>
      <c r="R90" s="43">
        <f t="shared" si="23"/>
        <v>0</v>
      </c>
      <c r="S90" s="40">
        <f t="shared" si="33"/>
        <v>0.8</v>
      </c>
      <c r="T90" s="43">
        <f t="shared" si="24"/>
        <v>0</v>
      </c>
      <c r="U90" s="41">
        <f t="shared" si="34"/>
        <v>-0.87</v>
      </c>
      <c r="V90" s="41">
        <f t="shared" si="27"/>
        <v>-0.87</v>
      </c>
      <c r="W90" s="43">
        <f t="shared" si="28"/>
        <v>-0.87</v>
      </c>
      <c r="X90" s="40">
        <f t="shared" si="29"/>
        <v>17.88</v>
      </c>
      <c r="Y90" s="41">
        <f t="shared" si="30"/>
        <v>-4.8657718120805368E-2</v>
      </c>
      <c r="Z90" s="41">
        <f t="shared" si="31"/>
        <v>-4.8657718120805367</v>
      </c>
      <c r="AA90" s="40">
        <f>SUM($X$29:X90)</f>
        <v>1108.5600000000004</v>
      </c>
    </row>
    <row r="91" spans="1:27" x14ac:dyDescent="0.25">
      <c r="A91" s="40">
        <f t="shared" si="25"/>
        <v>116</v>
      </c>
      <c r="B91" s="40" t="s">
        <v>27</v>
      </c>
      <c r="C91" s="40">
        <f t="shared" si="35"/>
        <v>17.88</v>
      </c>
      <c r="D91" s="40">
        <f t="shared" si="35"/>
        <v>37.229999999999997</v>
      </c>
      <c r="E91" s="40">
        <f t="shared" si="21"/>
        <v>19.349999999999998</v>
      </c>
      <c r="F91" s="40">
        <f>VLOOKUP(B91,'5. Control Tower-Mini Optimizer'!$D$34:$H$36,3,FALSE)</f>
        <v>26</v>
      </c>
      <c r="G91" s="40">
        <f>VLOOKUP(B91,'5. Control Tower-Mini Optimizer'!$D$34:$H$36,4,FALSE)</f>
        <v>0</v>
      </c>
      <c r="H91" s="40">
        <f t="shared" si="16"/>
        <v>62</v>
      </c>
      <c r="I91" s="40">
        <f>VLOOKUP(B91,'5. Control Tower-Mini Optimizer'!$D$34:$H$36,5,FALSE)</f>
        <v>59</v>
      </c>
      <c r="J91" s="43" cm="1">
        <f t="array" ref="J91">_xlfn.XLOOKUP(SUM(F91:G91)&amp;B91,M:M&amp;B:B,O:O)</f>
        <v>64.979992541191081</v>
      </c>
      <c r="K91" s="40">
        <v>1</v>
      </c>
      <c r="L91" s="40">
        <f t="shared" si="26"/>
        <v>63</v>
      </c>
      <c r="M91" s="40">
        <f>SUM($K$2:K91)</f>
        <v>89</v>
      </c>
      <c r="N91" s="41">
        <f t="shared" si="22"/>
        <v>0</v>
      </c>
      <c r="O91" s="41">
        <f>SUM($N$2:N91)</f>
        <v>100.00000000000003</v>
      </c>
      <c r="P91" s="42">
        <f>'6. Distribution generators'!C110</f>
        <v>0</v>
      </c>
      <c r="Q91" s="43">
        <f>100-SUM($P$2:P90)</f>
        <v>0</v>
      </c>
      <c r="R91" s="43">
        <f t="shared" si="23"/>
        <v>0</v>
      </c>
      <c r="S91" s="40">
        <f t="shared" si="33"/>
        <v>0.8</v>
      </c>
      <c r="T91" s="43">
        <f t="shared" si="24"/>
        <v>0</v>
      </c>
      <c r="U91" s="41">
        <f t="shared" si="34"/>
        <v>-0.87</v>
      </c>
      <c r="V91" s="41">
        <f t="shared" si="27"/>
        <v>-0.87</v>
      </c>
      <c r="W91" s="43">
        <f t="shared" si="28"/>
        <v>-0.87</v>
      </c>
      <c r="X91" s="40">
        <f t="shared" si="29"/>
        <v>17.88</v>
      </c>
      <c r="Y91" s="41">
        <f t="shared" si="30"/>
        <v>-4.8657718120805368E-2</v>
      </c>
      <c r="Z91" s="41">
        <f t="shared" si="31"/>
        <v>-4.8657718120805367</v>
      </c>
      <c r="AA91" s="40">
        <f>SUM($X$29:X91)</f>
        <v>1126.4400000000005</v>
      </c>
    </row>
    <row r="92" spans="1:27" x14ac:dyDescent="0.25">
      <c r="A92" s="40">
        <f t="shared" si="25"/>
        <v>116</v>
      </c>
      <c r="B92" s="40" t="s">
        <v>27</v>
      </c>
      <c r="C92" s="40">
        <f t="shared" si="35"/>
        <v>17.88</v>
      </c>
      <c r="D92" s="40">
        <f t="shared" si="35"/>
        <v>37.229999999999997</v>
      </c>
      <c r="E92" s="40">
        <f t="shared" si="21"/>
        <v>19.349999999999998</v>
      </c>
      <c r="F92" s="40">
        <f>VLOOKUP(B92,'5. Control Tower-Mini Optimizer'!$D$34:$H$36,3,FALSE)</f>
        <v>26</v>
      </c>
      <c r="G92" s="40">
        <f>VLOOKUP(B92,'5. Control Tower-Mini Optimizer'!$D$34:$H$36,4,FALSE)</f>
        <v>0</v>
      </c>
      <c r="H92" s="40">
        <f t="shared" si="16"/>
        <v>63</v>
      </c>
      <c r="I92" s="40">
        <f>VLOOKUP(B92,'5. Control Tower-Mini Optimizer'!$D$34:$H$36,5,FALSE)</f>
        <v>59</v>
      </c>
      <c r="J92" s="43" cm="1">
        <f t="array" ref="J92">_xlfn.XLOOKUP(SUM(F92:G92)&amp;B92,M:M&amp;B:B,O:O)</f>
        <v>64.979992541191081</v>
      </c>
      <c r="K92" s="40">
        <v>1</v>
      </c>
      <c r="L92" s="40">
        <f t="shared" si="26"/>
        <v>64</v>
      </c>
      <c r="M92" s="40">
        <f>SUM($K$2:K92)</f>
        <v>90</v>
      </c>
      <c r="N92" s="41">
        <f t="shared" si="22"/>
        <v>0</v>
      </c>
      <c r="O92" s="41">
        <f>SUM($N$2:N92)</f>
        <v>100.00000000000003</v>
      </c>
      <c r="P92" s="42">
        <f>'6. Distribution generators'!C111</f>
        <v>0</v>
      </c>
      <c r="Q92" s="43">
        <f>100-SUM($P$2:P91)</f>
        <v>0</v>
      </c>
      <c r="R92" s="43">
        <f t="shared" si="23"/>
        <v>0</v>
      </c>
      <c r="S92" s="40">
        <f t="shared" si="33"/>
        <v>0.8</v>
      </c>
      <c r="T92" s="43">
        <f t="shared" si="24"/>
        <v>0</v>
      </c>
      <c r="U92" s="41">
        <f t="shared" si="34"/>
        <v>-0.87</v>
      </c>
      <c r="V92" s="41">
        <f t="shared" si="27"/>
        <v>-0.87</v>
      </c>
      <c r="W92" s="43">
        <f t="shared" si="28"/>
        <v>-0.87</v>
      </c>
      <c r="X92" s="40">
        <f t="shared" si="29"/>
        <v>17.88</v>
      </c>
      <c r="Y92" s="41">
        <f t="shared" si="30"/>
        <v>-4.8657718120805368E-2</v>
      </c>
      <c r="Z92" s="41">
        <f t="shared" si="31"/>
        <v>-4.8657718120805367</v>
      </c>
      <c r="AA92" s="40">
        <f>SUM($X$29:X92)</f>
        <v>1144.3200000000006</v>
      </c>
    </row>
    <row r="93" spans="1:27" x14ac:dyDescent="0.25">
      <c r="A93" s="40">
        <f t="shared" si="25"/>
        <v>116</v>
      </c>
      <c r="B93" s="40" t="s">
        <v>27</v>
      </c>
      <c r="C93" s="40">
        <f t="shared" si="35"/>
        <v>17.88</v>
      </c>
      <c r="D93" s="40">
        <f t="shared" si="35"/>
        <v>37.229999999999997</v>
      </c>
      <c r="E93" s="40">
        <f t="shared" si="21"/>
        <v>19.349999999999998</v>
      </c>
      <c r="F93" s="40">
        <f>VLOOKUP(B93,'5. Control Tower-Mini Optimizer'!$D$34:$H$36,3,FALSE)</f>
        <v>26</v>
      </c>
      <c r="G93" s="40">
        <f>VLOOKUP(B93,'5. Control Tower-Mini Optimizer'!$D$34:$H$36,4,FALSE)</f>
        <v>0</v>
      </c>
      <c r="H93" s="40">
        <f t="shared" si="16"/>
        <v>64</v>
      </c>
      <c r="I93" s="40">
        <f>VLOOKUP(B93,'5. Control Tower-Mini Optimizer'!$D$34:$H$36,5,FALSE)</f>
        <v>59</v>
      </c>
      <c r="J93" s="43" cm="1">
        <f t="array" ref="J93">_xlfn.XLOOKUP(SUM(F93:G93)&amp;B93,M:M&amp;B:B,O:O)</f>
        <v>64.979992541191081</v>
      </c>
      <c r="K93" s="40">
        <v>1</v>
      </c>
      <c r="L93" s="40">
        <f t="shared" si="26"/>
        <v>65</v>
      </c>
      <c r="M93" s="40">
        <f>SUM($K$2:K93)</f>
        <v>91</v>
      </c>
      <c r="N93" s="41">
        <f t="shared" si="22"/>
        <v>0</v>
      </c>
      <c r="O93" s="41">
        <f>SUM($N$2:N93)</f>
        <v>100.00000000000003</v>
      </c>
      <c r="P93" s="42">
        <f>'6. Distribution generators'!C112</f>
        <v>0</v>
      </c>
      <c r="Q93" s="43">
        <f>100-SUM($P$2:P92)</f>
        <v>0</v>
      </c>
      <c r="R93" s="43">
        <f t="shared" si="23"/>
        <v>0</v>
      </c>
      <c r="S93" s="40">
        <f t="shared" si="33"/>
        <v>0.8</v>
      </c>
      <c r="T93" s="43">
        <f t="shared" si="24"/>
        <v>0</v>
      </c>
      <c r="U93" s="41">
        <f t="shared" si="34"/>
        <v>-0.87</v>
      </c>
      <c r="V93" s="41">
        <f t="shared" si="27"/>
        <v>-0.87</v>
      </c>
      <c r="W93" s="43">
        <f t="shared" si="28"/>
        <v>-0.87</v>
      </c>
      <c r="X93" s="40">
        <f t="shared" si="29"/>
        <v>17.88</v>
      </c>
      <c r="Y93" s="41">
        <f t="shared" si="30"/>
        <v>-4.8657718120805368E-2</v>
      </c>
      <c r="Z93" s="41">
        <f t="shared" si="31"/>
        <v>-4.8657718120805367</v>
      </c>
      <c r="AA93" s="40">
        <f>SUM($X$29:X93)</f>
        <v>1162.2000000000007</v>
      </c>
    </row>
    <row r="94" spans="1:27" x14ac:dyDescent="0.25">
      <c r="A94" s="40">
        <f t="shared" si="25"/>
        <v>116</v>
      </c>
      <c r="B94" s="40" t="s">
        <v>27</v>
      </c>
      <c r="C94" s="40">
        <f t="shared" si="35"/>
        <v>17.88</v>
      </c>
      <c r="D94" s="40">
        <f t="shared" si="35"/>
        <v>37.229999999999997</v>
      </c>
      <c r="E94" s="40">
        <f t="shared" si="21"/>
        <v>19.349999999999998</v>
      </c>
      <c r="F94" s="40">
        <f>VLOOKUP(B94,'5. Control Tower-Mini Optimizer'!$D$34:$H$36,3,FALSE)</f>
        <v>26</v>
      </c>
      <c r="G94" s="40">
        <f>VLOOKUP(B94,'5. Control Tower-Mini Optimizer'!$D$34:$H$36,4,FALSE)</f>
        <v>0</v>
      </c>
      <c r="H94" s="40">
        <f t="shared" ref="H94:H140" si="36">IF(M94&gt;SUM(F94:G94),M94-SUM(F94:G94)-K94,"")</f>
        <v>65</v>
      </c>
      <c r="I94" s="40">
        <f>VLOOKUP(B94,'5. Control Tower-Mini Optimizer'!$D$34:$H$36,5,FALSE)</f>
        <v>59</v>
      </c>
      <c r="J94" s="43" cm="1">
        <f t="array" ref="J94">_xlfn.XLOOKUP(SUM(F94:G94)&amp;B94,M:M&amp;B:B,O:O)</f>
        <v>64.979992541191081</v>
      </c>
      <c r="K94" s="40">
        <v>1</v>
      </c>
      <c r="L94" s="40">
        <f t="shared" si="26"/>
        <v>66</v>
      </c>
      <c r="M94" s="40">
        <f>SUM($K$2:K94)</f>
        <v>92</v>
      </c>
      <c r="N94" s="41">
        <f t="shared" si="22"/>
        <v>0</v>
      </c>
      <c r="O94" s="41">
        <f>SUM($N$2:N94)</f>
        <v>100.00000000000003</v>
      </c>
      <c r="P94" s="42">
        <f>'6. Distribution generators'!C113</f>
        <v>0</v>
      </c>
      <c r="Q94" s="43">
        <f>100-SUM($P$2:P93)</f>
        <v>0</v>
      </c>
      <c r="R94" s="43">
        <f t="shared" si="23"/>
        <v>0</v>
      </c>
      <c r="S94" s="40">
        <f t="shared" si="33"/>
        <v>0.8</v>
      </c>
      <c r="T94" s="43">
        <f t="shared" si="24"/>
        <v>0</v>
      </c>
      <c r="U94" s="41">
        <f t="shared" si="34"/>
        <v>-0.87</v>
      </c>
      <c r="V94" s="41">
        <f t="shared" si="27"/>
        <v>-0.87</v>
      </c>
      <c r="W94" s="43">
        <f t="shared" si="28"/>
        <v>-0.87</v>
      </c>
      <c r="X94" s="40">
        <f t="shared" si="29"/>
        <v>17.88</v>
      </c>
      <c r="Y94" s="41">
        <f t="shared" si="30"/>
        <v>-4.8657718120805368E-2</v>
      </c>
      <c r="Z94" s="41">
        <f t="shared" si="31"/>
        <v>-4.8657718120805367</v>
      </c>
      <c r="AA94" s="40">
        <f>SUM($X$29:X94)</f>
        <v>1180.0800000000008</v>
      </c>
    </row>
    <row r="95" spans="1:27" x14ac:dyDescent="0.25">
      <c r="A95" s="40">
        <f t="shared" si="25"/>
        <v>116</v>
      </c>
      <c r="B95" s="40" t="s">
        <v>27</v>
      </c>
      <c r="C95" s="40">
        <f t="shared" si="35"/>
        <v>17.88</v>
      </c>
      <c r="D95" s="40">
        <f t="shared" si="35"/>
        <v>37.229999999999997</v>
      </c>
      <c r="E95" s="40">
        <f t="shared" si="21"/>
        <v>19.349999999999998</v>
      </c>
      <c r="F95" s="40">
        <f>VLOOKUP(B95,'5. Control Tower-Mini Optimizer'!$D$34:$H$36,3,FALSE)</f>
        <v>26</v>
      </c>
      <c r="G95" s="40">
        <f>VLOOKUP(B95,'5. Control Tower-Mini Optimizer'!$D$34:$H$36,4,FALSE)</f>
        <v>0</v>
      </c>
      <c r="H95" s="40">
        <f t="shared" si="36"/>
        <v>66</v>
      </c>
      <c r="I95" s="40">
        <f>VLOOKUP(B95,'5. Control Tower-Mini Optimizer'!$D$34:$H$36,5,FALSE)</f>
        <v>59</v>
      </c>
      <c r="J95" s="43" cm="1">
        <f t="array" ref="J95">_xlfn.XLOOKUP(SUM(F95:G95)&amp;B95,M:M&amp;B:B,O:O)</f>
        <v>64.979992541191081</v>
      </c>
      <c r="K95" s="40">
        <v>1</v>
      </c>
      <c r="L95" s="40">
        <f t="shared" si="26"/>
        <v>67</v>
      </c>
      <c r="M95" s="40">
        <f>SUM($K$2:K95)</f>
        <v>93</v>
      </c>
      <c r="N95" s="41">
        <f t="shared" si="22"/>
        <v>0</v>
      </c>
      <c r="O95" s="41">
        <f>SUM($N$2:N95)</f>
        <v>100.00000000000003</v>
      </c>
      <c r="P95" s="42">
        <f>'6. Distribution generators'!C114</f>
        <v>0</v>
      </c>
      <c r="Q95" s="43">
        <f>100-SUM($P$2:P94)</f>
        <v>0</v>
      </c>
      <c r="R95" s="43">
        <f t="shared" si="23"/>
        <v>0</v>
      </c>
      <c r="S95" s="40">
        <f t="shared" si="33"/>
        <v>0.8</v>
      </c>
      <c r="T95" s="43">
        <f t="shared" si="24"/>
        <v>0</v>
      </c>
      <c r="U95" s="41">
        <f t="shared" si="34"/>
        <v>-0.87</v>
      </c>
      <c r="V95" s="41">
        <f t="shared" si="27"/>
        <v>-0.87</v>
      </c>
      <c r="W95" s="43">
        <f t="shared" si="28"/>
        <v>-0.87</v>
      </c>
      <c r="X95" s="40">
        <f t="shared" si="29"/>
        <v>17.88</v>
      </c>
      <c r="Y95" s="41">
        <f t="shared" si="30"/>
        <v>-4.8657718120805368E-2</v>
      </c>
      <c r="Z95" s="41">
        <f t="shared" si="31"/>
        <v>-4.8657718120805367</v>
      </c>
      <c r="AA95" s="40">
        <f>SUM($X$29:X95)</f>
        <v>1197.9600000000009</v>
      </c>
    </row>
    <row r="96" spans="1:27" x14ac:dyDescent="0.25">
      <c r="A96" s="40">
        <f t="shared" si="25"/>
        <v>116</v>
      </c>
      <c r="B96" s="40" t="s">
        <v>27</v>
      </c>
      <c r="C96" s="40">
        <f t="shared" ref="C96:D96" si="37">C95</f>
        <v>17.88</v>
      </c>
      <c r="D96" s="40">
        <f t="shared" si="37"/>
        <v>37.229999999999997</v>
      </c>
      <c r="E96" s="40">
        <f t="shared" ref="E96:E102" si="38">D96-C96</f>
        <v>19.349999999999998</v>
      </c>
      <c r="F96" s="40">
        <f>VLOOKUP(B96,'5. Control Tower-Mini Optimizer'!$D$34:$H$36,3,FALSE)</f>
        <v>26</v>
      </c>
      <c r="G96" s="40">
        <f>VLOOKUP(B96,'5. Control Tower-Mini Optimizer'!$D$34:$H$36,4,FALSE)</f>
        <v>0</v>
      </c>
      <c r="H96" s="40">
        <f t="shared" si="36"/>
        <v>67</v>
      </c>
      <c r="I96" s="40">
        <f>VLOOKUP(B96,'5. Control Tower-Mini Optimizer'!$D$34:$H$36,5,FALSE)</f>
        <v>59</v>
      </c>
      <c r="J96" s="43" cm="1">
        <f t="array" ref="J96">_xlfn.XLOOKUP(SUM(F96:G96)&amp;B96,M:M&amp;B:B,O:O)</f>
        <v>64.979992541191081</v>
      </c>
      <c r="K96" s="40">
        <v>1</v>
      </c>
      <c r="L96" s="40">
        <f t="shared" si="26"/>
        <v>68</v>
      </c>
      <c r="M96" s="40">
        <f>SUM($K$2:K96)</f>
        <v>94</v>
      </c>
      <c r="N96" s="41">
        <f t="shared" ref="N96:N102" si="39">Q96*100/SUM($Q$3:$Q$62)</f>
        <v>0</v>
      </c>
      <c r="O96" s="41">
        <f>SUM($N$2:N96)</f>
        <v>100.00000000000003</v>
      </c>
      <c r="P96" s="42">
        <f>'6. Distribution generators'!C115</f>
        <v>0</v>
      </c>
      <c r="Q96" s="43">
        <f>100-SUM($P$2:P95)</f>
        <v>0</v>
      </c>
      <c r="R96" s="43">
        <f t="shared" ref="R96:R102" si="40">E96*Q96/100</f>
        <v>0</v>
      </c>
      <c r="S96" s="40">
        <f t="shared" si="33"/>
        <v>0.8</v>
      </c>
      <c r="T96" s="43">
        <f t="shared" ref="T96:T102" si="41">D96*Q96*S96/100</f>
        <v>0</v>
      </c>
      <c r="U96" s="41">
        <f t="shared" si="34"/>
        <v>-0.87</v>
      </c>
      <c r="V96" s="41">
        <f t="shared" si="27"/>
        <v>-0.87</v>
      </c>
      <c r="W96" s="43">
        <f t="shared" si="28"/>
        <v>-0.87</v>
      </c>
      <c r="X96" s="40">
        <f t="shared" si="29"/>
        <v>17.88</v>
      </c>
      <c r="Y96" s="41">
        <f t="shared" si="30"/>
        <v>-4.8657718120805368E-2</v>
      </c>
      <c r="Z96" s="41">
        <f t="shared" si="31"/>
        <v>-4.8657718120805367</v>
      </c>
      <c r="AA96" s="40">
        <f>SUM($X$29:X96)</f>
        <v>1215.8400000000011</v>
      </c>
    </row>
    <row r="97" spans="1:27" x14ac:dyDescent="0.25">
      <c r="A97" s="40">
        <f t="shared" si="25"/>
        <v>116</v>
      </c>
      <c r="B97" s="40" t="s">
        <v>27</v>
      </c>
      <c r="C97" s="40">
        <f t="shared" ref="C97:D97" si="42">C96</f>
        <v>17.88</v>
      </c>
      <c r="D97" s="40">
        <f t="shared" si="42"/>
        <v>37.229999999999997</v>
      </c>
      <c r="E97" s="40">
        <f t="shared" si="38"/>
        <v>19.349999999999998</v>
      </c>
      <c r="F97" s="40">
        <f>VLOOKUP(B97,'5. Control Tower-Mini Optimizer'!$D$34:$H$36,3,FALSE)</f>
        <v>26</v>
      </c>
      <c r="G97" s="40">
        <f>VLOOKUP(B97,'5. Control Tower-Mini Optimizer'!$D$34:$H$36,4,FALSE)</f>
        <v>0</v>
      </c>
      <c r="H97" s="40">
        <f t="shared" si="36"/>
        <v>68</v>
      </c>
      <c r="I97" s="40">
        <f>VLOOKUP(B97,'5. Control Tower-Mini Optimizer'!$D$34:$H$36,5,FALSE)</f>
        <v>59</v>
      </c>
      <c r="J97" s="43" cm="1">
        <f t="array" ref="J97">_xlfn.XLOOKUP(SUM(F97:G97)&amp;B97,M:M&amp;B:B,O:O)</f>
        <v>64.979992541191081</v>
      </c>
      <c r="K97" s="40">
        <v>1</v>
      </c>
      <c r="L97" s="40">
        <f t="shared" si="26"/>
        <v>69</v>
      </c>
      <c r="M97" s="40">
        <f>SUM($K$2:K97)</f>
        <v>95</v>
      </c>
      <c r="N97" s="41">
        <f t="shared" si="39"/>
        <v>0</v>
      </c>
      <c r="O97" s="41">
        <f>SUM($N$2:N97)</f>
        <v>100.00000000000003</v>
      </c>
      <c r="P97" s="42">
        <f>'6. Distribution generators'!C116</f>
        <v>0</v>
      </c>
      <c r="Q97" s="43">
        <f>100-SUM($P$2:P96)</f>
        <v>0</v>
      </c>
      <c r="R97" s="43">
        <f t="shared" si="40"/>
        <v>0</v>
      </c>
      <c r="S97" s="40">
        <f t="shared" si="33"/>
        <v>0.8</v>
      </c>
      <c r="T97" s="43">
        <f t="shared" si="41"/>
        <v>0</v>
      </c>
      <c r="U97" s="41">
        <f t="shared" si="34"/>
        <v>-0.87</v>
      </c>
      <c r="V97" s="41">
        <f t="shared" si="27"/>
        <v>-0.87</v>
      </c>
      <c r="W97" s="43">
        <f t="shared" si="28"/>
        <v>-0.87</v>
      </c>
      <c r="X97" s="40">
        <f t="shared" si="29"/>
        <v>17.88</v>
      </c>
      <c r="Y97" s="41">
        <f t="shared" si="30"/>
        <v>-4.8657718120805368E-2</v>
      </c>
      <c r="Z97" s="41">
        <f t="shared" si="31"/>
        <v>-4.8657718120805367</v>
      </c>
      <c r="AA97" s="40">
        <f>SUM($X$29:X97)</f>
        <v>1233.7200000000012</v>
      </c>
    </row>
    <row r="98" spans="1:27" x14ac:dyDescent="0.25">
      <c r="A98" s="40">
        <f t="shared" si="25"/>
        <v>116</v>
      </c>
      <c r="B98" s="40" t="s">
        <v>27</v>
      </c>
      <c r="C98" s="40">
        <f t="shared" ref="C98:D98" si="43">C97</f>
        <v>17.88</v>
      </c>
      <c r="D98" s="40">
        <f t="shared" si="43"/>
        <v>37.229999999999997</v>
      </c>
      <c r="E98" s="40">
        <f t="shared" si="38"/>
        <v>19.349999999999998</v>
      </c>
      <c r="F98" s="40">
        <f>VLOOKUP(B98,'5. Control Tower-Mini Optimizer'!$D$34:$H$36,3,FALSE)</f>
        <v>26</v>
      </c>
      <c r="G98" s="40">
        <f>VLOOKUP(B98,'5. Control Tower-Mini Optimizer'!$D$34:$H$36,4,FALSE)</f>
        <v>0</v>
      </c>
      <c r="H98" s="40">
        <f t="shared" si="36"/>
        <v>69</v>
      </c>
      <c r="I98" s="40">
        <f>VLOOKUP(B98,'5. Control Tower-Mini Optimizer'!$D$34:$H$36,5,FALSE)</f>
        <v>59</v>
      </c>
      <c r="J98" s="43" cm="1">
        <f t="array" ref="J98">_xlfn.XLOOKUP(SUM(F98:G98)&amp;B98,M:M&amp;B:B,O:O)</f>
        <v>64.979992541191081</v>
      </c>
      <c r="K98" s="40">
        <v>1</v>
      </c>
      <c r="L98" s="40">
        <f t="shared" si="26"/>
        <v>70</v>
      </c>
      <c r="M98" s="40">
        <f>SUM($K$2:K98)</f>
        <v>96</v>
      </c>
      <c r="N98" s="41">
        <f t="shared" si="39"/>
        <v>0</v>
      </c>
      <c r="O98" s="41">
        <f>SUM($N$2:N98)</f>
        <v>100.00000000000003</v>
      </c>
      <c r="P98" s="42">
        <f>'6. Distribution generators'!C117</f>
        <v>0</v>
      </c>
      <c r="Q98" s="43">
        <f>100-SUM($P$2:P97)</f>
        <v>0</v>
      </c>
      <c r="R98" s="43">
        <f t="shared" si="40"/>
        <v>0</v>
      </c>
      <c r="S98" s="40">
        <f t="shared" si="33"/>
        <v>0.8</v>
      </c>
      <c r="T98" s="43">
        <f t="shared" si="41"/>
        <v>0</v>
      </c>
      <c r="U98" s="41">
        <f t="shared" si="34"/>
        <v>-0.87</v>
      </c>
      <c r="V98" s="41">
        <f t="shared" si="27"/>
        <v>-0.87</v>
      </c>
      <c r="W98" s="43">
        <f t="shared" si="28"/>
        <v>-0.87</v>
      </c>
      <c r="X98" s="40">
        <f t="shared" si="29"/>
        <v>17.88</v>
      </c>
      <c r="Y98" s="41">
        <f t="shared" si="30"/>
        <v>-4.8657718120805368E-2</v>
      </c>
      <c r="Z98" s="41">
        <f t="shared" si="31"/>
        <v>-4.8657718120805367</v>
      </c>
      <c r="AA98" s="40">
        <f>SUM($X$29:X98)</f>
        <v>1251.6000000000013</v>
      </c>
    </row>
    <row r="99" spans="1:27" x14ac:dyDescent="0.25">
      <c r="A99" s="40">
        <f t="shared" si="25"/>
        <v>116</v>
      </c>
      <c r="B99" s="40" t="s">
        <v>27</v>
      </c>
      <c r="C99" s="40">
        <f t="shared" ref="C99:D99" si="44">C98</f>
        <v>17.88</v>
      </c>
      <c r="D99" s="40">
        <f t="shared" si="44"/>
        <v>37.229999999999997</v>
      </c>
      <c r="E99" s="40">
        <f t="shared" si="38"/>
        <v>19.349999999999998</v>
      </c>
      <c r="F99" s="40">
        <f>VLOOKUP(B99,'5. Control Tower-Mini Optimizer'!$D$34:$H$36,3,FALSE)</f>
        <v>26</v>
      </c>
      <c r="G99" s="40">
        <f>VLOOKUP(B99,'5. Control Tower-Mini Optimizer'!$D$34:$H$36,4,FALSE)</f>
        <v>0</v>
      </c>
      <c r="H99" s="40">
        <f t="shared" si="36"/>
        <v>70</v>
      </c>
      <c r="I99" s="40">
        <f>VLOOKUP(B99,'5. Control Tower-Mini Optimizer'!$D$34:$H$36,5,FALSE)</f>
        <v>59</v>
      </c>
      <c r="J99" s="43" cm="1">
        <f t="array" ref="J99">_xlfn.XLOOKUP(SUM(F99:G99)&amp;B99,M:M&amp;B:B,O:O)</f>
        <v>64.979992541191081</v>
      </c>
      <c r="K99" s="40">
        <v>1</v>
      </c>
      <c r="L99" s="40">
        <f t="shared" si="26"/>
        <v>71</v>
      </c>
      <c r="M99" s="40">
        <f>SUM($K$2:K99)</f>
        <v>97</v>
      </c>
      <c r="N99" s="41">
        <f t="shared" si="39"/>
        <v>0</v>
      </c>
      <c r="O99" s="41">
        <f>SUM($N$2:N99)</f>
        <v>100.00000000000003</v>
      </c>
      <c r="P99" s="42">
        <f>'6. Distribution generators'!C118</f>
        <v>0</v>
      </c>
      <c r="Q99" s="43">
        <f>100-SUM($P$2:P98)</f>
        <v>0</v>
      </c>
      <c r="R99" s="43">
        <f t="shared" si="40"/>
        <v>0</v>
      </c>
      <c r="S99" s="40">
        <f t="shared" si="33"/>
        <v>0.8</v>
      </c>
      <c r="T99" s="43">
        <f t="shared" si="41"/>
        <v>0</v>
      </c>
      <c r="U99" s="41">
        <f t="shared" si="34"/>
        <v>-0.87</v>
      </c>
      <c r="V99" s="41">
        <f t="shared" si="27"/>
        <v>-0.87</v>
      </c>
      <c r="W99" s="43">
        <f t="shared" si="28"/>
        <v>-0.87</v>
      </c>
      <c r="X99" s="40">
        <f t="shared" si="29"/>
        <v>17.88</v>
      </c>
      <c r="Y99" s="41">
        <f t="shared" si="30"/>
        <v>-4.8657718120805368E-2</v>
      </c>
      <c r="Z99" s="41">
        <f t="shared" si="31"/>
        <v>-4.8657718120805367</v>
      </c>
      <c r="AA99" s="40">
        <f>SUM($X$29:X99)</f>
        <v>1269.4800000000014</v>
      </c>
    </row>
    <row r="100" spans="1:27" x14ac:dyDescent="0.25">
      <c r="A100" s="40">
        <f t="shared" si="25"/>
        <v>116</v>
      </c>
      <c r="B100" s="40" t="s">
        <v>27</v>
      </c>
      <c r="C100" s="40">
        <f t="shared" ref="C100:D100" si="45">C99</f>
        <v>17.88</v>
      </c>
      <c r="D100" s="40">
        <f t="shared" si="45"/>
        <v>37.229999999999997</v>
      </c>
      <c r="E100" s="40">
        <f t="shared" si="38"/>
        <v>19.349999999999998</v>
      </c>
      <c r="F100" s="40">
        <f>VLOOKUP(B100,'5. Control Tower-Mini Optimizer'!$D$34:$H$36,3,FALSE)</f>
        <v>26</v>
      </c>
      <c r="G100" s="40">
        <f>VLOOKUP(B100,'5. Control Tower-Mini Optimizer'!$D$34:$H$36,4,FALSE)</f>
        <v>0</v>
      </c>
      <c r="H100" s="40">
        <f t="shared" si="36"/>
        <v>71</v>
      </c>
      <c r="I100" s="40">
        <f>VLOOKUP(B100,'5. Control Tower-Mini Optimizer'!$D$34:$H$36,5,FALSE)</f>
        <v>59</v>
      </c>
      <c r="J100" s="43" cm="1">
        <f t="array" ref="J100">_xlfn.XLOOKUP(SUM(F100:G100)&amp;B100,M:M&amp;B:B,O:O)</f>
        <v>64.979992541191081</v>
      </c>
      <c r="K100" s="40">
        <v>1</v>
      </c>
      <c r="L100" s="40">
        <f t="shared" si="26"/>
        <v>72</v>
      </c>
      <c r="M100" s="40">
        <f>SUM($K$2:K100)</f>
        <v>98</v>
      </c>
      <c r="N100" s="41">
        <f t="shared" si="39"/>
        <v>0</v>
      </c>
      <c r="O100" s="41">
        <f>SUM($N$2:N100)</f>
        <v>100.00000000000003</v>
      </c>
      <c r="P100" s="42">
        <f>'6. Distribution generators'!C119</f>
        <v>0</v>
      </c>
      <c r="Q100" s="43">
        <f>100-SUM($P$2:P99)</f>
        <v>0</v>
      </c>
      <c r="R100" s="43">
        <f t="shared" si="40"/>
        <v>0</v>
      </c>
      <c r="S100" s="40">
        <f t="shared" si="33"/>
        <v>0.8</v>
      </c>
      <c r="T100" s="43">
        <f t="shared" si="41"/>
        <v>0</v>
      </c>
      <c r="U100" s="41">
        <f t="shared" si="34"/>
        <v>-0.87</v>
      </c>
      <c r="V100" s="41">
        <f t="shared" si="27"/>
        <v>-0.87</v>
      </c>
      <c r="W100" s="43">
        <f t="shared" si="28"/>
        <v>-0.87</v>
      </c>
      <c r="X100" s="40">
        <f t="shared" si="29"/>
        <v>17.88</v>
      </c>
      <c r="Y100" s="41">
        <f t="shared" si="30"/>
        <v>-4.8657718120805368E-2</v>
      </c>
      <c r="Z100" s="41">
        <f t="shared" si="31"/>
        <v>-4.8657718120805367</v>
      </c>
      <c r="AA100" s="40">
        <f>SUM($X$29:X100)</f>
        <v>1287.3600000000015</v>
      </c>
    </row>
    <row r="101" spans="1:27" x14ac:dyDescent="0.25">
      <c r="A101" s="40">
        <f t="shared" si="25"/>
        <v>116</v>
      </c>
      <c r="B101" s="40" t="s">
        <v>27</v>
      </c>
      <c r="C101" s="40">
        <f t="shared" ref="C101:D101" si="46">C100</f>
        <v>17.88</v>
      </c>
      <c r="D101" s="40">
        <f t="shared" si="46"/>
        <v>37.229999999999997</v>
      </c>
      <c r="E101" s="40">
        <f t="shared" si="38"/>
        <v>19.349999999999998</v>
      </c>
      <c r="F101" s="40">
        <f>VLOOKUP(B101,'5. Control Tower-Mini Optimizer'!$D$34:$H$36,3,FALSE)</f>
        <v>26</v>
      </c>
      <c r="G101" s="40">
        <f>VLOOKUP(B101,'5. Control Tower-Mini Optimizer'!$D$34:$H$36,4,FALSE)</f>
        <v>0</v>
      </c>
      <c r="H101" s="40">
        <f t="shared" si="36"/>
        <v>72</v>
      </c>
      <c r="I101" s="40">
        <f>VLOOKUP(B101,'5. Control Tower-Mini Optimizer'!$D$34:$H$36,5,FALSE)</f>
        <v>59</v>
      </c>
      <c r="J101" s="43" cm="1">
        <f t="array" ref="J101">_xlfn.XLOOKUP(SUM(F101:G101)&amp;B101,M:M&amp;B:B,O:O)</f>
        <v>64.979992541191081</v>
      </c>
      <c r="K101" s="40">
        <v>1</v>
      </c>
      <c r="L101" s="40">
        <f t="shared" si="26"/>
        <v>73</v>
      </c>
      <c r="M101" s="40">
        <f>SUM($K$2:K101)</f>
        <v>99</v>
      </c>
      <c r="N101" s="41">
        <f t="shared" si="39"/>
        <v>0</v>
      </c>
      <c r="O101" s="41">
        <f>SUM($N$2:N101)</f>
        <v>100.00000000000003</v>
      </c>
      <c r="P101" s="42">
        <f>'6. Distribution generators'!C120</f>
        <v>0</v>
      </c>
      <c r="Q101" s="43">
        <f>100-SUM($P$2:P100)</f>
        <v>0</v>
      </c>
      <c r="R101" s="43">
        <f t="shared" si="40"/>
        <v>0</v>
      </c>
      <c r="S101" s="40">
        <f t="shared" si="33"/>
        <v>0.8</v>
      </c>
      <c r="T101" s="43">
        <f t="shared" si="41"/>
        <v>0</v>
      </c>
      <c r="U101" s="41">
        <f t="shared" si="34"/>
        <v>-0.87</v>
      </c>
      <c r="V101" s="41">
        <f t="shared" si="27"/>
        <v>-0.87</v>
      </c>
      <c r="W101" s="43">
        <f t="shared" si="28"/>
        <v>-0.87</v>
      </c>
      <c r="X101" s="40">
        <f t="shared" si="29"/>
        <v>17.88</v>
      </c>
      <c r="Y101" s="41">
        <f t="shared" si="30"/>
        <v>-4.8657718120805368E-2</v>
      </c>
      <c r="Z101" s="41">
        <f t="shared" si="31"/>
        <v>-4.8657718120805367</v>
      </c>
      <c r="AA101" s="40">
        <f>SUM($X$29:X101)</f>
        <v>1305.2400000000016</v>
      </c>
    </row>
    <row r="102" spans="1:27" x14ac:dyDescent="0.25">
      <c r="A102" s="40">
        <f t="shared" si="25"/>
        <v>116</v>
      </c>
      <c r="B102" s="40" t="s">
        <v>27</v>
      </c>
      <c r="C102" s="40">
        <f t="shared" ref="C102:D102" si="47">C101</f>
        <v>17.88</v>
      </c>
      <c r="D102" s="40">
        <f t="shared" si="47"/>
        <v>37.229999999999997</v>
      </c>
      <c r="E102" s="40">
        <f t="shared" si="38"/>
        <v>19.349999999999998</v>
      </c>
      <c r="F102" s="40">
        <f>VLOOKUP(B102,'5. Control Tower-Mini Optimizer'!$D$34:$H$36,3,FALSE)</f>
        <v>26</v>
      </c>
      <c r="G102" s="40">
        <f>VLOOKUP(B102,'5. Control Tower-Mini Optimizer'!$D$34:$H$36,4,FALSE)</f>
        <v>0</v>
      </c>
      <c r="H102" s="40">
        <f t="shared" si="36"/>
        <v>73</v>
      </c>
      <c r="I102" s="40">
        <f>VLOOKUP(B102,'5. Control Tower-Mini Optimizer'!$D$34:$H$36,5,FALSE)</f>
        <v>59</v>
      </c>
      <c r="J102" s="43" cm="1">
        <f t="array" ref="J102">_xlfn.XLOOKUP(SUM(F102:G102)&amp;B102,M:M&amp;B:B,O:O)</f>
        <v>64.979992541191081</v>
      </c>
      <c r="K102" s="40">
        <v>1</v>
      </c>
      <c r="L102" s="40">
        <f t="shared" si="26"/>
        <v>74</v>
      </c>
      <c r="M102" s="40">
        <f>SUM($K$2:K102)</f>
        <v>100</v>
      </c>
      <c r="N102" s="41">
        <f t="shared" si="39"/>
        <v>0</v>
      </c>
      <c r="O102" s="41">
        <f>SUM($N$2:N102)</f>
        <v>100.00000000000003</v>
      </c>
      <c r="P102" s="42">
        <f>'6. Distribution generators'!C121</f>
        <v>0</v>
      </c>
      <c r="Q102" s="43">
        <f>100-SUM($P$2:P101)</f>
        <v>0</v>
      </c>
      <c r="R102" s="43">
        <f t="shared" si="40"/>
        <v>0</v>
      </c>
      <c r="S102" s="40">
        <f t="shared" si="33"/>
        <v>0.8</v>
      </c>
      <c r="T102" s="43">
        <f t="shared" si="41"/>
        <v>0</v>
      </c>
      <c r="U102" s="41">
        <f t="shared" si="34"/>
        <v>-0.87</v>
      </c>
      <c r="V102" s="41">
        <f t="shared" si="27"/>
        <v>-0.87</v>
      </c>
      <c r="W102" s="43">
        <f t="shared" si="28"/>
        <v>-0.87</v>
      </c>
      <c r="X102" s="40">
        <f t="shared" si="29"/>
        <v>17.88</v>
      </c>
      <c r="Y102" s="41">
        <f t="shared" si="30"/>
        <v>-4.8657718120805368E-2</v>
      </c>
      <c r="Z102" s="41">
        <f t="shared" si="31"/>
        <v>-4.8657718120805367</v>
      </c>
      <c r="AA102" s="40">
        <f>SUM($X$29:X102)</f>
        <v>1323.1200000000017</v>
      </c>
    </row>
    <row r="103" spans="1:27" x14ac:dyDescent="0.25">
      <c r="A103" s="44" t="str">
        <f t="shared" si="25"/>
        <v/>
      </c>
      <c r="B103" s="44" t="s">
        <v>28</v>
      </c>
      <c r="C103" s="44">
        <f>'5. Control Tower-Mini Optimizer'!E9</f>
        <v>0.92</v>
      </c>
      <c r="D103" s="44">
        <f>'5. Control Tower-Mini Optimizer'!F9</f>
        <v>2.34</v>
      </c>
      <c r="E103" s="44">
        <f t="shared" si="0"/>
        <v>1.42</v>
      </c>
      <c r="F103" s="44">
        <f>VLOOKUP(B103,'5. Control Tower-Mini Optimizer'!$D$34:$H$36,3,FALSE)</f>
        <v>16</v>
      </c>
      <c r="G103" s="44">
        <f>VLOOKUP(B103,'5. Control Tower-Mini Optimizer'!$D$34:$H$36,4,FALSE)</f>
        <v>20</v>
      </c>
      <c r="H103" s="44" t="str">
        <f t="shared" si="36"/>
        <v/>
      </c>
      <c r="I103" s="44">
        <f>VLOOKUP(B103,'5. Control Tower-Mini Optimizer'!$D$34:$H$36,5,FALSE)</f>
        <v>75</v>
      </c>
      <c r="J103" s="45" cm="1">
        <f t="array" ref="J103">_xlfn.XLOOKUP(SUM(F103:G103)&amp;B103,M:M&amp;B:B,O:O)</f>
        <v>89.770693932156561</v>
      </c>
      <c r="K103" s="95">
        <v>0</v>
      </c>
      <c r="L103" s="44" t="str">
        <f t="shared" si="26"/>
        <v/>
      </c>
      <c r="M103" s="44">
        <f>SUM($K$103:K103)</f>
        <v>0</v>
      </c>
      <c r="N103" s="46">
        <v>0</v>
      </c>
      <c r="O103" s="46">
        <f>SUM($N$103:N103)</f>
        <v>0</v>
      </c>
      <c r="P103" s="47">
        <f>'6. Distribution generators'!E21</f>
        <v>0</v>
      </c>
      <c r="Q103" s="45"/>
      <c r="R103" s="45">
        <f t="shared" si="12"/>
        <v>0</v>
      </c>
      <c r="S103" s="44">
        <f>'5. Control Tower-Mini Optimizer'!G9</f>
        <v>0.8</v>
      </c>
      <c r="T103" s="45">
        <f t="shared" si="14"/>
        <v>0</v>
      </c>
      <c r="U103" s="46">
        <f>'5. Control Tower-Mini Optimizer'!H9</f>
        <v>-5.7000000000000002E-2</v>
      </c>
      <c r="V103" s="46" t="str">
        <f t="shared" ref="V103:V140" si="48">IF(M103&gt;SUM(F103:G103),U103*(100-Q103)/100,"")</f>
        <v/>
      </c>
      <c r="W103" s="45" t="str">
        <f t="shared" ref="W103:W140" si="49">IF(M103&gt;SUM(F103:G103),R103+V103+T103,"")</f>
        <v/>
      </c>
      <c r="X103" s="44" t="str">
        <f t="shared" ref="X103:X140" si="50">IF(M103&gt;SUM(F103:G103),C103,"")</f>
        <v/>
      </c>
      <c r="Y103" s="46" t="str">
        <f t="shared" ref="Y103:Y140" si="51">IF(M103&gt;SUM(F103:G103),W103/X103,"")</f>
        <v/>
      </c>
      <c r="Z103" s="46" t="str">
        <f t="shared" ref="Z103:Z140" si="52">IF(M103&gt;SUM(F103:G103),Y103*100,"")</f>
        <v/>
      </c>
      <c r="AA103" s="44"/>
    </row>
    <row r="104" spans="1:27" x14ac:dyDescent="0.25">
      <c r="A104" s="44" t="str">
        <f t="shared" si="25"/>
        <v/>
      </c>
      <c r="B104" s="44" t="s">
        <v>28</v>
      </c>
      <c r="C104" s="44">
        <f>C103</f>
        <v>0.92</v>
      </c>
      <c r="D104" s="44">
        <f>D103</f>
        <v>2.34</v>
      </c>
      <c r="E104" s="44">
        <f t="shared" si="0"/>
        <v>1.42</v>
      </c>
      <c r="F104" s="44">
        <f>VLOOKUP(B104,'5. Control Tower-Mini Optimizer'!$D$34:$H$36,3,FALSE)</f>
        <v>16</v>
      </c>
      <c r="G104" s="44">
        <f>VLOOKUP(B104,'5. Control Tower-Mini Optimizer'!$D$34:$H$36,4,FALSE)</f>
        <v>20</v>
      </c>
      <c r="H104" s="44" t="str">
        <f t="shared" si="36"/>
        <v/>
      </c>
      <c r="I104" s="44">
        <f>VLOOKUP(B104,'5. Control Tower-Mini Optimizer'!$D$34:$H$36,5,FALSE)</f>
        <v>75</v>
      </c>
      <c r="J104" s="45" cm="1">
        <f t="array" ref="J104">_xlfn.XLOOKUP(SUM(F104:G104)&amp;B104,M:M&amp;B:B,O:O)</f>
        <v>89.770693932156561</v>
      </c>
      <c r="K104" s="44">
        <v>1</v>
      </c>
      <c r="L104" s="44" t="str">
        <f t="shared" si="26"/>
        <v/>
      </c>
      <c r="M104" s="44">
        <f>SUM($K$103:K104)</f>
        <v>1</v>
      </c>
      <c r="N104" s="46">
        <f t="shared" ref="N104:N135" si="53">Q104*100/SUM($Q$104:$Q$173)</f>
        <v>2.5430839970032584</v>
      </c>
      <c r="O104" s="46">
        <f>SUM($N$103:N104)</f>
        <v>2.5430839970032584</v>
      </c>
      <c r="P104" s="47">
        <f>'6. Distribution generators'!E22</f>
        <v>0</v>
      </c>
      <c r="Q104" s="45">
        <f>100-SUM($P$103:P103)</f>
        <v>100</v>
      </c>
      <c r="R104" s="45">
        <f>E104*Q104/100</f>
        <v>1.42</v>
      </c>
      <c r="S104" s="44">
        <f>S103</f>
        <v>0.8</v>
      </c>
      <c r="T104" s="45">
        <f t="shared" si="14"/>
        <v>1.8720000000000001</v>
      </c>
      <c r="U104" s="46">
        <f>U103</f>
        <v>-5.7000000000000002E-2</v>
      </c>
      <c r="V104" s="46" t="str">
        <f t="shared" si="48"/>
        <v/>
      </c>
      <c r="W104" s="45" t="str">
        <f t="shared" si="49"/>
        <v/>
      </c>
      <c r="X104" s="44" t="str">
        <f t="shared" si="50"/>
        <v/>
      </c>
      <c r="Y104" s="46" t="str">
        <f t="shared" si="51"/>
        <v/>
      </c>
      <c r="Z104" s="46" t="str">
        <f t="shared" si="52"/>
        <v/>
      </c>
      <c r="AA104" s="44"/>
    </row>
    <row r="105" spans="1:27" x14ac:dyDescent="0.25">
      <c r="A105" s="44" t="str">
        <f t="shared" si="25"/>
        <v/>
      </c>
      <c r="B105" s="44" t="s">
        <v>28</v>
      </c>
      <c r="C105" s="44">
        <f t="shared" ref="C105:C168" si="54">C104</f>
        <v>0.92</v>
      </c>
      <c r="D105" s="44">
        <f t="shared" ref="D105:D168" si="55">D104</f>
        <v>2.34</v>
      </c>
      <c r="E105" s="44">
        <f t="shared" si="0"/>
        <v>1.42</v>
      </c>
      <c r="F105" s="44">
        <f>VLOOKUP(B105,'5. Control Tower-Mini Optimizer'!$D$34:$H$36,3,FALSE)</f>
        <v>16</v>
      </c>
      <c r="G105" s="44">
        <f>VLOOKUP(B105,'5. Control Tower-Mini Optimizer'!$D$34:$H$36,4,FALSE)</f>
        <v>20</v>
      </c>
      <c r="H105" s="44" t="str">
        <f t="shared" si="36"/>
        <v/>
      </c>
      <c r="I105" s="44">
        <f>VLOOKUP(B105,'5. Control Tower-Mini Optimizer'!$D$34:$H$36,5,FALSE)</f>
        <v>75</v>
      </c>
      <c r="J105" s="45" cm="1">
        <f t="array" ref="J105">_xlfn.XLOOKUP(SUM(F105:G105)&amp;B105,M:M&amp;B:B,O:O)</f>
        <v>89.770693932156561</v>
      </c>
      <c r="K105" s="44">
        <v>1</v>
      </c>
      <c r="L105" s="44" t="str">
        <f t="shared" si="26"/>
        <v/>
      </c>
      <c r="M105" s="44">
        <f>SUM($K$103:K105)</f>
        <v>2</v>
      </c>
      <c r="N105" s="46">
        <f t="shared" si="53"/>
        <v>2.5430839970032584</v>
      </c>
      <c r="O105" s="46">
        <f>SUM($N$103:N105)</f>
        <v>5.0861679940065168</v>
      </c>
      <c r="P105" s="47">
        <f>'6. Distribution generators'!E23</f>
        <v>0</v>
      </c>
      <c r="Q105" s="45">
        <f>100-SUM($P$103:P104)</f>
        <v>100</v>
      </c>
      <c r="R105" s="45">
        <f t="shared" ref="R105:R168" si="56">E105*Q105/100</f>
        <v>1.42</v>
      </c>
      <c r="S105" s="44">
        <f t="shared" ref="S105:S168" si="57">S104</f>
        <v>0.8</v>
      </c>
      <c r="T105" s="45">
        <f t="shared" si="14"/>
        <v>1.8720000000000001</v>
      </c>
      <c r="U105" s="46">
        <f t="shared" ref="U105:U168" si="58">U104</f>
        <v>-5.7000000000000002E-2</v>
      </c>
      <c r="V105" s="46" t="str">
        <f t="shared" si="48"/>
        <v/>
      </c>
      <c r="W105" s="45" t="str">
        <f t="shared" si="49"/>
        <v/>
      </c>
      <c r="X105" s="44" t="str">
        <f t="shared" si="50"/>
        <v/>
      </c>
      <c r="Y105" s="46" t="str">
        <f t="shared" si="51"/>
        <v/>
      </c>
      <c r="Z105" s="46" t="str">
        <f t="shared" si="52"/>
        <v/>
      </c>
      <c r="AA105" s="44"/>
    </row>
    <row r="106" spans="1:27" x14ac:dyDescent="0.25">
      <c r="A106" s="44" t="str">
        <f t="shared" si="25"/>
        <v/>
      </c>
      <c r="B106" s="44" t="s">
        <v>28</v>
      </c>
      <c r="C106" s="44">
        <f t="shared" si="54"/>
        <v>0.92</v>
      </c>
      <c r="D106" s="44">
        <f t="shared" si="55"/>
        <v>2.34</v>
      </c>
      <c r="E106" s="44">
        <f t="shared" ref="E106:E173" si="59">D106-C106</f>
        <v>1.42</v>
      </c>
      <c r="F106" s="44">
        <f>VLOOKUP(B106,'5. Control Tower-Mini Optimizer'!$D$34:$H$36,3,FALSE)</f>
        <v>16</v>
      </c>
      <c r="G106" s="44">
        <f>VLOOKUP(B106,'5. Control Tower-Mini Optimizer'!$D$34:$H$36,4,FALSE)</f>
        <v>20</v>
      </c>
      <c r="H106" s="44" t="str">
        <f t="shared" si="36"/>
        <v/>
      </c>
      <c r="I106" s="44">
        <f>VLOOKUP(B106,'5. Control Tower-Mini Optimizer'!$D$34:$H$36,5,FALSE)</f>
        <v>75</v>
      </c>
      <c r="J106" s="45" cm="1">
        <f t="array" ref="J106">_xlfn.XLOOKUP(SUM(F106:G106)&amp;B106,M:M&amp;B:B,O:O)</f>
        <v>89.770693932156561</v>
      </c>
      <c r="K106" s="44">
        <v>1</v>
      </c>
      <c r="L106" s="44" t="str">
        <f t="shared" si="26"/>
        <v/>
      </c>
      <c r="M106" s="44">
        <f>SUM($K$103:K106)</f>
        <v>3</v>
      </c>
      <c r="N106" s="46">
        <f t="shared" si="53"/>
        <v>2.5430839970032584</v>
      </c>
      <c r="O106" s="46">
        <f>SUM($N$103:N106)</f>
        <v>7.6292519910097756</v>
      </c>
      <c r="P106" s="47">
        <f>'6. Distribution generators'!E24</f>
        <v>0</v>
      </c>
      <c r="Q106" s="45">
        <f>100-SUM($P$103:P105)</f>
        <v>100</v>
      </c>
      <c r="R106" s="45">
        <f t="shared" si="56"/>
        <v>1.42</v>
      </c>
      <c r="S106" s="44">
        <f t="shared" si="57"/>
        <v>0.8</v>
      </c>
      <c r="T106" s="45">
        <f t="shared" ref="T106:T169" si="60">D106*Q106*S106/100</f>
        <v>1.8720000000000001</v>
      </c>
      <c r="U106" s="46">
        <f t="shared" si="58"/>
        <v>-5.7000000000000002E-2</v>
      </c>
      <c r="V106" s="46" t="str">
        <f t="shared" si="48"/>
        <v/>
      </c>
      <c r="W106" s="45" t="str">
        <f t="shared" si="49"/>
        <v/>
      </c>
      <c r="X106" s="44" t="str">
        <f t="shared" si="50"/>
        <v/>
      </c>
      <c r="Y106" s="46" t="str">
        <f t="shared" si="51"/>
        <v/>
      </c>
      <c r="Z106" s="46" t="str">
        <f t="shared" si="52"/>
        <v/>
      </c>
      <c r="AA106" s="44"/>
    </row>
    <row r="107" spans="1:27" x14ac:dyDescent="0.25">
      <c r="A107" s="44" t="str">
        <f t="shared" si="25"/>
        <v/>
      </c>
      <c r="B107" s="44" t="s">
        <v>28</v>
      </c>
      <c r="C107" s="44">
        <f t="shared" si="54"/>
        <v>0.92</v>
      </c>
      <c r="D107" s="44">
        <f t="shared" si="55"/>
        <v>2.34</v>
      </c>
      <c r="E107" s="44">
        <f t="shared" si="59"/>
        <v>1.42</v>
      </c>
      <c r="F107" s="44">
        <f>VLOOKUP(B107,'5. Control Tower-Mini Optimizer'!$D$34:$H$36,3,FALSE)</f>
        <v>16</v>
      </c>
      <c r="G107" s="44">
        <f>VLOOKUP(B107,'5. Control Tower-Mini Optimizer'!$D$34:$H$36,4,FALSE)</f>
        <v>20</v>
      </c>
      <c r="H107" s="44" t="str">
        <f t="shared" si="36"/>
        <v/>
      </c>
      <c r="I107" s="44">
        <f>VLOOKUP(B107,'5. Control Tower-Mini Optimizer'!$D$34:$H$36,5,FALSE)</f>
        <v>75</v>
      </c>
      <c r="J107" s="45" cm="1">
        <f t="array" ref="J107">_xlfn.XLOOKUP(SUM(F107:G107)&amp;B107,M:M&amp;B:B,O:O)</f>
        <v>89.770693932156561</v>
      </c>
      <c r="K107" s="44">
        <v>1</v>
      </c>
      <c r="L107" s="44" t="str">
        <f t="shared" si="26"/>
        <v/>
      </c>
      <c r="M107" s="44">
        <f>SUM($K$103:K107)</f>
        <v>4</v>
      </c>
      <c r="N107" s="46">
        <f t="shared" si="53"/>
        <v>2.5430839970032584</v>
      </c>
      <c r="O107" s="46">
        <f>SUM($N$103:N107)</f>
        <v>10.172335988013034</v>
      </c>
      <c r="P107" s="47">
        <f>'6. Distribution generators'!E25</f>
        <v>0</v>
      </c>
      <c r="Q107" s="45">
        <f>100-SUM($P$103:P106)</f>
        <v>100</v>
      </c>
      <c r="R107" s="45">
        <f t="shared" si="56"/>
        <v>1.42</v>
      </c>
      <c r="S107" s="44">
        <f t="shared" si="57"/>
        <v>0.8</v>
      </c>
      <c r="T107" s="45">
        <f t="shared" si="60"/>
        <v>1.8720000000000001</v>
      </c>
      <c r="U107" s="46">
        <f t="shared" si="58"/>
        <v>-5.7000000000000002E-2</v>
      </c>
      <c r="V107" s="46" t="str">
        <f t="shared" si="48"/>
        <v/>
      </c>
      <c r="W107" s="45" t="str">
        <f t="shared" si="49"/>
        <v/>
      </c>
      <c r="X107" s="44" t="str">
        <f t="shared" si="50"/>
        <v/>
      </c>
      <c r="Y107" s="46" t="str">
        <f t="shared" si="51"/>
        <v/>
      </c>
      <c r="Z107" s="46" t="str">
        <f t="shared" si="52"/>
        <v/>
      </c>
      <c r="AA107" s="44"/>
    </row>
    <row r="108" spans="1:27" x14ac:dyDescent="0.25">
      <c r="A108" s="44" t="str">
        <f t="shared" si="25"/>
        <v/>
      </c>
      <c r="B108" s="44" t="s">
        <v>28</v>
      </c>
      <c r="C108" s="44">
        <f t="shared" si="54"/>
        <v>0.92</v>
      </c>
      <c r="D108" s="44">
        <f t="shared" si="55"/>
        <v>2.34</v>
      </c>
      <c r="E108" s="44">
        <f t="shared" si="59"/>
        <v>1.42</v>
      </c>
      <c r="F108" s="44">
        <f>VLOOKUP(B108,'5. Control Tower-Mini Optimizer'!$D$34:$H$36,3,FALSE)</f>
        <v>16</v>
      </c>
      <c r="G108" s="44">
        <f>VLOOKUP(B108,'5. Control Tower-Mini Optimizer'!$D$34:$H$36,4,FALSE)</f>
        <v>20</v>
      </c>
      <c r="H108" s="44" t="str">
        <f t="shared" si="36"/>
        <v/>
      </c>
      <c r="I108" s="44">
        <f>VLOOKUP(B108,'5. Control Tower-Mini Optimizer'!$D$34:$H$36,5,FALSE)</f>
        <v>75</v>
      </c>
      <c r="J108" s="45" cm="1">
        <f t="array" ref="J108">_xlfn.XLOOKUP(SUM(F108:G108)&amp;B108,M:M&amp;B:B,O:O)</f>
        <v>89.770693932156561</v>
      </c>
      <c r="K108" s="44">
        <v>1</v>
      </c>
      <c r="L108" s="44" t="str">
        <f t="shared" si="26"/>
        <v/>
      </c>
      <c r="M108" s="44">
        <f>SUM($K$103:K108)</f>
        <v>5</v>
      </c>
      <c r="N108" s="46">
        <f t="shared" si="53"/>
        <v>2.5430839970032584</v>
      </c>
      <c r="O108" s="46">
        <f>SUM($N$103:N108)</f>
        <v>12.715419985016291</v>
      </c>
      <c r="P108" s="47">
        <f>'6. Distribution generators'!E26</f>
        <v>0</v>
      </c>
      <c r="Q108" s="45">
        <f>100-SUM($P$103:P107)</f>
        <v>100</v>
      </c>
      <c r="R108" s="45">
        <f t="shared" si="56"/>
        <v>1.42</v>
      </c>
      <c r="S108" s="44">
        <f t="shared" si="57"/>
        <v>0.8</v>
      </c>
      <c r="T108" s="45">
        <f t="shared" si="60"/>
        <v>1.8720000000000001</v>
      </c>
      <c r="U108" s="46">
        <f t="shared" si="58"/>
        <v>-5.7000000000000002E-2</v>
      </c>
      <c r="V108" s="46" t="str">
        <f t="shared" si="48"/>
        <v/>
      </c>
      <c r="W108" s="45" t="str">
        <f t="shared" si="49"/>
        <v/>
      </c>
      <c r="X108" s="44" t="str">
        <f t="shared" si="50"/>
        <v/>
      </c>
      <c r="Y108" s="46" t="str">
        <f t="shared" si="51"/>
        <v/>
      </c>
      <c r="Z108" s="46" t="str">
        <f t="shared" si="52"/>
        <v/>
      </c>
      <c r="AA108" s="44"/>
    </row>
    <row r="109" spans="1:27" x14ac:dyDescent="0.25">
      <c r="A109" s="44" t="str">
        <f t="shared" si="25"/>
        <v/>
      </c>
      <c r="B109" s="44" t="s">
        <v>28</v>
      </c>
      <c r="C109" s="44">
        <f t="shared" si="54"/>
        <v>0.92</v>
      </c>
      <c r="D109" s="44">
        <f t="shared" si="55"/>
        <v>2.34</v>
      </c>
      <c r="E109" s="44">
        <f t="shared" si="59"/>
        <v>1.42</v>
      </c>
      <c r="F109" s="44">
        <f>VLOOKUP(B109,'5. Control Tower-Mini Optimizer'!$D$34:$H$36,3,FALSE)</f>
        <v>16</v>
      </c>
      <c r="G109" s="44">
        <f>VLOOKUP(B109,'5. Control Tower-Mini Optimizer'!$D$34:$H$36,4,FALSE)</f>
        <v>20</v>
      </c>
      <c r="H109" s="44" t="str">
        <f t="shared" si="36"/>
        <v/>
      </c>
      <c r="I109" s="44">
        <f>VLOOKUP(B109,'5. Control Tower-Mini Optimizer'!$D$34:$H$36,5,FALSE)</f>
        <v>75</v>
      </c>
      <c r="J109" s="45" cm="1">
        <f t="array" ref="J109">_xlfn.XLOOKUP(SUM(F109:G109)&amp;B109,M:M&amp;B:B,O:O)</f>
        <v>89.770693932156561</v>
      </c>
      <c r="K109" s="44">
        <v>1</v>
      </c>
      <c r="L109" s="44" t="str">
        <f t="shared" si="26"/>
        <v/>
      </c>
      <c r="M109" s="44">
        <f>SUM($K$103:K109)</f>
        <v>6</v>
      </c>
      <c r="N109" s="46">
        <f t="shared" si="53"/>
        <v>2.5430839970032584</v>
      </c>
      <c r="O109" s="46">
        <f>SUM($N$103:N109)</f>
        <v>15.258503982019549</v>
      </c>
      <c r="P109" s="47">
        <f>'6. Distribution generators'!E27</f>
        <v>0</v>
      </c>
      <c r="Q109" s="45">
        <f>100-SUM($P$103:P108)</f>
        <v>100</v>
      </c>
      <c r="R109" s="45">
        <f t="shared" si="56"/>
        <v>1.42</v>
      </c>
      <c r="S109" s="44">
        <f t="shared" si="57"/>
        <v>0.8</v>
      </c>
      <c r="T109" s="45">
        <f t="shared" si="60"/>
        <v>1.8720000000000001</v>
      </c>
      <c r="U109" s="46">
        <f t="shared" si="58"/>
        <v>-5.7000000000000002E-2</v>
      </c>
      <c r="V109" s="46" t="str">
        <f t="shared" si="48"/>
        <v/>
      </c>
      <c r="W109" s="45" t="str">
        <f t="shared" si="49"/>
        <v/>
      </c>
      <c r="X109" s="44" t="str">
        <f t="shared" si="50"/>
        <v/>
      </c>
      <c r="Y109" s="46" t="str">
        <f t="shared" si="51"/>
        <v/>
      </c>
      <c r="Z109" s="46" t="str">
        <f t="shared" si="52"/>
        <v/>
      </c>
      <c r="AA109" s="44"/>
    </row>
    <row r="110" spans="1:27" x14ac:dyDescent="0.25">
      <c r="A110" s="44" t="str">
        <f t="shared" si="25"/>
        <v/>
      </c>
      <c r="B110" s="44" t="s">
        <v>28</v>
      </c>
      <c r="C110" s="44">
        <f t="shared" si="54"/>
        <v>0.92</v>
      </c>
      <c r="D110" s="44">
        <f t="shared" si="55"/>
        <v>2.34</v>
      </c>
      <c r="E110" s="44">
        <f t="shared" si="59"/>
        <v>1.42</v>
      </c>
      <c r="F110" s="44">
        <f>VLOOKUP(B110,'5. Control Tower-Mini Optimizer'!$D$34:$H$36,3,FALSE)</f>
        <v>16</v>
      </c>
      <c r="G110" s="44">
        <f>VLOOKUP(B110,'5. Control Tower-Mini Optimizer'!$D$34:$H$36,4,FALSE)</f>
        <v>20</v>
      </c>
      <c r="H110" s="44" t="str">
        <f t="shared" si="36"/>
        <v/>
      </c>
      <c r="I110" s="44">
        <f>VLOOKUP(B110,'5. Control Tower-Mini Optimizer'!$D$34:$H$36,5,FALSE)</f>
        <v>75</v>
      </c>
      <c r="J110" s="45" cm="1">
        <f t="array" ref="J110">_xlfn.XLOOKUP(SUM(F110:G110)&amp;B110,M:M&amp;B:B,O:O)</f>
        <v>89.770693932156561</v>
      </c>
      <c r="K110" s="44">
        <v>1</v>
      </c>
      <c r="L110" s="44" t="str">
        <f t="shared" si="26"/>
        <v/>
      </c>
      <c r="M110" s="44">
        <f>SUM($K$103:K110)</f>
        <v>7</v>
      </c>
      <c r="N110" s="46">
        <f t="shared" si="53"/>
        <v>2.5430839970032584</v>
      </c>
      <c r="O110" s="46">
        <f>SUM($N$103:N110)</f>
        <v>17.801587979022809</v>
      </c>
      <c r="P110" s="47">
        <f>'6. Distribution generators'!E28</f>
        <v>0</v>
      </c>
      <c r="Q110" s="45">
        <f>100-SUM($P$103:P109)</f>
        <v>100</v>
      </c>
      <c r="R110" s="45">
        <f t="shared" si="56"/>
        <v>1.42</v>
      </c>
      <c r="S110" s="44">
        <f t="shared" si="57"/>
        <v>0.8</v>
      </c>
      <c r="T110" s="45">
        <f t="shared" si="60"/>
        <v>1.8720000000000001</v>
      </c>
      <c r="U110" s="46">
        <f t="shared" si="58"/>
        <v>-5.7000000000000002E-2</v>
      </c>
      <c r="V110" s="46" t="str">
        <f t="shared" si="48"/>
        <v/>
      </c>
      <c r="W110" s="45" t="str">
        <f t="shared" si="49"/>
        <v/>
      </c>
      <c r="X110" s="44" t="str">
        <f t="shared" si="50"/>
        <v/>
      </c>
      <c r="Y110" s="46" t="str">
        <f t="shared" si="51"/>
        <v/>
      </c>
      <c r="Z110" s="46" t="str">
        <f t="shared" si="52"/>
        <v/>
      </c>
      <c r="AA110" s="44"/>
    </row>
    <row r="111" spans="1:27" x14ac:dyDescent="0.25">
      <c r="A111" s="44" t="str">
        <f t="shared" si="25"/>
        <v/>
      </c>
      <c r="B111" s="44" t="s">
        <v>28</v>
      </c>
      <c r="C111" s="44">
        <f t="shared" si="54"/>
        <v>0.92</v>
      </c>
      <c r="D111" s="44">
        <f t="shared" si="55"/>
        <v>2.34</v>
      </c>
      <c r="E111" s="44">
        <f t="shared" si="59"/>
        <v>1.42</v>
      </c>
      <c r="F111" s="44">
        <f>VLOOKUP(B111,'5. Control Tower-Mini Optimizer'!$D$34:$H$36,3,FALSE)</f>
        <v>16</v>
      </c>
      <c r="G111" s="44">
        <f>VLOOKUP(B111,'5. Control Tower-Mini Optimizer'!$D$34:$H$36,4,FALSE)</f>
        <v>20</v>
      </c>
      <c r="H111" s="44" t="str">
        <f t="shared" si="36"/>
        <v/>
      </c>
      <c r="I111" s="44">
        <f>VLOOKUP(B111,'5. Control Tower-Mini Optimizer'!$D$34:$H$36,5,FALSE)</f>
        <v>75</v>
      </c>
      <c r="J111" s="45" cm="1">
        <f t="array" ref="J111">_xlfn.XLOOKUP(SUM(F111:G111)&amp;B111,M:M&amp;B:B,O:O)</f>
        <v>89.770693932156561</v>
      </c>
      <c r="K111" s="44">
        <v>1</v>
      </c>
      <c r="L111" s="44" t="str">
        <f t="shared" si="26"/>
        <v/>
      </c>
      <c r="M111" s="44">
        <f>SUM($K$103:K111)</f>
        <v>8</v>
      </c>
      <c r="N111" s="46">
        <f t="shared" si="53"/>
        <v>2.5430839970032584</v>
      </c>
      <c r="O111" s="46">
        <f>SUM($N$103:N111)</f>
        <v>20.344671976026067</v>
      </c>
      <c r="P111" s="47">
        <f>'6. Distribution generators'!E29</f>
        <v>0</v>
      </c>
      <c r="Q111" s="45">
        <f>100-SUM($P$103:P110)</f>
        <v>100</v>
      </c>
      <c r="R111" s="45">
        <f t="shared" si="56"/>
        <v>1.42</v>
      </c>
      <c r="S111" s="44">
        <f t="shared" si="57"/>
        <v>0.8</v>
      </c>
      <c r="T111" s="45">
        <f t="shared" si="60"/>
        <v>1.8720000000000001</v>
      </c>
      <c r="U111" s="46">
        <f t="shared" si="58"/>
        <v>-5.7000000000000002E-2</v>
      </c>
      <c r="V111" s="46" t="str">
        <f t="shared" si="48"/>
        <v/>
      </c>
      <c r="W111" s="45" t="str">
        <f t="shared" si="49"/>
        <v/>
      </c>
      <c r="X111" s="44" t="str">
        <f t="shared" si="50"/>
        <v/>
      </c>
      <c r="Y111" s="46" t="str">
        <f t="shared" si="51"/>
        <v/>
      </c>
      <c r="Z111" s="46" t="str">
        <f t="shared" si="52"/>
        <v/>
      </c>
      <c r="AA111" s="44"/>
    </row>
    <row r="112" spans="1:27" x14ac:dyDescent="0.25">
      <c r="A112" s="44" t="str">
        <f t="shared" si="25"/>
        <v/>
      </c>
      <c r="B112" s="44" t="s">
        <v>28</v>
      </c>
      <c r="C112" s="44">
        <f t="shared" si="54"/>
        <v>0.92</v>
      </c>
      <c r="D112" s="44">
        <f t="shared" si="55"/>
        <v>2.34</v>
      </c>
      <c r="E112" s="44">
        <f t="shared" si="59"/>
        <v>1.42</v>
      </c>
      <c r="F112" s="44">
        <f>VLOOKUP(B112,'5. Control Tower-Mini Optimizer'!$D$34:$H$36,3,FALSE)</f>
        <v>16</v>
      </c>
      <c r="G112" s="44">
        <f>VLOOKUP(B112,'5. Control Tower-Mini Optimizer'!$D$34:$H$36,4,FALSE)</f>
        <v>20</v>
      </c>
      <c r="H112" s="44" t="str">
        <f t="shared" si="36"/>
        <v/>
      </c>
      <c r="I112" s="44">
        <f>VLOOKUP(B112,'5. Control Tower-Mini Optimizer'!$D$34:$H$36,5,FALSE)</f>
        <v>75</v>
      </c>
      <c r="J112" s="45" cm="1">
        <f t="array" ref="J112">_xlfn.XLOOKUP(SUM(F112:G112)&amp;B112,M:M&amp;B:B,O:O)</f>
        <v>89.770693932156561</v>
      </c>
      <c r="K112" s="44">
        <v>1</v>
      </c>
      <c r="L112" s="44" t="str">
        <f t="shared" si="26"/>
        <v/>
      </c>
      <c r="M112" s="44">
        <f>SUM($K$103:K112)</f>
        <v>9</v>
      </c>
      <c r="N112" s="46">
        <f t="shared" si="53"/>
        <v>2.5430839970032584</v>
      </c>
      <c r="O112" s="46">
        <f>SUM($N$103:N112)</f>
        <v>22.887755973029325</v>
      </c>
      <c r="P112" s="47">
        <f>'6. Distribution generators'!E30</f>
        <v>0</v>
      </c>
      <c r="Q112" s="45">
        <f>100-SUM($P$103:P111)</f>
        <v>100</v>
      </c>
      <c r="R112" s="45">
        <f t="shared" si="56"/>
        <v>1.42</v>
      </c>
      <c r="S112" s="44">
        <f t="shared" si="57"/>
        <v>0.8</v>
      </c>
      <c r="T112" s="45">
        <f t="shared" si="60"/>
        <v>1.8720000000000001</v>
      </c>
      <c r="U112" s="46">
        <f t="shared" si="58"/>
        <v>-5.7000000000000002E-2</v>
      </c>
      <c r="V112" s="46" t="str">
        <f t="shared" si="48"/>
        <v/>
      </c>
      <c r="W112" s="45" t="str">
        <f t="shared" si="49"/>
        <v/>
      </c>
      <c r="X112" s="44" t="str">
        <f t="shared" si="50"/>
        <v/>
      </c>
      <c r="Y112" s="46" t="str">
        <f t="shared" si="51"/>
        <v/>
      </c>
      <c r="Z112" s="46" t="str">
        <f t="shared" si="52"/>
        <v/>
      </c>
      <c r="AA112" s="44"/>
    </row>
    <row r="113" spans="1:27" x14ac:dyDescent="0.25">
      <c r="A113" s="44" t="str">
        <f t="shared" si="25"/>
        <v/>
      </c>
      <c r="B113" s="44" t="s">
        <v>28</v>
      </c>
      <c r="C113" s="44">
        <f t="shared" si="54"/>
        <v>0.92</v>
      </c>
      <c r="D113" s="44">
        <f t="shared" si="55"/>
        <v>2.34</v>
      </c>
      <c r="E113" s="44">
        <f t="shared" si="59"/>
        <v>1.42</v>
      </c>
      <c r="F113" s="44">
        <f>VLOOKUP(B113,'5. Control Tower-Mini Optimizer'!$D$34:$H$36,3,FALSE)</f>
        <v>16</v>
      </c>
      <c r="G113" s="44">
        <f>VLOOKUP(B113,'5. Control Tower-Mini Optimizer'!$D$34:$H$36,4,FALSE)</f>
        <v>20</v>
      </c>
      <c r="H113" s="44" t="str">
        <f t="shared" si="36"/>
        <v/>
      </c>
      <c r="I113" s="44">
        <f>VLOOKUP(B113,'5. Control Tower-Mini Optimizer'!$D$34:$H$36,5,FALSE)</f>
        <v>75</v>
      </c>
      <c r="J113" s="45" cm="1">
        <f t="array" ref="J113">_xlfn.XLOOKUP(SUM(F113:G113)&amp;B113,M:M&amp;B:B,O:O)</f>
        <v>89.770693932156561</v>
      </c>
      <c r="K113" s="44">
        <v>1</v>
      </c>
      <c r="L113" s="44" t="str">
        <f t="shared" si="26"/>
        <v/>
      </c>
      <c r="M113" s="44">
        <f>SUM($K$103:K113)</f>
        <v>10</v>
      </c>
      <c r="N113" s="46">
        <f t="shared" si="53"/>
        <v>2.5430839970032584</v>
      </c>
      <c r="O113" s="46">
        <f>SUM($N$103:N113)</f>
        <v>25.430839970032583</v>
      </c>
      <c r="P113" s="47">
        <f>'6. Distribution generators'!E31</f>
        <v>0</v>
      </c>
      <c r="Q113" s="45">
        <f>100-SUM($P$103:P112)</f>
        <v>100</v>
      </c>
      <c r="R113" s="45">
        <f t="shared" si="56"/>
        <v>1.42</v>
      </c>
      <c r="S113" s="44">
        <f t="shared" si="57"/>
        <v>0.8</v>
      </c>
      <c r="T113" s="45">
        <f t="shared" si="60"/>
        <v>1.8720000000000001</v>
      </c>
      <c r="U113" s="46">
        <f t="shared" si="58"/>
        <v>-5.7000000000000002E-2</v>
      </c>
      <c r="V113" s="46" t="str">
        <f t="shared" si="48"/>
        <v/>
      </c>
      <c r="W113" s="45" t="str">
        <f t="shared" si="49"/>
        <v/>
      </c>
      <c r="X113" s="44" t="str">
        <f t="shared" si="50"/>
        <v/>
      </c>
      <c r="Y113" s="46" t="str">
        <f t="shared" si="51"/>
        <v/>
      </c>
      <c r="Z113" s="46" t="str">
        <f t="shared" si="52"/>
        <v/>
      </c>
      <c r="AA113" s="44"/>
    </row>
    <row r="114" spans="1:27" x14ac:dyDescent="0.25">
      <c r="A114" s="44" t="str">
        <f t="shared" si="25"/>
        <v/>
      </c>
      <c r="B114" s="44" t="s">
        <v>28</v>
      </c>
      <c r="C114" s="44">
        <f t="shared" si="54"/>
        <v>0.92</v>
      </c>
      <c r="D114" s="44">
        <f t="shared" si="55"/>
        <v>2.34</v>
      </c>
      <c r="E114" s="44">
        <f t="shared" si="59"/>
        <v>1.42</v>
      </c>
      <c r="F114" s="44">
        <f>VLOOKUP(B114,'5. Control Tower-Mini Optimizer'!$D$34:$H$36,3,FALSE)</f>
        <v>16</v>
      </c>
      <c r="G114" s="44">
        <f>VLOOKUP(B114,'5. Control Tower-Mini Optimizer'!$D$34:$H$36,4,FALSE)</f>
        <v>20</v>
      </c>
      <c r="H114" s="44" t="str">
        <f t="shared" si="36"/>
        <v/>
      </c>
      <c r="I114" s="44">
        <f>VLOOKUP(B114,'5. Control Tower-Mini Optimizer'!$D$34:$H$36,5,FALSE)</f>
        <v>75</v>
      </c>
      <c r="J114" s="45" cm="1">
        <f t="array" ref="J114">_xlfn.XLOOKUP(SUM(F114:G114)&amp;B114,M:M&amp;B:B,O:O)</f>
        <v>89.770693932156561</v>
      </c>
      <c r="K114" s="44">
        <v>1</v>
      </c>
      <c r="L114" s="44" t="str">
        <f t="shared" si="26"/>
        <v/>
      </c>
      <c r="M114" s="44">
        <f>SUM($K$103:K114)</f>
        <v>11</v>
      </c>
      <c r="N114" s="46">
        <f t="shared" si="53"/>
        <v>2.5430839970032584</v>
      </c>
      <c r="O114" s="46">
        <f>SUM($N$103:N114)</f>
        <v>27.973923967035841</v>
      </c>
      <c r="P114" s="47">
        <f>'6. Distribution generators'!E32</f>
        <v>0</v>
      </c>
      <c r="Q114" s="45">
        <f>100-SUM($P$103:P113)</f>
        <v>100</v>
      </c>
      <c r="R114" s="45">
        <f t="shared" si="56"/>
        <v>1.42</v>
      </c>
      <c r="S114" s="44">
        <f t="shared" si="57"/>
        <v>0.8</v>
      </c>
      <c r="T114" s="45">
        <f t="shared" si="60"/>
        <v>1.8720000000000001</v>
      </c>
      <c r="U114" s="46">
        <f t="shared" si="58"/>
        <v>-5.7000000000000002E-2</v>
      </c>
      <c r="V114" s="46" t="str">
        <f t="shared" si="48"/>
        <v/>
      </c>
      <c r="W114" s="45" t="str">
        <f t="shared" si="49"/>
        <v/>
      </c>
      <c r="X114" s="44" t="str">
        <f t="shared" si="50"/>
        <v/>
      </c>
      <c r="Y114" s="46" t="str">
        <f t="shared" si="51"/>
        <v/>
      </c>
      <c r="Z114" s="46" t="str">
        <f t="shared" si="52"/>
        <v/>
      </c>
      <c r="AA114" s="44"/>
    </row>
    <row r="115" spans="1:27" x14ac:dyDescent="0.25">
      <c r="A115" s="44" t="str">
        <f t="shared" si="25"/>
        <v/>
      </c>
      <c r="B115" s="44" t="s">
        <v>28</v>
      </c>
      <c r="C115" s="44">
        <f t="shared" si="54"/>
        <v>0.92</v>
      </c>
      <c r="D115" s="44">
        <f t="shared" si="55"/>
        <v>2.34</v>
      </c>
      <c r="E115" s="44">
        <f t="shared" si="59"/>
        <v>1.42</v>
      </c>
      <c r="F115" s="44">
        <f>VLOOKUP(B115,'5. Control Tower-Mini Optimizer'!$D$34:$H$36,3,FALSE)</f>
        <v>16</v>
      </c>
      <c r="G115" s="44">
        <f>VLOOKUP(B115,'5. Control Tower-Mini Optimizer'!$D$34:$H$36,4,FALSE)</f>
        <v>20</v>
      </c>
      <c r="H115" s="44" t="str">
        <f t="shared" si="36"/>
        <v/>
      </c>
      <c r="I115" s="44">
        <f>VLOOKUP(B115,'5. Control Tower-Mini Optimizer'!$D$34:$H$36,5,FALSE)</f>
        <v>75</v>
      </c>
      <c r="J115" s="45" cm="1">
        <f t="array" ref="J115">_xlfn.XLOOKUP(SUM(F115:G115)&amp;B115,M:M&amp;B:B,O:O)</f>
        <v>89.770693932156561</v>
      </c>
      <c r="K115" s="44">
        <v>1</v>
      </c>
      <c r="L115" s="44" t="str">
        <f t="shared" si="26"/>
        <v/>
      </c>
      <c r="M115" s="44">
        <f>SUM($K$103:K115)</f>
        <v>12</v>
      </c>
      <c r="N115" s="46">
        <f t="shared" si="53"/>
        <v>2.5430839970032584</v>
      </c>
      <c r="O115" s="46">
        <f>SUM($N$103:N115)</f>
        <v>30.517007964039099</v>
      </c>
      <c r="P115" s="47">
        <f>'6. Distribution generators'!E33</f>
        <v>0</v>
      </c>
      <c r="Q115" s="45">
        <f>100-SUM($P$103:P114)</f>
        <v>100</v>
      </c>
      <c r="R115" s="45">
        <f t="shared" si="56"/>
        <v>1.42</v>
      </c>
      <c r="S115" s="44">
        <f t="shared" si="57"/>
        <v>0.8</v>
      </c>
      <c r="T115" s="45">
        <f t="shared" si="60"/>
        <v>1.8720000000000001</v>
      </c>
      <c r="U115" s="46">
        <f t="shared" si="58"/>
        <v>-5.7000000000000002E-2</v>
      </c>
      <c r="V115" s="46" t="str">
        <f t="shared" si="48"/>
        <v/>
      </c>
      <c r="W115" s="45" t="str">
        <f t="shared" si="49"/>
        <v/>
      </c>
      <c r="X115" s="44" t="str">
        <f t="shared" si="50"/>
        <v/>
      </c>
      <c r="Y115" s="46" t="str">
        <f t="shared" si="51"/>
        <v/>
      </c>
      <c r="Z115" s="46" t="str">
        <f t="shared" si="52"/>
        <v/>
      </c>
      <c r="AA115" s="44"/>
    </row>
    <row r="116" spans="1:27" x14ac:dyDescent="0.25">
      <c r="A116" s="44" t="str">
        <f t="shared" si="25"/>
        <v/>
      </c>
      <c r="B116" s="44" t="s">
        <v>28</v>
      </c>
      <c r="C116" s="44">
        <f t="shared" si="54"/>
        <v>0.92</v>
      </c>
      <c r="D116" s="44">
        <f t="shared" si="55"/>
        <v>2.34</v>
      </c>
      <c r="E116" s="44">
        <f t="shared" si="59"/>
        <v>1.42</v>
      </c>
      <c r="F116" s="44">
        <f>VLOOKUP(B116,'5. Control Tower-Mini Optimizer'!$D$34:$H$36,3,FALSE)</f>
        <v>16</v>
      </c>
      <c r="G116" s="44">
        <f>VLOOKUP(B116,'5. Control Tower-Mini Optimizer'!$D$34:$H$36,4,FALSE)</f>
        <v>20</v>
      </c>
      <c r="H116" s="44" t="str">
        <f t="shared" si="36"/>
        <v/>
      </c>
      <c r="I116" s="44">
        <f>VLOOKUP(B116,'5. Control Tower-Mini Optimizer'!$D$34:$H$36,5,FALSE)</f>
        <v>75</v>
      </c>
      <c r="J116" s="45" cm="1">
        <f t="array" ref="J116">_xlfn.XLOOKUP(SUM(F116:G116)&amp;B116,M:M&amp;B:B,O:O)</f>
        <v>89.770693932156561</v>
      </c>
      <c r="K116" s="44">
        <v>1</v>
      </c>
      <c r="L116" s="44" t="str">
        <f t="shared" si="26"/>
        <v/>
      </c>
      <c r="M116" s="44">
        <f>SUM($K$103:K116)</f>
        <v>13</v>
      </c>
      <c r="N116" s="46">
        <f t="shared" si="53"/>
        <v>2.5430839970032584</v>
      </c>
      <c r="O116" s="46">
        <f>SUM($N$103:N116)</f>
        <v>33.06009196104236</v>
      </c>
      <c r="P116" s="47">
        <f>'6. Distribution generators'!E34</f>
        <v>0</v>
      </c>
      <c r="Q116" s="45">
        <f>100-SUM($P$103:P115)</f>
        <v>100</v>
      </c>
      <c r="R116" s="45">
        <f t="shared" si="56"/>
        <v>1.42</v>
      </c>
      <c r="S116" s="44">
        <f t="shared" si="57"/>
        <v>0.8</v>
      </c>
      <c r="T116" s="45">
        <f t="shared" si="60"/>
        <v>1.8720000000000001</v>
      </c>
      <c r="U116" s="46">
        <f t="shared" si="58"/>
        <v>-5.7000000000000002E-2</v>
      </c>
      <c r="V116" s="46" t="str">
        <f t="shared" si="48"/>
        <v/>
      </c>
      <c r="W116" s="45" t="str">
        <f t="shared" si="49"/>
        <v/>
      </c>
      <c r="X116" s="44" t="str">
        <f t="shared" si="50"/>
        <v/>
      </c>
      <c r="Y116" s="46" t="str">
        <f t="shared" si="51"/>
        <v/>
      </c>
      <c r="Z116" s="46" t="str">
        <f t="shared" si="52"/>
        <v/>
      </c>
      <c r="AA116" s="44"/>
    </row>
    <row r="117" spans="1:27" x14ac:dyDescent="0.25">
      <c r="A117" s="44" t="str">
        <f t="shared" si="25"/>
        <v/>
      </c>
      <c r="B117" s="44" t="s">
        <v>28</v>
      </c>
      <c r="C117" s="44">
        <f t="shared" si="54"/>
        <v>0.92</v>
      </c>
      <c r="D117" s="44">
        <f t="shared" si="55"/>
        <v>2.34</v>
      </c>
      <c r="E117" s="44">
        <f t="shared" si="59"/>
        <v>1.42</v>
      </c>
      <c r="F117" s="44">
        <f>VLOOKUP(B117,'5. Control Tower-Mini Optimizer'!$D$34:$H$36,3,FALSE)</f>
        <v>16</v>
      </c>
      <c r="G117" s="44">
        <f>VLOOKUP(B117,'5. Control Tower-Mini Optimizer'!$D$34:$H$36,4,FALSE)</f>
        <v>20</v>
      </c>
      <c r="H117" s="44" t="str">
        <f t="shared" si="36"/>
        <v/>
      </c>
      <c r="I117" s="44">
        <f>VLOOKUP(B117,'5. Control Tower-Mini Optimizer'!$D$34:$H$36,5,FALSE)</f>
        <v>75</v>
      </c>
      <c r="J117" s="45" cm="1">
        <f t="array" ref="J117">_xlfn.XLOOKUP(SUM(F117:G117)&amp;B117,M:M&amp;B:B,O:O)</f>
        <v>89.770693932156561</v>
      </c>
      <c r="K117" s="44">
        <v>1</v>
      </c>
      <c r="L117" s="44" t="str">
        <f t="shared" si="26"/>
        <v/>
      </c>
      <c r="M117" s="44">
        <f>SUM($K$103:K117)</f>
        <v>14</v>
      </c>
      <c r="N117" s="46">
        <f t="shared" si="53"/>
        <v>2.5430839970032584</v>
      </c>
      <c r="O117" s="46">
        <f>SUM($N$103:N117)</f>
        <v>35.603175958045618</v>
      </c>
      <c r="P117" s="47">
        <f>'6. Distribution generators'!E35</f>
        <v>0</v>
      </c>
      <c r="Q117" s="45">
        <f>100-SUM($P$103:P116)</f>
        <v>100</v>
      </c>
      <c r="R117" s="45">
        <f t="shared" si="56"/>
        <v>1.42</v>
      </c>
      <c r="S117" s="44">
        <f t="shared" si="57"/>
        <v>0.8</v>
      </c>
      <c r="T117" s="45">
        <f t="shared" si="60"/>
        <v>1.8720000000000001</v>
      </c>
      <c r="U117" s="46">
        <f t="shared" si="58"/>
        <v>-5.7000000000000002E-2</v>
      </c>
      <c r="V117" s="46" t="str">
        <f t="shared" si="48"/>
        <v/>
      </c>
      <c r="W117" s="45" t="str">
        <f t="shared" si="49"/>
        <v/>
      </c>
      <c r="X117" s="44" t="str">
        <f t="shared" si="50"/>
        <v/>
      </c>
      <c r="Y117" s="46" t="str">
        <f t="shared" si="51"/>
        <v/>
      </c>
      <c r="Z117" s="46" t="str">
        <f t="shared" si="52"/>
        <v/>
      </c>
      <c r="AA117" s="44"/>
    </row>
    <row r="118" spans="1:27" x14ac:dyDescent="0.25">
      <c r="A118" s="44" t="str">
        <f t="shared" si="25"/>
        <v/>
      </c>
      <c r="B118" s="44" t="s">
        <v>28</v>
      </c>
      <c r="C118" s="44">
        <f t="shared" si="54"/>
        <v>0.92</v>
      </c>
      <c r="D118" s="44">
        <f t="shared" si="55"/>
        <v>2.34</v>
      </c>
      <c r="E118" s="44">
        <f t="shared" si="59"/>
        <v>1.42</v>
      </c>
      <c r="F118" s="44">
        <f>VLOOKUP(B118,'5. Control Tower-Mini Optimizer'!$D$34:$H$36,3,FALSE)</f>
        <v>16</v>
      </c>
      <c r="G118" s="44">
        <f>VLOOKUP(B118,'5. Control Tower-Mini Optimizer'!$D$34:$H$36,4,FALSE)</f>
        <v>20</v>
      </c>
      <c r="H118" s="44" t="str">
        <f t="shared" si="36"/>
        <v/>
      </c>
      <c r="I118" s="44">
        <f>VLOOKUP(B118,'5. Control Tower-Mini Optimizer'!$D$34:$H$36,5,FALSE)</f>
        <v>75</v>
      </c>
      <c r="J118" s="45" cm="1">
        <f t="array" ref="J118">_xlfn.XLOOKUP(SUM(F118:G118)&amp;B118,M:M&amp;B:B,O:O)</f>
        <v>89.770693932156561</v>
      </c>
      <c r="K118" s="44">
        <v>1</v>
      </c>
      <c r="L118" s="44" t="str">
        <f t="shared" si="26"/>
        <v/>
      </c>
      <c r="M118" s="44">
        <f>SUM($K$103:K118)</f>
        <v>15</v>
      </c>
      <c r="N118" s="46">
        <f t="shared" si="53"/>
        <v>2.5430839970032584</v>
      </c>
      <c r="O118" s="46">
        <f>SUM($N$103:N118)</f>
        <v>38.146259955048876</v>
      </c>
      <c r="P118" s="47">
        <f>'6. Distribution generators'!E36</f>
        <v>0</v>
      </c>
      <c r="Q118" s="45">
        <f>100-SUM($P$103:P117)</f>
        <v>100</v>
      </c>
      <c r="R118" s="45">
        <f t="shared" si="56"/>
        <v>1.42</v>
      </c>
      <c r="S118" s="44">
        <f t="shared" si="57"/>
        <v>0.8</v>
      </c>
      <c r="T118" s="45">
        <f t="shared" si="60"/>
        <v>1.8720000000000001</v>
      </c>
      <c r="U118" s="46">
        <f t="shared" si="58"/>
        <v>-5.7000000000000002E-2</v>
      </c>
      <c r="V118" s="46" t="str">
        <f t="shared" si="48"/>
        <v/>
      </c>
      <c r="W118" s="45" t="str">
        <f t="shared" si="49"/>
        <v/>
      </c>
      <c r="X118" s="44" t="str">
        <f t="shared" si="50"/>
        <v/>
      </c>
      <c r="Y118" s="46" t="str">
        <f t="shared" si="51"/>
        <v/>
      </c>
      <c r="Z118" s="46" t="str">
        <f t="shared" si="52"/>
        <v/>
      </c>
      <c r="AA118" s="44"/>
    </row>
    <row r="119" spans="1:27" x14ac:dyDescent="0.25">
      <c r="A119" s="44" t="str">
        <f t="shared" si="25"/>
        <v/>
      </c>
      <c r="B119" s="44" t="s">
        <v>28</v>
      </c>
      <c r="C119" s="44">
        <f t="shared" si="54"/>
        <v>0.92</v>
      </c>
      <c r="D119" s="44">
        <f t="shared" si="55"/>
        <v>2.34</v>
      </c>
      <c r="E119" s="44">
        <f t="shared" si="59"/>
        <v>1.42</v>
      </c>
      <c r="F119" s="44">
        <f>VLOOKUP(B119,'5. Control Tower-Mini Optimizer'!$D$34:$H$36,3,FALSE)</f>
        <v>16</v>
      </c>
      <c r="G119" s="44">
        <f>VLOOKUP(B119,'5. Control Tower-Mini Optimizer'!$D$34:$H$36,4,FALSE)</f>
        <v>20</v>
      </c>
      <c r="H119" s="44" t="str">
        <f t="shared" si="36"/>
        <v/>
      </c>
      <c r="I119" s="44">
        <f>VLOOKUP(B119,'5. Control Tower-Mini Optimizer'!$D$34:$H$36,5,FALSE)</f>
        <v>75</v>
      </c>
      <c r="J119" s="45" cm="1">
        <f t="array" ref="J119">_xlfn.XLOOKUP(SUM(F119:G119)&amp;B119,M:M&amp;B:B,O:O)</f>
        <v>89.770693932156561</v>
      </c>
      <c r="K119" s="44">
        <v>1</v>
      </c>
      <c r="L119" s="44" t="str">
        <f t="shared" si="26"/>
        <v/>
      </c>
      <c r="M119" s="44">
        <f>SUM($K$103:K119)</f>
        <v>16</v>
      </c>
      <c r="N119" s="46">
        <f t="shared" si="53"/>
        <v>2.5430839970032584</v>
      </c>
      <c r="O119" s="46">
        <f>SUM($N$103:N119)</f>
        <v>40.689343952052134</v>
      </c>
      <c r="P119" s="47">
        <f>'6. Distribution generators'!E37</f>
        <v>0</v>
      </c>
      <c r="Q119" s="45">
        <f>100-SUM($P$103:P118)</f>
        <v>100</v>
      </c>
      <c r="R119" s="45">
        <f t="shared" si="56"/>
        <v>1.42</v>
      </c>
      <c r="S119" s="44">
        <f t="shared" si="57"/>
        <v>0.8</v>
      </c>
      <c r="T119" s="45">
        <f t="shared" si="60"/>
        <v>1.8720000000000001</v>
      </c>
      <c r="U119" s="46">
        <f t="shared" si="58"/>
        <v>-5.7000000000000002E-2</v>
      </c>
      <c r="V119" s="46" t="str">
        <f t="shared" si="48"/>
        <v/>
      </c>
      <c r="W119" s="45" t="str">
        <f t="shared" si="49"/>
        <v/>
      </c>
      <c r="X119" s="44" t="str">
        <f t="shared" si="50"/>
        <v/>
      </c>
      <c r="Y119" s="46" t="str">
        <f t="shared" si="51"/>
        <v/>
      </c>
      <c r="Z119" s="46" t="str">
        <f t="shared" si="52"/>
        <v/>
      </c>
      <c r="AA119" s="44"/>
    </row>
    <row r="120" spans="1:27" x14ac:dyDescent="0.25">
      <c r="A120" s="44" t="str">
        <f t="shared" si="25"/>
        <v/>
      </c>
      <c r="B120" s="44" t="s">
        <v>28</v>
      </c>
      <c r="C120" s="44">
        <f t="shared" si="54"/>
        <v>0.92</v>
      </c>
      <c r="D120" s="44">
        <f t="shared" si="55"/>
        <v>2.34</v>
      </c>
      <c r="E120" s="44">
        <f t="shared" si="59"/>
        <v>1.42</v>
      </c>
      <c r="F120" s="44">
        <f>VLOOKUP(B120,'5. Control Tower-Mini Optimizer'!$D$34:$H$36,3,FALSE)</f>
        <v>16</v>
      </c>
      <c r="G120" s="44">
        <f>VLOOKUP(B120,'5. Control Tower-Mini Optimizer'!$D$34:$H$36,4,FALSE)</f>
        <v>20</v>
      </c>
      <c r="H120" s="44" t="str">
        <f t="shared" si="36"/>
        <v/>
      </c>
      <c r="I120" s="44">
        <f>VLOOKUP(B120,'5. Control Tower-Mini Optimizer'!$D$34:$H$36,5,FALSE)</f>
        <v>75</v>
      </c>
      <c r="J120" s="45" cm="1">
        <f t="array" ref="J120">_xlfn.XLOOKUP(SUM(F120:G120)&amp;B120,M:M&amp;B:B,O:O)</f>
        <v>89.770693932156561</v>
      </c>
      <c r="K120" s="44">
        <v>1</v>
      </c>
      <c r="L120" s="44" t="str">
        <f t="shared" si="26"/>
        <v/>
      </c>
      <c r="M120" s="44">
        <f>SUM($K$103:K120)</f>
        <v>17</v>
      </c>
      <c r="N120" s="46">
        <f t="shared" si="53"/>
        <v>2.5430839970032584</v>
      </c>
      <c r="O120" s="46">
        <f>SUM($N$103:N120)</f>
        <v>43.232427949055392</v>
      </c>
      <c r="P120" s="47">
        <f>'6. Distribution generators'!E38</f>
        <v>0</v>
      </c>
      <c r="Q120" s="45">
        <f>100-SUM($P$103:P119)</f>
        <v>100</v>
      </c>
      <c r="R120" s="45">
        <f t="shared" si="56"/>
        <v>1.42</v>
      </c>
      <c r="S120" s="44">
        <f t="shared" si="57"/>
        <v>0.8</v>
      </c>
      <c r="T120" s="45">
        <f t="shared" si="60"/>
        <v>1.8720000000000001</v>
      </c>
      <c r="U120" s="46">
        <f t="shared" si="58"/>
        <v>-5.7000000000000002E-2</v>
      </c>
      <c r="V120" s="46" t="str">
        <f t="shared" si="48"/>
        <v/>
      </c>
      <c r="W120" s="45" t="str">
        <f t="shared" si="49"/>
        <v/>
      </c>
      <c r="X120" s="44" t="str">
        <f t="shared" si="50"/>
        <v/>
      </c>
      <c r="Y120" s="46" t="str">
        <f t="shared" si="51"/>
        <v/>
      </c>
      <c r="Z120" s="46" t="str">
        <f t="shared" si="52"/>
        <v/>
      </c>
      <c r="AA120" s="44"/>
    </row>
    <row r="121" spans="1:27" x14ac:dyDescent="0.25">
      <c r="A121" s="44" t="str">
        <f t="shared" si="25"/>
        <v/>
      </c>
      <c r="B121" s="44" t="s">
        <v>28</v>
      </c>
      <c r="C121" s="44">
        <f t="shared" si="54"/>
        <v>0.92</v>
      </c>
      <c r="D121" s="44">
        <f t="shared" si="55"/>
        <v>2.34</v>
      </c>
      <c r="E121" s="44">
        <f t="shared" si="59"/>
        <v>1.42</v>
      </c>
      <c r="F121" s="44">
        <f>VLOOKUP(B121,'5. Control Tower-Mini Optimizer'!$D$34:$H$36,3,FALSE)</f>
        <v>16</v>
      </c>
      <c r="G121" s="44">
        <f>VLOOKUP(B121,'5. Control Tower-Mini Optimizer'!$D$34:$H$36,4,FALSE)</f>
        <v>20</v>
      </c>
      <c r="H121" s="44" t="str">
        <f t="shared" si="36"/>
        <v/>
      </c>
      <c r="I121" s="44">
        <f>VLOOKUP(B121,'5. Control Tower-Mini Optimizer'!$D$34:$H$36,5,FALSE)</f>
        <v>75</v>
      </c>
      <c r="J121" s="45" cm="1">
        <f t="array" ref="J121">_xlfn.XLOOKUP(SUM(F121:G121)&amp;B121,M:M&amp;B:B,O:O)</f>
        <v>89.770693932156561</v>
      </c>
      <c r="K121" s="44">
        <v>1</v>
      </c>
      <c r="L121" s="44" t="str">
        <f t="shared" si="26"/>
        <v/>
      </c>
      <c r="M121" s="44">
        <f>SUM($K$103:K121)</f>
        <v>18</v>
      </c>
      <c r="N121" s="46">
        <f t="shared" si="53"/>
        <v>2.5430839970032584</v>
      </c>
      <c r="O121" s="46">
        <f>SUM($N$103:N121)</f>
        <v>45.77551194605865</v>
      </c>
      <c r="P121" s="47">
        <f>'6. Distribution generators'!E39</f>
        <v>0</v>
      </c>
      <c r="Q121" s="45">
        <f>100-SUM($P$103:P120)</f>
        <v>100</v>
      </c>
      <c r="R121" s="45">
        <f t="shared" si="56"/>
        <v>1.42</v>
      </c>
      <c r="S121" s="44">
        <f t="shared" si="57"/>
        <v>0.8</v>
      </c>
      <c r="T121" s="45">
        <f t="shared" si="60"/>
        <v>1.8720000000000001</v>
      </c>
      <c r="U121" s="46">
        <f t="shared" si="58"/>
        <v>-5.7000000000000002E-2</v>
      </c>
      <c r="V121" s="46" t="str">
        <f t="shared" si="48"/>
        <v/>
      </c>
      <c r="W121" s="45" t="str">
        <f t="shared" si="49"/>
        <v/>
      </c>
      <c r="X121" s="44" t="str">
        <f t="shared" si="50"/>
        <v/>
      </c>
      <c r="Y121" s="46" t="str">
        <f t="shared" si="51"/>
        <v/>
      </c>
      <c r="Z121" s="46" t="str">
        <f t="shared" si="52"/>
        <v/>
      </c>
      <c r="AA121" s="44"/>
    </row>
    <row r="122" spans="1:27" x14ac:dyDescent="0.25">
      <c r="A122" s="44" t="str">
        <f t="shared" si="25"/>
        <v/>
      </c>
      <c r="B122" s="44" t="s">
        <v>28</v>
      </c>
      <c r="C122" s="44">
        <f t="shared" si="54"/>
        <v>0.92</v>
      </c>
      <c r="D122" s="44">
        <f t="shared" si="55"/>
        <v>2.34</v>
      </c>
      <c r="E122" s="44">
        <f t="shared" si="59"/>
        <v>1.42</v>
      </c>
      <c r="F122" s="44">
        <f>VLOOKUP(B122,'5. Control Tower-Mini Optimizer'!$D$34:$H$36,3,FALSE)</f>
        <v>16</v>
      </c>
      <c r="G122" s="44">
        <f>VLOOKUP(B122,'5. Control Tower-Mini Optimizer'!$D$34:$H$36,4,FALSE)</f>
        <v>20</v>
      </c>
      <c r="H122" s="44" t="str">
        <f t="shared" si="36"/>
        <v/>
      </c>
      <c r="I122" s="44">
        <f>VLOOKUP(B122,'5. Control Tower-Mini Optimizer'!$D$34:$H$36,5,FALSE)</f>
        <v>75</v>
      </c>
      <c r="J122" s="45" cm="1">
        <f t="array" ref="J122">_xlfn.XLOOKUP(SUM(F122:G122)&amp;B122,M:M&amp;B:B,O:O)</f>
        <v>89.770693932156561</v>
      </c>
      <c r="K122" s="44">
        <v>1</v>
      </c>
      <c r="L122" s="44" t="str">
        <f t="shared" si="26"/>
        <v/>
      </c>
      <c r="M122" s="44">
        <f>SUM($K$103:K122)</f>
        <v>19</v>
      </c>
      <c r="N122" s="46">
        <f t="shared" si="53"/>
        <v>2.5430839970032584</v>
      </c>
      <c r="O122" s="46">
        <f>SUM($N$103:N122)</f>
        <v>48.318595943061908</v>
      </c>
      <c r="P122" s="47">
        <f>'6. Distribution generators'!E40</f>
        <v>0</v>
      </c>
      <c r="Q122" s="45">
        <f>100-SUM($P$103:P121)</f>
        <v>100</v>
      </c>
      <c r="R122" s="45">
        <f t="shared" si="56"/>
        <v>1.42</v>
      </c>
      <c r="S122" s="44">
        <f t="shared" si="57"/>
        <v>0.8</v>
      </c>
      <c r="T122" s="45">
        <f t="shared" si="60"/>
        <v>1.8720000000000001</v>
      </c>
      <c r="U122" s="46">
        <f t="shared" si="58"/>
        <v>-5.7000000000000002E-2</v>
      </c>
      <c r="V122" s="46" t="str">
        <f t="shared" si="48"/>
        <v/>
      </c>
      <c r="W122" s="45" t="str">
        <f t="shared" si="49"/>
        <v/>
      </c>
      <c r="X122" s="44" t="str">
        <f t="shared" si="50"/>
        <v/>
      </c>
      <c r="Y122" s="46" t="str">
        <f t="shared" si="51"/>
        <v/>
      </c>
      <c r="Z122" s="46" t="str">
        <f t="shared" si="52"/>
        <v/>
      </c>
      <c r="AA122" s="44"/>
    </row>
    <row r="123" spans="1:27" x14ac:dyDescent="0.25">
      <c r="A123" s="44" t="str">
        <f t="shared" si="25"/>
        <v/>
      </c>
      <c r="B123" s="44" t="s">
        <v>28</v>
      </c>
      <c r="C123" s="44">
        <f t="shared" si="54"/>
        <v>0.92</v>
      </c>
      <c r="D123" s="44">
        <f t="shared" si="55"/>
        <v>2.34</v>
      </c>
      <c r="E123" s="44">
        <f t="shared" si="59"/>
        <v>1.42</v>
      </c>
      <c r="F123" s="44">
        <f>VLOOKUP(B123,'5. Control Tower-Mini Optimizer'!$D$34:$H$36,3,FALSE)</f>
        <v>16</v>
      </c>
      <c r="G123" s="44">
        <f>VLOOKUP(B123,'5. Control Tower-Mini Optimizer'!$D$34:$H$36,4,FALSE)</f>
        <v>20</v>
      </c>
      <c r="H123" s="44" t="str">
        <f t="shared" si="36"/>
        <v/>
      </c>
      <c r="I123" s="44">
        <f>VLOOKUP(B123,'5. Control Tower-Mini Optimizer'!$D$34:$H$36,5,FALSE)</f>
        <v>75</v>
      </c>
      <c r="J123" s="45" cm="1">
        <f t="array" ref="J123">_xlfn.XLOOKUP(SUM(F123:G123)&amp;B123,M:M&amp;B:B,O:O)</f>
        <v>89.770693932156561</v>
      </c>
      <c r="K123" s="44">
        <v>1</v>
      </c>
      <c r="L123" s="44" t="str">
        <f t="shared" si="26"/>
        <v/>
      </c>
      <c r="M123" s="44">
        <f>SUM($K$103:K123)</f>
        <v>20</v>
      </c>
      <c r="N123" s="46">
        <f t="shared" si="53"/>
        <v>2.5430839970032584</v>
      </c>
      <c r="O123" s="46">
        <f>SUM($N$103:N123)</f>
        <v>50.861679940065166</v>
      </c>
      <c r="P123" s="47">
        <f>'6. Distribution generators'!E41</f>
        <v>0</v>
      </c>
      <c r="Q123" s="45">
        <f>100-SUM($P$103:P122)</f>
        <v>100</v>
      </c>
      <c r="R123" s="45">
        <f t="shared" si="56"/>
        <v>1.42</v>
      </c>
      <c r="S123" s="44">
        <f t="shared" si="57"/>
        <v>0.8</v>
      </c>
      <c r="T123" s="45">
        <f t="shared" si="60"/>
        <v>1.8720000000000001</v>
      </c>
      <c r="U123" s="46">
        <f t="shared" si="58"/>
        <v>-5.7000000000000002E-2</v>
      </c>
      <c r="V123" s="46" t="str">
        <f t="shared" si="48"/>
        <v/>
      </c>
      <c r="W123" s="45" t="str">
        <f t="shared" si="49"/>
        <v/>
      </c>
      <c r="X123" s="44" t="str">
        <f t="shared" si="50"/>
        <v/>
      </c>
      <c r="Y123" s="46" t="str">
        <f t="shared" si="51"/>
        <v/>
      </c>
      <c r="Z123" s="46" t="str">
        <f t="shared" si="52"/>
        <v/>
      </c>
      <c r="AA123" s="44"/>
    </row>
    <row r="124" spans="1:27" x14ac:dyDescent="0.25">
      <c r="A124" s="44" t="str">
        <f t="shared" si="25"/>
        <v/>
      </c>
      <c r="B124" s="44" t="s">
        <v>28</v>
      </c>
      <c r="C124" s="44">
        <f t="shared" si="54"/>
        <v>0.92</v>
      </c>
      <c r="D124" s="44">
        <f t="shared" si="55"/>
        <v>2.34</v>
      </c>
      <c r="E124" s="44">
        <f t="shared" si="59"/>
        <v>1.42</v>
      </c>
      <c r="F124" s="44">
        <f>VLOOKUP(B124,'5. Control Tower-Mini Optimizer'!$D$34:$H$36,3,FALSE)</f>
        <v>16</v>
      </c>
      <c r="G124" s="44">
        <f>VLOOKUP(B124,'5. Control Tower-Mini Optimizer'!$D$34:$H$36,4,FALSE)</f>
        <v>20</v>
      </c>
      <c r="H124" s="44" t="str">
        <f t="shared" si="36"/>
        <v/>
      </c>
      <c r="I124" s="44">
        <f>VLOOKUP(B124,'5. Control Tower-Mini Optimizer'!$D$34:$H$36,5,FALSE)</f>
        <v>75</v>
      </c>
      <c r="J124" s="45" cm="1">
        <f t="array" ref="J124">_xlfn.XLOOKUP(SUM(F124:G124)&amp;B124,M:M&amp;B:B,O:O)</f>
        <v>89.770693932156561</v>
      </c>
      <c r="K124" s="44">
        <v>1</v>
      </c>
      <c r="L124" s="44" t="str">
        <f t="shared" si="26"/>
        <v/>
      </c>
      <c r="M124" s="44">
        <f>SUM($K$103:K124)</f>
        <v>21</v>
      </c>
      <c r="N124" s="46">
        <f t="shared" si="53"/>
        <v>2.5430839970032584</v>
      </c>
      <c r="O124" s="46">
        <f>SUM($N$103:N124)</f>
        <v>53.404763937068424</v>
      </c>
      <c r="P124" s="47">
        <f>'6. Distribution generators'!E42</f>
        <v>0</v>
      </c>
      <c r="Q124" s="45">
        <f>100-SUM($P$103:P123)</f>
        <v>100</v>
      </c>
      <c r="R124" s="45">
        <f t="shared" si="56"/>
        <v>1.42</v>
      </c>
      <c r="S124" s="44">
        <f t="shared" si="57"/>
        <v>0.8</v>
      </c>
      <c r="T124" s="45">
        <f t="shared" si="60"/>
        <v>1.8720000000000001</v>
      </c>
      <c r="U124" s="46">
        <f t="shared" si="58"/>
        <v>-5.7000000000000002E-2</v>
      </c>
      <c r="V124" s="46" t="str">
        <f t="shared" si="48"/>
        <v/>
      </c>
      <c r="W124" s="45" t="str">
        <f t="shared" si="49"/>
        <v/>
      </c>
      <c r="X124" s="44" t="str">
        <f t="shared" si="50"/>
        <v/>
      </c>
      <c r="Y124" s="46" t="str">
        <f t="shared" si="51"/>
        <v/>
      </c>
      <c r="Z124" s="46" t="str">
        <f t="shared" si="52"/>
        <v/>
      </c>
      <c r="AA124" s="44"/>
    </row>
    <row r="125" spans="1:27" x14ac:dyDescent="0.25">
      <c r="A125" s="44" t="str">
        <f t="shared" si="25"/>
        <v/>
      </c>
      <c r="B125" s="44" t="s">
        <v>28</v>
      </c>
      <c r="C125" s="44">
        <f t="shared" si="54"/>
        <v>0.92</v>
      </c>
      <c r="D125" s="44">
        <f t="shared" si="55"/>
        <v>2.34</v>
      </c>
      <c r="E125" s="44">
        <f t="shared" si="59"/>
        <v>1.42</v>
      </c>
      <c r="F125" s="44">
        <f>VLOOKUP(B125,'5. Control Tower-Mini Optimizer'!$D$34:$H$36,3,FALSE)</f>
        <v>16</v>
      </c>
      <c r="G125" s="44">
        <f>VLOOKUP(B125,'5. Control Tower-Mini Optimizer'!$D$34:$H$36,4,FALSE)</f>
        <v>20</v>
      </c>
      <c r="H125" s="44" t="str">
        <f t="shared" si="36"/>
        <v/>
      </c>
      <c r="I125" s="44">
        <f>VLOOKUP(B125,'5. Control Tower-Mini Optimizer'!$D$34:$H$36,5,FALSE)</f>
        <v>75</v>
      </c>
      <c r="J125" s="45" cm="1">
        <f t="array" ref="J125">_xlfn.XLOOKUP(SUM(F125:G125)&amp;B125,M:M&amp;B:B,O:O)</f>
        <v>89.770693932156561</v>
      </c>
      <c r="K125" s="44">
        <v>1</v>
      </c>
      <c r="L125" s="44" t="str">
        <f t="shared" si="26"/>
        <v/>
      </c>
      <c r="M125" s="44">
        <f>SUM($K$103:K125)</f>
        <v>22</v>
      </c>
      <c r="N125" s="46">
        <f t="shared" si="53"/>
        <v>2.5430839970032584</v>
      </c>
      <c r="O125" s="46">
        <f>SUM($N$103:N125)</f>
        <v>55.947847934071682</v>
      </c>
      <c r="P125" s="47">
        <f>'6. Distribution generators'!E43</f>
        <v>0</v>
      </c>
      <c r="Q125" s="45">
        <f>100-SUM($P$103:P124)</f>
        <v>100</v>
      </c>
      <c r="R125" s="45">
        <f t="shared" si="56"/>
        <v>1.42</v>
      </c>
      <c r="S125" s="44">
        <f t="shared" si="57"/>
        <v>0.8</v>
      </c>
      <c r="T125" s="45">
        <f t="shared" si="60"/>
        <v>1.8720000000000001</v>
      </c>
      <c r="U125" s="46">
        <f t="shared" si="58"/>
        <v>-5.7000000000000002E-2</v>
      </c>
      <c r="V125" s="46" t="str">
        <f t="shared" si="48"/>
        <v/>
      </c>
      <c r="W125" s="45" t="str">
        <f t="shared" si="49"/>
        <v/>
      </c>
      <c r="X125" s="44" t="str">
        <f t="shared" si="50"/>
        <v/>
      </c>
      <c r="Y125" s="46" t="str">
        <f t="shared" si="51"/>
        <v/>
      </c>
      <c r="Z125" s="46" t="str">
        <f t="shared" si="52"/>
        <v/>
      </c>
      <c r="AA125" s="44"/>
    </row>
    <row r="126" spans="1:27" x14ac:dyDescent="0.25">
      <c r="A126" s="44" t="str">
        <f t="shared" si="25"/>
        <v/>
      </c>
      <c r="B126" s="44" t="s">
        <v>28</v>
      </c>
      <c r="C126" s="44">
        <f t="shared" si="54"/>
        <v>0.92</v>
      </c>
      <c r="D126" s="44">
        <f t="shared" si="55"/>
        <v>2.34</v>
      </c>
      <c r="E126" s="44">
        <f t="shared" si="59"/>
        <v>1.42</v>
      </c>
      <c r="F126" s="44">
        <f>VLOOKUP(B126,'5. Control Tower-Mini Optimizer'!$D$34:$H$36,3,FALSE)</f>
        <v>16</v>
      </c>
      <c r="G126" s="44">
        <f>VLOOKUP(B126,'5. Control Tower-Mini Optimizer'!$D$34:$H$36,4,FALSE)</f>
        <v>20</v>
      </c>
      <c r="H126" s="44" t="str">
        <f t="shared" si="36"/>
        <v/>
      </c>
      <c r="I126" s="44">
        <f>VLOOKUP(B126,'5. Control Tower-Mini Optimizer'!$D$34:$H$36,5,FALSE)</f>
        <v>75</v>
      </c>
      <c r="J126" s="45" cm="1">
        <f t="array" ref="J126">_xlfn.XLOOKUP(SUM(F126:G126)&amp;B126,M:M&amp;B:B,O:O)</f>
        <v>89.770693932156561</v>
      </c>
      <c r="K126" s="44">
        <v>1</v>
      </c>
      <c r="L126" s="44" t="str">
        <f t="shared" si="26"/>
        <v/>
      </c>
      <c r="M126" s="44">
        <f>SUM($K$103:K126)</f>
        <v>23</v>
      </c>
      <c r="N126" s="46">
        <f t="shared" si="53"/>
        <v>2.5430839970032584</v>
      </c>
      <c r="O126" s="46">
        <f>SUM($N$103:N126)</f>
        <v>58.49093193107494</v>
      </c>
      <c r="P126" s="47">
        <f>'6. Distribution generators'!E44</f>
        <v>0</v>
      </c>
      <c r="Q126" s="45">
        <f>100-SUM($P$103:P125)</f>
        <v>100</v>
      </c>
      <c r="R126" s="45">
        <f t="shared" si="56"/>
        <v>1.42</v>
      </c>
      <c r="S126" s="44">
        <f t="shared" si="57"/>
        <v>0.8</v>
      </c>
      <c r="T126" s="45">
        <f t="shared" si="60"/>
        <v>1.8720000000000001</v>
      </c>
      <c r="U126" s="46">
        <f t="shared" si="58"/>
        <v>-5.7000000000000002E-2</v>
      </c>
      <c r="V126" s="46" t="str">
        <f t="shared" si="48"/>
        <v/>
      </c>
      <c r="W126" s="45" t="str">
        <f t="shared" si="49"/>
        <v/>
      </c>
      <c r="X126" s="44" t="str">
        <f t="shared" si="50"/>
        <v/>
      </c>
      <c r="Y126" s="46" t="str">
        <f t="shared" si="51"/>
        <v/>
      </c>
      <c r="Z126" s="46" t="str">
        <f t="shared" si="52"/>
        <v/>
      </c>
      <c r="AA126" s="44"/>
    </row>
    <row r="127" spans="1:27" x14ac:dyDescent="0.25">
      <c r="A127" s="44" t="str">
        <f t="shared" si="25"/>
        <v/>
      </c>
      <c r="B127" s="44" t="s">
        <v>28</v>
      </c>
      <c r="C127" s="44">
        <f t="shared" si="54"/>
        <v>0.92</v>
      </c>
      <c r="D127" s="44">
        <f t="shared" si="55"/>
        <v>2.34</v>
      </c>
      <c r="E127" s="44">
        <f t="shared" si="59"/>
        <v>1.42</v>
      </c>
      <c r="F127" s="44">
        <f>VLOOKUP(B127,'5. Control Tower-Mini Optimizer'!$D$34:$H$36,3,FALSE)</f>
        <v>16</v>
      </c>
      <c r="G127" s="44">
        <f>VLOOKUP(B127,'5. Control Tower-Mini Optimizer'!$D$34:$H$36,4,FALSE)</f>
        <v>20</v>
      </c>
      <c r="H127" s="44" t="str">
        <f t="shared" si="36"/>
        <v/>
      </c>
      <c r="I127" s="44">
        <f>VLOOKUP(B127,'5. Control Tower-Mini Optimizer'!$D$34:$H$36,5,FALSE)</f>
        <v>75</v>
      </c>
      <c r="J127" s="45" cm="1">
        <f t="array" ref="J127">_xlfn.XLOOKUP(SUM(F127:G127)&amp;B127,M:M&amp;B:B,O:O)</f>
        <v>89.770693932156561</v>
      </c>
      <c r="K127" s="44">
        <v>1</v>
      </c>
      <c r="L127" s="44" t="str">
        <f t="shared" si="26"/>
        <v/>
      </c>
      <c r="M127" s="44">
        <f>SUM($K$103:K127)</f>
        <v>24</v>
      </c>
      <c r="N127" s="46">
        <f t="shared" si="53"/>
        <v>2.5430839970032584</v>
      </c>
      <c r="O127" s="46">
        <f>SUM($N$103:N127)</f>
        <v>61.034015928078198</v>
      </c>
      <c r="P127" s="47">
        <f>'6. Distribution generators'!E45</f>
        <v>0</v>
      </c>
      <c r="Q127" s="45">
        <f>100-SUM($P$103:P126)</f>
        <v>100</v>
      </c>
      <c r="R127" s="45">
        <f t="shared" si="56"/>
        <v>1.42</v>
      </c>
      <c r="S127" s="44">
        <f t="shared" si="57"/>
        <v>0.8</v>
      </c>
      <c r="T127" s="45">
        <f t="shared" si="60"/>
        <v>1.8720000000000001</v>
      </c>
      <c r="U127" s="46">
        <f t="shared" si="58"/>
        <v>-5.7000000000000002E-2</v>
      </c>
      <c r="V127" s="46" t="str">
        <f t="shared" si="48"/>
        <v/>
      </c>
      <c r="W127" s="45" t="str">
        <f t="shared" si="49"/>
        <v/>
      </c>
      <c r="X127" s="44" t="str">
        <f t="shared" si="50"/>
        <v/>
      </c>
      <c r="Y127" s="46" t="str">
        <f t="shared" si="51"/>
        <v/>
      </c>
      <c r="Z127" s="46" t="str">
        <f t="shared" si="52"/>
        <v/>
      </c>
      <c r="AA127" s="44"/>
    </row>
    <row r="128" spans="1:27" x14ac:dyDescent="0.25">
      <c r="A128" s="44" t="str">
        <f t="shared" si="25"/>
        <v/>
      </c>
      <c r="B128" s="44" t="s">
        <v>28</v>
      </c>
      <c r="C128" s="44">
        <f t="shared" si="54"/>
        <v>0.92</v>
      </c>
      <c r="D128" s="44">
        <f t="shared" si="55"/>
        <v>2.34</v>
      </c>
      <c r="E128" s="44">
        <f t="shared" si="59"/>
        <v>1.42</v>
      </c>
      <c r="F128" s="44">
        <f>VLOOKUP(B128,'5. Control Tower-Mini Optimizer'!$D$34:$H$36,3,FALSE)</f>
        <v>16</v>
      </c>
      <c r="G128" s="44">
        <f>VLOOKUP(B128,'5. Control Tower-Mini Optimizer'!$D$34:$H$36,4,FALSE)</f>
        <v>20</v>
      </c>
      <c r="H128" s="44" t="str">
        <f t="shared" si="36"/>
        <v/>
      </c>
      <c r="I128" s="44">
        <f>VLOOKUP(B128,'5. Control Tower-Mini Optimizer'!$D$34:$H$36,5,FALSE)</f>
        <v>75</v>
      </c>
      <c r="J128" s="45" cm="1">
        <f t="array" ref="J128">_xlfn.XLOOKUP(SUM(F128:G128)&amp;B128,M:M&amp;B:B,O:O)</f>
        <v>89.770693932156561</v>
      </c>
      <c r="K128" s="44">
        <v>1</v>
      </c>
      <c r="L128" s="44" t="str">
        <f t="shared" si="26"/>
        <v/>
      </c>
      <c r="M128" s="44">
        <f>SUM($K$103:K128)</f>
        <v>25</v>
      </c>
      <c r="N128" s="46">
        <f t="shared" si="53"/>
        <v>2.5430839970032584</v>
      </c>
      <c r="O128" s="46">
        <f>SUM($N$103:N128)</f>
        <v>63.577099925081455</v>
      </c>
      <c r="P128" s="47">
        <f>'6. Distribution generators'!E46</f>
        <v>0</v>
      </c>
      <c r="Q128" s="45">
        <f>100-SUM($P$103:P127)</f>
        <v>100</v>
      </c>
      <c r="R128" s="45">
        <f t="shared" si="56"/>
        <v>1.42</v>
      </c>
      <c r="S128" s="44">
        <f t="shared" si="57"/>
        <v>0.8</v>
      </c>
      <c r="T128" s="45">
        <f t="shared" si="60"/>
        <v>1.8720000000000001</v>
      </c>
      <c r="U128" s="46">
        <f t="shared" si="58"/>
        <v>-5.7000000000000002E-2</v>
      </c>
      <c r="V128" s="46" t="str">
        <f t="shared" si="48"/>
        <v/>
      </c>
      <c r="W128" s="45" t="str">
        <f t="shared" si="49"/>
        <v/>
      </c>
      <c r="X128" s="44" t="str">
        <f t="shared" si="50"/>
        <v/>
      </c>
      <c r="Y128" s="46" t="str">
        <f t="shared" si="51"/>
        <v/>
      </c>
      <c r="Z128" s="46" t="str">
        <f t="shared" si="52"/>
        <v/>
      </c>
      <c r="AA128" s="44"/>
    </row>
    <row r="129" spans="1:27" x14ac:dyDescent="0.25">
      <c r="A129" s="44" t="str">
        <f t="shared" si="25"/>
        <v/>
      </c>
      <c r="B129" s="44" t="s">
        <v>28</v>
      </c>
      <c r="C129" s="44">
        <f t="shared" si="54"/>
        <v>0.92</v>
      </c>
      <c r="D129" s="44">
        <f t="shared" si="55"/>
        <v>2.34</v>
      </c>
      <c r="E129" s="44">
        <f t="shared" si="59"/>
        <v>1.42</v>
      </c>
      <c r="F129" s="44">
        <f>VLOOKUP(B129,'5. Control Tower-Mini Optimizer'!$D$34:$H$36,3,FALSE)</f>
        <v>16</v>
      </c>
      <c r="G129" s="44">
        <f>VLOOKUP(B129,'5. Control Tower-Mini Optimizer'!$D$34:$H$36,4,FALSE)</f>
        <v>20</v>
      </c>
      <c r="H129" s="44" t="str">
        <f t="shared" si="36"/>
        <v/>
      </c>
      <c r="I129" s="44">
        <f>VLOOKUP(B129,'5. Control Tower-Mini Optimizer'!$D$34:$H$36,5,FALSE)</f>
        <v>75</v>
      </c>
      <c r="J129" s="45" cm="1">
        <f t="array" ref="J129">_xlfn.XLOOKUP(SUM(F129:G129)&amp;B129,M:M&amp;B:B,O:O)</f>
        <v>89.770693932156561</v>
      </c>
      <c r="K129" s="44">
        <v>1</v>
      </c>
      <c r="L129" s="44" t="str">
        <f t="shared" si="26"/>
        <v/>
      </c>
      <c r="M129" s="44">
        <f>SUM($K$103:K129)</f>
        <v>26</v>
      </c>
      <c r="N129" s="46">
        <f t="shared" si="53"/>
        <v>2.5430839970032584</v>
      </c>
      <c r="O129" s="46">
        <f>SUM($N$103:N129)</f>
        <v>66.120183922084721</v>
      </c>
      <c r="P129" s="47">
        <f>'6. Distribution generators'!E47</f>
        <v>0</v>
      </c>
      <c r="Q129" s="45">
        <f>100-SUM($P$103:P128)</f>
        <v>100</v>
      </c>
      <c r="R129" s="45">
        <f t="shared" si="56"/>
        <v>1.42</v>
      </c>
      <c r="S129" s="44">
        <f t="shared" si="57"/>
        <v>0.8</v>
      </c>
      <c r="T129" s="45">
        <f t="shared" si="60"/>
        <v>1.8720000000000001</v>
      </c>
      <c r="U129" s="46">
        <f t="shared" si="58"/>
        <v>-5.7000000000000002E-2</v>
      </c>
      <c r="V129" s="46" t="str">
        <f t="shared" si="48"/>
        <v/>
      </c>
      <c r="W129" s="45" t="str">
        <f t="shared" si="49"/>
        <v/>
      </c>
      <c r="X129" s="44" t="str">
        <f t="shared" si="50"/>
        <v/>
      </c>
      <c r="Y129" s="46" t="str">
        <f t="shared" si="51"/>
        <v/>
      </c>
      <c r="Z129" s="46" t="str">
        <f t="shared" si="52"/>
        <v/>
      </c>
      <c r="AA129" s="44"/>
    </row>
    <row r="130" spans="1:27" x14ac:dyDescent="0.25">
      <c r="A130" s="44" t="str">
        <f t="shared" ref="A130:A193" si="61">IFERROR(_xlfn.RANK.AVG(Z130,Z:Z,0),"")</f>
        <v/>
      </c>
      <c r="B130" s="44" t="s">
        <v>28</v>
      </c>
      <c r="C130" s="44">
        <f t="shared" si="54"/>
        <v>0.92</v>
      </c>
      <c r="D130" s="44">
        <f t="shared" si="55"/>
        <v>2.34</v>
      </c>
      <c r="E130" s="44">
        <f t="shared" si="59"/>
        <v>1.42</v>
      </c>
      <c r="F130" s="44">
        <f>VLOOKUP(B130,'5. Control Tower-Mini Optimizer'!$D$34:$H$36,3,FALSE)</f>
        <v>16</v>
      </c>
      <c r="G130" s="44">
        <f>VLOOKUP(B130,'5. Control Tower-Mini Optimizer'!$D$34:$H$36,4,FALSE)</f>
        <v>20</v>
      </c>
      <c r="H130" s="44" t="str">
        <f t="shared" si="36"/>
        <v/>
      </c>
      <c r="I130" s="44">
        <f>VLOOKUP(B130,'5. Control Tower-Mini Optimizer'!$D$34:$H$36,5,FALSE)</f>
        <v>75</v>
      </c>
      <c r="J130" s="45" cm="1">
        <f t="array" ref="J130">_xlfn.XLOOKUP(SUM(F130:G130)&amp;B130,M:M&amp;B:B,O:O)</f>
        <v>89.770693932156561</v>
      </c>
      <c r="K130" s="44">
        <v>1</v>
      </c>
      <c r="L130" s="44" t="str">
        <f t="shared" si="26"/>
        <v/>
      </c>
      <c r="M130" s="44">
        <f>SUM($K$103:K130)</f>
        <v>27</v>
      </c>
      <c r="N130" s="46">
        <f t="shared" si="53"/>
        <v>2.5430839970032584</v>
      </c>
      <c r="O130" s="46">
        <f>SUM($N$103:N130)</f>
        <v>68.663267919087986</v>
      </c>
      <c r="P130" s="47">
        <f>'6. Distribution generators'!E48</f>
        <v>0</v>
      </c>
      <c r="Q130" s="45">
        <f>100-SUM($P$103:P129)</f>
        <v>100</v>
      </c>
      <c r="R130" s="45">
        <f t="shared" si="56"/>
        <v>1.42</v>
      </c>
      <c r="S130" s="44">
        <f t="shared" si="57"/>
        <v>0.8</v>
      </c>
      <c r="T130" s="45">
        <f t="shared" si="60"/>
        <v>1.8720000000000001</v>
      </c>
      <c r="U130" s="46">
        <f t="shared" si="58"/>
        <v>-5.7000000000000002E-2</v>
      </c>
      <c r="V130" s="46" t="str">
        <f t="shared" si="48"/>
        <v/>
      </c>
      <c r="W130" s="45" t="str">
        <f t="shared" si="49"/>
        <v/>
      </c>
      <c r="X130" s="44" t="str">
        <f t="shared" si="50"/>
        <v/>
      </c>
      <c r="Y130" s="46" t="str">
        <f t="shared" si="51"/>
        <v/>
      </c>
      <c r="Z130" s="46" t="str">
        <f t="shared" si="52"/>
        <v/>
      </c>
      <c r="AA130" s="44"/>
    </row>
    <row r="131" spans="1:27" x14ac:dyDescent="0.25">
      <c r="A131" s="44" t="str">
        <f t="shared" si="61"/>
        <v/>
      </c>
      <c r="B131" s="44" t="s">
        <v>28</v>
      </c>
      <c r="C131" s="44">
        <f t="shared" si="54"/>
        <v>0.92</v>
      </c>
      <c r="D131" s="44">
        <f t="shared" si="55"/>
        <v>2.34</v>
      </c>
      <c r="E131" s="44">
        <f t="shared" si="59"/>
        <v>1.42</v>
      </c>
      <c r="F131" s="44">
        <f>VLOOKUP(B131,'5. Control Tower-Mini Optimizer'!$D$34:$H$36,3,FALSE)</f>
        <v>16</v>
      </c>
      <c r="G131" s="44">
        <f>VLOOKUP(B131,'5. Control Tower-Mini Optimizer'!$D$34:$H$36,4,FALSE)</f>
        <v>20</v>
      </c>
      <c r="H131" s="44" t="str">
        <f t="shared" si="36"/>
        <v/>
      </c>
      <c r="I131" s="44">
        <f>VLOOKUP(B131,'5. Control Tower-Mini Optimizer'!$D$34:$H$36,5,FALSE)</f>
        <v>75</v>
      </c>
      <c r="J131" s="45" cm="1">
        <f t="array" ref="J131">_xlfn.XLOOKUP(SUM(F131:G131)&amp;B131,M:M&amp;B:B,O:O)</f>
        <v>89.770693932156561</v>
      </c>
      <c r="K131" s="44">
        <v>1</v>
      </c>
      <c r="L131" s="44" t="str">
        <f t="shared" ref="L131:L194" si="62">IF(M131&gt;SUM(F131:G131),H131+K131,"")</f>
        <v/>
      </c>
      <c r="M131" s="44">
        <f>SUM($K$103:K131)</f>
        <v>28</v>
      </c>
      <c r="N131" s="46">
        <f t="shared" si="53"/>
        <v>2.5430839970032584</v>
      </c>
      <c r="O131" s="46">
        <f>SUM($N$103:N131)</f>
        <v>71.206351916091251</v>
      </c>
      <c r="P131" s="47">
        <f>'6. Distribution generators'!E49</f>
        <v>0</v>
      </c>
      <c r="Q131" s="45">
        <f>100-SUM($P$103:P130)</f>
        <v>100</v>
      </c>
      <c r="R131" s="45">
        <f t="shared" si="56"/>
        <v>1.42</v>
      </c>
      <c r="S131" s="44">
        <f t="shared" si="57"/>
        <v>0.8</v>
      </c>
      <c r="T131" s="45">
        <f t="shared" si="60"/>
        <v>1.8720000000000001</v>
      </c>
      <c r="U131" s="46">
        <f t="shared" si="58"/>
        <v>-5.7000000000000002E-2</v>
      </c>
      <c r="V131" s="46" t="str">
        <f t="shared" si="48"/>
        <v/>
      </c>
      <c r="W131" s="45" t="str">
        <f t="shared" si="49"/>
        <v/>
      </c>
      <c r="X131" s="44" t="str">
        <f t="shared" si="50"/>
        <v/>
      </c>
      <c r="Y131" s="46" t="str">
        <f t="shared" si="51"/>
        <v/>
      </c>
      <c r="Z131" s="46" t="str">
        <f t="shared" si="52"/>
        <v/>
      </c>
      <c r="AA131" s="44"/>
    </row>
    <row r="132" spans="1:27" x14ac:dyDescent="0.25">
      <c r="A132" s="44" t="str">
        <f t="shared" si="61"/>
        <v/>
      </c>
      <c r="B132" s="44" t="s">
        <v>28</v>
      </c>
      <c r="C132" s="44">
        <f t="shared" si="54"/>
        <v>0.92</v>
      </c>
      <c r="D132" s="44">
        <f t="shared" si="55"/>
        <v>2.34</v>
      </c>
      <c r="E132" s="44">
        <f t="shared" si="59"/>
        <v>1.42</v>
      </c>
      <c r="F132" s="44">
        <f>VLOOKUP(B132,'5. Control Tower-Mini Optimizer'!$D$34:$H$36,3,FALSE)</f>
        <v>16</v>
      </c>
      <c r="G132" s="44">
        <f>VLOOKUP(B132,'5. Control Tower-Mini Optimizer'!$D$34:$H$36,4,FALSE)</f>
        <v>20</v>
      </c>
      <c r="H132" s="44" t="str">
        <f t="shared" si="36"/>
        <v/>
      </c>
      <c r="I132" s="44">
        <f>VLOOKUP(B132,'5. Control Tower-Mini Optimizer'!$D$34:$H$36,5,FALSE)</f>
        <v>75</v>
      </c>
      <c r="J132" s="45" cm="1">
        <f t="array" ref="J132">_xlfn.XLOOKUP(SUM(F132:G132)&amp;B132,M:M&amp;B:B,O:O)</f>
        <v>89.770693932156561</v>
      </c>
      <c r="K132" s="44">
        <v>1</v>
      </c>
      <c r="L132" s="44" t="str">
        <f t="shared" si="62"/>
        <v/>
      </c>
      <c r="M132" s="44">
        <f>SUM($K$103:K132)</f>
        <v>29</v>
      </c>
      <c r="N132" s="46">
        <f t="shared" si="53"/>
        <v>2.5430839970032584</v>
      </c>
      <c r="O132" s="46">
        <f>SUM($N$103:N132)</f>
        <v>73.749435913094516</v>
      </c>
      <c r="P132" s="47">
        <f>'6. Distribution generators'!E50</f>
        <v>0</v>
      </c>
      <c r="Q132" s="45">
        <f>100-SUM($P$103:P131)</f>
        <v>100</v>
      </c>
      <c r="R132" s="45">
        <f t="shared" si="56"/>
        <v>1.42</v>
      </c>
      <c r="S132" s="44">
        <f t="shared" si="57"/>
        <v>0.8</v>
      </c>
      <c r="T132" s="45">
        <f t="shared" si="60"/>
        <v>1.8720000000000001</v>
      </c>
      <c r="U132" s="46">
        <f t="shared" si="58"/>
        <v>-5.7000000000000002E-2</v>
      </c>
      <c r="V132" s="46" t="str">
        <f t="shared" si="48"/>
        <v/>
      </c>
      <c r="W132" s="45" t="str">
        <f t="shared" si="49"/>
        <v/>
      </c>
      <c r="X132" s="44" t="str">
        <f t="shared" si="50"/>
        <v/>
      </c>
      <c r="Y132" s="46" t="str">
        <f t="shared" si="51"/>
        <v/>
      </c>
      <c r="Z132" s="46" t="str">
        <f t="shared" si="52"/>
        <v/>
      </c>
      <c r="AA132" s="44"/>
    </row>
    <row r="133" spans="1:27" x14ac:dyDescent="0.25">
      <c r="A133" s="44" t="str">
        <f t="shared" si="61"/>
        <v/>
      </c>
      <c r="B133" s="44" t="s">
        <v>28</v>
      </c>
      <c r="C133" s="44">
        <f t="shared" si="54"/>
        <v>0.92</v>
      </c>
      <c r="D133" s="44">
        <f t="shared" si="55"/>
        <v>2.34</v>
      </c>
      <c r="E133" s="44">
        <f t="shared" si="59"/>
        <v>1.42</v>
      </c>
      <c r="F133" s="44">
        <f>VLOOKUP(B133,'5. Control Tower-Mini Optimizer'!$D$34:$H$36,3,FALSE)</f>
        <v>16</v>
      </c>
      <c r="G133" s="44">
        <f>VLOOKUP(B133,'5. Control Tower-Mini Optimizer'!$D$34:$H$36,4,FALSE)</f>
        <v>20</v>
      </c>
      <c r="H133" s="44" t="str">
        <f t="shared" si="36"/>
        <v/>
      </c>
      <c r="I133" s="44">
        <f>VLOOKUP(B133,'5. Control Tower-Mini Optimizer'!$D$34:$H$36,5,FALSE)</f>
        <v>75</v>
      </c>
      <c r="J133" s="45" cm="1">
        <f t="array" ref="J133">_xlfn.XLOOKUP(SUM(F133:G133)&amp;B133,M:M&amp;B:B,O:O)</f>
        <v>89.770693932156561</v>
      </c>
      <c r="K133" s="44">
        <v>1</v>
      </c>
      <c r="L133" s="44" t="str">
        <f t="shared" si="62"/>
        <v/>
      </c>
      <c r="M133" s="44">
        <f>SUM($K$103:K133)</f>
        <v>30</v>
      </c>
      <c r="N133" s="46">
        <f t="shared" si="53"/>
        <v>2.5430839970032584</v>
      </c>
      <c r="O133" s="46">
        <f>SUM($N$103:N133)</f>
        <v>76.292519910097781</v>
      </c>
      <c r="P133" s="47">
        <f>'6. Distribution generators'!E51</f>
        <v>0.81027321281035281</v>
      </c>
      <c r="Q133" s="45">
        <f>100-SUM($P$103:P132)</f>
        <v>100</v>
      </c>
      <c r="R133" s="45">
        <f t="shared" si="56"/>
        <v>1.42</v>
      </c>
      <c r="S133" s="44">
        <f t="shared" si="57"/>
        <v>0.8</v>
      </c>
      <c r="T133" s="45">
        <f t="shared" si="60"/>
        <v>1.8720000000000001</v>
      </c>
      <c r="U133" s="46">
        <f t="shared" si="58"/>
        <v>-5.7000000000000002E-2</v>
      </c>
      <c r="V133" s="46" t="str">
        <f t="shared" si="48"/>
        <v/>
      </c>
      <c r="W133" s="45" t="str">
        <f t="shared" si="49"/>
        <v/>
      </c>
      <c r="X133" s="44" t="str">
        <f t="shared" si="50"/>
        <v/>
      </c>
      <c r="Y133" s="46" t="str">
        <f t="shared" si="51"/>
        <v/>
      </c>
      <c r="Z133" s="46" t="str">
        <f t="shared" si="52"/>
        <v/>
      </c>
      <c r="AA133" s="44"/>
    </row>
    <row r="134" spans="1:27" x14ac:dyDescent="0.25">
      <c r="A134" s="44" t="str">
        <f t="shared" si="61"/>
        <v/>
      </c>
      <c r="B134" s="44" t="s">
        <v>28</v>
      </c>
      <c r="C134" s="44">
        <f t="shared" si="54"/>
        <v>0.92</v>
      </c>
      <c r="D134" s="44">
        <f t="shared" si="55"/>
        <v>2.34</v>
      </c>
      <c r="E134" s="44">
        <f t="shared" si="59"/>
        <v>1.42</v>
      </c>
      <c r="F134" s="44">
        <f>VLOOKUP(B134,'5. Control Tower-Mini Optimizer'!$D$34:$H$36,3,FALSE)</f>
        <v>16</v>
      </c>
      <c r="G134" s="44">
        <f>VLOOKUP(B134,'5. Control Tower-Mini Optimizer'!$D$34:$H$36,4,FALSE)</f>
        <v>20</v>
      </c>
      <c r="H134" s="44" t="str">
        <f t="shared" si="36"/>
        <v/>
      </c>
      <c r="I134" s="44">
        <f>VLOOKUP(B134,'5. Control Tower-Mini Optimizer'!$D$34:$H$36,5,FALSE)</f>
        <v>75</v>
      </c>
      <c r="J134" s="45" cm="1">
        <f t="array" ref="J134">_xlfn.XLOOKUP(SUM(F134:G134)&amp;B134,M:M&amp;B:B,O:O)</f>
        <v>89.770693932156561</v>
      </c>
      <c r="K134" s="44">
        <v>1</v>
      </c>
      <c r="L134" s="44" t="str">
        <f t="shared" si="62"/>
        <v/>
      </c>
      <c r="M134" s="44">
        <f>SUM($K$103:K134)</f>
        <v>31</v>
      </c>
      <c r="N134" s="46">
        <f t="shared" si="53"/>
        <v>2.522478068596274</v>
      </c>
      <c r="O134" s="46">
        <f>SUM($N$103:N134)</f>
        <v>78.814997978694052</v>
      </c>
      <c r="P134" s="47">
        <f>'6. Distribution generators'!E52</f>
        <v>2.2687649958689886</v>
      </c>
      <c r="Q134" s="45">
        <f>100-SUM($P$103:P133)</f>
        <v>99.189726787189642</v>
      </c>
      <c r="R134" s="45">
        <f t="shared" si="56"/>
        <v>1.408494120378093</v>
      </c>
      <c r="S134" s="44">
        <f t="shared" si="57"/>
        <v>0.8</v>
      </c>
      <c r="T134" s="45">
        <f t="shared" si="60"/>
        <v>1.8568316854561899</v>
      </c>
      <c r="U134" s="46">
        <f t="shared" si="58"/>
        <v>-5.7000000000000002E-2</v>
      </c>
      <c r="V134" s="46" t="str">
        <f t="shared" si="48"/>
        <v/>
      </c>
      <c r="W134" s="45" t="str">
        <f t="shared" si="49"/>
        <v/>
      </c>
      <c r="X134" s="44" t="str">
        <f t="shared" si="50"/>
        <v/>
      </c>
      <c r="Y134" s="46" t="str">
        <f t="shared" si="51"/>
        <v/>
      </c>
      <c r="Z134" s="46" t="str">
        <f t="shared" si="52"/>
        <v/>
      </c>
      <c r="AA134" s="44"/>
    </row>
    <row r="135" spans="1:27" x14ac:dyDescent="0.25">
      <c r="A135" s="44" t="str">
        <f t="shared" si="61"/>
        <v/>
      </c>
      <c r="B135" s="44" t="s">
        <v>28</v>
      </c>
      <c r="C135" s="44">
        <f t="shared" si="54"/>
        <v>0.92</v>
      </c>
      <c r="D135" s="44">
        <f t="shared" si="55"/>
        <v>2.34</v>
      </c>
      <c r="E135" s="44">
        <f t="shared" si="59"/>
        <v>1.42</v>
      </c>
      <c r="F135" s="44">
        <f>VLOOKUP(B135,'5. Control Tower-Mini Optimizer'!$D$34:$H$36,3,FALSE)</f>
        <v>16</v>
      </c>
      <c r="G135" s="44">
        <f>VLOOKUP(B135,'5. Control Tower-Mini Optimizer'!$D$34:$H$36,4,FALSE)</f>
        <v>20</v>
      </c>
      <c r="H135" s="44" t="str">
        <f t="shared" si="36"/>
        <v/>
      </c>
      <c r="I135" s="44">
        <f>VLOOKUP(B135,'5. Control Tower-Mini Optimizer'!$D$34:$H$36,5,FALSE)</f>
        <v>75</v>
      </c>
      <c r="J135" s="45" cm="1">
        <f t="array" ref="J135">_xlfn.XLOOKUP(SUM(F135:G135)&amp;B135,M:M&amp;B:B,O:O)</f>
        <v>89.770693932156561</v>
      </c>
      <c r="K135" s="44">
        <v>1</v>
      </c>
      <c r="L135" s="44" t="str">
        <f t="shared" si="62"/>
        <v/>
      </c>
      <c r="M135" s="44">
        <f>SUM($K$103:K135)</f>
        <v>32</v>
      </c>
      <c r="N135" s="46">
        <f t="shared" si="53"/>
        <v>2.4647814690567182</v>
      </c>
      <c r="O135" s="46">
        <f>SUM($N$103:N135)</f>
        <v>81.279779447750769</v>
      </c>
      <c r="P135" s="47">
        <f>'6. Distribution generators'!E53</f>
        <v>3.970338742770732</v>
      </c>
      <c r="Q135" s="45">
        <f>100-SUM($P$103:P134)</f>
        <v>96.920961791320664</v>
      </c>
      <c r="R135" s="45">
        <f t="shared" si="56"/>
        <v>1.3762776574367532</v>
      </c>
      <c r="S135" s="44">
        <f t="shared" si="57"/>
        <v>0.8</v>
      </c>
      <c r="T135" s="45">
        <f t="shared" si="60"/>
        <v>1.8143604047335229</v>
      </c>
      <c r="U135" s="46">
        <f t="shared" si="58"/>
        <v>-5.7000000000000002E-2</v>
      </c>
      <c r="V135" s="46" t="str">
        <f t="shared" si="48"/>
        <v/>
      </c>
      <c r="W135" s="45" t="str">
        <f t="shared" si="49"/>
        <v/>
      </c>
      <c r="X135" s="44" t="str">
        <f t="shared" si="50"/>
        <v/>
      </c>
      <c r="Y135" s="46" t="str">
        <f t="shared" si="51"/>
        <v/>
      </c>
      <c r="Z135" s="46" t="str">
        <f t="shared" si="52"/>
        <v/>
      </c>
      <c r="AA135" s="44"/>
    </row>
    <row r="136" spans="1:27" x14ac:dyDescent="0.25">
      <c r="A136" s="44" t="str">
        <f t="shared" si="61"/>
        <v/>
      </c>
      <c r="B136" s="44" t="s">
        <v>28</v>
      </c>
      <c r="C136" s="44">
        <f t="shared" si="54"/>
        <v>0.92</v>
      </c>
      <c r="D136" s="44">
        <f t="shared" si="55"/>
        <v>2.34</v>
      </c>
      <c r="E136" s="44">
        <f t="shared" si="59"/>
        <v>1.42</v>
      </c>
      <c r="F136" s="44">
        <f>VLOOKUP(B136,'5. Control Tower-Mini Optimizer'!$D$34:$H$36,3,FALSE)</f>
        <v>16</v>
      </c>
      <c r="G136" s="44">
        <f>VLOOKUP(B136,'5. Control Tower-Mini Optimizer'!$D$34:$H$36,4,FALSE)</f>
        <v>20</v>
      </c>
      <c r="H136" s="44" t="str">
        <f t="shared" si="36"/>
        <v/>
      </c>
      <c r="I136" s="44">
        <f>VLOOKUP(B136,'5. Control Tower-Mini Optimizer'!$D$34:$H$36,5,FALSE)</f>
        <v>75</v>
      </c>
      <c r="J136" s="45" cm="1">
        <f t="array" ref="J136">_xlfn.XLOOKUP(SUM(F136:G136)&amp;B136,M:M&amp;B:B,O:O)</f>
        <v>89.770693932156561</v>
      </c>
      <c r="K136" s="44">
        <v>1</v>
      </c>
      <c r="L136" s="44" t="str">
        <f t="shared" si="62"/>
        <v/>
      </c>
      <c r="M136" s="44">
        <f>SUM($K$103:K136)</f>
        <v>33</v>
      </c>
      <c r="N136" s="46">
        <f t="shared" ref="N136:N167" si="63">Q136*100/SUM($Q$104:$Q$173)</f>
        <v>2.3638124198624952</v>
      </c>
      <c r="O136" s="46">
        <f>SUM($N$103:N136)</f>
        <v>83.643591867613267</v>
      </c>
      <c r="P136" s="47">
        <f>'6. Distribution generators'!E54</f>
        <v>5.5584742398790237</v>
      </c>
      <c r="Q136" s="45">
        <f>100-SUM($P$103:P135)</f>
        <v>92.950623048549929</v>
      </c>
      <c r="R136" s="45">
        <f t="shared" si="56"/>
        <v>1.3198988472894089</v>
      </c>
      <c r="S136" s="44">
        <f t="shared" si="57"/>
        <v>0.8</v>
      </c>
      <c r="T136" s="45">
        <f t="shared" si="60"/>
        <v>1.7400356634688547</v>
      </c>
      <c r="U136" s="46">
        <f t="shared" si="58"/>
        <v>-5.7000000000000002E-2</v>
      </c>
      <c r="V136" s="46" t="str">
        <f t="shared" si="48"/>
        <v/>
      </c>
      <c r="W136" s="45" t="str">
        <f t="shared" si="49"/>
        <v/>
      </c>
      <c r="X136" s="44" t="str">
        <f t="shared" si="50"/>
        <v/>
      </c>
      <c r="Y136" s="46" t="str">
        <f t="shared" si="51"/>
        <v/>
      </c>
      <c r="Z136" s="46" t="str">
        <f t="shared" si="52"/>
        <v/>
      </c>
      <c r="AA136" s="44"/>
    </row>
    <row r="137" spans="1:27" x14ac:dyDescent="0.25">
      <c r="A137" s="44" t="str">
        <f t="shared" si="61"/>
        <v/>
      </c>
      <c r="B137" s="44" t="s">
        <v>28</v>
      </c>
      <c r="C137" s="44">
        <f t="shared" si="54"/>
        <v>0.92</v>
      </c>
      <c r="D137" s="44">
        <f t="shared" si="55"/>
        <v>2.34</v>
      </c>
      <c r="E137" s="44">
        <f t="shared" si="59"/>
        <v>1.42</v>
      </c>
      <c r="F137" s="44">
        <f>VLOOKUP(B137,'5. Control Tower-Mini Optimizer'!$D$34:$H$36,3,FALSE)</f>
        <v>16</v>
      </c>
      <c r="G137" s="44">
        <f>VLOOKUP(B137,'5. Control Tower-Mini Optimizer'!$D$34:$H$36,4,FALSE)</f>
        <v>20</v>
      </c>
      <c r="H137" s="44" t="str">
        <f t="shared" si="36"/>
        <v/>
      </c>
      <c r="I137" s="44">
        <f>VLOOKUP(B137,'5. Control Tower-Mini Optimizer'!$D$34:$H$36,5,FALSE)</f>
        <v>75</v>
      </c>
      <c r="J137" s="45" cm="1">
        <f t="array" ref="J137">_xlfn.XLOOKUP(SUM(F137:G137)&amp;B137,M:M&amp;B:B,O:O)</f>
        <v>89.770693932156561</v>
      </c>
      <c r="K137" s="44">
        <v>1</v>
      </c>
      <c r="L137" s="44" t="str">
        <f t="shared" si="62"/>
        <v/>
      </c>
      <c r="M137" s="44">
        <f>SUM($K$103:K137)</f>
        <v>34</v>
      </c>
      <c r="N137" s="46">
        <f t="shared" si="63"/>
        <v>2.2224557509905831</v>
      </c>
      <c r="O137" s="46">
        <f>SUM($N$103:N137)</f>
        <v>85.866047618603844</v>
      </c>
      <c r="P137" s="47">
        <f>'6. Distribution generators'!E55</f>
        <v>6.8091309438518026</v>
      </c>
      <c r="Q137" s="45">
        <f>100-SUM($P$103:P136)</f>
        <v>87.392148808670896</v>
      </c>
      <c r="R137" s="45">
        <f t="shared" si="56"/>
        <v>1.2409685130831267</v>
      </c>
      <c r="S137" s="44">
        <f t="shared" si="57"/>
        <v>0.8</v>
      </c>
      <c r="T137" s="45">
        <f t="shared" si="60"/>
        <v>1.6359810256983192</v>
      </c>
      <c r="U137" s="46">
        <f t="shared" si="58"/>
        <v>-5.7000000000000002E-2</v>
      </c>
      <c r="V137" s="46" t="str">
        <f t="shared" si="48"/>
        <v/>
      </c>
      <c r="W137" s="45" t="str">
        <f t="shared" si="49"/>
        <v/>
      </c>
      <c r="X137" s="44" t="str">
        <f t="shared" si="50"/>
        <v/>
      </c>
      <c r="Y137" s="46" t="str">
        <f t="shared" si="51"/>
        <v/>
      </c>
      <c r="Z137" s="46" t="str">
        <f t="shared" si="52"/>
        <v/>
      </c>
      <c r="AA137" s="44"/>
    </row>
    <row r="138" spans="1:27" x14ac:dyDescent="0.25">
      <c r="A138" s="44" t="str">
        <f t="shared" si="61"/>
        <v/>
      </c>
      <c r="B138" s="44" t="s">
        <v>28</v>
      </c>
      <c r="C138" s="44">
        <f t="shared" si="54"/>
        <v>0.92</v>
      </c>
      <c r="D138" s="44">
        <f t="shared" si="55"/>
        <v>2.34</v>
      </c>
      <c r="E138" s="44">
        <f t="shared" si="59"/>
        <v>1.42</v>
      </c>
      <c r="F138" s="44">
        <f>VLOOKUP(B138,'5. Control Tower-Mini Optimizer'!$D$34:$H$36,3,FALSE)</f>
        <v>16</v>
      </c>
      <c r="G138" s="44">
        <f>VLOOKUP(B138,'5. Control Tower-Mini Optimizer'!$D$34:$H$36,4,FALSE)</f>
        <v>20</v>
      </c>
      <c r="H138" s="44" t="str">
        <f t="shared" si="36"/>
        <v/>
      </c>
      <c r="I138" s="44">
        <f>VLOOKUP(B138,'5. Control Tower-Mini Optimizer'!$D$34:$H$36,5,FALSE)</f>
        <v>75</v>
      </c>
      <c r="J138" s="45" cm="1">
        <f t="array" ref="J138">_xlfn.XLOOKUP(SUM(F138:G138)&amp;B138,M:M&amp;B:B,O:O)</f>
        <v>89.770693932156561</v>
      </c>
      <c r="K138" s="44">
        <v>1</v>
      </c>
      <c r="L138" s="44" t="str">
        <f t="shared" si="62"/>
        <v/>
      </c>
      <c r="M138" s="44">
        <f>SUM($K$103:K138)</f>
        <v>35</v>
      </c>
      <c r="N138" s="46">
        <f t="shared" si="63"/>
        <v>2.0492938316224909</v>
      </c>
      <c r="O138" s="46">
        <f>SUM($N$103:N138)</f>
        <v>87.915341450226336</v>
      </c>
      <c r="P138" s="47">
        <f>'6. Distribution generators'!E56</f>
        <v>7.62622665711402</v>
      </c>
      <c r="Q138" s="45">
        <f>100-SUM($P$103:P137)</f>
        <v>80.583017864819098</v>
      </c>
      <c r="R138" s="45">
        <f t="shared" si="56"/>
        <v>1.1442788536804311</v>
      </c>
      <c r="S138" s="44">
        <f t="shared" si="57"/>
        <v>0.8</v>
      </c>
      <c r="T138" s="45">
        <f t="shared" si="60"/>
        <v>1.5085140944294135</v>
      </c>
      <c r="U138" s="46">
        <f t="shared" si="58"/>
        <v>-5.7000000000000002E-2</v>
      </c>
      <c r="V138" s="46" t="str">
        <f t="shared" si="48"/>
        <v/>
      </c>
      <c r="W138" s="45" t="str">
        <f t="shared" si="49"/>
        <v/>
      </c>
      <c r="X138" s="44" t="str">
        <f t="shared" si="50"/>
        <v/>
      </c>
      <c r="Y138" s="46" t="str">
        <f t="shared" si="51"/>
        <v/>
      </c>
      <c r="Z138" s="46" t="str">
        <f t="shared" si="52"/>
        <v/>
      </c>
      <c r="AA138" s="44"/>
    </row>
    <row r="139" spans="1:27" x14ac:dyDescent="0.25">
      <c r="A139" s="44" t="str">
        <f t="shared" si="61"/>
        <v/>
      </c>
      <c r="B139" s="44" t="s">
        <v>28</v>
      </c>
      <c r="C139" s="44">
        <f t="shared" si="54"/>
        <v>0.92</v>
      </c>
      <c r="D139" s="44">
        <f t="shared" si="55"/>
        <v>2.34</v>
      </c>
      <c r="E139" s="44">
        <f t="shared" si="59"/>
        <v>1.42</v>
      </c>
      <c r="F139" s="44">
        <f>VLOOKUP(B139,'5. Control Tower-Mini Optimizer'!$D$34:$H$36,3,FALSE)</f>
        <v>16</v>
      </c>
      <c r="G139" s="44">
        <f>VLOOKUP(B139,'5. Control Tower-Mini Optimizer'!$D$34:$H$36,4,FALSE)</f>
        <v>20</v>
      </c>
      <c r="H139" s="44" t="str">
        <f t="shared" si="36"/>
        <v/>
      </c>
      <c r="I139" s="44">
        <f>VLOOKUP(B139,'5. Control Tower-Mini Optimizer'!$D$34:$H$36,5,FALSE)</f>
        <v>75</v>
      </c>
      <c r="J139" s="45" cm="1">
        <f t="array" ref="J139">_xlfn.XLOOKUP(SUM(F139:G139)&amp;B139,M:M&amp;B:B,O:O)</f>
        <v>89.770693932156561</v>
      </c>
      <c r="K139" s="44">
        <v>1</v>
      </c>
      <c r="L139" s="44" t="str">
        <f t="shared" si="62"/>
        <v/>
      </c>
      <c r="M139" s="44">
        <f>SUM($K$103:K139)</f>
        <v>36</v>
      </c>
      <c r="N139" s="46">
        <f t="shared" si="63"/>
        <v>1.8553524819302281</v>
      </c>
      <c r="O139" s="46">
        <f>SUM($N$103:N139)</f>
        <v>89.770693932156561</v>
      </c>
      <c r="P139" s="47">
        <f>'6. Distribution generators'!E57</f>
        <v>8.007537989969725</v>
      </c>
      <c r="Q139" s="45">
        <f>100-SUM($P$103:P138)</f>
        <v>72.956791207705081</v>
      </c>
      <c r="R139" s="45">
        <f t="shared" si="56"/>
        <v>1.0359864351494121</v>
      </c>
      <c r="S139" s="44">
        <f t="shared" si="57"/>
        <v>0.8</v>
      </c>
      <c r="T139" s="45">
        <f t="shared" si="60"/>
        <v>1.3657511314082391</v>
      </c>
      <c r="U139" s="46">
        <f t="shared" si="58"/>
        <v>-5.7000000000000002E-2</v>
      </c>
      <c r="V139" s="46" t="str">
        <f t="shared" si="48"/>
        <v/>
      </c>
      <c r="W139" s="45" t="str">
        <f t="shared" si="49"/>
        <v/>
      </c>
      <c r="X139" s="44" t="str">
        <f t="shared" si="50"/>
        <v/>
      </c>
      <c r="Y139" s="46" t="str">
        <f t="shared" si="51"/>
        <v/>
      </c>
      <c r="Z139" s="46" t="str">
        <f t="shared" si="52"/>
        <v/>
      </c>
      <c r="AA139" s="44"/>
    </row>
    <row r="140" spans="1:27" x14ac:dyDescent="0.25">
      <c r="A140" s="44">
        <f t="shared" si="61"/>
        <v>10</v>
      </c>
      <c r="B140" s="44" t="s">
        <v>28</v>
      </c>
      <c r="C140" s="44">
        <f t="shared" si="54"/>
        <v>0.92</v>
      </c>
      <c r="D140" s="44">
        <f t="shared" si="55"/>
        <v>2.34</v>
      </c>
      <c r="E140" s="44">
        <f t="shared" si="59"/>
        <v>1.42</v>
      </c>
      <c r="F140" s="44">
        <f>VLOOKUP(B140,'5. Control Tower-Mini Optimizer'!$D$34:$H$36,3,FALSE)</f>
        <v>16</v>
      </c>
      <c r="G140" s="44">
        <f>VLOOKUP(B140,'5. Control Tower-Mini Optimizer'!$D$34:$H$36,4,FALSE)</f>
        <v>20</v>
      </c>
      <c r="H140" s="44">
        <f t="shared" si="36"/>
        <v>0</v>
      </c>
      <c r="I140" s="44">
        <f>VLOOKUP(B140,'5. Control Tower-Mini Optimizer'!$D$34:$H$36,5,FALSE)</f>
        <v>75</v>
      </c>
      <c r="J140" s="45" cm="1">
        <f t="array" ref="J140">_xlfn.XLOOKUP(SUM(F140:G140)&amp;B140,M:M&amp;B:B,O:O)</f>
        <v>89.770693932156561</v>
      </c>
      <c r="K140" s="44">
        <v>1</v>
      </c>
      <c r="L140" s="44">
        <f t="shared" si="62"/>
        <v>1</v>
      </c>
      <c r="M140" s="44">
        <f>SUM($K$103:K140)</f>
        <v>37</v>
      </c>
      <c r="N140" s="46">
        <f t="shared" si="63"/>
        <v>1.6517140647533517</v>
      </c>
      <c r="O140" s="46">
        <f>SUM($N$103:N140)</f>
        <v>91.422407996909911</v>
      </c>
      <c r="P140" s="47">
        <f>'6. Distribution generators'!E58</f>
        <v>8.0075379899697232</v>
      </c>
      <c r="Q140" s="45">
        <f>100-SUM($P$103:P139)</f>
        <v>64.949253217735361</v>
      </c>
      <c r="R140" s="45">
        <f t="shared" si="56"/>
        <v>0.92227939569184203</v>
      </c>
      <c r="S140" s="44">
        <f t="shared" si="57"/>
        <v>0.8</v>
      </c>
      <c r="T140" s="45">
        <f t="shared" si="60"/>
        <v>1.2158500202360059</v>
      </c>
      <c r="U140" s="46">
        <f t="shared" si="58"/>
        <v>-5.7000000000000002E-2</v>
      </c>
      <c r="V140" s="46">
        <f t="shared" si="48"/>
        <v>-1.9978925665890844E-2</v>
      </c>
      <c r="W140" s="45">
        <f t="shared" si="49"/>
        <v>2.1181504902619572</v>
      </c>
      <c r="X140" s="44">
        <f t="shared" si="50"/>
        <v>0.92</v>
      </c>
      <c r="Y140" s="46">
        <f t="shared" si="51"/>
        <v>2.3023374894151707</v>
      </c>
      <c r="Z140" s="46">
        <f t="shared" si="52"/>
        <v>230.23374894151706</v>
      </c>
      <c r="AA140" s="44">
        <f>SUM($X$140:X140)</f>
        <v>0.92</v>
      </c>
    </row>
    <row r="141" spans="1:27" x14ac:dyDescent="0.25">
      <c r="A141" s="44">
        <f t="shared" si="61"/>
        <v>14</v>
      </c>
      <c r="B141" s="44" t="s">
        <v>28</v>
      </c>
      <c r="C141" s="44">
        <f t="shared" si="54"/>
        <v>0.92</v>
      </c>
      <c r="D141" s="44">
        <f t="shared" si="55"/>
        <v>2.34</v>
      </c>
      <c r="E141" s="44">
        <f t="shared" si="59"/>
        <v>1.42</v>
      </c>
      <c r="F141" s="44">
        <f>VLOOKUP(B141,'5. Control Tower-Mini Optimizer'!$D$34:$H$36,3,FALSE)</f>
        <v>16</v>
      </c>
      <c r="G141" s="44">
        <f>VLOOKUP(B141,'5. Control Tower-Mini Optimizer'!$D$34:$H$36,4,FALSE)</f>
        <v>20</v>
      </c>
      <c r="H141" s="44">
        <f>IF(M141&gt;SUM(F141:G141),M141-SUM(F141:G141)-K141,"")</f>
        <v>1</v>
      </c>
      <c r="I141" s="44">
        <f>VLOOKUP(B141,'5. Control Tower-Mini Optimizer'!$D$34:$H$36,5,FALSE)</f>
        <v>75</v>
      </c>
      <c r="J141" s="45" cm="1">
        <f t="array" ref="J141">_xlfn.XLOOKUP(SUM(F141:G141)&amp;B141,M:M&amp;B:B,O:O)</f>
        <v>89.770693932156561</v>
      </c>
      <c r="K141" s="44">
        <v>1</v>
      </c>
      <c r="L141" s="44">
        <f t="shared" si="62"/>
        <v>2</v>
      </c>
      <c r="M141" s="44">
        <f>SUM($K$103:K141)</f>
        <v>38</v>
      </c>
      <c r="N141" s="46">
        <f t="shared" si="63"/>
        <v>1.4480756475764751</v>
      </c>
      <c r="O141" s="46">
        <f>SUM($N$103:N141)</f>
        <v>92.870483644486384</v>
      </c>
      <c r="P141" s="47">
        <f>'6. Distribution generators'!E59</f>
        <v>7.7072553153458561</v>
      </c>
      <c r="Q141" s="45">
        <f>100-SUM($P$103:P140)</f>
        <v>56.941715227765627</v>
      </c>
      <c r="R141" s="45">
        <f t="shared" si="56"/>
        <v>0.80857235623427182</v>
      </c>
      <c r="S141" s="44">
        <f t="shared" si="57"/>
        <v>0.8</v>
      </c>
      <c r="T141" s="45">
        <f t="shared" si="60"/>
        <v>1.0659489090637724</v>
      </c>
      <c r="U141" s="46">
        <f t="shared" si="58"/>
        <v>-5.7000000000000002E-2</v>
      </c>
      <c r="V141" s="46">
        <f t="shared" ref="V141:V203" si="64">IF(M141&gt;SUM(F141:G141),U141*(100-Q141)/100,"")</f>
        <v>-2.4543222320173596E-2</v>
      </c>
      <c r="W141" s="45">
        <f t="shared" ref="W141:W203" si="65">IF(M141&gt;SUM(F141:G141),R141+V141+T141,"")</f>
        <v>1.8499780429778707</v>
      </c>
      <c r="X141" s="44">
        <f t="shared" ref="X141:X203" si="66">IF(M141&gt;SUM(F141:G141),C141,"")</f>
        <v>0.92</v>
      </c>
      <c r="Y141" s="46">
        <f t="shared" ref="Y141:Y203" si="67">IF(M141&gt;SUM(F141:G141),W141/X141,"")</f>
        <v>2.01084569888899</v>
      </c>
      <c r="Z141" s="46">
        <f t="shared" ref="Z141:Z203" si="68">IF(M141&gt;SUM(F141:G141),Y141*100,"")</f>
        <v>201.08456988889901</v>
      </c>
      <c r="AA141" s="44">
        <f>SUM($X$140:X141)</f>
        <v>1.84</v>
      </c>
    </row>
    <row r="142" spans="1:27" x14ac:dyDescent="0.25">
      <c r="A142" s="44">
        <f t="shared" si="61"/>
        <v>18</v>
      </c>
      <c r="B142" s="44" t="s">
        <v>28</v>
      </c>
      <c r="C142" s="44">
        <f t="shared" si="54"/>
        <v>0.92</v>
      </c>
      <c r="D142" s="44">
        <f t="shared" si="55"/>
        <v>2.34</v>
      </c>
      <c r="E142" s="44">
        <f t="shared" si="59"/>
        <v>1.42</v>
      </c>
      <c r="F142" s="44">
        <f>VLOOKUP(B142,'5. Control Tower-Mini Optimizer'!$D$34:$H$36,3,FALSE)</f>
        <v>16</v>
      </c>
      <c r="G142" s="44">
        <f>VLOOKUP(B142,'5. Control Tower-Mini Optimizer'!$D$34:$H$36,4,FALSE)</f>
        <v>20</v>
      </c>
      <c r="H142" s="44">
        <f t="shared" ref="H142:H205" si="69">IF(M142&gt;SUM(F142:G142),M142-SUM(F142:G142)-K142,"")</f>
        <v>2</v>
      </c>
      <c r="I142" s="44">
        <f>VLOOKUP(B142,'5. Control Tower-Mini Optimizer'!$D$34:$H$36,5,FALSE)</f>
        <v>75</v>
      </c>
      <c r="J142" s="45" cm="1">
        <f t="array" ref="J142">_xlfn.XLOOKUP(SUM(F142:G142)&amp;B142,M:M&amp;B:B,O:O)</f>
        <v>89.770693932156561</v>
      </c>
      <c r="K142" s="44">
        <v>1</v>
      </c>
      <c r="L142" s="44">
        <f t="shared" si="62"/>
        <v>3</v>
      </c>
      <c r="M142" s="44">
        <f>SUM($K$103:K142)</f>
        <v>39</v>
      </c>
      <c r="N142" s="46">
        <f t="shared" si="63"/>
        <v>1.2520736710437317</v>
      </c>
      <c r="O142" s="46">
        <f>SUM($N$103:N142)</f>
        <v>94.122557315530116</v>
      </c>
      <c r="P142" s="47">
        <f>'6. Distribution generators'!E60</f>
        <v>7.1934382943227968</v>
      </c>
      <c r="Q142" s="45">
        <f>100-SUM($P$103:P141)</f>
        <v>49.234459912419773</v>
      </c>
      <c r="R142" s="45">
        <f t="shared" si="56"/>
        <v>0.69912933075636075</v>
      </c>
      <c r="S142" s="44">
        <f t="shared" si="57"/>
        <v>0.8</v>
      </c>
      <c r="T142" s="45">
        <f t="shared" si="60"/>
        <v>0.92166908956049809</v>
      </c>
      <c r="U142" s="46">
        <f t="shared" si="58"/>
        <v>-5.7000000000000002E-2</v>
      </c>
      <c r="V142" s="46">
        <f t="shared" si="64"/>
        <v>-2.8936357849920727E-2</v>
      </c>
      <c r="W142" s="45">
        <f t="shared" si="65"/>
        <v>1.5918620624669382</v>
      </c>
      <c r="X142" s="44">
        <f t="shared" si="66"/>
        <v>0.92</v>
      </c>
      <c r="Y142" s="46">
        <f t="shared" si="67"/>
        <v>1.7302848505075414</v>
      </c>
      <c r="Z142" s="46">
        <f t="shared" si="68"/>
        <v>173.02848505075414</v>
      </c>
      <c r="AA142" s="44">
        <f>SUM($X$140:X142)</f>
        <v>2.7600000000000002</v>
      </c>
    </row>
    <row r="143" spans="1:27" x14ac:dyDescent="0.25">
      <c r="A143" s="44">
        <f t="shared" si="61"/>
        <v>21</v>
      </c>
      <c r="B143" s="44" t="s">
        <v>28</v>
      </c>
      <c r="C143" s="44">
        <f t="shared" si="54"/>
        <v>0.92</v>
      </c>
      <c r="D143" s="44">
        <f t="shared" si="55"/>
        <v>2.34</v>
      </c>
      <c r="E143" s="44">
        <f t="shared" si="59"/>
        <v>1.42</v>
      </c>
      <c r="F143" s="44">
        <f>VLOOKUP(B143,'5. Control Tower-Mini Optimizer'!$D$34:$H$36,3,FALSE)</f>
        <v>16</v>
      </c>
      <c r="G143" s="44">
        <f>VLOOKUP(B143,'5. Control Tower-Mini Optimizer'!$D$34:$H$36,4,FALSE)</f>
        <v>20</v>
      </c>
      <c r="H143" s="44">
        <f t="shared" si="69"/>
        <v>3</v>
      </c>
      <c r="I143" s="44">
        <f>VLOOKUP(B143,'5. Control Tower-Mini Optimizer'!$D$34:$H$36,5,FALSE)</f>
        <v>75</v>
      </c>
      <c r="J143" s="45" cm="1">
        <f t="array" ref="J143">_xlfn.XLOOKUP(SUM(F143:G143)&amp;B143,M:M&amp;B:B,O:O)</f>
        <v>89.770693932156561</v>
      </c>
      <c r="K143" s="44">
        <v>1</v>
      </c>
      <c r="L143" s="44">
        <f t="shared" si="62"/>
        <v>4</v>
      </c>
      <c r="M143" s="44">
        <f>SUM($K$103:K143)</f>
        <v>40</v>
      </c>
      <c r="N143" s="46">
        <f t="shared" si="63"/>
        <v>1.0691384929465044</v>
      </c>
      <c r="O143" s="46">
        <f>SUM($N$103:N143)</f>
        <v>95.191695808476624</v>
      </c>
      <c r="P143" s="47">
        <f>'6. Distribution generators'!E61</f>
        <v>6.5460288478337452</v>
      </c>
      <c r="Q143" s="45">
        <f>100-SUM($P$103:P142)</f>
        <v>42.041021618096977</v>
      </c>
      <c r="R143" s="45">
        <f t="shared" si="56"/>
        <v>0.59698250697697697</v>
      </c>
      <c r="S143" s="44">
        <f t="shared" si="57"/>
        <v>0.8</v>
      </c>
      <c r="T143" s="45">
        <f t="shared" si="60"/>
        <v>0.78700792469077541</v>
      </c>
      <c r="U143" s="46">
        <f t="shared" si="58"/>
        <v>-5.7000000000000002E-2</v>
      </c>
      <c r="V143" s="46">
        <f t="shared" si="64"/>
        <v>-3.3036617677684725E-2</v>
      </c>
      <c r="W143" s="45">
        <f t="shared" si="65"/>
        <v>1.3509538139900676</v>
      </c>
      <c r="X143" s="44">
        <f t="shared" si="66"/>
        <v>0.92</v>
      </c>
      <c r="Y143" s="46">
        <f t="shared" si="67"/>
        <v>1.4684280586848562</v>
      </c>
      <c r="Z143" s="46">
        <f t="shared" si="68"/>
        <v>146.84280586848561</v>
      </c>
      <c r="AA143" s="44">
        <f>SUM($X$140:X143)</f>
        <v>3.68</v>
      </c>
    </row>
    <row r="144" spans="1:27" x14ac:dyDescent="0.25">
      <c r="A144" s="44">
        <f t="shared" si="61"/>
        <v>25</v>
      </c>
      <c r="B144" s="44" t="s">
        <v>28</v>
      </c>
      <c r="C144" s="44">
        <f t="shared" si="54"/>
        <v>0.92</v>
      </c>
      <c r="D144" s="44">
        <f t="shared" si="55"/>
        <v>2.34</v>
      </c>
      <c r="E144" s="44">
        <f t="shared" si="59"/>
        <v>1.42</v>
      </c>
      <c r="F144" s="44">
        <f>VLOOKUP(B144,'5. Control Tower-Mini Optimizer'!$D$34:$H$36,3,FALSE)</f>
        <v>16</v>
      </c>
      <c r="G144" s="44">
        <f>VLOOKUP(B144,'5. Control Tower-Mini Optimizer'!$D$34:$H$36,4,FALSE)</f>
        <v>20</v>
      </c>
      <c r="H144" s="44">
        <f t="shared" si="69"/>
        <v>4</v>
      </c>
      <c r="I144" s="44">
        <f>VLOOKUP(B144,'5. Control Tower-Mini Optimizer'!$D$34:$H$36,5,FALSE)</f>
        <v>75</v>
      </c>
      <c r="J144" s="45" cm="1">
        <f t="array" ref="J144">_xlfn.XLOOKUP(SUM(F144:G144)&amp;B144,M:M&amp;B:B,O:O)</f>
        <v>89.770693932156561</v>
      </c>
      <c r="K144" s="44">
        <v>1</v>
      </c>
      <c r="L144" s="44">
        <f t="shared" si="62"/>
        <v>5</v>
      </c>
      <c r="M144" s="44">
        <f>SUM($K$103:K144)</f>
        <v>41</v>
      </c>
      <c r="N144" s="46">
        <f t="shared" si="63"/>
        <v>0.90266748087802795</v>
      </c>
      <c r="O144" s="46">
        <f>SUM($N$103:N144)</f>
        <v>96.094363289354646</v>
      </c>
      <c r="P144" s="47">
        <f>'6. Distribution generators'!E62</f>
        <v>5.8319166098882453</v>
      </c>
      <c r="Q144" s="45">
        <f>100-SUM($P$103:P143)</f>
        <v>35.494992770263238</v>
      </c>
      <c r="R144" s="45">
        <f t="shared" si="56"/>
        <v>0.50402889733773792</v>
      </c>
      <c r="S144" s="44">
        <f t="shared" si="57"/>
        <v>0.8</v>
      </c>
      <c r="T144" s="45">
        <f t="shared" si="60"/>
        <v>0.66446626465932779</v>
      </c>
      <c r="U144" s="46">
        <f t="shared" si="58"/>
        <v>-5.7000000000000002E-2</v>
      </c>
      <c r="V144" s="46">
        <f t="shared" si="64"/>
        <v>-3.6767854120949954E-2</v>
      </c>
      <c r="W144" s="45">
        <f t="shared" si="65"/>
        <v>1.1317273078761159</v>
      </c>
      <c r="X144" s="44">
        <f t="shared" si="66"/>
        <v>0.92</v>
      </c>
      <c r="Y144" s="46">
        <f t="shared" si="67"/>
        <v>1.2301383781262127</v>
      </c>
      <c r="Z144" s="46">
        <f t="shared" si="68"/>
        <v>123.01383781262128</v>
      </c>
      <c r="AA144" s="44">
        <f>SUM($X$140:X144)</f>
        <v>4.6000000000000005</v>
      </c>
    </row>
    <row r="145" spans="1:27" x14ac:dyDescent="0.25">
      <c r="A145" s="44">
        <f t="shared" si="61"/>
        <v>29</v>
      </c>
      <c r="B145" s="44" t="s">
        <v>28</v>
      </c>
      <c r="C145" s="44">
        <f t="shared" si="54"/>
        <v>0.92</v>
      </c>
      <c r="D145" s="44">
        <f t="shared" si="55"/>
        <v>2.34</v>
      </c>
      <c r="E145" s="44">
        <f t="shared" si="59"/>
        <v>1.42</v>
      </c>
      <c r="F145" s="44">
        <f>VLOOKUP(B145,'5. Control Tower-Mini Optimizer'!$D$34:$H$36,3,FALSE)</f>
        <v>16</v>
      </c>
      <c r="G145" s="44">
        <f>VLOOKUP(B145,'5. Control Tower-Mini Optimizer'!$D$34:$H$36,4,FALSE)</f>
        <v>20</v>
      </c>
      <c r="H145" s="44">
        <f t="shared" si="69"/>
        <v>5</v>
      </c>
      <c r="I145" s="44">
        <f>VLOOKUP(B145,'5. Control Tower-Mini Optimizer'!$D$34:$H$36,5,FALSE)</f>
        <v>75</v>
      </c>
      <c r="J145" s="45" cm="1">
        <f t="array" ref="J145">_xlfn.XLOOKUP(SUM(F145:G145)&amp;B145,M:M&amp;B:B,O:O)</f>
        <v>89.770693932156561</v>
      </c>
      <c r="K145" s="44">
        <v>1</v>
      </c>
      <c r="L145" s="44">
        <f t="shared" si="62"/>
        <v>6</v>
      </c>
      <c r="M145" s="44">
        <f>SUM($K$103:K145)</f>
        <v>42</v>
      </c>
      <c r="N145" s="46">
        <f t="shared" si="63"/>
        <v>0.75435694285338517</v>
      </c>
      <c r="O145" s="46">
        <f>SUM($N$103:N145)</f>
        <v>96.848720232208038</v>
      </c>
      <c r="P145" s="47">
        <f>'6. Distribution generators'!E63</f>
        <v>5.1029270336522146</v>
      </c>
      <c r="Q145" s="45">
        <f>100-SUM($P$103:P144)</f>
        <v>29.663076160374999</v>
      </c>
      <c r="R145" s="45">
        <f t="shared" si="56"/>
        <v>0.42121568147732497</v>
      </c>
      <c r="S145" s="44">
        <f t="shared" si="57"/>
        <v>0.8</v>
      </c>
      <c r="T145" s="45">
        <f t="shared" si="60"/>
        <v>0.55529278572221996</v>
      </c>
      <c r="U145" s="46">
        <f t="shared" si="58"/>
        <v>-5.7000000000000002E-2</v>
      </c>
      <c r="V145" s="46">
        <f t="shared" si="64"/>
        <v>-4.0092046588586248E-2</v>
      </c>
      <c r="W145" s="45">
        <f t="shared" si="65"/>
        <v>0.93641642061095864</v>
      </c>
      <c r="X145" s="44">
        <f t="shared" si="66"/>
        <v>0.92</v>
      </c>
      <c r="Y145" s="46">
        <f t="shared" si="67"/>
        <v>1.0178439354466942</v>
      </c>
      <c r="Z145" s="46">
        <f t="shared" si="68"/>
        <v>101.78439354466941</v>
      </c>
      <c r="AA145" s="44">
        <f>SUM($X$140:X145)</f>
        <v>5.5200000000000005</v>
      </c>
    </row>
    <row r="146" spans="1:27" x14ac:dyDescent="0.25">
      <c r="A146" s="44">
        <f t="shared" si="61"/>
        <v>32</v>
      </c>
      <c r="B146" s="44" t="s">
        <v>28</v>
      </c>
      <c r="C146" s="44">
        <f t="shared" si="54"/>
        <v>0.92</v>
      </c>
      <c r="D146" s="44">
        <f t="shared" si="55"/>
        <v>2.34</v>
      </c>
      <c r="E146" s="44">
        <f t="shared" si="59"/>
        <v>1.42</v>
      </c>
      <c r="F146" s="44">
        <f>VLOOKUP(B146,'5. Control Tower-Mini Optimizer'!$D$34:$H$36,3,FALSE)</f>
        <v>16</v>
      </c>
      <c r="G146" s="44">
        <f>VLOOKUP(B146,'5. Control Tower-Mini Optimizer'!$D$34:$H$36,4,FALSE)</f>
        <v>20</v>
      </c>
      <c r="H146" s="44">
        <f t="shared" si="69"/>
        <v>6</v>
      </c>
      <c r="I146" s="44">
        <f>VLOOKUP(B146,'5. Control Tower-Mini Optimizer'!$D$34:$H$36,5,FALSE)</f>
        <v>75</v>
      </c>
      <c r="J146" s="45" cm="1">
        <f t="array" ref="J146">_xlfn.XLOOKUP(SUM(F146:G146)&amp;B146,M:M&amp;B:B,O:O)</f>
        <v>89.770693932156561</v>
      </c>
      <c r="K146" s="44">
        <v>1</v>
      </c>
      <c r="L146" s="44">
        <f t="shared" si="62"/>
        <v>7</v>
      </c>
      <c r="M146" s="44">
        <f>SUM($K$103:K146)</f>
        <v>43</v>
      </c>
      <c r="N146" s="46">
        <f t="shared" si="63"/>
        <v>0.62458522208182277</v>
      </c>
      <c r="O146" s="46">
        <f>SUM($N$103:N146)</f>
        <v>97.473305454289857</v>
      </c>
      <c r="P146" s="47">
        <f>'6. Distribution generators'!E64</f>
        <v>4.3963679059157545</v>
      </c>
      <c r="Q146" s="45">
        <f>100-SUM($P$103:P145)</f>
        <v>24.560149126722791</v>
      </c>
      <c r="R146" s="45">
        <f t="shared" si="56"/>
        <v>0.34875411759946362</v>
      </c>
      <c r="S146" s="44">
        <f t="shared" si="57"/>
        <v>0.8</v>
      </c>
      <c r="T146" s="45">
        <f t="shared" si="60"/>
        <v>0.45976599165225068</v>
      </c>
      <c r="U146" s="46">
        <f t="shared" si="58"/>
        <v>-5.7000000000000002E-2</v>
      </c>
      <c r="V146" s="46">
        <f t="shared" si="64"/>
        <v>-4.3000714997768009E-2</v>
      </c>
      <c r="W146" s="45">
        <f t="shared" si="65"/>
        <v>0.76551939425394622</v>
      </c>
      <c r="X146" s="44">
        <f t="shared" si="66"/>
        <v>0.92</v>
      </c>
      <c r="Y146" s="46">
        <f t="shared" si="67"/>
        <v>0.83208629810211543</v>
      </c>
      <c r="Z146" s="46">
        <f t="shared" si="68"/>
        <v>83.208629810211548</v>
      </c>
      <c r="AA146" s="44">
        <f>SUM($X$140:X146)</f>
        <v>6.44</v>
      </c>
    </row>
    <row r="147" spans="1:27" x14ac:dyDescent="0.25">
      <c r="A147" s="44">
        <f t="shared" si="61"/>
        <v>36</v>
      </c>
      <c r="B147" s="44" t="s">
        <v>28</v>
      </c>
      <c r="C147" s="44">
        <f t="shared" si="54"/>
        <v>0.92</v>
      </c>
      <c r="D147" s="44">
        <f t="shared" si="55"/>
        <v>2.34</v>
      </c>
      <c r="E147" s="44">
        <f t="shared" si="59"/>
        <v>1.42</v>
      </c>
      <c r="F147" s="44">
        <f>VLOOKUP(B147,'5. Control Tower-Mini Optimizer'!$D$34:$H$36,3,FALSE)</f>
        <v>16</v>
      </c>
      <c r="G147" s="44">
        <f>VLOOKUP(B147,'5. Control Tower-Mini Optimizer'!$D$34:$H$36,4,FALSE)</f>
        <v>20</v>
      </c>
      <c r="H147" s="44">
        <f t="shared" si="69"/>
        <v>7</v>
      </c>
      <c r="I147" s="44">
        <f>VLOOKUP(B147,'5. Control Tower-Mini Optimizer'!$D$34:$H$36,5,FALSE)</f>
        <v>75</v>
      </c>
      <c r="J147" s="45" cm="1">
        <f t="array" ref="J147">_xlfn.XLOOKUP(SUM(F147:G147)&amp;B147,M:M&amp;B:B,O:O)</f>
        <v>89.770693932156561</v>
      </c>
      <c r="K147" s="44">
        <v>1</v>
      </c>
      <c r="L147" s="44">
        <f t="shared" si="62"/>
        <v>8</v>
      </c>
      <c r="M147" s="44">
        <f>SUM($K$103:K147)</f>
        <v>44</v>
      </c>
      <c r="N147" s="46">
        <f t="shared" si="63"/>
        <v>0.51278189341709202</v>
      </c>
      <c r="O147" s="46">
        <f>SUM($N$103:N147)</f>
        <v>97.986087347706956</v>
      </c>
      <c r="P147" s="47">
        <f>'6. Distribution generators'!E65</f>
        <v>3.736912720028394</v>
      </c>
      <c r="Q147" s="45">
        <f>100-SUM($P$103:P146)</f>
        <v>20.163781220807039</v>
      </c>
      <c r="R147" s="45">
        <f t="shared" si="56"/>
        <v>0.28632569333545993</v>
      </c>
      <c r="S147" s="44">
        <f t="shared" si="57"/>
        <v>0.8</v>
      </c>
      <c r="T147" s="45">
        <f t="shared" si="60"/>
        <v>0.37746598445350776</v>
      </c>
      <c r="U147" s="46">
        <f t="shared" si="58"/>
        <v>-5.7000000000000002E-2</v>
      </c>
      <c r="V147" s="46">
        <f t="shared" si="64"/>
        <v>-4.5506644704139988E-2</v>
      </c>
      <c r="W147" s="45">
        <f t="shared" si="65"/>
        <v>0.61828503308482774</v>
      </c>
      <c r="X147" s="44">
        <f t="shared" si="66"/>
        <v>0.92</v>
      </c>
      <c r="Y147" s="46">
        <f t="shared" si="67"/>
        <v>0.67204894900524748</v>
      </c>
      <c r="Z147" s="46">
        <f t="shared" si="68"/>
        <v>67.204894900524749</v>
      </c>
      <c r="AA147" s="44">
        <f>SUM($X$140:X147)</f>
        <v>7.36</v>
      </c>
    </row>
    <row r="148" spans="1:27" x14ac:dyDescent="0.25">
      <c r="A148" s="44">
        <f t="shared" si="61"/>
        <v>38</v>
      </c>
      <c r="B148" s="44" t="s">
        <v>28</v>
      </c>
      <c r="C148" s="44">
        <f t="shared" si="54"/>
        <v>0.92</v>
      </c>
      <c r="D148" s="44">
        <f t="shared" si="55"/>
        <v>2.34</v>
      </c>
      <c r="E148" s="44">
        <f t="shared" si="59"/>
        <v>1.42</v>
      </c>
      <c r="F148" s="44">
        <f>VLOOKUP(B148,'5. Control Tower-Mini Optimizer'!$D$34:$H$36,3,FALSE)</f>
        <v>16</v>
      </c>
      <c r="G148" s="44">
        <f>VLOOKUP(B148,'5. Control Tower-Mini Optimizer'!$D$34:$H$36,4,FALSE)</f>
        <v>20</v>
      </c>
      <c r="H148" s="44">
        <f t="shared" si="69"/>
        <v>8</v>
      </c>
      <c r="I148" s="44">
        <f>VLOOKUP(B148,'5. Control Tower-Mini Optimizer'!$D$34:$H$36,5,FALSE)</f>
        <v>75</v>
      </c>
      <c r="J148" s="45" cm="1">
        <f t="array" ref="J148">_xlfn.XLOOKUP(SUM(F148:G148)&amp;B148,M:M&amp;B:B,O:O)</f>
        <v>89.770693932156561</v>
      </c>
      <c r="K148" s="44">
        <v>1</v>
      </c>
      <c r="L148" s="44">
        <f t="shared" si="62"/>
        <v>9</v>
      </c>
      <c r="M148" s="44">
        <f>SUM($K$103:K148)</f>
        <v>45</v>
      </c>
      <c r="N148" s="46">
        <f t="shared" si="63"/>
        <v>0.41774906405207063</v>
      </c>
      <c r="O148" s="46">
        <f>SUM($N$103:N148)</f>
        <v>98.403836411759031</v>
      </c>
      <c r="P148" s="47">
        <f>'6. Distribution generators'!E66</f>
        <v>3.1390066848238489</v>
      </c>
      <c r="Q148" s="45">
        <f>100-SUM($P$103:P147)</f>
        <v>16.426868500778639</v>
      </c>
      <c r="R148" s="45">
        <f t="shared" si="56"/>
        <v>0.23326153271105668</v>
      </c>
      <c r="S148" s="44">
        <f t="shared" si="57"/>
        <v>0.8</v>
      </c>
      <c r="T148" s="45">
        <f t="shared" si="60"/>
        <v>0.30751097833457613</v>
      </c>
      <c r="U148" s="46">
        <f t="shared" si="58"/>
        <v>-5.7000000000000002E-2</v>
      </c>
      <c r="V148" s="46">
        <f t="shared" si="64"/>
        <v>-4.7636684954556176E-2</v>
      </c>
      <c r="W148" s="45">
        <f t="shared" si="65"/>
        <v>0.49313582609107665</v>
      </c>
      <c r="X148" s="44">
        <f t="shared" si="66"/>
        <v>0.92</v>
      </c>
      <c r="Y148" s="46">
        <f t="shared" si="67"/>
        <v>0.53601720227290939</v>
      </c>
      <c r="Z148" s="46">
        <f t="shared" si="68"/>
        <v>53.60172022729094</v>
      </c>
      <c r="AA148" s="44">
        <f>SUM($X$140:X148)</f>
        <v>8.2800000000000011</v>
      </c>
    </row>
    <row r="149" spans="1:27" x14ac:dyDescent="0.25">
      <c r="A149" s="44">
        <f t="shared" si="61"/>
        <v>42</v>
      </c>
      <c r="B149" s="44" t="s">
        <v>28</v>
      </c>
      <c r="C149" s="44">
        <f t="shared" si="54"/>
        <v>0.92</v>
      </c>
      <c r="D149" s="44">
        <f t="shared" si="55"/>
        <v>2.34</v>
      </c>
      <c r="E149" s="44">
        <f t="shared" si="59"/>
        <v>1.42</v>
      </c>
      <c r="F149" s="44">
        <f>VLOOKUP(B149,'5. Control Tower-Mini Optimizer'!$D$34:$H$36,3,FALSE)</f>
        <v>16</v>
      </c>
      <c r="G149" s="44">
        <f>VLOOKUP(B149,'5. Control Tower-Mini Optimizer'!$D$34:$H$36,4,FALSE)</f>
        <v>20</v>
      </c>
      <c r="H149" s="44">
        <f t="shared" si="69"/>
        <v>9</v>
      </c>
      <c r="I149" s="44">
        <f>VLOOKUP(B149,'5. Control Tower-Mini Optimizer'!$D$34:$H$36,5,FALSE)</f>
        <v>75</v>
      </c>
      <c r="J149" s="45" cm="1">
        <f t="array" ref="J149">_xlfn.XLOOKUP(SUM(F149:G149)&amp;B149,M:M&amp;B:B,O:O)</f>
        <v>89.770693932156561</v>
      </c>
      <c r="K149" s="44">
        <v>1</v>
      </c>
      <c r="L149" s="44">
        <f t="shared" si="62"/>
        <v>10</v>
      </c>
      <c r="M149" s="44">
        <f>SUM($K$103:K149)</f>
        <v>46</v>
      </c>
      <c r="N149" s="46">
        <f t="shared" si="63"/>
        <v>0.33792148738545263</v>
      </c>
      <c r="O149" s="46">
        <f>SUM($N$103:N149)</f>
        <v>98.741757899144488</v>
      </c>
      <c r="P149" s="47">
        <f>'6. Distribution generators'!E67</f>
        <v>2.6092993067598234</v>
      </c>
      <c r="Q149" s="45">
        <f>100-SUM($P$103:P148)</f>
        <v>13.287861815954784</v>
      </c>
      <c r="R149" s="45">
        <f t="shared" si="56"/>
        <v>0.18868763778655795</v>
      </c>
      <c r="S149" s="44">
        <f t="shared" si="57"/>
        <v>0.8</v>
      </c>
      <c r="T149" s="45">
        <f t="shared" si="60"/>
        <v>0.24874877319467356</v>
      </c>
      <c r="U149" s="46">
        <f t="shared" si="58"/>
        <v>-5.7000000000000002E-2</v>
      </c>
      <c r="V149" s="46">
        <f t="shared" si="64"/>
        <v>-4.942591876490577E-2</v>
      </c>
      <c r="W149" s="45">
        <f t="shared" si="65"/>
        <v>0.38801049221632578</v>
      </c>
      <c r="X149" s="44">
        <f t="shared" si="66"/>
        <v>0.92</v>
      </c>
      <c r="Y149" s="46">
        <f t="shared" si="67"/>
        <v>0.4217505350177454</v>
      </c>
      <c r="Z149" s="46">
        <f t="shared" si="68"/>
        <v>42.175053501774542</v>
      </c>
      <c r="AA149" s="44">
        <f>SUM($X$140:X149)</f>
        <v>9.2000000000000011</v>
      </c>
    </row>
    <row r="150" spans="1:27" x14ac:dyDescent="0.25">
      <c r="A150" s="44">
        <f t="shared" si="61"/>
        <v>47</v>
      </c>
      <c r="B150" s="44" t="s">
        <v>28</v>
      </c>
      <c r="C150" s="44">
        <f t="shared" si="54"/>
        <v>0.92</v>
      </c>
      <c r="D150" s="44">
        <f t="shared" si="55"/>
        <v>2.34</v>
      </c>
      <c r="E150" s="44">
        <f t="shared" si="59"/>
        <v>1.42</v>
      </c>
      <c r="F150" s="44">
        <f>VLOOKUP(B150,'5. Control Tower-Mini Optimizer'!$D$34:$H$36,3,FALSE)</f>
        <v>16</v>
      </c>
      <c r="G150" s="44">
        <f>VLOOKUP(B150,'5. Control Tower-Mini Optimizer'!$D$34:$H$36,4,FALSE)</f>
        <v>20</v>
      </c>
      <c r="H150" s="44">
        <f t="shared" si="69"/>
        <v>10</v>
      </c>
      <c r="I150" s="44">
        <f>VLOOKUP(B150,'5. Control Tower-Mini Optimizer'!$D$34:$H$36,5,FALSE)</f>
        <v>75</v>
      </c>
      <c r="J150" s="45" cm="1">
        <f t="array" ref="J150">_xlfn.XLOOKUP(SUM(F150:G150)&amp;B150,M:M&amp;B:B,O:O)</f>
        <v>89.770693932156561</v>
      </c>
      <c r="K150" s="44">
        <v>1</v>
      </c>
      <c r="L150" s="44">
        <f t="shared" si="62"/>
        <v>11</v>
      </c>
      <c r="M150" s="44">
        <f>SUM($K$103:K150)</f>
        <v>47</v>
      </c>
      <c r="N150" s="46">
        <f t="shared" si="63"/>
        <v>0.27156481428132667</v>
      </c>
      <c r="O150" s="46">
        <f>SUM($N$103:N150)</f>
        <v>99.013322713425822</v>
      </c>
      <c r="P150" s="47">
        <f>'6. Distribution generators'!E68</f>
        <v>2.1488347232139735</v>
      </c>
      <c r="Q150" s="45">
        <f>100-SUM($P$103:P149)</f>
        <v>10.678562509194961</v>
      </c>
      <c r="R150" s="45">
        <f t="shared" si="56"/>
        <v>0.15163558763056845</v>
      </c>
      <c r="S150" s="44">
        <f t="shared" si="57"/>
        <v>0.8</v>
      </c>
      <c r="T150" s="45">
        <f t="shared" si="60"/>
        <v>0.19990269017212967</v>
      </c>
      <c r="U150" s="46">
        <f t="shared" si="58"/>
        <v>-5.7000000000000002E-2</v>
      </c>
      <c r="V150" s="46">
        <f t="shared" si="64"/>
        <v>-5.0913219369758879E-2</v>
      </c>
      <c r="W150" s="45">
        <f t="shared" si="65"/>
        <v>0.30062505843293924</v>
      </c>
      <c r="X150" s="44">
        <f t="shared" si="66"/>
        <v>0.92</v>
      </c>
      <c r="Y150" s="46">
        <f t="shared" si="67"/>
        <v>0.32676636786189045</v>
      </c>
      <c r="Z150" s="46">
        <f t="shared" si="68"/>
        <v>32.676636786189043</v>
      </c>
      <c r="AA150" s="44">
        <f>SUM($X$140:X150)</f>
        <v>10.120000000000001</v>
      </c>
    </row>
    <row r="151" spans="1:27" x14ac:dyDescent="0.25">
      <c r="A151" s="44">
        <f t="shared" si="61"/>
        <v>54</v>
      </c>
      <c r="B151" s="44" t="s">
        <v>28</v>
      </c>
      <c r="C151" s="44">
        <f t="shared" si="54"/>
        <v>0.92</v>
      </c>
      <c r="D151" s="44">
        <f t="shared" si="55"/>
        <v>2.34</v>
      </c>
      <c r="E151" s="44">
        <f t="shared" si="59"/>
        <v>1.42</v>
      </c>
      <c r="F151" s="44">
        <f>VLOOKUP(B151,'5. Control Tower-Mini Optimizer'!$D$34:$H$36,3,FALSE)</f>
        <v>16</v>
      </c>
      <c r="G151" s="44">
        <f>VLOOKUP(B151,'5. Control Tower-Mini Optimizer'!$D$34:$H$36,4,FALSE)</f>
        <v>20</v>
      </c>
      <c r="H151" s="44">
        <f t="shared" si="69"/>
        <v>11</v>
      </c>
      <c r="I151" s="44">
        <f>VLOOKUP(B151,'5. Control Tower-Mini Optimizer'!$D$34:$H$36,5,FALSE)</f>
        <v>75</v>
      </c>
      <c r="J151" s="45" cm="1">
        <f t="array" ref="J151">_xlfn.XLOOKUP(SUM(F151:G151)&amp;B151,M:M&amp;B:B,O:O)</f>
        <v>89.770693932156561</v>
      </c>
      <c r="K151" s="44">
        <v>1</v>
      </c>
      <c r="L151" s="44">
        <f t="shared" si="62"/>
        <v>12</v>
      </c>
      <c r="M151" s="44">
        <f>SUM($K$103:K151)</f>
        <v>48</v>
      </c>
      <c r="N151" s="46">
        <f t="shared" si="63"/>
        <v>0.21691814231322265</v>
      </c>
      <c r="O151" s="46">
        <f>SUM($N$103:N151)</f>
        <v>99.230240855739041</v>
      </c>
      <c r="P151" s="47">
        <f>'6. Distribution generators'!E69</f>
        <v>1.7548816906247455</v>
      </c>
      <c r="Q151" s="45">
        <f>100-SUM($P$103:P150)</f>
        <v>8.529727785980981</v>
      </c>
      <c r="R151" s="45">
        <f t="shared" si="56"/>
        <v>0.12112213456092993</v>
      </c>
      <c r="S151" s="44">
        <f t="shared" si="57"/>
        <v>0.8</v>
      </c>
      <c r="T151" s="45">
        <f t="shared" si="60"/>
        <v>0.15967650415356396</v>
      </c>
      <c r="U151" s="46">
        <f t="shared" si="58"/>
        <v>-5.7000000000000002E-2</v>
      </c>
      <c r="V151" s="46">
        <f t="shared" si="64"/>
        <v>-5.213805516199084E-2</v>
      </c>
      <c r="W151" s="45">
        <f t="shared" si="65"/>
        <v>0.22866058355250307</v>
      </c>
      <c r="X151" s="44">
        <f t="shared" si="66"/>
        <v>0.92</v>
      </c>
      <c r="Y151" s="46">
        <f t="shared" si="67"/>
        <v>0.24854411255706854</v>
      </c>
      <c r="Z151" s="46">
        <f t="shared" si="68"/>
        <v>24.854411255706854</v>
      </c>
      <c r="AA151" s="44">
        <f>SUM($X$140:X151)</f>
        <v>11.040000000000001</v>
      </c>
    </row>
    <row r="152" spans="1:27" x14ac:dyDescent="0.25">
      <c r="A152" s="44">
        <f t="shared" si="61"/>
        <v>59</v>
      </c>
      <c r="B152" s="44" t="s">
        <v>28</v>
      </c>
      <c r="C152" s="44">
        <f t="shared" si="54"/>
        <v>0.92</v>
      </c>
      <c r="D152" s="44">
        <f t="shared" si="55"/>
        <v>2.34</v>
      </c>
      <c r="E152" s="44">
        <f t="shared" si="59"/>
        <v>1.42</v>
      </c>
      <c r="F152" s="44">
        <f>VLOOKUP(B152,'5. Control Tower-Mini Optimizer'!$D$34:$H$36,3,FALSE)</f>
        <v>16</v>
      </c>
      <c r="G152" s="44">
        <f>VLOOKUP(B152,'5. Control Tower-Mini Optimizer'!$D$34:$H$36,4,FALSE)</f>
        <v>20</v>
      </c>
      <c r="H152" s="44">
        <f t="shared" si="69"/>
        <v>12</v>
      </c>
      <c r="I152" s="44">
        <f>VLOOKUP(B152,'5. Control Tower-Mini Optimizer'!$D$34:$H$36,5,FALSE)</f>
        <v>75</v>
      </c>
      <c r="J152" s="45" cm="1">
        <f t="array" ref="J152">_xlfn.XLOOKUP(SUM(F152:G152)&amp;B152,M:M&amp;B:B,O:O)</f>
        <v>89.770693932156561</v>
      </c>
      <c r="K152" s="44">
        <v>1</v>
      </c>
      <c r="L152" s="44">
        <f t="shared" si="62"/>
        <v>13</v>
      </c>
      <c r="M152" s="44">
        <f>SUM($K$103:K152)</f>
        <v>49</v>
      </c>
      <c r="N152" s="46">
        <f t="shared" si="63"/>
        <v>0.17229002687260458</v>
      </c>
      <c r="O152" s="46">
        <f>SUM($N$103:N152)</f>
        <v>99.402530882611643</v>
      </c>
      <c r="P152" s="47">
        <f>'6. Distribution generators'!E70</f>
        <v>1.4223777913484765</v>
      </c>
      <c r="Q152" s="45">
        <f>100-SUM($P$103:P151)</f>
        <v>6.7748460953562386</v>
      </c>
      <c r="R152" s="45">
        <f t="shared" si="56"/>
        <v>9.6202814554058588E-2</v>
      </c>
      <c r="S152" s="44">
        <f t="shared" si="57"/>
        <v>0.8</v>
      </c>
      <c r="T152" s="45">
        <f t="shared" si="60"/>
        <v>0.12682511890506878</v>
      </c>
      <c r="U152" s="46">
        <f t="shared" si="58"/>
        <v>-5.7000000000000002E-2</v>
      </c>
      <c r="V152" s="46">
        <f t="shared" si="64"/>
        <v>-5.3138337725646946E-2</v>
      </c>
      <c r="W152" s="45">
        <f t="shared" si="65"/>
        <v>0.16988959573348042</v>
      </c>
      <c r="X152" s="44">
        <f t="shared" si="66"/>
        <v>0.92</v>
      </c>
      <c r="Y152" s="46">
        <f t="shared" si="67"/>
        <v>0.18466260405813087</v>
      </c>
      <c r="Z152" s="46">
        <f t="shared" si="68"/>
        <v>18.466260405813088</v>
      </c>
      <c r="AA152" s="44">
        <f>SUM($X$140:X152)</f>
        <v>11.96</v>
      </c>
    </row>
    <row r="153" spans="1:27" x14ac:dyDescent="0.25">
      <c r="A153" s="44">
        <f t="shared" si="61"/>
        <v>62</v>
      </c>
      <c r="B153" s="44" t="s">
        <v>28</v>
      </c>
      <c r="C153" s="44">
        <f t="shared" si="54"/>
        <v>0.92</v>
      </c>
      <c r="D153" s="44">
        <f t="shared" si="55"/>
        <v>2.34</v>
      </c>
      <c r="E153" s="44">
        <f t="shared" si="59"/>
        <v>1.42</v>
      </c>
      <c r="F153" s="44">
        <f>VLOOKUP(B153,'5. Control Tower-Mini Optimizer'!$D$34:$H$36,3,FALSE)</f>
        <v>16</v>
      </c>
      <c r="G153" s="44">
        <f>VLOOKUP(B153,'5. Control Tower-Mini Optimizer'!$D$34:$H$36,4,FALSE)</f>
        <v>20</v>
      </c>
      <c r="H153" s="44">
        <f t="shared" si="69"/>
        <v>13</v>
      </c>
      <c r="I153" s="44">
        <f>VLOOKUP(B153,'5. Control Tower-Mini Optimizer'!$D$34:$H$36,5,FALSE)</f>
        <v>75</v>
      </c>
      <c r="J153" s="45" cm="1">
        <f t="array" ref="J153">_xlfn.XLOOKUP(SUM(F153:G153)&amp;B153,M:M&amp;B:B,O:O)</f>
        <v>89.770693932156561</v>
      </c>
      <c r="K153" s="44">
        <v>1</v>
      </c>
      <c r="L153" s="44">
        <f t="shared" si="62"/>
        <v>14</v>
      </c>
      <c r="M153" s="44">
        <f>SUM($K$103:K153)</f>
        <v>50</v>
      </c>
      <c r="N153" s="46">
        <f t="shared" si="63"/>
        <v>0.13611776488389299</v>
      </c>
      <c r="O153" s="46">
        <f>SUM($N$103:N153)</f>
        <v>99.538648647495535</v>
      </c>
      <c r="P153" s="47">
        <f>'6. Distribution generators'!E71</f>
        <v>1.1450141220355239</v>
      </c>
      <c r="Q153" s="45">
        <f>100-SUM($P$103:P152)</f>
        <v>5.3524683040077576</v>
      </c>
      <c r="R153" s="45">
        <f t="shared" si="56"/>
        <v>7.600504991691015E-2</v>
      </c>
      <c r="S153" s="44">
        <f t="shared" si="57"/>
        <v>0.8</v>
      </c>
      <c r="T153" s="45">
        <f t="shared" si="60"/>
        <v>0.10019820665102522</v>
      </c>
      <c r="U153" s="46">
        <f t="shared" si="58"/>
        <v>-5.7000000000000002E-2</v>
      </c>
      <c r="V153" s="46">
        <f t="shared" si="64"/>
        <v>-5.3949093066715574E-2</v>
      </c>
      <c r="W153" s="45">
        <f t="shared" si="65"/>
        <v>0.12225416350121979</v>
      </c>
      <c r="X153" s="44">
        <f t="shared" si="66"/>
        <v>0.92</v>
      </c>
      <c r="Y153" s="46">
        <f t="shared" si="67"/>
        <v>0.13288496032741282</v>
      </c>
      <c r="Z153" s="46">
        <f t="shared" si="68"/>
        <v>13.288496032741282</v>
      </c>
      <c r="AA153" s="44">
        <f>SUM($X$140:X153)</f>
        <v>12.88</v>
      </c>
    </row>
    <row r="154" spans="1:27" x14ac:dyDescent="0.25">
      <c r="A154" s="44">
        <f t="shared" si="61"/>
        <v>66</v>
      </c>
      <c r="B154" s="44" t="s">
        <v>28</v>
      </c>
      <c r="C154" s="44">
        <f t="shared" si="54"/>
        <v>0.92</v>
      </c>
      <c r="D154" s="44">
        <f t="shared" si="55"/>
        <v>2.34</v>
      </c>
      <c r="E154" s="44">
        <f t="shared" si="59"/>
        <v>1.42</v>
      </c>
      <c r="F154" s="44">
        <f>VLOOKUP(B154,'5. Control Tower-Mini Optimizer'!$D$34:$H$36,3,FALSE)</f>
        <v>16</v>
      </c>
      <c r="G154" s="44">
        <f>VLOOKUP(B154,'5. Control Tower-Mini Optimizer'!$D$34:$H$36,4,FALSE)</f>
        <v>20</v>
      </c>
      <c r="H154" s="44">
        <f t="shared" si="69"/>
        <v>14</v>
      </c>
      <c r="I154" s="44">
        <f>VLOOKUP(B154,'5. Control Tower-Mini Optimizer'!$D$34:$H$36,5,FALSE)</f>
        <v>75</v>
      </c>
      <c r="J154" s="45" cm="1">
        <f t="array" ref="J154">_xlfn.XLOOKUP(SUM(F154:G154)&amp;B154,M:M&amp;B:B,O:O)</f>
        <v>89.770693932156561</v>
      </c>
      <c r="K154" s="44">
        <v>1</v>
      </c>
      <c r="L154" s="44">
        <f t="shared" si="62"/>
        <v>15</v>
      </c>
      <c r="M154" s="44">
        <f>SUM($K$103:K154)</f>
        <v>51</v>
      </c>
      <c r="N154" s="46">
        <f t="shared" si="63"/>
        <v>0.10699909398298034</v>
      </c>
      <c r="O154" s="46">
        <f>SUM($N$103:N154)</f>
        <v>99.645647741478513</v>
      </c>
      <c r="P154" s="47">
        <f>'6. Distribution generators'!E72</f>
        <v>0.91601129762841871</v>
      </c>
      <c r="Q154" s="45">
        <f>100-SUM($P$103:P153)</f>
        <v>4.2074541819722384</v>
      </c>
      <c r="R154" s="45">
        <f t="shared" si="56"/>
        <v>5.9745849384005789E-2</v>
      </c>
      <c r="S154" s="44">
        <f t="shared" si="57"/>
        <v>0.8</v>
      </c>
      <c r="T154" s="45">
        <f t="shared" si="60"/>
        <v>7.8763542286520313E-2</v>
      </c>
      <c r="U154" s="46">
        <f t="shared" si="58"/>
        <v>-5.7000000000000002E-2</v>
      </c>
      <c r="V154" s="46">
        <f t="shared" si="64"/>
        <v>-5.4601751116275826E-2</v>
      </c>
      <c r="W154" s="45">
        <f t="shared" si="65"/>
        <v>8.3907640554250276E-2</v>
      </c>
      <c r="X154" s="44">
        <f t="shared" si="66"/>
        <v>0.92</v>
      </c>
      <c r="Y154" s="46">
        <f t="shared" si="67"/>
        <v>9.1203957124185081E-2</v>
      </c>
      <c r="Z154" s="46">
        <f t="shared" si="68"/>
        <v>9.1203957124185084</v>
      </c>
      <c r="AA154" s="44">
        <f>SUM($X$140:X154)</f>
        <v>13.8</v>
      </c>
    </row>
    <row r="155" spans="1:27" x14ac:dyDescent="0.25">
      <c r="A155" s="44">
        <f t="shared" si="61"/>
        <v>69</v>
      </c>
      <c r="B155" s="44" t="s">
        <v>28</v>
      </c>
      <c r="C155" s="44">
        <f t="shared" si="54"/>
        <v>0.92</v>
      </c>
      <c r="D155" s="44">
        <f t="shared" si="55"/>
        <v>2.34</v>
      </c>
      <c r="E155" s="44">
        <f t="shared" si="59"/>
        <v>1.42</v>
      </c>
      <c r="F155" s="44">
        <f>VLOOKUP(B155,'5. Control Tower-Mini Optimizer'!$D$34:$H$36,3,FALSE)</f>
        <v>16</v>
      </c>
      <c r="G155" s="44">
        <f>VLOOKUP(B155,'5. Control Tower-Mini Optimizer'!$D$34:$H$36,4,FALSE)</f>
        <v>20</v>
      </c>
      <c r="H155" s="44">
        <f t="shared" si="69"/>
        <v>15</v>
      </c>
      <c r="I155" s="44">
        <f>VLOOKUP(B155,'5. Control Tower-Mini Optimizer'!$D$34:$H$36,5,FALSE)</f>
        <v>75</v>
      </c>
      <c r="J155" s="45" cm="1">
        <f t="array" ref="J155">_xlfn.XLOOKUP(SUM(F155:G155)&amp;B155,M:M&amp;B:B,O:O)</f>
        <v>89.770693932156561</v>
      </c>
      <c r="K155" s="44">
        <v>1</v>
      </c>
      <c r="L155" s="44">
        <f t="shared" si="62"/>
        <v>16</v>
      </c>
      <c r="M155" s="44">
        <f>SUM($K$103:K155)</f>
        <v>52</v>
      </c>
      <c r="N155" s="46">
        <f t="shared" si="63"/>
        <v>8.3704157262250223E-2</v>
      </c>
      <c r="O155" s="46">
        <f>SUM($N$103:N155)</f>
        <v>99.729351898740759</v>
      </c>
      <c r="P155" s="47">
        <f>'6. Distribution generators'!E73</f>
        <v>0.72864535038624278</v>
      </c>
      <c r="Q155" s="45">
        <f>100-SUM($P$103:P154)</f>
        <v>3.291442884343823</v>
      </c>
      <c r="R155" s="45">
        <f t="shared" si="56"/>
        <v>4.6738488957682282E-2</v>
      </c>
      <c r="S155" s="44">
        <f t="shared" si="57"/>
        <v>0.8</v>
      </c>
      <c r="T155" s="45">
        <f t="shared" si="60"/>
        <v>6.1615810794916362E-2</v>
      </c>
      <c r="U155" s="46">
        <f t="shared" si="58"/>
        <v>-5.7000000000000002E-2</v>
      </c>
      <c r="V155" s="46">
        <f t="shared" si="64"/>
        <v>-5.5123877555924024E-2</v>
      </c>
      <c r="W155" s="45">
        <f t="shared" si="65"/>
        <v>5.323042219667462E-2</v>
      </c>
      <c r="X155" s="44">
        <f t="shared" si="66"/>
        <v>0.92</v>
      </c>
      <c r="Y155" s="46">
        <f t="shared" si="67"/>
        <v>5.7859154561602844E-2</v>
      </c>
      <c r="Z155" s="46">
        <f t="shared" si="68"/>
        <v>5.7859154561602839</v>
      </c>
      <c r="AA155" s="44">
        <f>SUM($X$140:X155)</f>
        <v>14.72</v>
      </c>
    </row>
    <row r="156" spans="1:27" x14ac:dyDescent="0.25">
      <c r="A156" s="44">
        <f t="shared" si="61"/>
        <v>72</v>
      </c>
      <c r="B156" s="44" t="s">
        <v>28</v>
      </c>
      <c r="C156" s="44">
        <f t="shared" si="54"/>
        <v>0.92</v>
      </c>
      <c r="D156" s="44">
        <f t="shared" si="55"/>
        <v>2.34</v>
      </c>
      <c r="E156" s="44">
        <f t="shared" si="59"/>
        <v>1.42</v>
      </c>
      <c r="F156" s="44">
        <f>VLOOKUP(B156,'5. Control Tower-Mini Optimizer'!$D$34:$H$36,3,FALSE)</f>
        <v>16</v>
      </c>
      <c r="G156" s="44">
        <f>VLOOKUP(B156,'5. Control Tower-Mini Optimizer'!$D$34:$H$36,4,FALSE)</f>
        <v>20</v>
      </c>
      <c r="H156" s="44">
        <f t="shared" si="69"/>
        <v>16</v>
      </c>
      <c r="I156" s="44">
        <f>VLOOKUP(B156,'5. Control Tower-Mini Optimizer'!$D$34:$H$36,5,FALSE)</f>
        <v>75</v>
      </c>
      <c r="J156" s="45" cm="1">
        <f t="array" ref="J156">_xlfn.XLOOKUP(SUM(F156:G156)&amp;B156,M:M&amp;B:B,O:O)</f>
        <v>89.770693932156561</v>
      </c>
      <c r="K156" s="44">
        <v>1</v>
      </c>
      <c r="L156" s="44">
        <f t="shared" si="62"/>
        <v>17</v>
      </c>
      <c r="M156" s="44">
        <f>SUM($K$103:K156)</f>
        <v>53</v>
      </c>
      <c r="N156" s="46">
        <f t="shared" si="63"/>
        <v>6.5174093961669316E-2</v>
      </c>
      <c r="O156" s="46">
        <f>SUM($N$103:N156)</f>
        <v>99.794525992702432</v>
      </c>
      <c r="P156" s="47">
        <f>'6. Distribution generators'!E74</f>
        <v>0.57658023378389645</v>
      </c>
      <c r="Q156" s="45">
        <f>100-SUM($P$103:P155)</f>
        <v>2.5627975339575784</v>
      </c>
      <c r="R156" s="45">
        <f t="shared" si="56"/>
        <v>3.6391724982197615E-2</v>
      </c>
      <c r="S156" s="44">
        <f t="shared" si="57"/>
        <v>0.8</v>
      </c>
      <c r="T156" s="45">
        <f t="shared" si="60"/>
        <v>4.797556983568587E-2</v>
      </c>
      <c r="U156" s="46">
        <f t="shared" si="58"/>
        <v>-5.7000000000000002E-2</v>
      </c>
      <c r="V156" s="46">
        <f t="shared" si="64"/>
        <v>-5.5539205405644179E-2</v>
      </c>
      <c r="W156" s="45">
        <f t="shared" si="65"/>
        <v>2.8828089412239306E-2</v>
      </c>
      <c r="X156" s="44">
        <f t="shared" si="66"/>
        <v>0.92</v>
      </c>
      <c r="Y156" s="46">
        <f t="shared" si="67"/>
        <v>3.133487979591229E-2</v>
      </c>
      <c r="Z156" s="46">
        <f t="shared" si="68"/>
        <v>3.1334879795912292</v>
      </c>
      <c r="AA156" s="44">
        <f>SUM($X$140:X156)</f>
        <v>15.64</v>
      </c>
    </row>
    <row r="157" spans="1:27" x14ac:dyDescent="0.25">
      <c r="A157" s="44">
        <f t="shared" si="61"/>
        <v>75</v>
      </c>
      <c r="B157" s="44" t="s">
        <v>28</v>
      </c>
      <c r="C157" s="44">
        <f t="shared" si="54"/>
        <v>0.92</v>
      </c>
      <c r="D157" s="44">
        <f t="shared" si="55"/>
        <v>2.34</v>
      </c>
      <c r="E157" s="44">
        <f t="shared" si="59"/>
        <v>1.42</v>
      </c>
      <c r="F157" s="44">
        <f>VLOOKUP(B157,'5. Control Tower-Mini Optimizer'!$D$34:$H$36,3,FALSE)</f>
        <v>16</v>
      </c>
      <c r="G157" s="44">
        <f>VLOOKUP(B157,'5. Control Tower-Mini Optimizer'!$D$34:$H$36,4,FALSE)</f>
        <v>20</v>
      </c>
      <c r="H157" s="44">
        <f t="shared" si="69"/>
        <v>17</v>
      </c>
      <c r="I157" s="44">
        <f>VLOOKUP(B157,'5. Control Tower-Mini Optimizer'!$D$34:$H$36,5,FALSE)</f>
        <v>75</v>
      </c>
      <c r="J157" s="45" cm="1">
        <f t="array" ref="J157">_xlfn.XLOOKUP(SUM(F157:G157)&amp;B157,M:M&amp;B:B,O:O)</f>
        <v>89.770693932156561</v>
      </c>
      <c r="K157" s="44">
        <v>1</v>
      </c>
      <c r="L157" s="44">
        <f t="shared" si="62"/>
        <v>18</v>
      </c>
      <c r="M157" s="44">
        <f>SUM($K$103:K157)</f>
        <v>54</v>
      </c>
      <c r="N157" s="46">
        <f t="shared" si="63"/>
        <v>5.0511174306426966E-2</v>
      </c>
      <c r="O157" s="46">
        <f>SUM($N$103:N157)</f>
        <v>99.845037167008854</v>
      </c>
      <c r="P157" s="47">
        <f>'6. Distribution generators'!E75</f>
        <v>0.45405693410481857</v>
      </c>
      <c r="Q157" s="45">
        <f>100-SUM($P$103:P156)</f>
        <v>1.9862173001736778</v>
      </c>
      <c r="R157" s="45">
        <f t="shared" si="56"/>
        <v>2.8204285662466223E-2</v>
      </c>
      <c r="S157" s="44">
        <f t="shared" si="57"/>
        <v>0.8</v>
      </c>
      <c r="T157" s="45">
        <f t="shared" si="60"/>
        <v>3.7181987859251246E-2</v>
      </c>
      <c r="U157" s="46">
        <f t="shared" si="58"/>
        <v>-5.7000000000000002E-2</v>
      </c>
      <c r="V157" s="46">
        <f t="shared" si="64"/>
        <v>-5.5867856138901002E-2</v>
      </c>
      <c r="W157" s="45">
        <f t="shared" si="65"/>
        <v>9.5184173828164673E-3</v>
      </c>
      <c r="X157" s="44">
        <f t="shared" si="66"/>
        <v>0.92</v>
      </c>
      <c r="Y157" s="46">
        <f t="shared" si="67"/>
        <v>1.0346105850887464E-2</v>
      </c>
      <c r="Z157" s="46">
        <f t="shared" si="68"/>
        <v>1.0346105850887464</v>
      </c>
      <c r="AA157" s="44">
        <f>SUM($X$140:X157)</f>
        <v>16.560000000000002</v>
      </c>
    </row>
    <row r="158" spans="1:27" x14ac:dyDescent="0.25">
      <c r="A158" s="44">
        <f t="shared" si="61"/>
        <v>78</v>
      </c>
      <c r="B158" s="44" t="s">
        <v>28</v>
      </c>
      <c r="C158" s="44">
        <f t="shared" si="54"/>
        <v>0.92</v>
      </c>
      <c r="D158" s="44">
        <f t="shared" si="55"/>
        <v>2.34</v>
      </c>
      <c r="E158" s="44">
        <f t="shared" si="59"/>
        <v>1.42</v>
      </c>
      <c r="F158" s="44">
        <f>VLOOKUP(B158,'5. Control Tower-Mini Optimizer'!$D$34:$H$36,3,FALSE)</f>
        <v>16</v>
      </c>
      <c r="G158" s="44">
        <f>VLOOKUP(B158,'5. Control Tower-Mini Optimizer'!$D$34:$H$36,4,FALSE)</f>
        <v>20</v>
      </c>
      <c r="H158" s="44">
        <f t="shared" si="69"/>
        <v>18</v>
      </c>
      <c r="I158" s="44">
        <f>VLOOKUP(B158,'5. Control Tower-Mini Optimizer'!$D$34:$H$36,5,FALSE)</f>
        <v>75</v>
      </c>
      <c r="J158" s="45" cm="1">
        <f t="array" ref="J158">_xlfn.XLOOKUP(SUM(F158:G158)&amp;B158,M:M&amp;B:B,O:O)</f>
        <v>89.770693932156561</v>
      </c>
      <c r="K158" s="44">
        <v>1</v>
      </c>
      <c r="L158" s="44">
        <f t="shared" si="62"/>
        <v>19</v>
      </c>
      <c r="M158" s="44">
        <f>SUM($K$103:K158)</f>
        <v>55</v>
      </c>
      <c r="N158" s="46">
        <f t="shared" si="63"/>
        <v>3.896412507792385E-2</v>
      </c>
      <c r="O158" s="46">
        <f>SUM($N$103:N158)</f>
        <v>99.884001292086779</v>
      </c>
      <c r="P158" s="47">
        <f>'6. Distribution generators'!E76</f>
        <v>0.35598063633817728</v>
      </c>
      <c r="Q158" s="45">
        <f>100-SUM($P$103:P157)</f>
        <v>1.5321603660688652</v>
      </c>
      <c r="R158" s="45">
        <f t="shared" si="56"/>
        <v>2.1756677198177882E-2</v>
      </c>
      <c r="S158" s="44">
        <f t="shared" si="57"/>
        <v>0.8</v>
      </c>
      <c r="T158" s="45">
        <f t="shared" si="60"/>
        <v>2.8682042052809158E-2</v>
      </c>
      <c r="U158" s="46">
        <f t="shared" si="58"/>
        <v>-5.7000000000000002E-2</v>
      </c>
      <c r="V158" s="46">
        <f t="shared" si="64"/>
        <v>-5.6126668591340752E-2</v>
      </c>
      <c r="W158" s="45">
        <f t="shared" si="65"/>
        <v>-5.6879493403537082E-3</v>
      </c>
      <c r="X158" s="44">
        <f t="shared" si="66"/>
        <v>0.92</v>
      </c>
      <c r="Y158" s="46">
        <f t="shared" si="67"/>
        <v>-6.1825536308192479E-3</v>
      </c>
      <c r="Z158" s="46">
        <f t="shared" si="68"/>
        <v>-0.61825536308192475</v>
      </c>
      <c r="AA158" s="44">
        <f>SUM($X$140:X158)</f>
        <v>17.480000000000004</v>
      </c>
    </row>
    <row r="159" spans="1:27" x14ac:dyDescent="0.25">
      <c r="A159" s="44">
        <f t="shared" si="61"/>
        <v>81</v>
      </c>
      <c r="B159" s="44" t="s">
        <v>28</v>
      </c>
      <c r="C159" s="44">
        <f t="shared" si="54"/>
        <v>0.92</v>
      </c>
      <c r="D159" s="44">
        <f t="shared" si="55"/>
        <v>2.34</v>
      </c>
      <c r="E159" s="44">
        <f t="shared" si="59"/>
        <v>1.42</v>
      </c>
      <c r="F159" s="44">
        <f>VLOOKUP(B159,'5. Control Tower-Mini Optimizer'!$D$34:$H$36,3,FALSE)</f>
        <v>16</v>
      </c>
      <c r="G159" s="44">
        <f>VLOOKUP(B159,'5. Control Tower-Mini Optimizer'!$D$34:$H$36,4,FALSE)</f>
        <v>20</v>
      </c>
      <c r="H159" s="44">
        <f t="shared" si="69"/>
        <v>19</v>
      </c>
      <c r="I159" s="44">
        <f>VLOOKUP(B159,'5. Control Tower-Mini Optimizer'!$D$34:$H$36,5,FALSE)</f>
        <v>75</v>
      </c>
      <c r="J159" s="45" cm="1">
        <f t="array" ref="J159">_xlfn.XLOOKUP(SUM(F159:G159)&amp;B159,M:M&amp;B:B,O:O)</f>
        <v>89.770693932156561</v>
      </c>
      <c r="K159" s="44">
        <v>1</v>
      </c>
      <c r="L159" s="44">
        <f t="shared" si="62"/>
        <v>20</v>
      </c>
      <c r="M159" s="44">
        <f>SUM($K$103:K159)</f>
        <v>56</v>
      </c>
      <c r="N159" s="46">
        <f t="shared" si="63"/>
        <v>2.9911238482777384E-2</v>
      </c>
      <c r="O159" s="46">
        <f>SUM($N$103:N159)</f>
        <v>99.913912530569561</v>
      </c>
      <c r="P159" s="47">
        <f>'6. Distribution generators'!E77</f>
        <v>0.2779387276025001</v>
      </c>
      <c r="Q159" s="45">
        <f>100-SUM($P$103:P158)</f>
        <v>1.1761797297306913</v>
      </c>
      <c r="R159" s="45">
        <f t="shared" si="56"/>
        <v>1.6701752162175815E-2</v>
      </c>
      <c r="S159" s="44">
        <f t="shared" si="57"/>
        <v>0.8</v>
      </c>
      <c r="T159" s="45">
        <f t="shared" si="60"/>
        <v>2.2018084540558539E-2</v>
      </c>
      <c r="U159" s="46">
        <f t="shared" si="58"/>
        <v>-5.7000000000000002E-2</v>
      </c>
      <c r="V159" s="46">
        <f t="shared" si="64"/>
        <v>-5.632957755405351E-2</v>
      </c>
      <c r="W159" s="45">
        <f t="shared" si="65"/>
        <v>-1.7609740851319156E-2</v>
      </c>
      <c r="X159" s="44">
        <f t="shared" si="66"/>
        <v>0.92</v>
      </c>
      <c r="Y159" s="46">
        <f t="shared" si="67"/>
        <v>-1.9141022664477342E-2</v>
      </c>
      <c r="Z159" s="46">
        <f t="shared" si="68"/>
        <v>-1.9141022664477343</v>
      </c>
      <c r="AA159" s="44">
        <f>SUM($X$140:X159)</f>
        <v>18.400000000000006</v>
      </c>
    </row>
    <row r="160" spans="1:27" x14ac:dyDescent="0.25">
      <c r="A160" s="44">
        <f t="shared" si="61"/>
        <v>83</v>
      </c>
      <c r="B160" s="44" t="s">
        <v>28</v>
      </c>
      <c r="C160" s="44">
        <f t="shared" si="54"/>
        <v>0.92</v>
      </c>
      <c r="D160" s="44">
        <f t="shared" si="55"/>
        <v>2.34</v>
      </c>
      <c r="E160" s="44">
        <f t="shared" si="59"/>
        <v>1.42</v>
      </c>
      <c r="F160" s="44">
        <f>VLOOKUP(B160,'5. Control Tower-Mini Optimizer'!$D$34:$H$36,3,FALSE)</f>
        <v>16</v>
      </c>
      <c r="G160" s="44">
        <f>VLOOKUP(B160,'5. Control Tower-Mini Optimizer'!$D$34:$H$36,4,FALSE)</f>
        <v>20</v>
      </c>
      <c r="H160" s="44">
        <f t="shared" si="69"/>
        <v>20</v>
      </c>
      <c r="I160" s="44">
        <f>VLOOKUP(B160,'5. Control Tower-Mini Optimizer'!$D$34:$H$36,5,FALSE)</f>
        <v>75</v>
      </c>
      <c r="J160" s="45" cm="1">
        <f t="array" ref="J160">_xlfn.XLOOKUP(SUM(F160:G160)&amp;B160,M:M&amp;B:B,O:O)</f>
        <v>89.770693932156561</v>
      </c>
      <c r="K160" s="44">
        <v>1</v>
      </c>
      <c r="L160" s="44">
        <f t="shared" si="62"/>
        <v>21</v>
      </c>
      <c r="M160" s="44">
        <f>SUM($K$103:K160)</f>
        <v>57</v>
      </c>
      <c r="N160" s="46">
        <f t="shared" si="63"/>
        <v>2.2843023179643644E-2</v>
      </c>
      <c r="O160" s="46">
        <f>SUM($N$103:N160)</f>
        <v>99.936755553749208</v>
      </c>
      <c r="P160" s="47">
        <f>'6. Distribution generators'!E78</f>
        <v>0.21617456591305592</v>
      </c>
      <c r="Q160" s="45">
        <f>100-SUM($P$103:P159)</f>
        <v>0.89824100212818792</v>
      </c>
      <c r="R160" s="45">
        <f t="shared" si="56"/>
        <v>1.2755022230220268E-2</v>
      </c>
      <c r="S160" s="44">
        <f t="shared" si="57"/>
        <v>0.8</v>
      </c>
      <c r="T160" s="45">
        <f t="shared" si="60"/>
        <v>1.6815071559839679E-2</v>
      </c>
      <c r="U160" s="46">
        <f t="shared" si="58"/>
        <v>-5.7000000000000002E-2</v>
      </c>
      <c r="V160" s="46">
        <f t="shared" si="64"/>
        <v>-5.6488002628786935E-2</v>
      </c>
      <c r="W160" s="45">
        <f t="shared" si="65"/>
        <v>-2.6917908838726991E-2</v>
      </c>
      <c r="X160" s="44">
        <f t="shared" si="66"/>
        <v>0.92</v>
      </c>
      <c r="Y160" s="46">
        <f t="shared" si="67"/>
        <v>-2.9258596563833686E-2</v>
      </c>
      <c r="Z160" s="46">
        <f t="shared" si="68"/>
        <v>-2.9258596563833685</v>
      </c>
      <c r="AA160" s="44">
        <f>SUM($X$140:X160)</f>
        <v>19.320000000000007</v>
      </c>
    </row>
    <row r="161" spans="1:27" x14ac:dyDescent="0.25">
      <c r="A161" s="44">
        <f t="shared" si="61"/>
        <v>86</v>
      </c>
      <c r="B161" s="44" t="s">
        <v>28</v>
      </c>
      <c r="C161" s="44">
        <f t="shared" si="54"/>
        <v>0.92</v>
      </c>
      <c r="D161" s="44">
        <f t="shared" si="55"/>
        <v>2.34</v>
      </c>
      <c r="E161" s="44">
        <f t="shared" si="59"/>
        <v>1.42</v>
      </c>
      <c r="F161" s="44">
        <f>VLOOKUP(B161,'5. Control Tower-Mini Optimizer'!$D$34:$H$36,3,FALSE)</f>
        <v>16</v>
      </c>
      <c r="G161" s="44">
        <f>VLOOKUP(B161,'5. Control Tower-Mini Optimizer'!$D$34:$H$36,4,FALSE)</f>
        <v>20</v>
      </c>
      <c r="H161" s="44">
        <f t="shared" si="69"/>
        <v>21</v>
      </c>
      <c r="I161" s="44">
        <f>VLOOKUP(B161,'5. Control Tower-Mini Optimizer'!$D$34:$H$36,5,FALSE)</f>
        <v>75</v>
      </c>
      <c r="J161" s="45" cm="1">
        <f t="array" ref="J161">_xlfn.XLOOKUP(SUM(F161:G161)&amp;B161,M:M&amp;B:B,O:O)</f>
        <v>89.770693932156561</v>
      </c>
      <c r="K161" s="44">
        <v>1</v>
      </c>
      <c r="L161" s="44">
        <f t="shared" si="62"/>
        <v>22</v>
      </c>
      <c r="M161" s="44">
        <f>SUM($K$103:K161)</f>
        <v>58</v>
      </c>
      <c r="N161" s="46">
        <f t="shared" si="63"/>
        <v>1.7345522388317602E-2</v>
      </c>
      <c r="O161" s="46">
        <f>SUM($N$103:N161)</f>
        <v>99.954101076137519</v>
      </c>
      <c r="P161" s="47">
        <f>'6. Distribution generators'!E79</f>
        <v>0.16753528858261826</v>
      </c>
      <c r="Q161" s="45">
        <f>100-SUM($P$103:P160)</f>
        <v>0.68206643621513763</v>
      </c>
      <c r="R161" s="45">
        <f t="shared" si="56"/>
        <v>9.6853433942549541E-3</v>
      </c>
      <c r="S161" s="44">
        <f t="shared" si="57"/>
        <v>0.8</v>
      </c>
      <c r="T161" s="45">
        <f t="shared" si="60"/>
        <v>1.2768283685947377E-2</v>
      </c>
      <c r="U161" s="46">
        <f t="shared" si="58"/>
        <v>-5.7000000000000002E-2</v>
      </c>
      <c r="V161" s="46">
        <f t="shared" si="64"/>
        <v>-5.6611222131357372E-2</v>
      </c>
      <c r="W161" s="45">
        <f t="shared" si="65"/>
        <v>-3.4157595051155037E-2</v>
      </c>
      <c r="X161" s="44">
        <f t="shared" si="66"/>
        <v>0.92</v>
      </c>
      <c r="Y161" s="46">
        <f t="shared" si="67"/>
        <v>-3.7127820707777211E-2</v>
      </c>
      <c r="Z161" s="46">
        <f t="shared" si="68"/>
        <v>-3.7127820707777213</v>
      </c>
      <c r="AA161" s="44">
        <f>SUM($X$140:X161)</f>
        <v>20.240000000000009</v>
      </c>
    </row>
    <row r="162" spans="1:27" x14ac:dyDescent="0.25">
      <c r="A162" s="44">
        <f t="shared" si="61"/>
        <v>90</v>
      </c>
      <c r="B162" s="44" t="s">
        <v>28</v>
      </c>
      <c r="C162" s="44">
        <f t="shared" si="54"/>
        <v>0.92</v>
      </c>
      <c r="D162" s="44">
        <f t="shared" si="55"/>
        <v>2.34</v>
      </c>
      <c r="E162" s="44">
        <f t="shared" si="59"/>
        <v>1.42</v>
      </c>
      <c r="F162" s="44">
        <f>VLOOKUP(B162,'5. Control Tower-Mini Optimizer'!$D$34:$H$36,3,FALSE)</f>
        <v>16</v>
      </c>
      <c r="G162" s="44">
        <f>VLOOKUP(B162,'5. Control Tower-Mini Optimizer'!$D$34:$H$36,4,FALSE)</f>
        <v>20</v>
      </c>
      <c r="H162" s="44">
        <f t="shared" si="69"/>
        <v>22</v>
      </c>
      <c r="I162" s="44">
        <f>VLOOKUP(B162,'5. Control Tower-Mini Optimizer'!$D$34:$H$36,5,FALSE)</f>
        <v>75</v>
      </c>
      <c r="J162" s="45" cm="1">
        <f t="array" ref="J162">_xlfn.XLOOKUP(SUM(F162:G162)&amp;B162,M:M&amp;B:B,O:O)</f>
        <v>89.770693932156561</v>
      </c>
      <c r="K162" s="44">
        <v>1</v>
      </c>
      <c r="L162" s="44">
        <f t="shared" si="62"/>
        <v>23</v>
      </c>
      <c r="M162" s="44">
        <f>SUM($K$103:K162)</f>
        <v>59</v>
      </c>
      <c r="N162" s="46">
        <f t="shared" si="63"/>
        <v>1.3084959275039946E-2</v>
      </c>
      <c r="O162" s="46">
        <f>SUM($N$103:N162)</f>
        <v>99.967186035412553</v>
      </c>
      <c r="P162" s="47">
        <f>'6. Distribution generators'!E80</f>
        <v>0.12940656773278106</v>
      </c>
      <c r="Q162" s="45">
        <f>100-SUM($P$103:P161)</f>
        <v>0.51453114763252472</v>
      </c>
      <c r="R162" s="45">
        <f t="shared" si="56"/>
        <v>7.30634229638185E-3</v>
      </c>
      <c r="S162" s="44">
        <f t="shared" si="57"/>
        <v>0.8</v>
      </c>
      <c r="T162" s="45">
        <f t="shared" si="60"/>
        <v>9.6320230836808626E-3</v>
      </c>
      <c r="U162" s="46">
        <f t="shared" si="58"/>
        <v>-5.7000000000000002E-2</v>
      </c>
      <c r="V162" s="46">
        <f t="shared" si="64"/>
        <v>-5.6706717245849463E-2</v>
      </c>
      <c r="W162" s="45">
        <f t="shared" si="65"/>
        <v>-3.9768351865786748E-2</v>
      </c>
      <c r="X162" s="44">
        <f t="shared" si="66"/>
        <v>0.92</v>
      </c>
      <c r="Y162" s="46">
        <f t="shared" si="67"/>
        <v>-4.3226469419333419E-2</v>
      </c>
      <c r="Z162" s="46">
        <f t="shared" si="68"/>
        <v>-4.3226469419333418</v>
      </c>
      <c r="AA162" s="44">
        <f>SUM($X$140:X162)</f>
        <v>21.160000000000011</v>
      </c>
    </row>
    <row r="163" spans="1:27" x14ac:dyDescent="0.25">
      <c r="A163" s="44">
        <f t="shared" si="61"/>
        <v>94</v>
      </c>
      <c r="B163" s="44" t="s">
        <v>28</v>
      </c>
      <c r="C163" s="44">
        <f t="shared" si="54"/>
        <v>0.92</v>
      </c>
      <c r="D163" s="44">
        <f t="shared" si="55"/>
        <v>2.34</v>
      </c>
      <c r="E163" s="44">
        <f t="shared" si="59"/>
        <v>1.42</v>
      </c>
      <c r="F163" s="44">
        <f>VLOOKUP(B163,'5. Control Tower-Mini Optimizer'!$D$34:$H$36,3,FALSE)</f>
        <v>16</v>
      </c>
      <c r="G163" s="44">
        <f>VLOOKUP(B163,'5. Control Tower-Mini Optimizer'!$D$34:$H$36,4,FALSE)</f>
        <v>20</v>
      </c>
      <c r="H163" s="44">
        <f t="shared" si="69"/>
        <v>23</v>
      </c>
      <c r="I163" s="44">
        <f>VLOOKUP(B163,'5. Control Tower-Mini Optimizer'!$D$34:$H$36,5,FALSE)</f>
        <v>75</v>
      </c>
      <c r="J163" s="45" cm="1">
        <f t="array" ref="J163">_xlfn.XLOOKUP(SUM(F163:G163)&amp;B163,M:M&amp;B:B,O:O)</f>
        <v>89.770693932156561</v>
      </c>
      <c r="K163" s="44">
        <v>1</v>
      </c>
      <c r="L163" s="44">
        <f t="shared" si="62"/>
        <v>24</v>
      </c>
      <c r="M163" s="44">
        <f>SUM($K$103:K163)</f>
        <v>60</v>
      </c>
      <c r="N163" s="46">
        <f t="shared" si="63"/>
        <v>9.7940415599562704E-3</v>
      </c>
      <c r="O163" s="46">
        <f>SUM($N$103:N163)</f>
        <v>99.976980076972509</v>
      </c>
      <c r="P163" s="47">
        <f>'6. Distribution generators'!E81</f>
        <v>9.9643057154241294E-2</v>
      </c>
      <c r="Q163" s="45">
        <f>100-SUM($P$103:P162)</f>
        <v>0.38512457989973825</v>
      </c>
      <c r="R163" s="45">
        <f t="shared" si="56"/>
        <v>5.4687690345762829E-3</v>
      </c>
      <c r="S163" s="44">
        <f t="shared" si="57"/>
        <v>0.8</v>
      </c>
      <c r="T163" s="45">
        <f t="shared" si="60"/>
        <v>7.2095321357231006E-3</v>
      </c>
      <c r="U163" s="46">
        <f t="shared" si="58"/>
        <v>-5.7000000000000002E-2</v>
      </c>
      <c r="V163" s="46">
        <f t="shared" si="64"/>
        <v>-5.6780478989457157E-2</v>
      </c>
      <c r="W163" s="45">
        <f t="shared" si="65"/>
        <v>-4.4102177819157776E-2</v>
      </c>
      <c r="X163" s="44">
        <f t="shared" si="66"/>
        <v>0.92</v>
      </c>
      <c r="Y163" s="46">
        <f t="shared" si="67"/>
        <v>-4.7937149803432361E-2</v>
      </c>
      <c r="Z163" s="46">
        <f t="shared" si="68"/>
        <v>-4.7937149803432364</v>
      </c>
      <c r="AA163" s="44">
        <f>SUM($X$140:X163)</f>
        <v>22.080000000000013</v>
      </c>
    </row>
    <row r="164" spans="1:27" x14ac:dyDescent="0.25">
      <c r="A164" s="44">
        <f t="shared" si="61"/>
        <v>137</v>
      </c>
      <c r="B164" s="44" t="s">
        <v>28</v>
      </c>
      <c r="C164" s="44">
        <f t="shared" si="54"/>
        <v>0.92</v>
      </c>
      <c r="D164" s="44">
        <f t="shared" si="55"/>
        <v>2.34</v>
      </c>
      <c r="E164" s="44">
        <f t="shared" si="59"/>
        <v>1.42</v>
      </c>
      <c r="F164" s="44">
        <f>VLOOKUP(B164,'5. Control Tower-Mini Optimizer'!$D$34:$H$36,3,FALSE)</f>
        <v>16</v>
      </c>
      <c r="G164" s="44">
        <f>VLOOKUP(B164,'5. Control Tower-Mini Optimizer'!$D$34:$H$36,4,FALSE)</f>
        <v>20</v>
      </c>
      <c r="H164" s="44">
        <f t="shared" si="69"/>
        <v>24</v>
      </c>
      <c r="I164" s="44">
        <f>VLOOKUP(B164,'5. Control Tower-Mini Optimizer'!$D$34:$H$36,5,FALSE)</f>
        <v>75</v>
      </c>
      <c r="J164" s="45" cm="1">
        <f t="array" ref="J164">_xlfn.XLOOKUP(SUM(F164:G164)&amp;B164,M:M&amp;B:B,O:O)</f>
        <v>89.770693932156561</v>
      </c>
      <c r="K164" s="44">
        <v>1</v>
      </c>
      <c r="L164" s="44">
        <f t="shared" si="62"/>
        <v>25</v>
      </c>
      <c r="M164" s="44">
        <f>SUM($K$103:K164)</f>
        <v>61</v>
      </c>
      <c r="N164" s="46">
        <f t="shared" si="63"/>
        <v>7.2600349193420073E-3</v>
      </c>
      <c r="O164" s="46">
        <f>SUM($N$103:N164)</f>
        <v>99.98424011189185</v>
      </c>
      <c r="P164" s="47">
        <f>'6. Distribution generators'!E82</f>
        <v>7.6500153557127137E-2</v>
      </c>
      <c r="Q164" s="45">
        <f>100-SUM($P$103:P163)</f>
        <v>0.28548152274549921</v>
      </c>
      <c r="R164" s="45">
        <f t="shared" si="56"/>
        <v>4.0538376229860883E-3</v>
      </c>
      <c r="S164" s="44">
        <f t="shared" si="57"/>
        <v>0.8</v>
      </c>
      <c r="T164" s="45">
        <f t="shared" si="60"/>
        <v>5.3442141057957445E-3</v>
      </c>
      <c r="U164" s="46">
        <f t="shared" si="58"/>
        <v>-5.7000000000000002E-2</v>
      </c>
      <c r="V164" s="46">
        <f t="shared" si="64"/>
        <v>-5.6837275532035061E-2</v>
      </c>
      <c r="W164" s="45">
        <f t="shared" si="65"/>
        <v>-4.7439223803253223E-2</v>
      </c>
      <c r="X164" s="44">
        <f t="shared" si="66"/>
        <v>0.92</v>
      </c>
      <c r="Y164" s="46">
        <f t="shared" si="67"/>
        <v>-5.1564373699188287E-2</v>
      </c>
      <c r="Z164" s="46">
        <f t="shared" si="68"/>
        <v>-5.1564373699188284</v>
      </c>
      <c r="AA164" s="44">
        <f>SUM($X$140:X164)</f>
        <v>23.000000000000014</v>
      </c>
    </row>
    <row r="165" spans="1:27" x14ac:dyDescent="0.25">
      <c r="A165" s="44">
        <f t="shared" si="61"/>
        <v>139</v>
      </c>
      <c r="B165" s="44" t="s">
        <v>28</v>
      </c>
      <c r="C165" s="44">
        <f t="shared" si="54"/>
        <v>0.92</v>
      </c>
      <c r="D165" s="44">
        <f t="shared" si="55"/>
        <v>2.34</v>
      </c>
      <c r="E165" s="44">
        <f t="shared" si="59"/>
        <v>1.42</v>
      </c>
      <c r="F165" s="44">
        <f>VLOOKUP(B165,'5. Control Tower-Mini Optimizer'!$D$34:$H$36,3,FALSE)</f>
        <v>16</v>
      </c>
      <c r="G165" s="44">
        <f>VLOOKUP(B165,'5. Control Tower-Mini Optimizer'!$D$34:$H$36,4,FALSE)</f>
        <v>20</v>
      </c>
      <c r="H165" s="44">
        <f t="shared" si="69"/>
        <v>25</v>
      </c>
      <c r="I165" s="44">
        <f>VLOOKUP(B165,'5. Control Tower-Mini Optimizer'!$D$34:$H$36,5,FALSE)</f>
        <v>75</v>
      </c>
      <c r="J165" s="45" cm="1">
        <f t="array" ref="J165">_xlfn.XLOOKUP(SUM(F165:G165)&amp;B165,M:M&amp;B:B,O:O)</f>
        <v>89.770693932156561</v>
      </c>
      <c r="K165" s="44">
        <v>1</v>
      </c>
      <c r="L165" s="44">
        <f t="shared" si="62"/>
        <v>26</v>
      </c>
      <c r="M165" s="44">
        <f>SUM($K$103:K165)</f>
        <v>62</v>
      </c>
      <c r="N165" s="46">
        <f t="shared" si="63"/>
        <v>5.3145717565479655E-3</v>
      </c>
      <c r="O165" s="46">
        <f>SUM($N$103:N165)</f>
        <v>99.989554683648393</v>
      </c>
      <c r="P165" s="47">
        <f>'6. Distribution generators'!E83</f>
        <v>5.8570430067175577E-2</v>
      </c>
      <c r="Q165" s="45">
        <f>100-SUM($P$103:P164)</f>
        <v>0.20898136918837906</v>
      </c>
      <c r="R165" s="45">
        <f t="shared" si="56"/>
        <v>2.9675354424749827E-3</v>
      </c>
      <c r="S165" s="44">
        <f t="shared" si="57"/>
        <v>0.8</v>
      </c>
      <c r="T165" s="45">
        <f t="shared" si="60"/>
        <v>3.912131231206456E-3</v>
      </c>
      <c r="U165" s="46">
        <f t="shared" si="58"/>
        <v>-5.7000000000000002E-2</v>
      </c>
      <c r="V165" s="46">
        <f t="shared" si="64"/>
        <v>-5.6880880619562625E-2</v>
      </c>
      <c r="W165" s="45">
        <f t="shared" si="65"/>
        <v>-5.0001213945881189E-2</v>
      </c>
      <c r="X165" s="44">
        <f t="shared" si="66"/>
        <v>0.92</v>
      </c>
      <c r="Y165" s="46">
        <f t="shared" si="67"/>
        <v>-5.4349145593349114E-2</v>
      </c>
      <c r="Z165" s="46">
        <f t="shared" si="68"/>
        <v>-5.4349145593349117</v>
      </c>
      <c r="AA165" s="44">
        <f>SUM($X$140:X165)</f>
        <v>23.920000000000016</v>
      </c>
    </row>
    <row r="166" spans="1:27" x14ac:dyDescent="0.25">
      <c r="A166" s="44">
        <f t="shared" si="61"/>
        <v>141</v>
      </c>
      <c r="B166" s="44" t="s">
        <v>28</v>
      </c>
      <c r="C166" s="44">
        <f t="shared" si="54"/>
        <v>0.92</v>
      </c>
      <c r="D166" s="44">
        <f t="shared" si="55"/>
        <v>2.34</v>
      </c>
      <c r="E166" s="44">
        <f t="shared" si="59"/>
        <v>1.42</v>
      </c>
      <c r="F166" s="44">
        <f>VLOOKUP(B166,'5. Control Tower-Mini Optimizer'!$D$34:$H$36,3,FALSE)</f>
        <v>16</v>
      </c>
      <c r="G166" s="44">
        <f>VLOOKUP(B166,'5. Control Tower-Mini Optimizer'!$D$34:$H$36,4,FALSE)</f>
        <v>20</v>
      </c>
      <c r="H166" s="44">
        <f t="shared" si="69"/>
        <v>26</v>
      </c>
      <c r="I166" s="44">
        <f>VLOOKUP(B166,'5. Control Tower-Mini Optimizer'!$D$34:$H$36,5,FALSE)</f>
        <v>75</v>
      </c>
      <c r="J166" s="45" cm="1">
        <f t="array" ref="J166">_xlfn.XLOOKUP(SUM(F166:G166)&amp;B166,M:M&amp;B:B,O:O)</f>
        <v>89.770693932156561</v>
      </c>
      <c r="K166" s="44">
        <v>1</v>
      </c>
      <c r="L166" s="44">
        <f t="shared" si="62"/>
        <v>27</v>
      </c>
      <c r="M166" s="44">
        <f>SUM($K$103:K166)</f>
        <v>63</v>
      </c>
      <c r="N166" s="46">
        <f t="shared" si="63"/>
        <v>3.8250765225335804E-3</v>
      </c>
      <c r="O166" s="46">
        <f>SUM($N$103:N166)</f>
        <v>99.993379760170924</v>
      </c>
      <c r="P166" s="47">
        <f>'6. Distribution generators'!E84</f>
        <v>4.4726510233115989E-2</v>
      </c>
      <c r="Q166" s="45">
        <f>100-SUM($P$103:P165)</f>
        <v>0.15041093912120118</v>
      </c>
      <c r="R166" s="45">
        <f t="shared" si="56"/>
        <v>2.1358353355210567E-3</v>
      </c>
      <c r="S166" s="44">
        <f t="shared" si="57"/>
        <v>0.8</v>
      </c>
      <c r="T166" s="45">
        <f t="shared" si="60"/>
        <v>2.8156927803488856E-3</v>
      </c>
      <c r="U166" s="46">
        <f t="shared" si="58"/>
        <v>-5.7000000000000002E-2</v>
      </c>
      <c r="V166" s="46">
        <f t="shared" si="64"/>
        <v>-5.6914265764700919E-2</v>
      </c>
      <c r="W166" s="45">
        <f t="shared" si="65"/>
        <v>-5.1962737648830977E-2</v>
      </c>
      <c r="X166" s="44">
        <f t="shared" si="66"/>
        <v>0.92</v>
      </c>
      <c r="Y166" s="46">
        <f t="shared" si="67"/>
        <v>-5.6481236574816275E-2</v>
      </c>
      <c r="Z166" s="46">
        <f t="shared" si="68"/>
        <v>-5.6481236574816274</v>
      </c>
      <c r="AA166" s="44">
        <f>SUM($X$140:X166)</f>
        <v>24.840000000000018</v>
      </c>
    </row>
    <row r="167" spans="1:27" x14ac:dyDescent="0.25">
      <c r="A167" s="44">
        <f t="shared" si="61"/>
        <v>142</v>
      </c>
      <c r="B167" s="44" t="s">
        <v>28</v>
      </c>
      <c r="C167" s="44">
        <f t="shared" si="54"/>
        <v>0.92</v>
      </c>
      <c r="D167" s="44">
        <f t="shared" si="55"/>
        <v>2.34</v>
      </c>
      <c r="E167" s="44">
        <f t="shared" si="59"/>
        <v>1.42</v>
      </c>
      <c r="F167" s="44">
        <f>VLOOKUP(B167,'5. Control Tower-Mini Optimizer'!$D$34:$H$36,3,FALSE)</f>
        <v>16</v>
      </c>
      <c r="G167" s="44">
        <f>VLOOKUP(B167,'5. Control Tower-Mini Optimizer'!$D$34:$H$36,4,FALSE)</f>
        <v>20</v>
      </c>
      <c r="H167" s="44">
        <f t="shared" si="69"/>
        <v>27</v>
      </c>
      <c r="I167" s="44">
        <f>VLOOKUP(B167,'5. Control Tower-Mini Optimizer'!$D$34:$H$36,5,FALSE)</f>
        <v>75</v>
      </c>
      <c r="J167" s="45" cm="1">
        <f t="array" ref="J167">_xlfn.XLOOKUP(SUM(F167:G167)&amp;B167,M:M&amp;B:B,O:O)</f>
        <v>89.770693932156561</v>
      </c>
      <c r="K167" s="44">
        <v>1</v>
      </c>
      <c r="L167" s="44">
        <f t="shared" si="62"/>
        <v>28</v>
      </c>
      <c r="M167" s="44">
        <f>SUM($K$103:K167)</f>
        <v>64</v>
      </c>
      <c r="N167" s="46">
        <f t="shared" si="63"/>
        <v>2.6876437983771144E-3</v>
      </c>
      <c r="O167" s="46">
        <f>SUM($N$103:N167)</f>
        <v>99.996067403969306</v>
      </c>
      <c r="P167" s="47">
        <f>'6. Distribution generators'!E85</f>
        <v>3.4071076912873567E-2</v>
      </c>
      <c r="Q167" s="45">
        <f>100-SUM($P$103:P166)</f>
        <v>0.10568442888808249</v>
      </c>
      <c r="R167" s="45">
        <f t="shared" si="56"/>
        <v>1.5007188902107713E-3</v>
      </c>
      <c r="S167" s="44">
        <f t="shared" si="57"/>
        <v>0.8</v>
      </c>
      <c r="T167" s="45">
        <f t="shared" si="60"/>
        <v>1.9784125087849041E-3</v>
      </c>
      <c r="U167" s="46">
        <f t="shared" si="58"/>
        <v>-5.7000000000000002E-2</v>
      </c>
      <c r="V167" s="46">
        <f t="shared" si="64"/>
        <v>-5.6939759875533798E-2</v>
      </c>
      <c r="W167" s="45">
        <f t="shared" si="65"/>
        <v>-5.3460628476538125E-2</v>
      </c>
      <c r="X167" s="44">
        <f t="shared" si="66"/>
        <v>0.92</v>
      </c>
      <c r="Y167" s="46">
        <f t="shared" si="67"/>
        <v>-5.8109378778845783E-2</v>
      </c>
      <c r="Z167" s="46">
        <f t="shared" si="68"/>
        <v>-5.8109378778845784</v>
      </c>
      <c r="AA167" s="44">
        <f>SUM($X$140:X167)</f>
        <v>25.760000000000019</v>
      </c>
    </row>
    <row r="168" spans="1:27" x14ac:dyDescent="0.25">
      <c r="A168" s="44">
        <f t="shared" si="61"/>
        <v>143</v>
      </c>
      <c r="B168" s="44" t="s">
        <v>28</v>
      </c>
      <c r="C168" s="44">
        <f t="shared" si="54"/>
        <v>0.92</v>
      </c>
      <c r="D168" s="44">
        <f t="shared" si="55"/>
        <v>2.34</v>
      </c>
      <c r="E168" s="44">
        <f t="shared" si="59"/>
        <v>1.42</v>
      </c>
      <c r="F168" s="44">
        <f>VLOOKUP(B168,'5. Control Tower-Mini Optimizer'!$D$34:$H$36,3,FALSE)</f>
        <v>16</v>
      </c>
      <c r="G168" s="44">
        <f>VLOOKUP(B168,'5. Control Tower-Mini Optimizer'!$D$34:$H$36,4,FALSE)</f>
        <v>20</v>
      </c>
      <c r="H168" s="44">
        <f t="shared" si="69"/>
        <v>28</v>
      </c>
      <c r="I168" s="44">
        <f>VLOOKUP(B168,'5. Control Tower-Mini Optimizer'!$D$34:$H$36,5,FALSE)</f>
        <v>75</v>
      </c>
      <c r="J168" s="45" cm="1">
        <f t="array" ref="J168">_xlfn.XLOOKUP(SUM(F168:G168)&amp;B168,M:M&amp;B:B,O:O)</f>
        <v>89.770693932156561</v>
      </c>
      <c r="K168" s="44">
        <v>1</v>
      </c>
      <c r="L168" s="44">
        <f t="shared" si="62"/>
        <v>29</v>
      </c>
      <c r="M168" s="44">
        <f>SUM($K$103:K168)</f>
        <v>65</v>
      </c>
      <c r="N168" s="46">
        <f t="shared" ref="N168:N173" si="70">Q168*100/SUM($Q$104:$Q$173)</f>
        <v>1.8211876937989794E-3</v>
      </c>
      <c r="O168" s="46">
        <f>SUM($N$103:N168)</f>
        <v>99.997888591663099</v>
      </c>
      <c r="P168" s="47">
        <f>'6. Distribution generators'!E86</f>
        <v>2.5894018453783876E-2</v>
      </c>
      <c r="Q168" s="45">
        <f>100-SUM($P$103:P167)</f>
        <v>7.1613351975202022E-2</v>
      </c>
      <c r="R168" s="45">
        <f t="shared" si="56"/>
        <v>1.0169095980478687E-3</v>
      </c>
      <c r="S168" s="44">
        <f t="shared" si="57"/>
        <v>0.8</v>
      </c>
      <c r="T168" s="45">
        <f t="shared" si="60"/>
        <v>1.3406019489757817E-3</v>
      </c>
      <c r="U168" s="46">
        <f t="shared" si="58"/>
        <v>-5.7000000000000002E-2</v>
      </c>
      <c r="V168" s="46">
        <f t="shared" si="64"/>
        <v>-5.6959180389374142E-2</v>
      </c>
      <c r="W168" s="45">
        <f t="shared" si="65"/>
        <v>-5.4601668842350487E-2</v>
      </c>
      <c r="X168" s="44">
        <f t="shared" si="66"/>
        <v>0.92</v>
      </c>
      <c r="Y168" s="46">
        <f t="shared" si="67"/>
        <v>-5.9349640046033138E-2</v>
      </c>
      <c r="Z168" s="46">
        <f t="shared" si="68"/>
        <v>-5.9349640046033141</v>
      </c>
      <c r="AA168" s="44">
        <f>SUM($X$140:X168)</f>
        <v>26.680000000000021</v>
      </c>
    </row>
    <row r="169" spans="1:27" x14ac:dyDescent="0.25">
      <c r="A169" s="44">
        <f t="shared" si="61"/>
        <v>145</v>
      </c>
      <c r="B169" s="44" t="s">
        <v>28</v>
      </c>
      <c r="C169" s="44">
        <f t="shared" ref="C169:C203" si="71">C168</f>
        <v>0.92</v>
      </c>
      <c r="D169" s="44">
        <f t="shared" ref="D169:D203" si="72">D168</f>
        <v>2.34</v>
      </c>
      <c r="E169" s="44">
        <f t="shared" si="59"/>
        <v>1.42</v>
      </c>
      <c r="F169" s="44">
        <f>VLOOKUP(B169,'5. Control Tower-Mini Optimizer'!$D$34:$H$36,3,FALSE)</f>
        <v>16</v>
      </c>
      <c r="G169" s="44">
        <f>VLOOKUP(B169,'5. Control Tower-Mini Optimizer'!$D$34:$H$36,4,FALSE)</f>
        <v>20</v>
      </c>
      <c r="H169" s="44">
        <f t="shared" si="69"/>
        <v>29</v>
      </c>
      <c r="I169" s="44">
        <f>VLOOKUP(B169,'5. Control Tower-Mini Optimizer'!$D$34:$H$36,5,FALSE)</f>
        <v>75</v>
      </c>
      <c r="J169" s="45" cm="1">
        <f t="array" ref="J169">_xlfn.XLOOKUP(SUM(F169:G169)&amp;B169,M:M&amp;B:B,O:O)</f>
        <v>89.770693932156561</v>
      </c>
      <c r="K169" s="44">
        <v>1</v>
      </c>
      <c r="L169" s="44">
        <f t="shared" si="62"/>
        <v>30</v>
      </c>
      <c r="M169" s="44">
        <f>SUM($K$103:K169)</f>
        <v>66</v>
      </c>
      <c r="N169" s="46">
        <f t="shared" si="70"/>
        <v>1.1626810543197412E-3</v>
      </c>
      <c r="O169" s="46">
        <f>SUM($N$103:N169)</f>
        <v>99.999051272717423</v>
      </c>
      <c r="P169" s="47">
        <f>'6. Distribution generators'!E87</f>
        <v>1.9636297327452777E-2</v>
      </c>
      <c r="Q169" s="45">
        <f>100-SUM($P$103:P168)</f>
        <v>4.5719333521418548E-2</v>
      </c>
      <c r="R169" s="45">
        <f t="shared" ref="R169:R173" si="73">E169*Q169/100</f>
        <v>6.4921453600414337E-4</v>
      </c>
      <c r="S169" s="44">
        <f t="shared" ref="S169:S203" si="74">S168</f>
        <v>0.8</v>
      </c>
      <c r="T169" s="45">
        <f t="shared" si="60"/>
        <v>8.5586592352095527E-4</v>
      </c>
      <c r="U169" s="46">
        <f t="shared" ref="U169:U203" si="75">U168</f>
        <v>-5.7000000000000002E-2</v>
      </c>
      <c r="V169" s="46">
        <f t="shared" si="64"/>
        <v>-5.6973939979892793E-2</v>
      </c>
      <c r="W169" s="45">
        <f t="shared" si="65"/>
        <v>-5.5468859520367689E-2</v>
      </c>
      <c r="X169" s="44">
        <f t="shared" si="66"/>
        <v>0.92</v>
      </c>
      <c r="Y169" s="46">
        <f t="shared" si="67"/>
        <v>-6.0292238609095314E-2</v>
      </c>
      <c r="Z169" s="46">
        <f t="shared" si="68"/>
        <v>-6.0292238609095312</v>
      </c>
      <c r="AA169" s="44">
        <f>SUM($X$140:X169)</f>
        <v>27.600000000000023</v>
      </c>
    </row>
    <row r="170" spans="1:27" x14ac:dyDescent="0.25">
      <c r="A170" s="44">
        <f t="shared" si="61"/>
        <v>146</v>
      </c>
      <c r="B170" s="44" t="s">
        <v>28</v>
      </c>
      <c r="C170" s="44">
        <f t="shared" si="71"/>
        <v>0.92</v>
      </c>
      <c r="D170" s="44">
        <f t="shared" si="72"/>
        <v>2.34</v>
      </c>
      <c r="E170" s="44">
        <f t="shared" si="59"/>
        <v>1.42</v>
      </c>
      <c r="F170" s="44">
        <f>VLOOKUP(B170,'5. Control Tower-Mini Optimizer'!$D$34:$H$36,3,FALSE)</f>
        <v>16</v>
      </c>
      <c r="G170" s="44">
        <f>VLOOKUP(B170,'5. Control Tower-Mini Optimizer'!$D$34:$H$36,4,FALSE)</f>
        <v>20</v>
      </c>
      <c r="H170" s="44">
        <f t="shared" si="69"/>
        <v>30</v>
      </c>
      <c r="I170" s="44">
        <f>VLOOKUP(B170,'5. Control Tower-Mini Optimizer'!$D$34:$H$36,5,FALSE)</f>
        <v>75</v>
      </c>
      <c r="J170" s="45" cm="1">
        <f t="array" ref="J170">_xlfn.XLOOKUP(SUM(F170:G170)&amp;B170,M:M&amp;B:B,O:O)</f>
        <v>89.770693932156561</v>
      </c>
      <c r="K170" s="44">
        <v>1</v>
      </c>
      <c r="L170" s="44">
        <f t="shared" si="62"/>
        <v>31</v>
      </c>
      <c r="M170" s="44">
        <f>SUM($K$103:K170)</f>
        <v>67</v>
      </c>
      <c r="N170" s="46">
        <f t="shared" si="70"/>
        <v>6.6331351938133721E-4</v>
      </c>
      <c r="O170" s="46">
        <f>SUM($N$103:N170)</f>
        <v>99.999714586236806</v>
      </c>
      <c r="P170" s="47">
        <f>'6. Distribution generators'!E88</f>
        <v>1.4859900680234552E-2</v>
      </c>
      <c r="Q170" s="45">
        <f>100-SUM($P$103:P169)</f>
        <v>2.6083036193966791E-2</v>
      </c>
      <c r="R170" s="45">
        <f t="shared" si="73"/>
        <v>3.7037911395432839E-4</v>
      </c>
      <c r="S170" s="44">
        <f t="shared" si="74"/>
        <v>0.8</v>
      </c>
      <c r="T170" s="45">
        <f t="shared" ref="T170:T173" si="76">D170*Q170*S170/100</f>
        <v>4.882744375510584E-4</v>
      </c>
      <c r="U170" s="46">
        <f t="shared" si="75"/>
        <v>-5.7000000000000002E-2</v>
      </c>
      <c r="V170" s="46">
        <f t="shared" si="64"/>
        <v>-5.6985132669369436E-2</v>
      </c>
      <c r="W170" s="45">
        <f t="shared" si="65"/>
        <v>-5.6126479117864045E-2</v>
      </c>
      <c r="X170" s="44">
        <f t="shared" si="66"/>
        <v>0.92</v>
      </c>
      <c r="Y170" s="46">
        <f t="shared" si="67"/>
        <v>-6.1007042519417437E-2</v>
      </c>
      <c r="Z170" s="46">
        <f t="shared" si="68"/>
        <v>-6.1007042519417434</v>
      </c>
      <c r="AA170" s="44">
        <f>SUM($X$140:X170)</f>
        <v>28.520000000000024</v>
      </c>
    </row>
    <row r="171" spans="1:27" x14ac:dyDescent="0.25">
      <c r="A171" s="44">
        <f t="shared" si="61"/>
        <v>147</v>
      </c>
      <c r="B171" s="44" t="s">
        <v>28</v>
      </c>
      <c r="C171" s="44">
        <f t="shared" si="71"/>
        <v>0.92</v>
      </c>
      <c r="D171" s="44">
        <f t="shared" si="72"/>
        <v>2.34</v>
      </c>
      <c r="E171" s="44">
        <f t="shared" si="59"/>
        <v>1.42</v>
      </c>
      <c r="F171" s="44">
        <f>VLOOKUP(B171,'5. Control Tower-Mini Optimizer'!$D$34:$H$36,3,FALSE)</f>
        <v>16</v>
      </c>
      <c r="G171" s="44">
        <f>VLOOKUP(B171,'5. Control Tower-Mini Optimizer'!$D$34:$H$36,4,FALSE)</f>
        <v>20</v>
      </c>
      <c r="H171" s="44">
        <f t="shared" si="69"/>
        <v>31</v>
      </c>
      <c r="I171" s="44">
        <f>VLOOKUP(B171,'5. Control Tower-Mini Optimizer'!$D$34:$H$36,5,FALSE)</f>
        <v>75</v>
      </c>
      <c r="J171" s="45" cm="1">
        <f t="array" ref="J171">_xlfn.XLOOKUP(SUM(F171:G171)&amp;B171,M:M&amp;B:B,O:O)</f>
        <v>89.770693932156561</v>
      </c>
      <c r="K171" s="44">
        <v>1</v>
      </c>
      <c r="L171" s="44">
        <f t="shared" si="62"/>
        <v>32</v>
      </c>
      <c r="M171" s="44">
        <f>SUM($K$103:K171)</f>
        <v>68</v>
      </c>
      <c r="N171" s="46">
        <f t="shared" si="70"/>
        <v>2.8541376321168524E-4</v>
      </c>
      <c r="O171" s="46">
        <f>SUM($N$103:N171)</f>
        <v>100.00000000000001</v>
      </c>
      <c r="P171" s="47">
        <f>'6. Distribution generators'!E89</f>
        <v>1.122313551375609E-2</v>
      </c>
      <c r="Q171" s="45">
        <f>100-SUM($P$103:P170)</f>
        <v>1.1223135513731108E-2</v>
      </c>
      <c r="R171" s="45">
        <f t="shared" si="73"/>
        <v>1.5936852429498173E-4</v>
      </c>
      <c r="S171" s="44">
        <f t="shared" si="74"/>
        <v>0.8</v>
      </c>
      <c r="T171" s="45">
        <f>D171*Q171*S171/100</f>
        <v>2.1009709681704634E-4</v>
      </c>
      <c r="U171" s="46">
        <f t="shared" si="75"/>
        <v>-5.7000000000000002E-2</v>
      </c>
      <c r="V171" s="46">
        <f t="shared" si="64"/>
        <v>-5.6993602812757178E-2</v>
      </c>
      <c r="W171" s="45">
        <f t="shared" si="65"/>
        <v>-5.6624137191645149E-2</v>
      </c>
      <c r="X171" s="44">
        <f t="shared" si="66"/>
        <v>0.92</v>
      </c>
      <c r="Y171" s="46">
        <f t="shared" si="67"/>
        <v>-6.1547975208309944E-2</v>
      </c>
      <c r="Z171" s="46">
        <f t="shared" si="68"/>
        <v>-6.1547975208309946</v>
      </c>
      <c r="AA171" s="44">
        <f>SUM($X$140:X171)</f>
        <v>29.440000000000026</v>
      </c>
    </row>
    <row r="172" spans="1:27" x14ac:dyDescent="0.25">
      <c r="A172" s="44">
        <f t="shared" si="61"/>
        <v>163.5</v>
      </c>
      <c r="B172" s="44" t="s">
        <v>28</v>
      </c>
      <c r="C172" s="44">
        <f t="shared" si="71"/>
        <v>0.92</v>
      </c>
      <c r="D172" s="44">
        <f t="shared" si="72"/>
        <v>2.34</v>
      </c>
      <c r="E172" s="44">
        <f t="shared" si="59"/>
        <v>1.42</v>
      </c>
      <c r="F172" s="44">
        <f>VLOOKUP(B172,'5. Control Tower-Mini Optimizer'!$D$34:$H$36,3,FALSE)</f>
        <v>16</v>
      </c>
      <c r="G172" s="44">
        <f>VLOOKUP(B172,'5. Control Tower-Mini Optimizer'!$D$34:$H$36,4,FALSE)</f>
        <v>20</v>
      </c>
      <c r="H172" s="44">
        <f t="shared" si="69"/>
        <v>32</v>
      </c>
      <c r="I172" s="44">
        <f>VLOOKUP(B172,'5. Control Tower-Mini Optimizer'!$D$34:$H$36,5,FALSE)</f>
        <v>75</v>
      </c>
      <c r="J172" s="45" cm="1">
        <f t="array" ref="J172">_xlfn.XLOOKUP(SUM(F172:G172)&amp;B172,M:M&amp;B:B,O:O)</f>
        <v>89.770693932156561</v>
      </c>
      <c r="K172" s="44">
        <v>1</v>
      </c>
      <c r="L172" s="44">
        <f t="shared" si="62"/>
        <v>33</v>
      </c>
      <c r="M172" s="44">
        <f>SUM($K$103:K172)</f>
        <v>69</v>
      </c>
      <c r="N172" s="46">
        <f t="shared" si="70"/>
        <v>0</v>
      </c>
      <c r="O172" s="46">
        <f>SUM($N$103:N172)</f>
        <v>100.00000000000001</v>
      </c>
      <c r="P172" s="47">
        <f>'6. Distribution generators'!E90</f>
        <v>0</v>
      </c>
      <c r="Q172" s="45">
        <f>100-SUM($P$103:P171)</f>
        <v>0</v>
      </c>
      <c r="R172" s="45">
        <f t="shared" si="73"/>
        <v>0</v>
      </c>
      <c r="S172" s="44">
        <f t="shared" si="74"/>
        <v>0.8</v>
      </c>
      <c r="T172" s="45">
        <f t="shared" si="76"/>
        <v>0</v>
      </c>
      <c r="U172" s="46">
        <f t="shared" si="75"/>
        <v>-5.7000000000000002E-2</v>
      </c>
      <c r="V172" s="46">
        <f t="shared" si="64"/>
        <v>-5.7000000000000002E-2</v>
      </c>
      <c r="W172" s="45">
        <f t="shared" si="65"/>
        <v>-5.7000000000000002E-2</v>
      </c>
      <c r="X172" s="44">
        <f t="shared" si="66"/>
        <v>0.92</v>
      </c>
      <c r="Y172" s="46">
        <f t="shared" si="67"/>
        <v>-6.1956521739130431E-2</v>
      </c>
      <c r="Z172" s="46">
        <f t="shared" si="68"/>
        <v>-6.195652173913043</v>
      </c>
      <c r="AA172" s="44">
        <f>SUM($X$140:X172)</f>
        <v>30.360000000000028</v>
      </c>
    </row>
    <row r="173" spans="1:27" x14ac:dyDescent="0.25">
      <c r="A173" s="44">
        <f t="shared" si="61"/>
        <v>163.5</v>
      </c>
      <c r="B173" s="44" t="s">
        <v>28</v>
      </c>
      <c r="C173" s="44">
        <f t="shared" si="71"/>
        <v>0.92</v>
      </c>
      <c r="D173" s="44">
        <f t="shared" si="72"/>
        <v>2.34</v>
      </c>
      <c r="E173" s="44">
        <f t="shared" si="59"/>
        <v>1.42</v>
      </c>
      <c r="F173" s="44">
        <f>VLOOKUP(B173,'5. Control Tower-Mini Optimizer'!$D$34:$H$36,3,FALSE)</f>
        <v>16</v>
      </c>
      <c r="G173" s="44">
        <f>VLOOKUP(B173,'5. Control Tower-Mini Optimizer'!$D$34:$H$36,4,FALSE)</f>
        <v>20</v>
      </c>
      <c r="H173" s="44">
        <f t="shared" si="69"/>
        <v>33</v>
      </c>
      <c r="I173" s="44">
        <f>VLOOKUP(B173,'5. Control Tower-Mini Optimizer'!$D$34:$H$36,5,FALSE)</f>
        <v>75</v>
      </c>
      <c r="J173" s="45" cm="1">
        <f t="array" ref="J173">_xlfn.XLOOKUP(SUM(F173:G173)&amp;B173,M:M&amp;B:B,O:O)</f>
        <v>89.770693932156561</v>
      </c>
      <c r="K173" s="44">
        <v>1</v>
      </c>
      <c r="L173" s="44">
        <f t="shared" si="62"/>
        <v>34</v>
      </c>
      <c r="M173" s="44">
        <f>SUM($K$103:K173)</f>
        <v>70</v>
      </c>
      <c r="N173" s="46">
        <f t="shared" si="70"/>
        <v>0</v>
      </c>
      <c r="O173" s="46">
        <f>SUM($N$103:N173)</f>
        <v>100.00000000000001</v>
      </c>
      <c r="P173" s="47">
        <f>'6. Distribution generators'!E91</f>
        <v>0</v>
      </c>
      <c r="Q173" s="45">
        <f>100-SUM($P$103:P172)</f>
        <v>0</v>
      </c>
      <c r="R173" s="45">
        <f t="shared" si="73"/>
        <v>0</v>
      </c>
      <c r="S173" s="44">
        <f t="shared" si="74"/>
        <v>0.8</v>
      </c>
      <c r="T173" s="45">
        <f t="shared" si="76"/>
        <v>0</v>
      </c>
      <c r="U173" s="46">
        <f t="shared" si="75"/>
        <v>-5.7000000000000002E-2</v>
      </c>
      <c r="V173" s="46">
        <f t="shared" si="64"/>
        <v>-5.7000000000000002E-2</v>
      </c>
      <c r="W173" s="45">
        <f t="shared" si="65"/>
        <v>-5.7000000000000002E-2</v>
      </c>
      <c r="X173" s="44">
        <f t="shared" si="66"/>
        <v>0.92</v>
      </c>
      <c r="Y173" s="46">
        <f t="shared" si="67"/>
        <v>-6.1956521739130431E-2</v>
      </c>
      <c r="Z173" s="46">
        <f t="shared" si="68"/>
        <v>-6.195652173913043</v>
      </c>
      <c r="AA173" s="44">
        <f>SUM($X$140:X173)</f>
        <v>31.28000000000003</v>
      </c>
    </row>
    <row r="174" spans="1:27" x14ac:dyDescent="0.25">
      <c r="A174" s="44">
        <f t="shared" si="61"/>
        <v>163.5</v>
      </c>
      <c r="B174" s="44" t="s">
        <v>28</v>
      </c>
      <c r="C174" s="44">
        <f t="shared" si="71"/>
        <v>0.92</v>
      </c>
      <c r="D174" s="44">
        <f t="shared" si="72"/>
        <v>2.34</v>
      </c>
      <c r="E174" s="44">
        <f t="shared" ref="E174:E203" si="77">D174-C174</f>
        <v>1.42</v>
      </c>
      <c r="F174" s="44">
        <f>VLOOKUP(B174,'5. Control Tower-Mini Optimizer'!$D$34:$H$36,3,FALSE)</f>
        <v>16</v>
      </c>
      <c r="G174" s="44">
        <f>VLOOKUP(B174,'5. Control Tower-Mini Optimizer'!$D$34:$H$36,4,FALSE)</f>
        <v>20</v>
      </c>
      <c r="H174" s="44">
        <f t="shared" si="69"/>
        <v>34</v>
      </c>
      <c r="I174" s="44">
        <f>VLOOKUP(B174,'5. Control Tower-Mini Optimizer'!$D$34:$H$36,5,FALSE)</f>
        <v>75</v>
      </c>
      <c r="J174" s="45" cm="1">
        <f t="array" ref="J174">_xlfn.XLOOKUP(SUM(F174:G174)&amp;B174,M:M&amp;B:B,O:O)</f>
        <v>89.770693932156561</v>
      </c>
      <c r="K174" s="44">
        <v>1</v>
      </c>
      <c r="L174" s="44">
        <f t="shared" si="62"/>
        <v>35</v>
      </c>
      <c r="M174" s="44">
        <f>SUM($K$103:K174)</f>
        <v>71</v>
      </c>
      <c r="N174" s="46">
        <f t="shared" ref="N174:N203" si="78">Q174*100/SUM($Q$104:$Q$173)</f>
        <v>0</v>
      </c>
      <c r="O174" s="46">
        <f>SUM($N$103:N174)</f>
        <v>100.00000000000001</v>
      </c>
      <c r="P174" s="47">
        <f>'6. Distribution generators'!E92</f>
        <v>0</v>
      </c>
      <c r="Q174" s="45">
        <f>100-SUM($P$103:P173)</f>
        <v>0</v>
      </c>
      <c r="R174" s="45">
        <f t="shared" ref="R174:R203" si="79">E174*Q174/100</f>
        <v>0</v>
      </c>
      <c r="S174" s="44">
        <f t="shared" si="74"/>
        <v>0.8</v>
      </c>
      <c r="T174" s="45">
        <f t="shared" ref="T174:T203" si="80">D174*Q174*S174/100</f>
        <v>0</v>
      </c>
      <c r="U174" s="46">
        <f t="shared" si="75"/>
        <v>-5.7000000000000002E-2</v>
      </c>
      <c r="V174" s="46">
        <f t="shared" si="64"/>
        <v>-5.7000000000000002E-2</v>
      </c>
      <c r="W174" s="45">
        <f t="shared" si="65"/>
        <v>-5.7000000000000002E-2</v>
      </c>
      <c r="X174" s="44">
        <f t="shared" si="66"/>
        <v>0.92</v>
      </c>
      <c r="Y174" s="46">
        <f t="shared" si="67"/>
        <v>-6.1956521739130431E-2</v>
      </c>
      <c r="Z174" s="46">
        <f t="shared" si="68"/>
        <v>-6.195652173913043</v>
      </c>
      <c r="AA174" s="44">
        <f>SUM($X$140:X174)</f>
        <v>32.200000000000031</v>
      </c>
    </row>
    <row r="175" spans="1:27" x14ac:dyDescent="0.25">
      <c r="A175" s="44">
        <f t="shared" si="61"/>
        <v>163.5</v>
      </c>
      <c r="B175" s="44" t="s">
        <v>28</v>
      </c>
      <c r="C175" s="44">
        <f t="shared" si="71"/>
        <v>0.92</v>
      </c>
      <c r="D175" s="44">
        <f t="shared" si="72"/>
        <v>2.34</v>
      </c>
      <c r="E175" s="44">
        <f t="shared" si="77"/>
        <v>1.42</v>
      </c>
      <c r="F175" s="44">
        <f>VLOOKUP(B175,'5. Control Tower-Mini Optimizer'!$D$34:$H$36,3,FALSE)</f>
        <v>16</v>
      </c>
      <c r="G175" s="44">
        <f>VLOOKUP(B175,'5. Control Tower-Mini Optimizer'!$D$34:$H$36,4,FALSE)</f>
        <v>20</v>
      </c>
      <c r="H175" s="44">
        <f t="shared" si="69"/>
        <v>35</v>
      </c>
      <c r="I175" s="44">
        <f>VLOOKUP(B175,'5. Control Tower-Mini Optimizer'!$D$34:$H$36,5,FALSE)</f>
        <v>75</v>
      </c>
      <c r="J175" s="45" cm="1">
        <f t="array" ref="J175">_xlfn.XLOOKUP(SUM(F175:G175)&amp;B175,M:M&amp;B:B,O:O)</f>
        <v>89.770693932156561</v>
      </c>
      <c r="K175" s="44">
        <v>1</v>
      </c>
      <c r="L175" s="44">
        <f t="shared" si="62"/>
        <v>36</v>
      </c>
      <c r="M175" s="44">
        <f>SUM($K$103:K175)</f>
        <v>72</v>
      </c>
      <c r="N175" s="46">
        <f t="shared" si="78"/>
        <v>0</v>
      </c>
      <c r="O175" s="46">
        <f>SUM($N$103:N175)</f>
        <v>100.00000000000001</v>
      </c>
      <c r="P175" s="47">
        <f>'6. Distribution generators'!E93</f>
        <v>0</v>
      </c>
      <c r="Q175" s="45">
        <f>100-SUM($P$103:P174)</f>
        <v>0</v>
      </c>
      <c r="R175" s="45">
        <f t="shared" si="79"/>
        <v>0</v>
      </c>
      <c r="S175" s="44">
        <f t="shared" si="74"/>
        <v>0.8</v>
      </c>
      <c r="T175" s="45">
        <f t="shared" si="80"/>
        <v>0</v>
      </c>
      <c r="U175" s="46">
        <f t="shared" si="75"/>
        <v>-5.7000000000000002E-2</v>
      </c>
      <c r="V175" s="46">
        <f t="shared" si="64"/>
        <v>-5.7000000000000002E-2</v>
      </c>
      <c r="W175" s="45">
        <f t="shared" si="65"/>
        <v>-5.7000000000000002E-2</v>
      </c>
      <c r="X175" s="44">
        <f t="shared" si="66"/>
        <v>0.92</v>
      </c>
      <c r="Y175" s="46">
        <f t="shared" si="67"/>
        <v>-6.1956521739130431E-2</v>
      </c>
      <c r="Z175" s="46">
        <f t="shared" si="68"/>
        <v>-6.195652173913043</v>
      </c>
      <c r="AA175" s="44">
        <f>SUM($X$140:X175)</f>
        <v>33.120000000000033</v>
      </c>
    </row>
    <row r="176" spans="1:27" x14ac:dyDescent="0.25">
      <c r="A176" s="44">
        <f t="shared" si="61"/>
        <v>163.5</v>
      </c>
      <c r="B176" s="44" t="s">
        <v>28</v>
      </c>
      <c r="C176" s="44">
        <f t="shared" si="71"/>
        <v>0.92</v>
      </c>
      <c r="D176" s="44">
        <f t="shared" si="72"/>
        <v>2.34</v>
      </c>
      <c r="E176" s="44">
        <f t="shared" si="77"/>
        <v>1.42</v>
      </c>
      <c r="F176" s="44">
        <f>VLOOKUP(B176,'5. Control Tower-Mini Optimizer'!$D$34:$H$36,3,FALSE)</f>
        <v>16</v>
      </c>
      <c r="G176" s="44">
        <f>VLOOKUP(B176,'5. Control Tower-Mini Optimizer'!$D$34:$H$36,4,FALSE)</f>
        <v>20</v>
      </c>
      <c r="H176" s="44">
        <f t="shared" si="69"/>
        <v>36</v>
      </c>
      <c r="I176" s="44">
        <f>VLOOKUP(B176,'5. Control Tower-Mini Optimizer'!$D$34:$H$36,5,FALSE)</f>
        <v>75</v>
      </c>
      <c r="J176" s="45" cm="1">
        <f t="array" ref="J176">_xlfn.XLOOKUP(SUM(F176:G176)&amp;B176,M:M&amp;B:B,O:O)</f>
        <v>89.770693932156561</v>
      </c>
      <c r="K176" s="44">
        <v>1</v>
      </c>
      <c r="L176" s="44">
        <f t="shared" si="62"/>
        <v>37</v>
      </c>
      <c r="M176" s="44">
        <f>SUM($K$103:K176)</f>
        <v>73</v>
      </c>
      <c r="N176" s="46">
        <f t="shared" si="78"/>
        <v>0</v>
      </c>
      <c r="O176" s="46">
        <f>SUM($N$103:N176)</f>
        <v>100.00000000000001</v>
      </c>
      <c r="P176" s="47">
        <f>'6. Distribution generators'!E94</f>
        <v>0</v>
      </c>
      <c r="Q176" s="45">
        <f>100-SUM($P$103:P175)</f>
        <v>0</v>
      </c>
      <c r="R176" s="45">
        <f t="shared" si="79"/>
        <v>0</v>
      </c>
      <c r="S176" s="44">
        <f t="shared" si="74"/>
        <v>0.8</v>
      </c>
      <c r="T176" s="45">
        <f t="shared" si="80"/>
        <v>0</v>
      </c>
      <c r="U176" s="46">
        <f t="shared" si="75"/>
        <v>-5.7000000000000002E-2</v>
      </c>
      <c r="V176" s="46">
        <f t="shared" si="64"/>
        <v>-5.7000000000000002E-2</v>
      </c>
      <c r="W176" s="45">
        <f t="shared" si="65"/>
        <v>-5.7000000000000002E-2</v>
      </c>
      <c r="X176" s="44">
        <f t="shared" si="66"/>
        <v>0.92</v>
      </c>
      <c r="Y176" s="46">
        <f t="shared" si="67"/>
        <v>-6.1956521739130431E-2</v>
      </c>
      <c r="Z176" s="46">
        <f t="shared" si="68"/>
        <v>-6.195652173913043</v>
      </c>
      <c r="AA176" s="44">
        <f>SUM($X$140:X176)</f>
        <v>34.040000000000035</v>
      </c>
    </row>
    <row r="177" spans="1:27" x14ac:dyDescent="0.25">
      <c r="A177" s="44">
        <f t="shared" si="61"/>
        <v>163.5</v>
      </c>
      <c r="B177" s="44" t="s">
        <v>28</v>
      </c>
      <c r="C177" s="44">
        <f t="shared" si="71"/>
        <v>0.92</v>
      </c>
      <c r="D177" s="44">
        <f t="shared" si="72"/>
        <v>2.34</v>
      </c>
      <c r="E177" s="44">
        <f t="shared" si="77"/>
        <v>1.42</v>
      </c>
      <c r="F177" s="44">
        <f>VLOOKUP(B177,'5. Control Tower-Mini Optimizer'!$D$34:$H$36,3,FALSE)</f>
        <v>16</v>
      </c>
      <c r="G177" s="44">
        <f>VLOOKUP(B177,'5. Control Tower-Mini Optimizer'!$D$34:$H$36,4,FALSE)</f>
        <v>20</v>
      </c>
      <c r="H177" s="44">
        <f t="shared" si="69"/>
        <v>37</v>
      </c>
      <c r="I177" s="44">
        <f>VLOOKUP(B177,'5. Control Tower-Mini Optimizer'!$D$34:$H$36,5,FALSE)</f>
        <v>75</v>
      </c>
      <c r="J177" s="45" cm="1">
        <f t="array" ref="J177">_xlfn.XLOOKUP(SUM(F177:G177)&amp;B177,M:M&amp;B:B,O:O)</f>
        <v>89.770693932156561</v>
      </c>
      <c r="K177" s="44">
        <v>1</v>
      </c>
      <c r="L177" s="44">
        <f t="shared" si="62"/>
        <v>38</v>
      </c>
      <c r="M177" s="44">
        <f>SUM($K$103:K177)</f>
        <v>74</v>
      </c>
      <c r="N177" s="46">
        <f t="shared" si="78"/>
        <v>0</v>
      </c>
      <c r="O177" s="46">
        <f>SUM($N$103:N177)</f>
        <v>100.00000000000001</v>
      </c>
      <c r="P177" s="47">
        <f>'6. Distribution generators'!E95</f>
        <v>0</v>
      </c>
      <c r="Q177" s="45">
        <f>100-SUM($P$103:P176)</f>
        <v>0</v>
      </c>
      <c r="R177" s="45">
        <f t="shared" si="79"/>
        <v>0</v>
      </c>
      <c r="S177" s="44">
        <f t="shared" si="74"/>
        <v>0.8</v>
      </c>
      <c r="T177" s="45">
        <f t="shared" si="80"/>
        <v>0</v>
      </c>
      <c r="U177" s="46">
        <f t="shared" si="75"/>
        <v>-5.7000000000000002E-2</v>
      </c>
      <c r="V177" s="46">
        <f t="shared" si="64"/>
        <v>-5.7000000000000002E-2</v>
      </c>
      <c r="W177" s="45">
        <f t="shared" si="65"/>
        <v>-5.7000000000000002E-2</v>
      </c>
      <c r="X177" s="44">
        <f t="shared" si="66"/>
        <v>0.92</v>
      </c>
      <c r="Y177" s="46">
        <f t="shared" si="67"/>
        <v>-6.1956521739130431E-2</v>
      </c>
      <c r="Z177" s="46">
        <f t="shared" si="68"/>
        <v>-6.195652173913043</v>
      </c>
      <c r="AA177" s="44">
        <f>SUM($X$140:X177)</f>
        <v>34.960000000000036</v>
      </c>
    </row>
    <row r="178" spans="1:27" x14ac:dyDescent="0.25">
      <c r="A178" s="44">
        <f t="shared" si="61"/>
        <v>163.5</v>
      </c>
      <c r="B178" s="44" t="s">
        <v>28</v>
      </c>
      <c r="C178" s="44">
        <f t="shared" si="71"/>
        <v>0.92</v>
      </c>
      <c r="D178" s="44">
        <f t="shared" si="72"/>
        <v>2.34</v>
      </c>
      <c r="E178" s="44">
        <f t="shared" si="77"/>
        <v>1.42</v>
      </c>
      <c r="F178" s="44">
        <f>VLOOKUP(B178,'5. Control Tower-Mini Optimizer'!$D$34:$H$36,3,FALSE)</f>
        <v>16</v>
      </c>
      <c r="G178" s="44">
        <f>VLOOKUP(B178,'5. Control Tower-Mini Optimizer'!$D$34:$H$36,4,FALSE)</f>
        <v>20</v>
      </c>
      <c r="H178" s="44">
        <f t="shared" si="69"/>
        <v>38</v>
      </c>
      <c r="I178" s="44">
        <f>VLOOKUP(B178,'5. Control Tower-Mini Optimizer'!$D$34:$H$36,5,FALSE)</f>
        <v>75</v>
      </c>
      <c r="J178" s="45" cm="1">
        <f t="array" ref="J178">_xlfn.XLOOKUP(SUM(F178:G178)&amp;B178,M:M&amp;B:B,O:O)</f>
        <v>89.770693932156561</v>
      </c>
      <c r="K178" s="44">
        <v>1</v>
      </c>
      <c r="L178" s="44">
        <f t="shared" si="62"/>
        <v>39</v>
      </c>
      <c r="M178" s="44">
        <f>SUM($K$103:K178)</f>
        <v>75</v>
      </c>
      <c r="N178" s="46">
        <f t="shared" si="78"/>
        <v>0</v>
      </c>
      <c r="O178" s="46">
        <f>SUM($N$103:N178)</f>
        <v>100.00000000000001</v>
      </c>
      <c r="P178" s="47">
        <f>'6. Distribution generators'!E96</f>
        <v>0</v>
      </c>
      <c r="Q178" s="45">
        <f>100-SUM($P$103:P177)</f>
        <v>0</v>
      </c>
      <c r="R178" s="45">
        <f t="shared" si="79"/>
        <v>0</v>
      </c>
      <c r="S178" s="44">
        <f t="shared" si="74"/>
        <v>0.8</v>
      </c>
      <c r="T178" s="45">
        <f t="shared" si="80"/>
        <v>0</v>
      </c>
      <c r="U178" s="46">
        <f t="shared" si="75"/>
        <v>-5.7000000000000002E-2</v>
      </c>
      <c r="V178" s="46">
        <f t="shared" si="64"/>
        <v>-5.7000000000000002E-2</v>
      </c>
      <c r="W178" s="45">
        <f t="shared" si="65"/>
        <v>-5.7000000000000002E-2</v>
      </c>
      <c r="X178" s="44">
        <f t="shared" si="66"/>
        <v>0.92</v>
      </c>
      <c r="Y178" s="46">
        <f t="shared" si="67"/>
        <v>-6.1956521739130431E-2</v>
      </c>
      <c r="Z178" s="46">
        <f t="shared" si="68"/>
        <v>-6.195652173913043</v>
      </c>
      <c r="AA178" s="44">
        <f>SUM($X$140:X178)</f>
        <v>35.880000000000038</v>
      </c>
    </row>
    <row r="179" spans="1:27" x14ac:dyDescent="0.25">
      <c r="A179" s="44">
        <f t="shared" si="61"/>
        <v>163.5</v>
      </c>
      <c r="B179" s="44" t="s">
        <v>28</v>
      </c>
      <c r="C179" s="44">
        <f t="shared" si="71"/>
        <v>0.92</v>
      </c>
      <c r="D179" s="44">
        <f t="shared" si="72"/>
        <v>2.34</v>
      </c>
      <c r="E179" s="44">
        <f t="shared" si="77"/>
        <v>1.42</v>
      </c>
      <c r="F179" s="44">
        <f>VLOOKUP(B179,'5. Control Tower-Mini Optimizer'!$D$34:$H$36,3,FALSE)</f>
        <v>16</v>
      </c>
      <c r="G179" s="44">
        <f>VLOOKUP(B179,'5. Control Tower-Mini Optimizer'!$D$34:$H$36,4,FALSE)</f>
        <v>20</v>
      </c>
      <c r="H179" s="44">
        <f t="shared" si="69"/>
        <v>39</v>
      </c>
      <c r="I179" s="44">
        <f>VLOOKUP(B179,'5. Control Tower-Mini Optimizer'!$D$34:$H$36,5,FALSE)</f>
        <v>75</v>
      </c>
      <c r="J179" s="45" cm="1">
        <f t="array" ref="J179">_xlfn.XLOOKUP(SUM(F179:G179)&amp;B179,M:M&amp;B:B,O:O)</f>
        <v>89.770693932156561</v>
      </c>
      <c r="K179" s="44">
        <v>1</v>
      </c>
      <c r="L179" s="44">
        <f t="shared" si="62"/>
        <v>40</v>
      </c>
      <c r="M179" s="44">
        <f>SUM($K$103:K179)</f>
        <v>76</v>
      </c>
      <c r="N179" s="46">
        <f t="shared" si="78"/>
        <v>0</v>
      </c>
      <c r="O179" s="46">
        <f>SUM($N$103:N179)</f>
        <v>100.00000000000001</v>
      </c>
      <c r="P179" s="47">
        <f>'6. Distribution generators'!E97</f>
        <v>0</v>
      </c>
      <c r="Q179" s="45">
        <f>100-SUM($P$103:P178)</f>
        <v>0</v>
      </c>
      <c r="R179" s="45">
        <f t="shared" si="79"/>
        <v>0</v>
      </c>
      <c r="S179" s="44">
        <f t="shared" si="74"/>
        <v>0.8</v>
      </c>
      <c r="T179" s="45">
        <f t="shared" si="80"/>
        <v>0</v>
      </c>
      <c r="U179" s="46">
        <f t="shared" si="75"/>
        <v>-5.7000000000000002E-2</v>
      </c>
      <c r="V179" s="46">
        <f t="shared" si="64"/>
        <v>-5.7000000000000002E-2</v>
      </c>
      <c r="W179" s="45">
        <f t="shared" si="65"/>
        <v>-5.7000000000000002E-2</v>
      </c>
      <c r="X179" s="44">
        <f t="shared" si="66"/>
        <v>0.92</v>
      </c>
      <c r="Y179" s="46">
        <f t="shared" si="67"/>
        <v>-6.1956521739130431E-2</v>
      </c>
      <c r="Z179" s="46">
        <f t="shared" si="68"/>
        <v>-6.195652173913043</v>
      </c>
      <c r="AA179" s="44">
        <f>SUM($X$140:X179)</f>
        <v>36.80000000000004</v>
      </c>
    </row>
    <row r="180" spans="1:27" x14ac:dyDescent="0.25">
      <c r="A180" s="44">
        <f t="shared" si="61"/>
        <v>163.5</v>
      </c>
      <c r="B180" s="44" t="s">
        <v>28</v>
      </c>
      <c r="C180" s="44">
        <f t="shared" si="71"/>
        <v>0.92</v>
      </c>
      <c r="D180" s="44">
        <f t="shared" si="72"/>
        <v>2.34</v>
      </c>
      <c r="E180" s="44">
        <f t="shared" si="77"/>
        <v>1.42</v>
      </c>
      <c r="F180" s="44">
        <f>VLOOKUP(B180,'5. Control Tower-Mini Optimizer'!$D$34:$H$36,3,FALSE)</f>
        <v>16</v>
      </c>
      <c r="G180" s="44">
        <f>VLOOKUP(B180,'5. Control Tower-Mini Optimizer'!$D$34:$H$36,4,FALSE)</f>
        <v>20</v>
      </c>
      <c r="H180" s="44">
        <f t="shared" si="69"/>
        <v>40</v>
      </c>
      <c r="I180" s="44">
        <f>VLOOKUP(B180,'5. Control Tower-Mini Optimizer'!$D$34:$H$36,5,FALSE)</f>
        <v>75</v>
      </c>
      <c r="J180" s="45" cm="1">
        <f t="array" ref="J180">_xlfn.XLOOKUP(SUM(F180:G180)&amp;B180,M:M&amp;B:B,O:O)</f>
        <v>89.770693932156561</v>
      </c>
      <c r="K180" s="44">
        <v>1</v>
      </c>
      <c r="L180" s="44">
        <f t="shared" si="62"/>
        <v>41</v>
      </c>
      <c r="M180" s="44">
        <f>SUM($K$103:K180)</f>
        <v>77</v>
      </c>
      <c r="N180" s="46">
        <f t="shared" si="78"/>
        <v>0</v>
      </c>
      <c r="O180" s="46">
        <f>SUM($N$103:N180)</f>
        <v>100.00000000000001</v>
      </c>
      <c r="P180" s="47">
        <f>'6. Distribution generators'!E98</f>
        <v>0</v>
      </c>
      <c r="Q180" s="45">
        <f>100-SUM($P$103:P179)</f>
        <v>0</v>
      </c>
      <c r="R180" s="45">
        <f t="shared" si="79"/>
        <v>0</v>
      </c>
      <c r="S180" s="44">
        <f t="shared" si="74"/>
        <v>0.8</v>
      </c>
      <c r="T180" s="45">
        <f t="shared" si="80"/>
        <v>0</v>
      </c>
      <c r="U180" s="46">
        <f t="shared" si="75"/>
        <v>-5.7000000000000002E-2</v>
      </c>
      <c r="V180" s="46">
        <f t="shared" si="64"/>
        <v>-5.7000000000000002E-2</v>
      </c>
      <c r="W180" s="45">
        <f t="shared" si="65"/>
        <v>-5.7000000000000002E-2</v>
      </c>
      <c r="X180" s="44">
        <f t="shared" si="66"/>
        <v>0.92</v>
      </c>
      <c r="Y180" s="46">
        <f t="shared" si="67"/>
        <v>-6.1956521739130431E-2</v>
      </c>
      <c r="Z180" s="46">
        <f t="shared" si="68"/>
        <v>-6.195652173913043</v>
      </c>
      <c r="AA180" s="44">
        <f>SUM($X$140:X180)</f>
        <v>37.720000000000041</v>
      </c>
    </row>
    <row r="181" spans="1:27" x14ac:dyDescent="0.25">
      <c r="A181" s="44">
        <f t="shared" si="61"/>
        <v>163.5</v>
      </c>
      <c r="B181" s="44" t="s">
        <v>28</v>
      </c>
      <c r="C181" s="44">
        <f t="shared" si="71"/>
        <v>0.92</v>
      </c>
      <c r="D181" s="44">
        <f t="shared" si="72"/>
        <v>2.34</v>
      </c>
      <c r="E181" s="44">
        <f t="shared" si="77"/>
        <v>1.42</v>
      </c>
      <c r="F181" s="44">
        <f>VLOOKUP(B181,'5. Control Tower-Mini Optimizer'!$D$34:$H$36,3,FALSE)</f>
        <v>16</v>
      </c>
      <c r="G181" s="44">
        <f>VLOOKUP(B181,'5. Control Tower-Mini Optimizer'!$D$34:$H$36,4,FALSE)</f>
        <v>20</v>
      </c>
      <c r="H181" s="44">
        <f t="shared" si="69"/>
        <v>41</v>
      </c>
      <c r="I181" s="44">
        <f>VLOOKUP(B181,'5. Control Tower-Mini Optimizer'!$D$34:$H$36,5,FALSE)</f>
        <v>75</v>
      </c>
      <c r="J181" s="45" cm="1">
        <f t="array" ref="J181">_xlfn.XLOOKUP(SUM(F181:G181)&amp;B181,M:M&amp;B:B,O:O)</f>
        <v>89.770693932156561</v>
      </c>
      <c r="K181" s="44">
        <v>1</v>
      </c>
      <c r="L181" s="44">
        <f t="shared" si="62"/>
        <v>42</v>
      </c>
      <c r="M181" s="44">
        <f>SUM($K$103:K181)</f>
        <v>78</v>
      </c>
      <c r="N181" s="46">
        <f t="shared" si="78"/>
        <v>0</v>
      </c>
      <c r="O181" s="46">
        <f>SUM($N$103:N181)</f>
        <v>100.00000000000001</v>
      </c>
      <c r="P181" s="47">
        <f>'6. Distribution generators'!E99</f>
        <v>0</v>
      </c>
      <c r="Q181" s="45">
        <f>100-SUM($P$103:P180)</f>
        <v>0</v>
      </c>
      <c r="R181" s="45">
        <f t="shared" si="79"/>
        <v>0</v>
      </c>
      <c r="S181" s="44">
        <f t="shared" si="74"/>
        <v>0.8</v>
      </c>
      <c r="T181" s="45">
        <f t="shared" si="80"/>
        <v>0</v>
      </c>
      <c r="U181" s="46">
        <f t="shared" si="75"/>
        <v>-5.7000000000000002E-2</v>
      </c>
      <c r="V181" s="46">
        <f t="shared" si="64"/>
        <v>-5.7000000000000002E-2</v>
      </c>
      <c r="W181" s="45">
        <f t="shared" si="65"/>
        <v>-5.7000000000000002E-2</v>
      </c>
      <c r="X181" s="44">
        <f t="shared" si="66"/>
        <v>0.92</v>
      </c>
      <c r="Y181" s="46">
        <f t="shared" si="67"/>
        <v>-6.1956521739130431E-2</v>
      </c>
      <c r="Z181" s="46">
        <f t="shared" si="68"/>
        <v>-6.195652173913043</v>
      </c>
      <c r="AA181" s="44">
        <f>SUM($X$140:X181)</f>
        <v>38.640000000000043</v>
      </c>
    </row>
    <row r="182" spans="1:27" x14ac:dyDescent="0.25">
      <c r="A182" s="44">
        <f t="shared" si="61"/>
        <v>163.5</v>
      </c>
      <c r="B182" s="44" t="s">
        <v>28</v>
      </c>
      <c r="C182" s="44">
        <f t="shared" si="71"/>
        <v>0.92</v>
      </c>
      <c r="D182" s="44">
        <f t="shared" si="72"/>
        <v>2.34</v>
      </c>
      <c r="E182" s="44">
        <f t="shared" si="77"/>
        <v>1.42</v>
      </c>
      <c r="F182" s="44">
        <f>VLOOKUP(B182,'5. Control Tower-Mini Optimizer'!$D$34:$H$36,3,FALSE)</f>
        <v>16</v>
      </c>
      <c r="G182" s="44">
        <f>VLOOKUP(B182,'5. Control Tower-Mini Optimizer'!$D$34:$H$36,4,FALSE)</f>
        <v>20</v>
      </c>
      <c r="H182" s="44">
        <f t="shared" si="69"/>
        <v>42</v>
      </c>
      <c r="I182" s="44">
        <f>VLOOKUP(B182,'5. Control Tower-Mini Optimizer'!$D$34:$H$36,5,FALSE)</f>
        <v>75</v>
      </c>
      <c r="J182" s="45" cm="1">
        <f t="array" ref="J182">_xlfn.XLOOKUP(SUM(F182:G182)&amp;B182,M:M&amp;B:B,O:O)</f>
        <v>89.770693932156561</v>
      </c>
      <c r="K182" s="44">
        <v>1</v>
      </c>
      <c r="L182" s="44">
        <f t="shared" si="62"/>
        <v>43</v>
      </c>
      <c r="M182" s="44">
        <f>SUM($K$103:K182)</f>
        <v>79</v>
      </c>
      <c r="N182" s="46">
        <f t="shared" si="78"/>
        <v>0</v>
      </c>
      <c r="O182" s="46">
        <f>SUM($N$103:N182)</f>
        <v>100.00000000000001</v>
      </c>
      <c r="P182" s="47">
        <f>'6. Distribution generators'!E100</f>
        <v>0</v>
      </c>
      <c r="Q182" s="45">
        <f>100-SUM($P$103:P181)</f>
        <v>0</v>
      </c>
      <c r="R182" s="45">
        <f t="shared" si="79"/>
        <v>0</v>
      </c>
      <c r="S182" s="44">
        <f t="shared" si="74"/>
        <v>0.8</v>
      </c>
      <c r="T182" s="45">
        <f t="shared" si="80"/>
        <v>0</v>
      </c>
      <c r="U182" s="46">
        <f t="shared" si="75"/>
        <v>-5.7000000000000002E-2</v>
      </c>
      <c r="V182" s="46">
        <f t="shared" si="64"/>
        <v>-5.7000000000000002E-2</v>
      </c>
      <c r="W182" s="45">
        <f t="shared" si="65"/>
        <v>-5.7000000000000002E-2</v>
      </c>
      <c r="X182" s="44">
        <f t="shared" si="66"/>
        <v>0.92</v>
      </c>
      <c r="Y182" s="46">
        <f t="shared" si="67"/>
        <v>-6.1956521739130431E-2</v>
      </c>
      <c r="Z182" s="46">
        <f t="shared" si="68"/>
        <v>-6.195652173913043</v>
      </c>
      <c r="AA182" s="44">
        <f>SUM($X$140:X182)</f>
        <v>39.560000000000045</v>
      </c>
    </row>
    <row r="183" spans="1:27" x14ac:dyDescent="0.25">
      <c r="A183" s="44">
        <f t="shared" si="61"/>
        <v>163.5</v>
      </c>
      <c r="B183" s="44" t="s">
        <v>28</v>
      </c>
      <c r="C183" s="44">
        <f t="shared" si="71"/>
        <v>0.92</v>
      </c>
      <c r="D183" s="44">
        <f t="shared" si="72"/>
        <v>2.34</v>
      </c>
      <c r="E183" s="44">
        <f t="shared" si="77"/>
        <v>1.42</v>
      </c>
      <c r="F183" s="44">
        <f>VLOOKUP(B183,'5. Control Tower-Mini Optimizer'!$D$34:$H$36,3,FALSE)</f>
        <v>16</v>
      </c>
      <c r="G183" s="44">
        <f>VLOOKUP(B183,'5. Control Tower-Mini Optimizer'!$D$34:$H$36,4,FALSE)</f>
        <v>20</v>
      </c>
      <c r="H183" s="44">
        <f t="shared" si="69"/>
        <v>43</v>
      </c>
      <c r="I183" s="44">
        <f>VLOOKUP(B183,'5. Control Tower-Mini Optimizer'!$D$34:$H$36,5,FALSE)</f>
        <v>75</v>
      </c>
      <c r="J183" s="45" cm="1">
        <f t="array" ref="J183">_xlfn.XLOOKUP(SUM(F183:G183)&amp;B183,M:M&amp;B:B,O:O)</f>
        <v>89.770693932156561</v>
      </c>
      <c r="K183" s="44">
        <v>1</v>
      </c>
      <c r="L183" s="44">
        <f t="shared" si="62"/>
        <v>44</v>
      </c>
      <c r="M183" s="44">
        <f>SUM($K$103:K183)</f>
        <v>80</v>
      </c>
      <c r="N183" s="46">
        <f t="shared" si="78"/>
        <v>0</v>
      </c>
      <c r="O183" s="46">
        <f>SUM($N$103:N183)</f>
        <v>100.00000000000001</v>
      </c>
      <c r="P183" s="47">
        <f>'6. Distribution generators'!E101</f>
        <v>0</v>
      </c>
      <c r="Q183" s="45">
        <f>100-SUM($P$103:P182)</f>
        <v>0</v>
      </c>
      <c r="R183" s="45">
        <f t="shared" si="79"/>
        <v>0</v>
      </c>
      <c r="S183" s="44">
        <f t="shared" si="74"/>
        <v>0.8</v>
      </c>
      <c r="T183" s="45">
        <f t="shared" si="80"/>
        <v>0</v>
      </c>
      <c r="U183" s="46">
        <f t="shared" si="75"/>
        <v>-5.7000000000000002E-2</v>
      </c>
      <c r="V183" s="46">
        <f t="shared" si="64"/>
        <v>-5.7000000000000002E-2</v>
      </c>
      <c r="W183" s="45">
        <f t="shared" si="65"/>
        <v>-5.7000000000000002E-2</v>
      </c>
      <c r="X183" s="44">
        <f t="shared" si="66"/>
        <v>0.92</v>
      </c>
      <c r="Y183" s="46">
        <f t="shared" si="67"/>
        <v>-6.1956521739130431E-2</v>
      </c>
      <c r="Z183" s="46">
        <f t="shared" si="68"/>
        <v>-6.195652173913043</v>
      </c>
      <c r="AA183" s="44">
        <f>SUM($X$140:X183)</f>
        <v>40.480000000000047</v>
      </c>
    </row>
    <row r="184" spans="1:27" x14ac:dyDescent="0.25">
      <c r="A184" s="44">
        <f t="shared" si="61"/>
        <v>163.5</v>
      </c>
      <c r="B184" s="44" t="s">
        <v>28</v>
      </c>
      <c r="C184" s="44">
        <f t="shared" si="71"/>
        <v>0.92</v>
      </c>
      <c r="D184" s="44">
        <f t="shared" si="72"/>
        <v>2.34</v>
      </c>
      <c r="E184" s="44">
        <f t="shared" si="77"/>
        <v>1.42</v>
      </c>
      <c r="F184" s="44">
        <f>VLOOKUP(B184,'5. Control Tower-Mini Optimizer'!$D$34:$H$36,3,FALSE)</f>
        <v>16</v>
      </c>
      <c r="G184" s="44">
        <f>VLOOKUP(B184,'5. Control Tower-Mini Optimizer'!$D$34:$H$36,4,FALSE)</f>
        <v>20</v>
      </c>
      <c r="H184" s="44">
        <f t="shared" si="69"/>
        <v>44</v>
      </c>
      <c r="I184" s="44">
        <f>VLOOKUP(B184,'5. Control Tower-Mini Optimizer'!$D$34:$H$36,5,FALSE)</f>
        <v>75</v>
      </c>
      <c r="J184" s="45" cm="1">
        <f t="array" ref="J184">_xlfn.XLOOKUP(SUM(F184:G184)&amp;B184,M:M&amp;B:B,O:O)</f>
        <v>89.770693932156561</v>
      </c>
      <c r="K184" s="44">
        <v>1</v>
      </c>
      <c r="L184" s="44">
        <f t="shared" si="62"/>
        <v>45</v>
      </c>
      <c r="M184" s="44">
        <f>SUM($K$103:K184)</f>
        <v>81</v>
      </c>
      <c r="N184" s="46">
        <f t="shared" si="78"/>
        <v>0</v>
      </c>
      <c r="O184" s="46">
        <f>SUM($N$103:N184)</f>
        <v>100.00000000000001</v>
      </c>
      <c r="P184" s="47">
        <f>'6. Distribution generators'!E102</f>
        <v>0</v>
      </c>
      <c r="Q184" s="45">
        <f>100-SUM($P$103:P183)</f>
        <v>0</v>
      </c>
      <c r="R184" s="45">
        <f t="shared" si="79"/>
        <v>0</v>
      </c>
      <c r="S184" s="44">
        <f t="shared" si="74"/>
        <v>0.8</v>
      </c>
      <c r="T184" s="45">
        <f t="shared" si="80"/>
        <v>0</v>
      </c>
      <c r="U184" s="46">
        <f t="shared" si="75"/>
        <v>-5.7000000000000002E-2</v>
      </c>
      <c r="V184" s="46">
        <f t="shared" si="64"/>
        <v>-5.7000000000000002E-2</v>
      </c>
      <c r="W184" s="45">
        <f t="shared" si="65"/>
        <v>-5.7000000000000002E-2</v>
      </c>
      <c r="X184" s="44">
        <f t="shared" si="66"/>
        <v>0.92</v>
      </c>
      <c r="Y184" s="46">
        <f t="shared" si="67"/>
        <v>-6.1956521739130431E-2</v>
      </c>
      <c r="Z184" s="46">
        <f t="shared" si="68"/>
        <v>-6.195652173913043</v>
      </c>
      <c r="AA184" s="44">
        <f>SUM($X$140:X184)</f>
        <v>41.400000000000048</v>
      </c>
    </row>
    <row r="185" spans="1:27" x14ac:dyDescent="0.25">
      <c r="A185" s="44">
        <f t="shared" si="61"/>
        <v>163.5</v>
      </c>
      <c r="B185" s="44" t="s">
        <v>28</v>
      </c>
      <c r="C185" s="44">
        <f t="shared" si="71"/>
        <v>0.92</v>
      </c>
      <c r="D185" s="44">
        <f t="shared" si="72"/>
        <v>2.34</v>
      </c>
      <c r="E185" s="44">
        <f t="shared" si="77"/>
        <v>1.42</v>
      </c>
      <c r="F185" s="44">
        <f>VLOOKUP(B185,'5. Control Tower-Mini Optimizer'!$D$34:$H$36,3,FALSE)</f>
        <v>16</v>
      </c>
      <c r="G185" s="44">
        <f>VLOOKUP(B185,'5. Control Tower-Mini Optimizer'!$D$34:$H$36,4,FALSE)</f>
        <v>20</v>
      </c>
      <c r="H185" s="44">
        <f t="shared" si="69"/>
        <v>45</v>
      </c>
      <c r="I185" s="44">
        <f>VLOOKUP(B185,'5. Control Tower-Mini Optimizer'!$D$34:$H$36,5,FALSE)</f>
        <v>75</v>
      </c>
      <c r="J185" s="45" cm="1">
        <f t="array" ref="J185">_xlfn.XLOOKUP(SUM(F185:G185)&amp;B185,M:M&amp;B:B,O:O)</f>
        <v>89.770693932156561</v>
      </c>
      <c r="K185" s="44">
        <v>1</v>
      </c>
      <c r="L185" s="44">
        <f t="shared" si="62"/>
        <v>46</v>
      </c>
      <c r="M185" s="44">
        <f>SUM($K$103:K185)</f>
        <v>82</v>
      </c>
      <c r="N185" s="46">
        <f t="shared" si="78"/>
        <v>0</v>
      </c>
      <c r="O185" s="46">
        <f>SUM($N$103:N185)</f>
        <v>100.00000000000001</v>
      </c>
      <c r="P185" s="47">
        <f>'6. Distribution generators'!E103</f>
        <v>0</v>
      </c>
      <c r="Q185" s="45">
        <f>100-SUM($P$103:P184)</f>
        <v>0</v>
      </c>
      <c r="R185" s="45">
        <f t="shared" si="79"/>
        <v>0</v>
      </c>
      <c r="S185" s="44">
        <f t="shared" si="74"/>
        <v>0.8</v>
      </c>
      <c r="T185" s="45">
        <f t="shared" si="80"/>
        <v>0</v>
      </c>
      <c r="U185" s="46">
        <f t="shared" si="75"/>
        <v>-5.7000000000000002E-2</v>
      </c>
      <c r="V185" s="46">
        <f t="shared" si="64"/>
        <v>-5.7000000000000002E-2</v>
      </c>
      <c r="W185" s="45">
        <f t="shared" si="65"/>
        <v>-5.7000000000000002E-2</v>
      </c>
      <c r="X185" s="44">
        <f t="shared" si="66"/>
        <v>0.92</v>
      </c>
      <c r="Y185" s="46">
        <f t="shared" si="67"/>
        <v>-6.1956521739130431E-2</v>
      </c>
      <c r="Z185" s="46">
        <f t="shared" si="68"/>
        <v>-6.195652173913043</v>
      </c>
      <c r="AA185" s="44">
        <f>SUM($X$140:X185)</f>
        <v>42.32000000000005</v>
      </c>
    </row>
    <row r="186" spans="1:27" x14ac:dyDescent="0.25">
      <c r="A186" s="44">
        <f t="shared" si="61"/>
        <v>163.5</v>
      </c>
      <c r="B186" s="44" t="s">
        <v>28</v>
      </c>
      <c r="C186" s="44">
        <f t="shared" si="71"/>
        <v>0.92</v>
      </c>
      <c r="D186" s="44">
        <f t="shared" si="72"/>
        <v>2.34</v>
      </c>
      <c r="E186" s="44">
        <f t="shared" si="77"/>
        <v>1.42</v>
      </c>
      <c r="F186" s="44">
        <f>VLOOKUP(B186,'5. Control Tower-Mini Optimizer'!$D$34:$H$36,3,FALSE)</f>
        <v>16</v>
      </c>
      <c r="G186" s="44">
        <f>VLOOKUP(B186,'5. Control Tower-Mini Optimizer'!$D$34:$H$36,4,FALSE)</f>
        <v>20</v>
      </c>
      <c r="H186" s="44">
        <f t="shared" si="69"/>
        <v>46</v>
      </c>
      <c r="I186" s="44">
        <f>VLOOKUP(B186,'5. Control Tower-Mini Optimizer'!$D$34:$H$36,5,FALSE)</f>
        <v>75</v>
      </c>
      <c r="J186" s="45" cm="1">
        <f t="array" ref="J186">_xlfn.XLOOKUP(SUM(F186:G186)&amp;B186,M:M&amp;B:B,O:O)</f>
        <v>89.770693932156561</v>
      </c>
      <c r="K186" s="44">
        <v>1</v>
      </c>
      <c r="L186" s="44">
        <f t="shared" si="62"/>
        <v>47</v>
      </c>
      <c r="M186" s="44">
        <f>SUM($K$103:K186)</f>
        <v>83</v>
      </c>
      <c r="N186" s="46">
        <f t="shared" si="78"/>
        <v>0</v>
      </c>
      <c r="O186" s="46">
        <f>SUM($N$103:N186)</f>
        <v>100.00000000000001</v>
      </c>
      <c r="P186" s="47">
        <f>'6. Distribution generators'!E104</f>
        <v>0</v>
      </c>
      <c r="Q186" s="45">
        <f>100-SUM($P$103:P185)</f>
        <v>0</v>
      </c>
      <c r="R186" s="45">
        <f t="shared" si="79"/>
        <v>0</v>
      </c>
      <c r="S186" s="44">
        <f t="shared" si="74"/>
        <v>0.8</v>
      </c>
      <c r="T186" s="45">
        <f t="shared" si="80"/>
        <v>0</v>
      </c>
      <c r="U186" s="46">
        <f t="shared" si="75"/>
        <v>-5.7000000000000002E-2</v>
      </c>
      <c r="V186" s="46">
        <f t="shared" si="64"/>
        <v>-5.7000000000000002E-2</v>
      </c>
      <c r="W186" s="45">
        <f t="shared" si="65"/>
        <v>-5.7000000000000002E-2</v>
      </c>
      <c r="X186" s="44">
        <f t="shared" si="66"/>
        <v>0.92</v>
      </c>
      <c r="Y186" s="46">
        <f t="shared" si="67"/>
        <v>-6.1956521739130431E-2</v>
      </c>
      <c r="Z186" s="46">
        <f t="shared" si="68"/>
        <v>-6.195652173913043</v>
      </c>
      <c r="AA186" s="44">
        <f>SUM($X$140:X186)</f>
        <v>43.240000000000052</v>
      </c>
    </row>
    <row r="187" spans="1:27" x14ac:dyDescent="0.25">
      <c r="A187" s="44">
        <f t="shared" si="61"/>
        <v>163.5</v>
      </c>
      <c r="B187" s="44" t="s">
        <v>28</v>
      </c>
      <c r="C187" s="44">
        <f t="shared" si="71"/>
        <v>0.92</v>
      </c>
      <c r="D187" s="44">
        <f t="shared" si="72"/>
        <v>2.34</v>
      </c>
      <c r="E187" s="44">
        <f t="shared" si="77"/>
        <v>1.42</v>
      </c>
      <c r="F187" s="44">
        <f>VLOOKUP(B187,'5. Control Tower-Mini Optimizer'!$D$34:$H$36,3,FALSE)</f>
        <v>16</v>
      </c>
      <c r="G187" s="44">
        <f>VLOOKUP(B187,'5. Control Tower-Mini Optimizer'!$D$34:$H$36,4,FALSE)</f>
        <v>20</v>
      </c>
      <c r="H187" s="44">
        <f t="shared" si="69"/>
        <v>47</v>
      </c>
      <c r="I187" s="44">
        <f>VLOOKUP(B187,'5. Control Tower-Mini Optimizer'!$D$34:$H$36,5,FALSE)</f>
        <v>75</v>
      </c>
      <c r="J187" s="45" cm="1">
        <f t="array" ref="J187">_xlfn.XLOOKUP(SUM(F187:G187)&amp;B187,M:M&amp;B:B,O:O)</f>
        <v>89.770693932156561</v>
      </c>
      <c r="K187" s="44">
        <v>1</v>
      </c>
      <c r="L187" s="44">
        <f t="shared" si="62"/>
        <v>48</v>
      </c>
      <c r="M187" s="44">
        <f>SUM($K$103:K187)</f>
        <v>84</v>
      </c>
      <c r="N187" s="46">
        <f t="shared" si="78"/>
        <v>0</v>
      </c>
      <c r="O187" s="46">
        <f>SUM($N$103:N187)</f>
        <v>100.00000000000001</v>
      </c>
      <c r="P187" s="47">
        <f>'6. Distribution generators'!E105</f>
        <v>0</v>
      </c>
      <c r="Q187" s="45">
        <f>100-SUM($P$103:P186)</f>
        <v>0</v>
      </c>
      <c r="R187" s="45">
        <f t="shared" si="79"/>
        <v>0</v>
      </c>
      <c r="S187" s="44">
        <f t="shared" si="74"/>
        <v>0.8</v>
      </c>
      <c r="T187" s="45">
        <f t="shared" si="80"/>
        <v>0</v>
      </c>
      <c r="U187" s="46">
        <f t="shared" si="75"/>
        <v>-5.7000000000000002E-2</v>
      </c>
      <c r="V187" s="46">
        <f t="shared" si="64"/>
        <v>-5.7000000000000002E-2</v>
      </c>
      <c r="W187" s="45">
        <f t="shared" si="65"/>
        <v>-5.7000000000000002E-2</v>
      </c>
      <c r="X187" s="44">
        <f t="shared" si="66"/>
        <v>0.92</v>
      </c>
      <c r="Y187" s="46">
        <f t="shared" si="67"/>
        <v>-6.1956521739130431E-2</v>
      </c>
      <c r="Z187" s="46">
        <f t="shared" si="68"/>
        <v>-6.195652173913043</v>
      </c>
      <c r="AA187" s="44">
        <f>SUM($X$140:X187)</f>
        <v>44.160000000000053</v>
      </c>
    </row>
    <row r="188" spans="1:27" x14ac:dyDescent="0.25">
      <c r="A188" s="44">
        <f t="shared" si="61"/>
        <v>163.5</v>
      </c>
      <c r="B188" s="44" t="s">
        <v>28</v>
      </c>
      <c r="C188" s="44">
        <f t="shared" si="71"/>
        <v>0.92</v>
      </c>
      <c r="D188" s="44">
        <f t="shared" si="72"/>
        <v>2.34</v>
      </c>
      <c r="E188" s="44">
        <f t="shared" si="77"/>
        <v>1.42</v>
      </c>
      <c r="F188" s="44">
        <f>VLOOKUP(B188,'5. Control Tower-Mini Optimizer'!$D$34:$H$36,3,FALSE)</f>
        <v>16</v>
      </c>
      <c r="G188" s="44">
        <f>VLOOKUP(B188,'5. Control Tower-Mini Optimizer'!$D$34:$H$36,4,FALSE)</f>
        <v>20</v>
      </c>
      <c r="H188" s="44">
        <f t="shared" si="69"/>
        <v>48</v>
      </c>
      <c r="I188" s="44">
        <f>VLOOKUP(B188,'5. Control Tower-Mini Optimizer'!$D$34:$H$36,5,FALSE)</f>
        <v>75</v>
      </c>
      <c r="J188" s="45" cm="1">
        <f t="array" ref="J188">_xlfn.XLOOKUP(SUM(F188:G188)&amp;B188,M:M&amp;B:B,O:O)</f>
        <v>89.770693932156561</v>
      </c>
      <c r="K188" s="44">
        <v>1</v>
      </c>
      <c r="L188" s="44">
        <f t="shared" si="62"/>
        <v>49</v>
      </c>
      <c r="M188" s="44">
        <f>SUM($K$103:K188)</f>
        <v>85</v>
      </c>
      <c r="N188" s="46">
        <f t="shared" si="78"/>
        <v>0</v>
      </c>
      <c r="O188" s="46">
        <f>SUM($N$103:N188)</f>
        <v>100.00000000000001</v>
      </c>
      <c r="P188" s="47">
        <f>'6. Distribution generators'!E106</f>
        <v>0</v>
      </c>
      <c r="Q188" s="45">
        <f>100-SUM($P$103:P187)</f>
        <v>0</v>
      </c>
      <c r="R188" s="45">
        <f t="shared" si="79"/>
        <v>0</v>
      </c>
      <c r="S188" s="44">
        <f t="shared" si="74"/>
        <v>0.8</v>
      </c>
      <c r="T188" s="45">
        <f t="shared" si="80"/>
        <v>0</v>
      </c>
      <c r="U188" s="46">
        <f t="shared" si="75"/>
        <v>-5.7000000000000002E-2</v>
      </c>
      <c r="V188" s="46">
        <f t="shared" si="64"/>
        <v>-5.7000000000000002E-2</v>
      </c>
      <c r="W188" s="45">
        <f t="shared" si="65"/>
        <v>-5.7000000000000002E-2</v>
      </c>
      <c r="X188" s="44">
        <f t="shared" si="66"/>
        <v>0.92</v>
      </c>
      <c r="Y188" s="46">
        <f t="shared" si="67"/>
        <v>-6.1956521739130431E-2</v>
      </c>
      <c r="Z188" s="46">
        <f t="shared" si="68"/>
        <v>-6.195652173913043</v>
      </c>
      <c r="AA188" s="44">
        <f>SUM($X$140:X188)</f>
        <v>45.080000000000055</v>
      </c>
    </row>
    <row r="189" spans="1:27" x14ac:dyDescent="0.25">
      <c r="A189" s="44">
        <f t="shared" si="61"/>
        <v>163.5</v>
      </c>
      <c r="B189" s="44" t="s">
        <v>28</v>
      </c>
      <c r="C189" s="44">
        <f t="shared" si="71"/>
        <v>0.92</v>
      </c>
      <c r="D189" s="44">
        <f t="shared" si="72"/>
        <v>2.34</v>
      </c>
      <c r="E189" s="44">
        <f t="shared" si="77"/>
        <v>1.42</v>
      </c>
      <c r="F189" s="44">
        <f>VLOOKUP(B189,'5. Control Tower-Mini Optimizer'!$D$34:$H$36,3,FALSE)</f>
        <v>16</v>
      </c>
      <c r="G189" s="44">
        <f>VLOOKUP(B189,'5. Control Tower-Mini Optimizer'!$D$34:$H$36,4,FALSE)</f>
        <v>20</v>
      </c>
      <c r="H189" s="44">
        <f t="shared" si="69"/>
        <v>49</v>
      </c>
      <c r="I189" s="44">
        <f>VLOOKUP(B189,'5. Control Tower-Mini Optimizer'!$D$34:$H$36,5,FALSE)</f>
        <v>75</v>
      </c>
      <c r="J189" s="45" cm="1">
        <f t="array" ref="J189">_xlfn.XLOOKUP(SUM(F189:G189)&amp;B189,M:M&amp;B:B,O:O)</f>
        <v>89.770693932156561</v>
      </c>
      <c r="K189" s="44">
        <v>1</v>
      </c>
      <c r="L189" s="44">
        <f t="shared" si="62"/>
        <v>50</v>
      </c>
      <c r="M189" s="44">
        <f>SUM($K$103:K189)</f>
        <v>86</v>
      </c>
      <c r="N189" s="46">
        <f t="shared" si="78"/>
        <v>0</v>
      </c>
      <c r="O189" s="46">
        <f>SUM($N$103:N189)</f>
        <v>100.00000000000001</v>
      </c>
      <c r="P189" s="47">
        <f>'6. Distribution generators'!E107</f>
        <v>0</v>
      </c>
      <c r="Q189" s="45">
        <f>100-SUM($P$103:P188)</f>
        <v>0</v>
      </c>
      <c r="R189" s="45">
        <f t="shared" si="79"/>
        <v>0</v>
      </c>
      <c r="S189" s="44">
        <f t="shared" si="74"/>
        <v>0.8</v>
      </c>
      <c r="T189" s="45">
        <f t="shared" si="80"/>
        <v>0</v>
      </c>
      <c r="U189" s="46">
        <f t="shared" si="75"/>
        <v>-5.7000000000000002E-2</v>
      </c>
      <c r="V189" s="46">
        <f t="shared" si="64"/>
        <v>-5.7000000000000002E-2</v>
      </c>
      <c r="W189" s="45">
        <f t="shared" si="65"/>
        <v>-5.7000000000000002E-2</v>
      </c>
      <c r="X189" s="44">
        <f t="shared" si="66"/>
        <v>0.92</v>
      </c>
      <c r="Y189" s="46">
        <f t="shared" si="67"/>
        <v>-6.1956521739130431E-2</v>
      </c>
      <c r="Z189" s="46">
        <f t="shared" si="68"/>
        <v>-6.195652173913043</v>
      </c>
      <c r="AA189" s="44">
        <f>SUM($X$140:X189)</f>
        <v>46.000000000000057</v>
      </c>
    </row>
    <row r="190" spans="1:27" x14ac:dyDescent="0.25">
      <c r="A190" s="44">
        <f t="shared" si="61"/>
        <v>163.5</v>
      </c>
      <c r="B190" s="44" t="s">
        <v>28</v>
      </c>
      <c r="C190" s="44">
        <f t="shared" si="71"/>
        <v>0.92</v>
      </c>
      <c r="D190" s="44">
        <f t="shared" si="72"/>
        <v>2.34</v>
      </c>
      <c r="E190" s="44">
        <f t="shared" si="77"/>
        <v>1.42</v>
      </c>
      <c r="F190" s="44">
        <f>VLOOKUP(B190,'5. Control Tower-Mini Optimizer'!$D$34:$H$36,3,FALSE)</f>
        <v>16</v>
      </c>
      <c r="G190" s="44">
        <f>VLOOKUP(B190,'5. Control Tower-Mini Optimizer'!$D$34:$H$36,4,FALSE)</f>
        <v>20</v>
      </c>
      <c r="H190" s="44">
        <f t="shared" si="69"/>
        <v>50</v>
      </c>
      <c r="I190" s="44">
        <f>VLOOKUP(B190,'5. Control Tower-Mini Optimizer'!$D$34:$H$36,5,FALSE)</f>
        <v>75</v>
      </c>
      <c r="J190" s="45" cm="1">
        <f t="array" ref="J190">_xlfn.XLOOKUP(SUM(F190:G190)&amp;B190,M:M&amp;B:B,O:O)</f>
        <v>89.770693932156561</v>
      </c>
      <c r="K190" s="44">
        <v>1</v>
      </c>
      <c r="L190" s="44">
        <f t="shared" si="62"/>
        <v>51</v>
      </c>
      <c r="M190" s="44">
        <f>SUM($K$103:K190)</f>
        <v>87</v>
      </c>
      <c r="N190" s="46">
        <f t="shared" si="78"/>
        <v>0</v>
      </c>
      <c r="O190" s="46">
        <f>SUM($N$103:N190)</f>
        <v>100.00000000000001</v>
      </c>
      <c r="P190" s="47">
        <f>'6. Distribution generators'!E108</f>
        <v>0</v>
      </c>
      <c r="Q190" s="45">
        <f>100-SUM($P$103:P189)</f>
        <v>0</v>
      </c>
      <c r="R190" s="45">
        <f t="shared" si="79"/>
        <v>0</v>
      </c>
      <c r="S190" s="44">
        <f t="shared" si="74"/>
        <v>0.8</v>
      </c>
      <c r="T190" s="45">
        <f t="shared" si="80"/>
        <v>0</v>
      </c>
      <c r="U190" s="46">
        <f t="shared" si="75"/>
        <v>-5.7000000000000002E-2</v>
      </c>
      <c r="V190" s="46">
        <f t="shared" si="64"/>
        <v>-5.7000000000000002E-2</v>
      </c>
      <c r="W190" s="45">
        <f t="shared" si="65"/>
        <v>-5.7000000000000002E-2</v>
      </c>
      <c r="X190" s="44">
        <f t="shared" si="66"/>
        <v>0.92</v>
      </c>
      <c r="Y190" s="46">
        <f t="shared" si="67"/>
        <v>-6.1956521739130431E-2</v>
      </c>
      <c r="Z190" s="46">
        <f t="shared" si="68"/>
        <v>-6.195652173913043</v>
      </c>
      <c r="AA190" s="44">
        <f>SUM($X$140:X190)</f>
        <v>46.920000000000059</v>
      </c>
    </row>
    <row r="191" spans="1:27" x14ac:dyDescent="0.25">
      <c r="A191" s="44">
        <f t="shared" si="61"/>
        <v>163.5</v>
      </c>
      <c r="B191" s="44" t="s">
        <v>28</v>
      </c>
      <c r="C191" s="44">
        <f t="shared" si="71"/>
        <v>0.92</v>
      </c>
      <c r="D191" s="44">
        <f t="shared" si="72"/>
        <v>2.34</v>
      </c>
      <c r="E191" s="44">
        <f t="shared" si="77"/>
        <v>1.42</v>
      </c>
      <c r="F191" s="44">
        <f>VLOOKUP(B191,'5. Control Tower-Mini Optimizer'!$D$34:$H$36,3,FALSE)</f>
        <v>16</v>
      </c>
      <c r="G191" s="44">
        <f>VLOOKUP(B191,'5. Control Tower-Mini Optimizer'!$D$34:$H$36,4,FALSE)</f>
        <v>20</v>
      </c>
      <c r="H191" s="44">
        <f t="shared" si="69"/>
        <v>51</v>
      </c>
      <c r="I191" s="44">
        <f>VLOOKUP(B191,'5. Control Tower-Mini Optimizer'!$D$34:$H$36,5,FALSE)</f>
        <v>75</v>
      </c>
      <c r="J191" s="45" cm="1">
        <f t="array" ref="J191">_xlfn.XLOOKUP(SUM(F191:G191)&amp;B191,M:M&amp;B:B,O:O)</f>
        <v>89.770693932156561</v>
      </c>
      <c r="K191" s="44">
        <v>1</v>
      </c>
      <c r="L191" s="44">
        <f t="shared" si="62"/>
        <v>52</v>
      </c>
      <c r="M191" s="44">
        <f>SUM($K$103:K191)</f>
        <v>88</v>
      </c>
      <c r="N191" s="46">
        <f t="shared" si="78"/>
        <v>0</v>
      </c>
      <c r="O191" s="46">
        <f>SUM($N$103:N191)</f>
        <v>100.00000000000001</v>
      </c>
      <c r="P191" s="47">
        <f>'6. Distribution generators'!E109</f>
        <v>0</v>
      </c>
      <c r="Q191" s="45">
        <f>100-SUM($P$103:P190)</f>
        <v>0</v>
      </c>
      <c r="R191" s="45">
        <f t="shared" si="79"/>
        <v>0</v>
      </c>
      <c r="S191" s="44">
        <f t="shared" si="74"/>
        <v>0.8</v>
      </c>
      <c r="T191" s="45">
        <f t="shared" si="80"/>
        <v>0</v>
      </c>
      <c r="U191" s="46">
        <f t="shared" si="75"/>
        <v>-5.7000000000000002E-2</v>
      </c>
      <c r="V191" s="46">
        <f t="shared" si="64"/>
        <v>-5.7000000000000002E-2</v>
      </c>
      <c r="W191" s="45">
        <f t="shared" si="65"/>
        <v>-5.7000000000000002E-2</v>
      </c>
      <c r="X191" s="44">
        <f t="shared" si="66"/>
        <v>0.92</v>
      </c>
      <c r="Y191" s="46">
        <f t="shared" si="67"/>
        <v>-6.1956521739130431E-2</v>
      </c>
      <c r="Z191" s="46">
        <f t="shared" si="68"/>
        <v>-6.195652173913043</v>
      </c>
      <c r="AA191" s="44">
        <f>SUM($X$140:X191)</f>
        <v>47.84000000000006</v>
      </c>
    </row>
    <row r="192" spans="1:27" x14ac:dyDescent="0.25">
      <c r="A192" s="44">
        <f t="shared" si="61"/>
        <v>163.5</v>
      </c>
      <c r="B192" s="44" t="s">
        <v>28</v>
      </c>
      <c r="C192" s="44">
        <f t="shared" si="71"/>
        <v>0.92</v>
      </c>
      <c r="D192" s="44">
        <f t="shared" si="72"/>
        <v>2.34</v>
      </c>
      <c r="E192" s="44">
        <f t="shared" si="77"/>
        <v>1.42</v>
      </c>
      <c r="F192" s="44">
        <f>VLOOKUP(B192,'5. Control Tower-Mini Optimizer'!$D$34:$H$36,3,FALSE)</f>
        <v>16</v>
      </c>
      <c r="G192" s="44">
        <f>VLOOKUP(B192,'5. Control Tower-Mini Optimizer'!$D$34:$H$36,4,FALSE)</f>
        <v>20</v>
      </c>
      <c r="H192" s="44">
        <f t="shared" si="69"/>
        <v>52</v>
      </c>
      <c r="I192" s="44">
        <f>VLOOKUP(B192,'5. Control Tower-Mini Optimizer'!$D$34:$H$36,5,FALSE)</f>
        <v>75</v>
      </c>
      <c r="J192" s="45" cm="1">
        <f t="array" ref="J192">_xlfn.XLOOKUP(SUM(F192:G192)&amp;B192,M:M&amp;B:B,O:O)</f>
        <v>89.770693932156561</v>
      </c>
      <c r="K192" s="44">
        <v>1</v>
      </c>
      <c r="L192" s="44">
        <f t="shared" si="62"/>
        <v>53</v>
      </c>
      <c r="M192" s="44">
        <f>SUM($K$103:K192)</f>
        <v>89</v>
      </c>
      <c r="N192" s="46">
        <f t="shared" si="78"/>
        <v>0</v>
      </c>
      <c r="O192" s="46">
        <f>SUM($N$103:N192)</f>
        <v>100.00000000000001</v>
      </c>
      <c r="P192" s="47">
        <f>'6. Distribution generators'!E110</f>
        <v>0</v>
      </c>
      <c r="Q192" s="45">
        <f>100-SUM($P$103:P191)</f>
        <v>0</v>
      </c>
      <c r="R192" s="45">
        <f t="shared" si="79"/>
        <v>0</v>
      </c>
      <c r="S192" s="44">
        <f t="shared" si="74"/>
        <v>0.8</v>
      </c>
      <c r="T192" s="45">
        <f t="shared" si="80"/>
        <v>0</v>
      </c>
      <c r="U192" s="46">
        <f t="shared" si="75"/>
        <v>-5.7000000000000002E-2</v>
      </c>
      <c r="V192" s="46">
        <f t="shared" si="64"/>
        <v>-5.7000000000000002E-2</v>
      </c>
      <c r="W192" s="45">
        <f t="shared" si="65"/>
        <v>-5.7000000000000002E-2</v>
      </c>
      <c r="X192" s="44">
        <f t="shared" si="66"/>
        <v>0.92</v>
      </c>
      <c r="Y192" s="46">
        <f t="shared" si="67"/>
        <v>-6.1956521739130431E-2</v>
      </c>
      <c r="Z192" s="46">
        <f t="shared" si="68"/>
        <v>-6.195652173913043</v>
      </c>
      <c r="AA192" s="44">
        <f>SUM($X$140:X192)</f>
        <v>48.760000000000062</v>
      </c>
    </row>
    <row r="193" spans="1:27" x14ac:dyDescent="0.25">
      <c r="A193" s="44">
        <f t="shared" si="61"/>
        <v>163.5</v>
      </c>
      <c r="B193" s="44" t="s">
        <v>28</v>
      </c>
      <c r="C193" s="44">
        <f t="shared" si="71"/>
        <v>0.92</v>
      </c>
      <c r="D193" s="44">
        <f t="shared" si="72"/>
        <v>2.34</v>
      </c>
      <c r="E193" s="44">
        <f t="shared" si="77"/>
        <v>1.42</v>
      </c>
      <c r="F193" s="44">
        <f>VLOOKUP(B193,'5. Control Tower-Mini Optimizer'!$D$34:$H$36,3,FALSE)</f>
        <v>16</v>
      </c>
      <c r="G193" s="44">
        <f>VLOOKUP(B193,'5. Control Tower-Mini Optimizer'!$D$34:$H$36,4,FALSE)</f>
        <v>20</v>
      </c>
      <c r="H193" s="44">
        <f t="shared" si="69"/>
        <v>53</v>
      </c>
      <c r="I193" s="44">
        <f>VLOOKUP(B193,'5. Control Tower-Mini Optimizer'!$D$34:$H$36,5,FALSE)</f>
        <v>75</v>
      </c>
      <c r="J193" s="45" cm="1">
        <f t="array" ref="J193">_xlfn.XLOOKUP(SUM(F193:G193)&amp;B193,M:M&amp;B:B,O:O)</f>
        <v>89.770693932156561</v>
      </c>
      <c r="K193" s="44">
        <v>1</v>
      </c>
      <c r="L193" s="44">
        <f t="shared" si="62"/>
        <v>54</v>
      </c>
      <c r="M193" s="44">
        <f>SUM($K$103:K193)</f>
        <v>90</v>
      </c>
      <c r="N193" s="46">
        <f t="shared" si="78"/>
        <v>0</v>
      </c>
      <c r="O193" s="46">
        <f>SUM($N$103:N193)</f>
        <v>100.00000000000001</v>
      </c>
      <c r="P193" s="47">
        <f>'6. Distribution generators'!E111</f>
        <v>0</v>
      </c>
      <c r="Q193" s="45">
        <f>100-SUM($P$103:P192)</f>
        <v>0</v>
      </c>
      <c r="R193" s="45">
        <f t="shared" si="79"/>
        <v>0</v>
      </c>
      <c r="S193" s="44">
        <f t="shared" si="74"/>
        <v>0.8</v>
      </c>
      <c r="T193" s="45">
        <f t="shared" si="80"/>
        <v>0</v>
      </c>
      <c r="U193" s="46">
        <f t="shared" si="75"/>
        <v>-5.7000000000000002E-2</v>
      </c>
      <c r="V193" s="46">
        <f t="shared" si="64"/>
        <v>-5.7000000000000002E-2</v>
      </c>
      <c r="W193" s="45">
        <f t="shared" si="65"/>
        <v>-5.7000000000000002E-2</v>
      </c>
      <c r="X193" s="44">
        <f t="shared" si="66"/>
        <v>0.92</v>
      </c>
      <c r="Y193" s="46">
        <f t="shared" si="67"/>
        <v>-6.1956521739130431E-2</v>
      </c>
      <c r="Z193" s="46">
        <f t="shared" si="68"/>
        <v>-6.195652173913043</v>
      </c>
      <c r="AA193" s="44">
        <f>SUM($X$140:X193)</f>
        <v>49.680000000000064</v>
      </c>
    </row>
    <row r="194" spans="1:27" x14ac:dyDescent="0.25">
      <c r="A194" s="44">
        <f t="shared" ref="A194:A257" si="81">IFERROR(_xlfn.RANK.AVG(Z194,Z:Z,0),"")</f>
        <v>163.5</v>
      </c>
      <c r="B194" s="44" t="s">
        <v>28</v>
      </c>
      <c r="C194" s="44">
        <f t="shared" si="71"/>
        <v>0.92</v>
      </c>
      <c r="D194" s="44">
        <f t="shared" si="72"/>
        <v>2.34</v>
      </c>
      <c r="E194" s="44">
        <f t="shared" si="77"/>
        <v>1.42</v>
      </c>
      <c r="F194" s="44">
        <f>VLOOKUP(B194,'5. Control Tower-Mini Optimizer'!$D$34:$H$36,3,FALSE)</f>
        <v>16</v>
      </c>
      <c r="G194" s="44">
        <f>VLOOKUP(B194,'5. Control Tower-Mini Optimizer'!$D$34:$H$36,4,FALSE)</f>
        <v>20</v>
      </c>
      <c r="H194" s="44">
        <f t="shared" si="69"/>
        <v>54</v>
      </c>
      <c r="I194" s="44">
        <f>VLOOKUP(B194,'5. Control Tower-Mini Optimizer'!$D$34:$H$36,5,FALSE)</f>
        <v>75</v>
      </c>
      <c r="J194" s="45" cm="1">
        <f t="array" ref="J194">_xlfn.XLOOKUP(SUM(F194:G194)&amp;B194,M:M&amp;B:B,O:O)</f>
        <v>89.770693932156561</v>
      </c>
      <c r="K194" s="44">
        <v>1</v>
      </c>
      <c r="L194" s="44">
        <f t="shared" si="62"/>
        <v>55</v>
      </c>
      <c r="M194" s="44">
        <f>SUM($K$103:K194)</f>
        <v>91</v>
      </c>
      <c r="N194" s="46">
        <f t="shared" si="78"/>
        <v>0</v>
      </c>
      <c r="O194" s="46">
        <f>SUM($N$103:N194)</f>
        <v>100.00000000000001</v>
      </c>
      <c r="P194" s="47">
        <f>'6. Distribution generators'!E112</f>
        <v>0</v>
      </c>
      <c r="Q194" s="45">
        <f>100-SUM($P$103:P193)</f>
        <v>0</v>
      </c>
      <c r="R194" s="45">
        <f t="shared" si="79"/>
        <v>0</v>
      </c>
      <c r="S194" s="44">
        <f t="shared" si="74"/>
        <v>0.8</v>
      </c>
      <c r="T194" s="45">
        <f t="shared" si="80"/>
        <v>0</v>
      </c>
      <c r="U194" s="46">
        <f t="shared" si="75"/>
        <v>-5.7000000000000002E-2</v>
      </c>
      <c r="V194" s="46">
        <f t="shared" si="64"/>
        <v>-5.7000000000000002E-2</v>
      </c>
      <c r="W194" s="45">
        <f t="shared" si="65"/>
        <v>-5.7000000000000002E-2</v>
      </c>
      <c r="X194" s="44">
        <f t="shared" si="66"/>
        <v>0.92</v>
      </c>
      <c r="Y194" s="46">
        <f t="shared" si="67"/>
        <v>-6.1956521739130431E-2</v>
      </c>
      <c r="Z194" s="46">
        <f t="shared" si="68"/>
        <v>-6.195652173913043</v>
      </c>
      <c r="AA194" s="44">
        <f>SUM($X$140:X194)</f>
        <v>50.600000000000065</v>
      </c>
    </row>
    <row r="195" spans="1:27" x14ac:dyDescent="0.25">
      <c r="A195" s="44">
        <f t="shared" si="81"/>
        <v>163.5</v>
      </c>
      <c r="B195" s="44" t="s">
        <v>28</v>
      </c>
      <c r="C195" s="44">
        <f t="shared" si="71"/>
        <v>0.92</v>
      </c>
      <c r="D195" s="44">
        <f t="shared" si="72"/>
        <v>2.34</v>
      </c>
      <c r="E195" s="44">
        <f t="shared" si="77"/>
        <v>1.42</v>
      </c>
      <c r="F195" s="44">
        <f>VLOOKUP(B195,'5. Control Tower-Mini Optimizer'!$D$34:$H$36,3,FALSE)</f>
        <v>16</v>
      </c>
      <c r="G195" s="44">
        <f>VLOOKUP(B195,'5. Control Tower-Mini Optimizer'!$D$34:$H$36,4,FALSE)</f>
        <v>20</v>
      </c>
      <c r="H195" s="44">
        <f t="shared" si="69"/>
        <v>55</v>
      </c>
      <c r="I195" s="44">
        <f>VLOOKUP(B195,'5. Control Tower-Mini Optimizer'!$D$34:$H$36,5,FALSE)</f>
        <v>75</v>
      </c>
      <c r="J195" s="45" cm="1">
        <f t="array" ref="J195">_xlfn.XLOOKUP(SUM(F195:G195)&amp;B195,M:M&amp;B:B,O:O)</f>
        <v>89.770693932156561</v>
      </c>
      <c r="K195" s="44">
        <v>1</v>
      </c>
      <c r="L195" s="44">
        <f t="shared" ref="L195:L258" si="82">IF(M195&gt;SUM(F195:G195),H195+K195,"")</f>
        <v>56</v>
      </c>
      <c r="M195" s="44">
        <f>SUM($K$103:K195)</f>
        <v>92</v>
      </c>
      <c r="N195" s="46">
        <f t="shared" si="78"/>
        <v>0</v>
      </c>
      <c r="O195" s="46">
        <f>SUM($N$103:N195)</f>
        <v>100.00000000000001</v>
      </c>
      <c r="P195" s="47">
        <f>'6. Distribution generators'!E113</f>
        <v>0</v>
      </c>
      <c r="Q195" s="45">
        <f>100-SUM($P$103:P194)</f>
        <v>0</v>
      </c>
      <c r="R195" s="45">
        <f t="shared" si="79"/>
        <v>0</v>
      </c>
      <c r="S195" s="44">
        <f t="shared" si="74"/>
        <v>0.8</v>
      </c>
      <c r="T195" s="45">
        <f t="shared" si="80"/>
        <v>0</v>
      </c>
      <c r="U195" s="46">
        <f t="shared" si="75"/>
        <v>-5.7000000000000002E-2</v>
      </c>
      <c r="V195" s="46">
        <f t="shared" si="64"/>
        <v>-5.7000000000000002E-2</v>
      </c>
      <c r="W195" s="45">
        <f t="shared" si="65"/>
        <v>-5.7000000000000002E-2</v>
      </c>
      <c r="X195" s="44">
        <f t="shared" si="66"/>
        <v>0.92</v>
      </c>
      <c r="Y195" s="46">
        <f t="shared" si="67"/>
        <v>-6.1956521739130431E-2</v>
      </c>
      <c r="Z195" s="46">
        <f t="shared" si="68"/>
        <v>-6.195652173913043</v>
      </c>
      <c r="AA195" s="44">
        <f>SUM($X$140:X195)</f>
        <v>51.520000000000067</v>
      </c>
    </row>
    <row r="196" spans="1:27" x14ac:dyDescent="0.25">
      <c r="A196" s="44">
        <f t="shared" si="81"/>
        <v>163.5</v>
      </c>
      <c r="B196" s="44" t="s">
        <v>28</v>
      </c>
      <c r="C196" s="44">
        <f t="shared" si="71"/>
        <v>0.92</v>
      </c>
      <c r="D196" s="44">
        <f t="shared" si="72"/>
        <v>2.34</v>
      </c>
      <c r="E196" s="44">
        <f t="shared" si="77"/>
        <v>1.42</v>
      </c>
      <c r="F196" s="44">
        <f>VLOOKUP(B196,'5. Control Tower-Mini Optimizer'!$D$34:$H$36,3,FALSE)</f>
        <v>16</v>
      </c>
      <c r="G196" s="44">
        <f>VLOOKUP(B196,'5. Control Tower-Mini Optimizer'!$D$34:$H$36,4,FALSE)</f>
        <v>20</v>
      </c>
      <c r="H196" s="44">
        <f t="shared" si="69"/>
        <v>56</v>
      </c>
      <c r="I196" s="44">
        <f>VLOOKUP(B196,'5. Control Tower-Mini Optimizer'!$D$34:$H$36,5,FALSE)</f>
        <v>75</v>
      </c>
      <c r="J196" s="45" cm="1">
        <f t="array" ref="J196">_xlfn.XLOOKUP(SUM(F196:G196)&amp;B196,M:M&amp;B:B,O:O)</f>
        <v>89.770693932156561</v>
      </c>
      <c r="K196" s="44">
        <v>1</v>
      </c>
      <c r="L196" s="44">
        <f t="shared" si="82"/>
        <v>57</v>
      </c>
      <c r="M196" s="44">
        <f>SUM($K$103:K196)</f>
        <v>93</v>
      </c>
      <c r="N196" s="46">
        <f t="shared" si="78"/>
        <v>0</v>
      </c>
      <c r="O196" s="46">
        <f>SUM($N$103:N196)</f>
        <v>100.00000000000001</v>
      </c>
      <c r="P196" s="47">
        <f>'6. Distribution generators'!E114</f>
        <v>0</v>
      </c>
      <c r="Q196" s="45">
        <f>100-SUM($P$103:P195)</f>
        <v>0</v>
      </c>
      <c r="R196" s="45">
        <f t="shared" si="79"/>
        <v>0</v>
      </c>
      <c r="S196" s="44">
        <f t="shared" si="74"/>
        <v>0.8</v>
      </c>
      <c r="T196" s="45">
        <f t="shared" si="80"/>
        <v>0</v>
      </c>
      <c r="U196" s="46">
        <f t="shared" si="75"/>
        <v>-5.7000000000000002E-2</v>
      </c>
      <c r="V196" s="46">
        <f t="shared" si="64"/>
        <v>-5.7000000000000002E-2</v>
      </c>
      <c r="W196" s="45">
        <f t="shared" si="65"/>
        <v>-5.7000000000000002E-2</v>
      </c>
      <c r="X196" s="44">
        <f t="shared" si="66"/>
        <v>0.92</v>
      </c>
      <c r="Y196" s="46">
        <f t="shared" si="67"/>
        <v>-6.1956521739130431E-2</v>
      </c>
      <c r="Z196" s="46">
        <f t="shared" si="68"/>
        <v>-6.195652173913043</v>
      </c>
      <c r="AA196" s="44">
        <f>SUM($X$140:X196)</f>
        <v>52.440000000000069</v>
      </c>
    </row>
    <row r="197" spans="1:27" x14ac:dyDescent="0.25">
      <c r="A197" s="44">
        <f t="shared" si="81"/>
        <v>163.5</v>
      </c>
      <c r="B197" s="44" t="s">
        <v>28</v>
      </c>
      <c r="C197" s="44">
        <f t="shared" si="71"/>
        <v>0.92</v>
      </c>
      <c r="D197" s="44">
        <f t="shared" si="72"/>
        <v>2.34</v>
      </c>
      <c r="E197" s="44">
        <f t="shared" si="77"/>
        <v>1.42</v>
      </c>
      <c r="F197" s="44">
        <f>VLOOKUP(B197,'5. Control Tower-Mini Optimizer'!$D$34:$H$36,3,FALSE)</f>
        <v>16</v>
      </c>
      <c r="G197" s="44">
        <f>VLOOKUP(B197,'5. Control Tower-Mini Optimizer'!$D$34:$H$36,4,FALSE)</f>
        <v>20</v>
      </c>
      <c r="H197" s="44">
        <f t="shared" si="69"/>
        <v>57</v>
      </c>
      <c r="I197" s="44">
        <f>VLOOKUP(B197,'5. Control Tower-Mini Optimizer'!$D$34:$H$36,5,FALSE)</f>
        <v>75</v>
      </c>
      <c r="J197" s="45" cm="1">
        <f t="array" ref="J197">_xlfn.XLOOKUP(SUM(F197:G197)&amp;B197,M:M&amp;B:B,O:O)</f>
        <v>89.770693932156561</v>
      </c>
      <c r="K197" s="44">
        <v>1</v>
      </c>
      <c r="L197" s="44">
        <f t="shared" si="82"/>
        <v>58</v>
      </c>
      <c r="M197" s="44">
        <f>SUM($K$103:K197)</f>
        <v>94</v>
      </c>
      <c r="N197" s="46">
        <f t="shared" si="78"/>
        <v>0</v>
      </c>
      <c r="O197" s="46">
        <f>SUM($N$103:N197)</f>
        <v>100.00000000000001</v>
      </c>
      <c r="P197" s="47">
        <f>'6. Distribution generators'!E115</f>
        <v>0</v>
      </c>
      <c r="Q197" s="45">
        <f>100-SUM($P$103:P196)</f>
        <v>0</v>
      </c>
      <c r="R197" s="45">
        <f t="shared" si="79"/>
        <v>0</v>
      </c>
      <c r="S197" s="44">
        <f t="shared" si="74"/>
        <v>0.8</v>
      </c>
      <c r="T197" s="45">
        <f t="shared" si="80"/>
        <v>0</v>
      </c>
      <c r="U197" s="46">
        <f t="shared" si="75"/>
        <v>-5.7000000000000002E-2</v>
      </c>
      <c r="V197" s="46">
        <f t="shared" si="64"/>
        <v>-5.7000000000000002E-2</v>
      </c>
      <c r="W197" s="45">
        <f t="shared" si="65"/>
        <v>-5.7000000000000002E-2</v>
      </c>
      <c r="X197" s="44">
        <f t="shared" si="66"/>
        <v>0.92</v>
      </c>
      <c r="Y197" s="46">
        <f t="shared" si="67"/>
        <v>-6.1956521739130431E-2</v>
      </c>
      <c r="Z197" s="46">
        <f t="shared" si="68"/>
        <v>-6.195652173913043</v>
      </c>
      <c r="AA197" s="44">
        <f>SUM($X$140:X197)</f>
        <v>53.36000000000007</v>
      </c>
    </row>
    <row r="198" spans="1:27" x14ac:dyDescent="0.25">
      <c r="A198" s="44">
        <f t="shared" si="81"/>
        <v>163.5</v>
      </c>
      <c r="B198" s="44" t="s">
        <v>28</v>
      </c>
      <c r="C198" s="44">
        <f t="shared" si="71"/>
        <v>0.92</v>
      </c>
      <c r="D198" s="44">
        <f t="shared" si="72"/>
        <v>2.34</v>
      </c>
      <c r="E198" s="44">
        <f t="shared" si="77"/>
        <v>1.42</v>
      </c>
      <c r="F198" s="44">
        <f>VLOOKUP(B198,'5. Control Tower-Mini Optimizer'!$D$34:$H$36,3,FALSE)</f>
        <v>16</v>
      </c>
      <c r="G198" s="44">
        <f>VLOOKUP(B198,'5. Control Tower-Mini Optimizer'!$D$34:$H$36,4,FALSE)</f>
        <v>20</v>
      </c>
      <c r="H198" s="44">
        <f t="shared" si="69"/>
        <v>58</v>
      </c>
      <c r="I198" s="44">
        <f>VLOOKUP(B198,'5. Control Tower-Mini Optimizer'!$D$34:$H$36,5,FALSE)</f>
        <v>75</v>
      </c>
      <c r="J198" s="45" cm="1">
        <f t="array" ref="J198">_xlfn.XLOOKUP(SUM(F198:G198)&amp;B198,M:M&amp;B:B,O:O)</f>
        <v>89.770693932156561</v>
      </c>
      <c r="K198" s="44">
        <v>1</v>
      </c>
      <c r="L198" s="44">
        <f t="shared" si="82"/>
        <v>59</v>
      </c>
      <c r="M198" s="44">
        <f>SUM($K$103:K198)</f>
        <v>95</v>
      </c>
      <c r="N198" s="46">
        <f t="shared" si="78"/>
        <v>0</v>
      </c>
      <c r="O198" s="46">
        <f>SUM($N$103:N198)</f>
        <v>100.00000000000001</v>
      </c>
      <c r="P198" s="47">
        <f>'6. Distribution generators'!E116</f>
        <v>0</v>
      </c>
      <c r="Q198" s="45">
        <f>100-SUM($P$103:P197)</f>
        <v>0</v>
      </c>
      <c r="R198" s="45">
        <f t="shared" si="79"/>
        <v>0</v>
      </c>
      <c r="S198" s="44">
        <f t="shared" si="74"/>
        <v>0.8</v>
      </c>
      <c r="T198" s="45">
        <f t="shared" si="80"/>
        <v>0</v>
      </c>
      <c r="U198" s="46">
        <f t="shared" si="75"/>
        <v>-5.7000000000000002E-2</v>
      </c>
      <c r="V198" s="46">
        <f t="shared" si="64"/>
        <v>-5.7000000000000002E-2</v>
      </c>
      <c r="W198" s="45">
        <f t="shared" si="65"/>
        <v>-5.7000000000000002E-2</v>
      </c>
      <c r="X198" s="44">
        <f t="shared" si="66"/>
        <v>0.92</v>
      </c>
      <c r="Y198" s="46">
        <f t="shared" si="67"/>
        <v>-6.1956521739130431E-2</v>
      </c>
      <c r="Z198" s="46">
        <f t="shared" si="68"/>
        <v>-6.195652173913043</v>
      </c>
      <c r="AA198" s="44">
        <f>SUM($X$140:X198)</f>
        <v>54.280000000000072</v>
      </c>
    </row>
    <row r="199" spans="1:27" x14ac:dyDescent="0.25">
      <c r="A199" s="44">
        <f t="shared" si="81"/>
        <v>163.5</v>
      </c>
      <c r="B199" s="44" t="s">
        <v>28</v>
      </c>
      <c r="C199" s="44">
        <f t="shared" si="71"/>
        <v>0.92</v>
      </c>
      <c r="D199" s="44">
        <f t="shared" si="72"/>
        <v>2.34</v>
      </c>
      <c r="E199" s="44">
        <f t="shared" si="77"/>
        <v>1.42</v>
      </c>
      <c r="F199" s="44">
        <f>VLOOKUP(B199,'5. Control Tower-Mini Optimizer'!$D$34:$H$36,3,FALSE)</f>
        <v>16</v>
      </c>
      <c r="G199" s="44">
        <f>VLOOKUP(B199,'5. Control Tower-Mini Optimizer'!$D$34:$H$36,4,FALSE)</f>
        <v>20</v>
      </c>
      <c r="H199" s="44">
        <f t="shared" si="69"/>
        <v>59</v>
      </c>
      <c r="I199" s="44">
        <f>VLOOKUP(B199,'5. Control Tower-Mini Optimizer'!$D$34:$H$36,5,FALSE)</f>
        <v>75</v>
      </c>
      <c r="J199" s="45" cm="1">
        <f t="array" ref="J199">_xlfn.XLOOKUP(SUM(F199:G199)&amp;B199,M:M&amp;B:B,O:O)</f>
        <v>89.770693932156561</v>
      </c>
      <c r="K199" s="44">
        <v>1</v>
      </c>
      <c r="L199" s="44">
        <f t="shared" si="82"/>
        <v>60</v>
      </c>
      <c r="M199" s="44">
        <f>SUM($K$103:K199)</f>
        <v>96</v>
      </c>
      <c r="N199" s="46">
        <f t="shared" si="78"/>
        <v>0</v>
      </c>
      <c r="O199" s="46">
        <f>SUM($N$103:N199)</f>
        <v>100.00000000000001</v>
      </c>
      <c r="P199" s="47">
        <f>'6. Distribution generators'!E117</f>
        <v>0</v>
      </c>
      <c r="Q199" s="45">
        <f>100-SUM($P$103:P198)</f>
        <v>0</v>
      </c>
      <c r="R199" s="45">
        <f t="shared" si="79"/>
        <v>0</v>
      </c>
      <c r="S199" s="44">
        <f t="shared" si="74"/>
        <v>0.8</v>
      </c>
      <c r="T199" s="45">
        <f t="shared" si="80"/>
        <v>0</v>
      </c>
      <c r="U199" s="46">
        <f t="shared" si="75"/>
        <v>-5.7000000000000002E-2</v>
      </c>
      <c r="V199" s="46">
        <f t="shared" si="64"/>
        <v>-5.7000000000000002E-2</v>
      </c>
      <c r="W199" s="45">
        <f t="shared" si="65"/>
        <v>-5.7000000000000002E-2</v>
      </c>
      <c r="X199" s="44">
        <f t="shared" si="66"/>
        <v>0.92</v>
      </c>
      <c r="Y199" s="46">
        <f t="shared" si="67"/>
        <v>-6.1956521739130431E-2</v>
      </c>
      <c r="Z199" s="46">
        <f t="shared" si="68"/>
        <v>-6.195652173913043</v>
      </c>
      <c r="AA199" s="44">
        <f>SUM($X$140:X199)</f>
        <v>55.200000000000074</v>
      </c>
    </row>
    <row r="200" spans="1:27" x14ac:dyDescent="0.25">
      <c r="A200" s="44">
        <f t="shared" si="81"/>
        <v>163.5</v>
      </c>
      <c r="B200" s="44" t="s">
        <v>28</v>
      </c>
      <c r="C200" s="44">
        <f t="shared" si="71"/>
        <v>0.92</v>
      </c>
      <c r="D200" s="44">
        <f t="shared" si="72"/>
        <v>2.34</v>
      </c>
      <c r="E200" s="44">
        <f t="shared" si="77"/>
        <v>1.42</v>
      </c>
      <c r="F200" s="44">
        <f>VLOOKUP(B200,'5. Control Tower-Mini Optimizer'!$D$34:$H$36,3,FALSE)</f>
        <v>16</v>
      </c>
      <c r="G200" s="44">
        <f>VLOOKUP(B200,'5. Control Tower-Mini Optimizer'!$D$34:$H$36,4,FALSE)</f>
        <v>20</v>
      </c>
      <c r="H200" s="44">
        <f t="shared" si="69"/>
        <v>60</v>
      </c>
      <c r="I200" s="44">
        <f>VLOOKUP(B200,'5. Control Tower-Mini Optimizer'!$D$34:$H$36,5,FALSE)</f>
        <v>75</v>
      </c>
      <c r="J200" s="45" cm="1">
        <f t="array" ref="J200">_xlfn.XLOOKUP(SUM(F200:G200)&amp;B200,M:M&amp;B:B,O:O)</f>
        <v>89.770693932156561</v>
      </c>
      <c r="K200" s="44">
        <v>1</v>
      </c>
      <c r="L200" s="44">
        <f t="shared" si="82"/>
        <v>61</v>
      </c>
      <c r="M200" s="44">
        <f>SUM($K$103:K200)</f>
        <v>97</v>
      </c>
      <c r="N200" s="46">
        <f t="shared" si="78"/>
        <v>0</v>
      </c>
      <c r="O200" s="46">
        <f>SUM($N$103:N200)</f>
        <v>100.00000000000001</v>
      </c>
      <c r="P200" s="47">
        <f>'6. Distribution generators'!E118</f>
        <v>0</v>
      </c>
      <c r="Q200" s="45">
        <f>100-SUM($P$103:P199)</f>
        <v>0</v>
      </c>
      <c r="R200" s="45">
        <f t="shared" si="79"/>
        <v>0</v>
      </c>
      <c r="S200" s="44">
        <f t="shared" si="74"/>
        <v>0.8</v>
      </c>
      <c r="T200" s="45">
        <f t="shared" si="80"/>
        <v>0</v>
      </c>
      <c r="U200" s="46">
        <f t="shared" si="75"/>
        <v>-5.7000000000000002E-2</v>
      </c>
      <c r="V200" s="46">
        <f t="shared" si="64"/>
        <v>-5.7000000000000002E-2</v>
      </c>
      <c r="W200" s="45">
        <f t="shared" si="65"/>
        <v>-5.7000000000000002E-2</v>
      </c>
      <c r="X200" s="44">
        <f t="shared" si="66"/>
        <v>0.92</v>
      </c>
      <c r="Y200" s="46">
        <f t="shared" si="67"/>
        <v>-6.1956521739130431E-2</v>
      </c>
      <c r="Z200" s="46">
        <f t="shared" si="68"/>
        <v>-6.195652173913043</v>
      </c>
      <c r="AA200" s="44">
        <f>SUM($X$140:X200)</f>
        <v>56.120000000000076</v>
      </c>
    </row>
    <row r="201" spans="1:27" x14ac:dyDescent="0.25">
      <c r="A201" s="44">
        <f t="shared" si="81"/>
        <v>163.5</v>
      </c>
      <c r="B201" s="44" t="s">
        <v>28</v>
      </c>
      <c r="C201" s="44">
        <f t="shared" si="71"/>
        <v>0.92</v>
      </c>
      <c r="D201" s="44">
        <f t="shared" si="72"/>
        <v>2.34</v>
      </c>
      <c r="E201" s="44">
        <f t="shared" si="77"/>
        <v>1.42</v>
      </c>
      <c r="F201" s="44">
        <f>VLOOKUP(B201,'5. Control Tower-Mini Optimizer'!$D$34:$H$36,3,FALSE)</f>
        <v>16</v>
      </c>
      <c r="G201" s="44">
        <f>VLOOKUP(B201,'5. Control Tower-Mini Optimizer'!$D$34:$H$36,4,FALSE)</f>
        <v>20</v>
      </c>
      <c r="H201" s="44">
        <f t="shared" si="69"/>
        <v>61</v>
      </c>
      <c r="I201" s="44">
        <f>VLOOKUP(B201,'5. Control Tower-Mini Optimizer'!$D$34:$H$36,5,FALSE)</f>
        <v>75</v>
      </c>
      <c r="J201" s="45" cm="1">
        <f t="array" ref="J201">_xlfn.XLOOKUP(SUM(F201:G201)&amp;B201,M:M&amp;B:B,O:O)</f>
        <v>89.770693932156561</v>
      </c>
      <c r="K201" s="44">
        <v>1</v>
      </c>
      <c r="L201" s="44">
        <f t="shared" si="82"/>
        <v>62</v>
      </c>
      <c r="M201" s="44">
        <f>SUM($K$103:K201)</f>
        <v>98</v>
      </c>
      <c r="N201" s="46">
        <f t="shared" si="78"/>
        <v>0</v>
      </c>
      <c r="O201" s="46">
        <f>SUM($N$103:N201)</f>
        <v>100.00000000000001</v>
      </c>
      <c r="P201" s="47">
        <f>'6. Distribution generators'!E119</f>
        <v>0</v>
      </c>
      <c r="Q201" s="45">
        <f>100-SUM($P$103:P200)</f>
        <v>0</v>
      </c>
      <c r="R201" s="45">
        <f t="shared" si="79"/>
        <v>0</v>
      </c>
      <c r="S201" s="44">
        <f t="shared" si="74"/>
        <v>0.8</v>
      </c>
      <c r="T201" s="45">
        <f t="shared" si="80"/>
        <v>0</v>
      </c>
      <c r="U201" s="46">
        <f t="shared" si="75"/>
        <v>-5.7000000000000002E-2</v>
      </c>
      <c r="V201" s="46">
        <f t="shared" si="64"/>
        <v>-5.7000000000000002E-2</v>
      </c>
      <c r="W201" s="45">
        <f t="shared" si="65"/>
        <v>-5.7000000000000002E-2</v>
      </c>
      <c r="X201" s="44">
        <f t="shared" si="66"/>
        <v>0.92</v>
      </c>
      <c r="Y201" s="46">
        <f t="shared" si="67"/>
        <v>-6.1956521739130431E-2</v>
      </c>
      <c r="Z201" s="46">
        <f t="shared" si="68"/>
        <v>-6.195652173913043</v>
      </c>
      <c r="AA201" s="44">
        <f>SUM($X$140:X201)</f>
        <v>57.040000000000077</v>
      </c>
    </row>
    <row r="202" spans="1:27" x14ac:dyDescent="0.25">
      <c r="A202" s="44">
        <f t="shared" si="81"/>
        <v>163.5</v>
      </c>
      <c r="B202" s="44" t="s">
        <v>28</v>
      </c>
      <c r="C202" s="44">
        <f t="shared" si="71"/>
        <v>0.92</v>
      </c>
      <c r="D202" s="44">
        <f t="shared" si="72"/>
        <v>2.34</v>
      </c>
      <c r="E202" s="44">
        <f t="shared" si="77"/>
        <v>1.42</v>
      </c>
      <c r="F202" s="44">
        <f>VLOOKUP(B202,'5. Control Tower-Mini Optimizer'!$D$34:$H$36,3,FALSE)</f>
        <v>16</v>
      </c>
      <c r="G202" s="44">
        <f>VLOOKUP(B202,'5. Control Tower-Mini Optimizer'!$D$34:$H$36,4,FALSE)</f>
        <v>20</v>
      </c>
      <c r="H202" s="44">
        <f t="shared" si="69"/>
        <v>62</v>
      </c>
      <c r="I202" s="44">
        <f>VLOOKUP(B202,'5. Control Tower-Mini Optimizer'!$D$34:$H$36,5,FALSE)</f>
        <v>75</v>
      </c>
      <c r="J202" s="45" cm="1">
        <f t="array" ref="J202">_xlfn.XLOOKUP(SUM(F202:G202)&amp;B202,M:M&amp;B:B,O:O)</f>
        <v>89.770693932156561</v>
      </c>
      <c r="K202" s="44">
        <v>1</v>
      </c>
      <c r="L202" s="44">
        <f t="shared" si="82"/>
        <v>63</v>
      </c>
      <c r="M202" s="44">
        <f>SUM($K$103:K202)</f>
        <v>99</v>
      </c>
      <c r="N202" s="46">
        <f t="shared" si="78"/>
        <v>0</v>
      </c>
      <c r="O202" s="46">
        <f>SUM($N$103:N202)</f>
        <v>100.00000000000001</v>
      </c>
      <c r="P202" s="47">
        <f>'6. Distribution generators'!E120</f>
        <v>0</v>
      </c>
      <c r="Q202" s="45">
        <f>100-SUM($P$103:P201)</f>
        <v>0</v>
      </c>
      <c r="R202" s="45">
        <f t="shared" si="79"/>
        <v>0</v>
      </c>
      <c r="S202" s="44">
        <f t="shared" si="74"/>
        <v>0.8</v>
      </c>
      <c r="T202" s="45">
        <f t="shared" si="80"/>
        <v>0</v>
      </c>
      <c r="U202" s="46">
        <f t="shared" si="75"/>
        <v>-5.7000000000000002E-2</v>
      </c>
      <c r="V202" s="46">
        <f t="shared" si="64"/>
        <v>-5.7000000000000002E-2</v>
      </c>
      <c r="W202" s="45">
        <f t="shared" si="65"/>
        <v>-5.7000000000000002E-2</v>
      </c>
      <c r="X202" s="44">
        <f t="shared" si="66"/>
        <v>0.92</v>
      </c>
      <c r="Y202" s="46">
        <f t="shared" si="67"/>
        <v>-6.1956521739130431E-2</v>
      </c>
      <c r="Z202" s="46">
        <f t="shared" si="68"/>
        <v>-6.195652173913043</v>
      </c>
      <c r="AA202" s="44">
        <f>SUM($X$140:X202)</f>
        <v>57.960000000000079</v>
      </c>
    </row>
    <row r="203" spans="1:27" x14ac:dyDescent="0.25">
      <c r="A203" s="44">
        <f t="shared" si="81"/>
        <v>163.5</v>
      </c>
      <c r="B203" s="44" t="s">
        <v>28</v>
      </c>
      <c r="C203" s="44">
        <f t="shared" si="71"/>
        <v>0.92</v>
      </c>
      <c r="D203" s="44">
        <f t="shared" si="72"/>
        <v>2.34</v>
      </c>
      <c r="E203" s="44">
        <f t="shared" si="77"/>
        <v>1.42</v>
      </c>
      <c r="F203" s="44">
        <f>VLOOKUP(B203,'5. Control Tower-Mini Optimizer'!$D$34:$H$36,3,FALSE)</f>
        <v>16</v>
      </c>
      <c r="G203" s="44">
        <f>VLOOKUP(B203,'5. Control Tower-Mini Optimizer'!$D$34:$H$36,4,FALSE)</f>
        <v>20</v>
      </c>
      <c r="H203" s="44">
        <f t="shared" si="69"/>
        <v>63</v>
      </c>
      <c r="I203" s="44">
        <f>VLOOKUP(B203,'5. Control Tower-Mini Optimizer'!$D$34:$H$36,5,FALSE)</f>
        <v>75</v>
      </c>
      <c r="J203" s="45" cm="1">
        <f t="array" ref="J203">_xlfn.XLOOKUP(SUM(F203:G203)&amp;B203,M:M&amp;B:B,O:O)</f>
        <v>89.770693932156561</v>
      </c>
      <c r="K203" s="44">
        <v>1</v>
      </c>
      <c r="L203" s="44">
        <f t="shared" si="82"/>
        <v>64</v>
      </c>
      <c r="M203" s="44">
        <f>SUM($K$103:K203)</f>
        <v>100</v>
      </c>
      <c r="N203" s="46">
        <f t="shared" si="78"/>
        <v>0</v>
      </c>
      <c r="O203" s="46">
        <f>SUM($N$103:N203)</f>
        <v>100.00000000000001</v>
      </c>
      <c r="P203" s="47">
        <f>'6. Distribution generators'!E121</f>
        <v>0</v>
      </c>
      <c r="Q203" s="45">
        <f>100-SUM($P$103:P202)</f>
        <v>0</v>
      </c>
      <c r="R203" s="45">
        <f t="shared" si="79"/>
        <v>0</v>
      </c>
      <c r="S203" s="44">
        <f t="shared" si="74"/>
        <v>0.8</v>
      </c>
      <c r="T203" s="45">
        <f t="shared" si="80"/>
        <v>0</v>
      </c>
      <c r="U203" s="46">
        <f t="shared" si="75"/>
        <v>-5.7000000000000002E-2</v>
      </c>
      <c r="V203" s="46">
        <f t="shared" si="64"/>
        <v>-5.7000000000000002E-2</v>
      </c>
      <c r="W203" s="45">
        <f t="shared" si="65"/>
        <v>-5.7000000000000002E-2</v>
      </c>
      <c r="X203" s="44">
        <f t="shared" si="66"/>
        <v>0.92</v>
      </c>
      <c r="Y203" s="46">
        <f t="shared" si="67"/>
        <v>-6.1956521739130431E-2</v>
      </c>
      <c r="Z203" s="46">
        <f t="shared" si="68"/>
        <v>-6.195652173913043</v>
      </c>
      <c r="AA203" s="44">
        <f>SUM($X$140:X203)</f>
        <v>58.880000000000081</v>
      </c>
    </row>
    <row r="204" spans="1:27" x14ac:dyDescent="0.25">
      <c r="A204" s="48" t="str">
        <f t="shared" si="81"/>
        <v/>
      </c>
      <c r="B204" s="48" t="s">
        <v>29</v>
      </c>
      <c r="C204" s="48">
        <f>'5. Control Tower-Mini Optimizer'!E10</f>
        <v>13.24</v>
      </c>
      <c r="D204" s="48">
        <f>'5. Control Tower-Mini Optimizer'!F10</f>
        <v>29</v>
      </c>
      <c r="E204" s="48">
        <v>0</v>
      </c>
      <c r="F204" s="48">
        <f>VLOOKUP(B204,'5. Control Tower-Mini Optimizer'!$D$34:$H$36,3,FALSE)</f>
        <v>25</v>
      </c>
      <c r="G204" s="48">
        <f>VLOOKUP(B204,'5. Control Tower-Mini Optimizer'!$D$34:$H$36,4,FALSE)</f>
        <v>10</v>
      </c>
      <c r="H204" s="48" t="str">
        <f t="shared" si="69"/>
        <v/>
      </c>
      <c r="I204" s="48">
        <f>VLOOKUP(B204,'5. Control Tower-Mini Optimizer'!$D$34:$H$36,5,FALSE)</f>
        <v>85</v>
      </c>
      <c r="J204" s="49" cm="1">
        <f t="array" ref="J204">_xlfn.XLOOKUP(SUM(F204:G204)&amp;B204,M:M&amp;B:B,O:O)</f>
        <v>82.762783535782802</v>
      </c>
      <c r="K204" s="95">
        <v>0</v>
      </c>
      <c r="L204" s="48" t="str">
        <f t="shared" si="82"/>
        <v/>
      </c>
      <c r="M204" s="48">
        <f>SUM($K$204:K204)</f>
        <v>0</v>
      </c>
      <c r="N204" s="50">
        <v>0</v>
      </c>
      <c r="O204" s="50">
        <v>0</v>
      </c>
      <c r="P204" s="51">
        <f>'6. Distribution generators'!J21</f>
        <v>0</v>
      </c>
      <c r="Q204" s="49"/>
      <c r="R204" s="49"/>
      <c r="S204" s="48">
        <f>'5. Control Tower-Mini Optimizer'!G10</f>
        <v>0.8</v>
      </c>
      <c r="T204" s="49"/>
      <c r="U204" s="50">
        <f>'5. Control Tower-Mini Optimizer'!H10</f>
        <v>-0.96</v>
      </c>
      <c r="V204" s="50" t="str">
        <f t="shared" ref="V204:V240" si="83">IF(M204&gt;SUM(F204:G204),U204*(100-Q204)/100,"")</f>
        <v/>
      </c>
      <c r="W204" s="49" t="str">
        <f t="shared" ref="W204:W240" si="84">IF(M204&gt;SUM(F204:G204),R204+V204+T204,"")</f>
        <v/>
      </c>
      <c r="X204" s="48" t="str">
        <f t="shared" ref="X204:X240" si="85">IF(M204&gt;SUM(F204:G204),C204,"")</f>
        <v/>
      </c>
      <c r="Y204" s="50" t="str">
        <f t="shared" ref="Y204:Y240" si="86">IF(M204&gt;SUM(F204:G204),W204/X204,"")</f>
        <v/>
      </c>
      <c r="Z204" s="50" t="str">
        <f t="shared" ref="Z204:Z240" si="87">IF(M204&gt;SUM(F204:G204),Y204*100,"")</f>
        <v/>
      </c>
      <c r="AA204" s="48"/>
    </row>
    <row r="205" spans="1:27" x14ac:dyDescent="0.25">
      <c r="A205" s="48" t="str">
        <f t="shared" si="81"/>
        <v/>
      </c>
      <c r="B205" s="48" t="s">
        <v>29</v>
      </c>
      <c r="C205" s="48">
        <f>C204</f>
        <v>13.24</v>
      </c>
      <c r="D205" s="48">
        <f>D204</f>
        <v>29</v>
      </c>
      <c r="E205" s="48">
        <f t="shared" ref="E205:E268" si="88">D205-C205</f>
        <v>15.76</v>
      </c>
      <c r="F205" s="48">
        <f>VLOOKUP(B205,'5. Control Tower-Mini Optimizer'!$D$34:$H$36,3,FALSE)</f>
        <v>25</v>
      </c>
      <c r="G205" s="48">
        <f>VLOOKUP(B205,'5. Control Tower-Mini Optimizer'!$D$34:$H$36,4,FALSE)</f>
        <v>10</v>
      </c>
      <c r="H205" s="48" t="str">
        <f t="shared" si="69"/>
        <v/>
      </c>
      <c r="I205" s="48">
        <f>VLOOKUP(B205,'5. Control Tower-Mini Optimizer'!$D$34:$H$36,5,FALSE)</f>
        <v>85</v>
      </c>
      <c r="J205" s="49" cm="1">
        <f t="array" ref="J205">_xlfn.XLOOKUP(SUM(F205:G205)&amp;B205,M:M&amp;B:B,O:O)</f>
        <v>82.762783535782802</v>
      </c>
      <c r="K205" s="48">
        <v>1</v>
      </c>
      <c r="L205" s="48" t="str">
        <f t="shared" si="82"/>
        <v/>
      </c>
      <c r="M205" s="48">
        <f>SUM($K$204:K205)</f>
        <v>1</v>
      </c>
      <c r="N205" s="50">
        <f t="shared" ref="N205:N236" si="89">Q205*100/SUM($Q$205:$Q$298)</f>
        <v>2.3910668979074439</v>
      </c>
      <c r="O205" s="50">
        <f>SUM($N$204:N205)</f>
        <v>2.3910668979074439</v>
      </c>
      <c r="P205" s="51">
        <f>'6. Distribution generators'!J22</f>
        <v>0</v>
      </c>
      <c r="Q205" s="49">
        <f>100-SUM($P$204:P204)</f>
        <v>100</v>
      </c>
      <c r="R205" s="49">
        <f>E205*Q205/100</f>
        <v>15.76</v>
      </c>
      <c r="S205" s="48">
        <f>S204</f>
        <v>0.8</v>
      </c>
      <c r="T205" s="49">
        <f>D205*Q205*S205/100</f>
        <v>23.2</v>
      </c>
      <c r="U205" s="50">
        <f>U204</f>
        <v>-0.96</v>
      </c>
      <c r="V205" s="50" t="str">
        <f t="shared" si="83"/>
        <v/>
      </c>
      <c r="W205" s="49" t="str">
        <f t="shared" si="84"/>
        <v/>
      </c>
      <c r="X205" s="48" t="str">
        <f t="shared" si="85"/>
        <v/>
      </c>
      <c r="Y205" s="50" t="str">
        <f t="shared" si="86"/>
        <v/>
      </c>
      <c r="Z205" s="50" t="str">
        <f t="shared" si="87"/>
        <v/>
      </c>
      <c r="AA205" s="48"/>
    </row>
    <row r="206" spans="1:27" x14ac:dyDescent="0.25">
      <c r="A206" s="48" t="str">
        <f t="shared" si="81"/>
        <v/>
      </c>
      <c r="B206" s="48" t="s">
        <v>29</v>
      </c>
      <c r="C206" s="48">
        <f t="shared" ref="C206:C269" si="90">C205</f>
        <v>13.24</v>
      </c>
      <c r="D206" s="48">
        <f t="shared" ref="D206:D269" si="91">D205</f>
        <v>29</v>
      </c>
      <c r="E206" s="48">
        <f t="shared" si="88"/>
        <v>15.76</v>
      </c>
      <c r="F206" s="48">
        <f>VLOOKUP(B206,'5. Control Tower-Mini Optimizer'!$D$34:$H$36,3,FALSE)</f>
        <v>25</v>
      </c>
      <c r="G206" s="48">
        <f>VLOOKUP(B206,'5. Control Tower-Mini Optimizer'!$D$34:$H$36,4,FALSE)</f>
        <v>10</v>
      </c>
      <c r="H206" s="48" t="str">
        <f t="shared" ref="H206:H240" si="92">IF(M206&gt;SUM(F206:G206),M206-SUM(F206:G206)-K206,"")</f>
        <v/>
      </c>
      <c r="I206" s="48">
        <f>VLOOKUP(B206,'5. Control Tower-Mini Optimizer'!$D$34:$H$36,5,FALSE)</f>
        <v>85</v>
      </c>
      <c r="J206" s="49" cm="1">
        <f t="array" ref="J206">_xlfn.XLOOKUP(SUM(F206:G206)&amp;B206,M:M&amp;B:B,O:O)</f>
        <v>82.762783535782802</v>
      </c>
      <c r="K206" s="48">
        <v>1</v>
      </c>
      <c r="L206" s="48" t="str">
        <f t="shared" si="82"/>
        <v/>
      </c>
      <c r="M206" s="48">
        <f>SUM($K$204:K206)</f>
        <v>2</v>
      </c>
      <c r="N206" s="50">
        <f t="shared" si="89"/>
        <v>2.3910668979074439</v>
      </c>
      <c r="O206" s="50">
        <f>SUM($N$204:N206)</f>
        <v>4.7821337958148877</v>
      </c>
      <c r="P206" s="51">
        <f>'6. Distribution generators'!J23</f>
        <v>0</v>
      </c>
      <c r="Q206" s="49">
        <f>100-SUM($P$204:P205)</f>
        <v>100</v>
      </c>
      <c r="R206" s="49">
        <f t="shared" ref="R206:R269" si="93">E206*Q206/100</f>
        <v>15.76</v>
      </c>
      <c r="S206" s="48">
        <f t="shared" ref="S206:S269" si="94">S205</f>
        <v>0.8</v>
      </c>
      <c r="T206" s="49">
        <f t="shared" ref="T206:T269" si="95">D206*Q206*S206/100</f>
        <v>23.2</v>
      </c>
      <c r="U206" s="50">
        <f t="shared" ref="U206:U269" si="96">U205</f>
        <v>-0.96</v>
      </c>
      <c r="V206" s="50" t="str">
        <f t="shared" si="83"/>
        <v/>
      </c>
      <c r="W206" s="49" t="str">
        <f t="shared" si="84"/>
        <v/>
      </c>
      <c r="X206" s="48" t="str">
        <f t="shared" si="85"/>
        <v/>
      </c>
      <c r="Y206" s="50" t="str">
        <f t="shared" si="86"/>
        <v/>
      </c>
      <c r="Z206" s="50" t="str">
        <f t="shared" si="87"/>
        <v/>
      </c>
      <c r="AA206" s="48"/>
    </row>
    <row r="207" spans="1:27" x14ac:dyDescent="0.25">
      <c r="A207" s="48" t="str">
        <f t="shared" si="81"/>
        <v/>
      </c>
      <c r="B207" s="48" t="s">
        <v>29</v>
      </c>
      <c r="C207" s="48">
        <f t="shared" si="90"/>
        <v>13.24</v>
      </c>
      <c r="D207" s="48">
        <f t="shared" si="91"/>
        <v>29</v>
      </c>
      <c r="E207" s="48">
        <f t="shared" si="88"/>
        <v>15.76</v>
      </c>
      <c r="F207" s="48">
        <f>VLOOKUP(B207,'5. Control Tower-Mini Optimizer'!$D$34:$H$36,3,FALSE)</f>
        <v>25</v>
      </c>
      <c r="G207" s="48">
        <f>VLOOKUP(B207,'5. Control Tower-Mini Optimizer'!$D$34:$H$36,4,FALSE)</f>
        <v>10</v>
      </c>
      <c r="H207" s="48" t="str">
        <f t="shared" si="92"/>
        <v/>
      </c>
      <c r="I207" s="48">
        <f>VLOOKUP(B207,'5. Control Tower-Mini Optimizer'!$D$34:$H$36,5,FALSE)</f>
        <v>85</v>
      </c>
      <c r="J207" s="49" cm="1">
        <f t="array" ref="J207">_xlfn.XLOOKUP(SUM(F207:G207)&amp;B207,M:M&amp;B:B,O:O)</f>
        <v>82.762783535782802</v>
      </c>
      <c r="K207" s="48">
        <v>1</v>
      </c>
      <c r="L207" s="48" t="str">
        <f t="shared" si="82"/>
        <v/>
      </c>
      <c r="M207" s="48">
        <f>SUM($K$204:K207)</f>
        <v>3</v>
      </c>
      <c r="N207" s="50">
        <f t="shared" si="89"/>
        <v>2.3910668979074439</v>
      </c>
      <c r="O207" s="50">
        <f>SUM($N$204:N207)</f>
        <v>7.1732006937223316</v>
      </c>
      <c r="P207" s="51">
        <f>'6. Distribution generators'!J24</f>
        <v>0</v>
      </c>
      <c r="Q207" s="49">
        <f>100-SUM($P$204:P206)</f>
        <v>100</v>
      </c>
      <c r="R207" s="49">
        <f t="shared" si="93"/>
        <v>15.76</v>
      </c>
      <c r="S207" s="48">
        <f t="shared" si="94"/>
        <v>0.8</v>
      </c>
      <c r="T207" s="49">
        <f t="shared" si="95"/>
        <v>23.2</v>
      </c>
      <c r="U207" s="50">
        <f t="shared" si="96"/>
        <v>-0.96</v>
      </c>
      <c r="V207" s="50" t="str">
        <f t="shared" si="83"/>
        <v/>
      </c>
      <c r="W207" s="49" t="str">
        <f t="shared" si="84"/>
        <v/>
      </c>
      <c r="X207" s="48" t="str">
        <f t="shared" si="85"/>
        <v/>
      </c>
      <c r="Y207" s="50" t="str">
        <f t="shared" si="86"/>
        <v/>
      </c>
      <c r="Z207" s="50" t="str">
        <f t="shared" si="87"/>
        <v/>
      </c>
      <c r="AA207" s="48"/>
    </row>
    <row r="208" spans="1:27" x14ac:dyDescent="0.25">
      <c r="A208" s="48" t="str">
        <f t="shared" si="81"/>
        <v/>
      </c>
      <c r="B208" s="48" t="s">
        <v>29</v>
      </c>
      <c r="C208" s="48">
        <f t="shared" si="90"/>
        <v>13.24</v>
      </c>
      <c r="D208" s="48">
        <f t="shared" si="91"/>
        <v>29</v>
      </c>
      <c r="E208" s="48">
        <f t="shared" si="88"/>
        <v>15.76</v>
      </c>
      <c r="F208" s="48">
        <f>VLOOKUP(B208,'5. Control Tower-Mini Optimizer'!$D$34:$H$36,3,FALSE)</f>
        <v>25</v>
      </c>
      <c r="G208" s="48">
        <f>VLOOKUP(B208,'5. Control Tower-Mini Optimizer'!$D$34:$H$36,4,FALSE)</f>
        <v>10</v>
      </c>
      <c r="H208" s="48" t="str">
        <f t="shared" si="92"/>
        <v/>
      </c>
      <c r="I208" s="48">
        <f>VLOOKUP(B208,'5. Control Tower-Mini Optimizer'!$D$34:$H$36,5,FALSE)</f>
        <v>85</v>
      </c>
      <c r="J208" s="49" cm="1">
        <f t="array" ref="J208">_xlfn.XLOOKUP(SUM(F208:G208)&amp;B208,M:M&amp;B:B,O:O)</f>
        <v>82.762783535782802</v>
      </c>
      <c r="K208" s="48">
        <v>1</v>
      </c>
      <c r="L208" s="48" t="str">
        <f t="shared" si="82"/>
        <v/>
      </c>
      <c r="M208" s="48">
        <f>SUM($K$204:K208)</f>
        <v>4</v>
      </c>
      <c r="N208" s="50">
        <f t="shared" si="89"/>
        <v>2.3910668979074439</v>
      </c>
      <c r="O208" s="50">
        <f>SUM($N$204:N208)</f>
        <v>9.5642675916297755</v>
      </c>
      <c r="P208" s="51">
        <f>'6. Distribution generators'!J25</f>
        <v>0</v>
      </c>
      <c r="Q208" s="49">
        <f>100-SUM($P$204:P207)</f>
        <v>100</v>
      </c>
      <c r="R208" s="49">
        <f t="shared" si="93"/>
        <v>15.76</v>
      </c>
      <c r="S208" s="48">
        <f t="shared" si="94"/>
        <v>0.8</v>
      </c>
      <c r="T208" s="49">
        <f t="shared" si="95"/>
        <v>23.2</v>
      </c>
      <c r="U208" s="50">
        <f t="shared" si="96"/>
        <v>-0.96</v>
      </c>
      <c r="V208" s="50" t="str">
        <f t="shared" si="83"/>
        <v/>
      </c>
      <c r="W208" s="49" t="str">
        <f t="shared" si="84"/>
        <v/>
      </c>
      <c r="X208" s="48" t="str">
        <f t="shared" si="85"/>
        <v/>
      </c>
      <c r="Y208" s="50" t="str">
        <f t="shared" si="86"/>
        <v/>
      </c>
      <c r="Z208" s="50" t="str">
        <f t="shared" si="87"/>
        <v/>
      </c>
      <c r="AA208" s="48"/>
    </row>
    <row r="209" spans="1:27" x14ac:dyDescent="0.25">
      <c r="A209" s="48" t="str">
        <f t="shared" si="81"/>
        <v/>
      </c>
      <c r="B209" s="48" t="s">
        <v>29</v>
      </c>
      <c r="C209" s="48">
        <f t="shared" si="90"/>
        <v>13.24</v>
      </c>
      <c r="D209" s="48">
        <f t="shared" si="91"/>
        <v>29</v>
      </c>
      <c r="E209" s="48">
        <f t="shared" si="88"/>
        <v>15.76</v>
      </c>
      <c r="F209" s="48">
        <f>VLOOKUP(B209,'5. Control Tower-Mini Optimizer'!$D$34:$H$36,3,FALSE)</f>
        <v>25</v>
      </c>
      <c r="G209" s="48">
        <f>VLOOKUP(B209,'5. Control Tower-Mini Optimizer'!$D$34:$H$36,4,FALSE)</f>
        <v>10</v>
      </c>
      <c r="H209" s="48" t="str">
        <f t="shared" si="92"/>
        <v/>
      </c>
      <c r="I209" s="48">
        <f>VLOOKUP(B209,'5. Control Tower-Mini Optimizer'!$D$34:$H$36,5,FALSE)</f>
        <v>85</v>
      </c>
      <c r="J209" s="49" cm="1">
        <f t="array" ref="J209">_xlfn.XLOOKUP(SUM(F209:G209)&amp;B209,M:M&amp;B:B,O:O)</f>
        <v>82.762783535782802</v>
      </c>
      <c r="K209" s="48">
        <v>1</v>
      </c>
      <c r="L209" s="48" t="str">
        <f t="shared" si="82"/>
        <v/>
      </c>
      <c r="M209" s="48">
        <f>SUM($K$204:K209)</f>
        <v>5</v>
      </c>
      <c r="N209" s="50">
        <f t="shared" si="89"/>
        <v>2.3910668979074439</v>
      </c>
      <c r="O209" s="50">
        <f>SUM($N$204:N209)</f>
        <v>11.955334489537218</v>
      </c>
      <c r="P209" s="51">
        <f>'6. Distribution generators'!J26</f>
        <v>0</v>
      </c>
      <c r="Q209" s="49">
        <f>100-SUM($P$204:P208)</f>
        <v>100</v>
      </c>
      <c r="R209" s="49">
        <f t="shared" si="93"/>
        <v>15.76</v>
      </c>
      <c r="S209" s="48">
        <f t="shared" si="94"/>
        <v>0.8</v>
      </c>
      <c r="T209" s="49">
        <f t="shared" si="95"/>
        <v>23.2</v>
      </c>
      <c r="U209" s="50">
        <f t="shared" si="96"/>
        <v>-0.96</v>
      </c>
      <c r="V209" s="50" t="str">
        <f t="shared" si="83"/>
        <v/>
      </c>
      <c r="W209" s="49" t="str">
        <f t="shared" si="84"/>
        <v/>
      </c>
      <c r="X209" s="48" t="str">
        <f t="shared" si="85"/>
        <v/>
      </c>
      <c r="Y209" s="50" t="str">
        <f t="shared" si="86"/>
        <v/>
      </c>
      <c r="Z209" s="50" t="str">
        <f t="shared" si="87"/>
        <v/>
      </c>
      <c r="AA209" s="48"/>
    </row>
    <row r="210" spans="1:27" x14ac:dyDescent="0.25">
      <c r="A210" s="48" t="str">
        <f t="shared" si="81"/>
        <v/>
      </c>
      <c r="B210" s="48" t="s">
        <v>29</v>
      </c>
      <c r="C210" s="48">
        <f t="shared" si="90"/>
        <v>13.24</v>
      </c>
      <c r="D210" s="48">
        <f t="shared" si="91"/>
        <v>29</v>
      </c>
      <c r="E210" s="48">
        <f t="shared" si="88"/>
        <v>15.76</v>
      </c>
      <c r="F210" s="48">
        <f>VLOOKUP(B210,'5. Control Tower-Mini Optimizer'!$D$34:$H$36,3,FALSE)</f>
        <v>25</v>
      </c>
      <c r="G210" s="48">
        <f>VLOOKUP(B210,'5. Control Tower-Mini Optimizer'!$D$34:$H$36,4,FALSE)</f>
        <v>10</v>
      </c>
      <c r="H210" s="48" t="str">
        <f t="shared" si="92"/>
        <v/>
      </c>
      <c r="I210" s="48">
        <f>VLOOKUP(B210,'5. Control Tower-Mini Optimizer'!$D$34:$H$36,5,FALSE)</f>
        <v>85</v>
      </c>
      <c r="J210" s="49" cm="1">
        <f t="array" ref="J210">_xlfn.XLOOKUP(SUM(F210:G210)&amp;B210,M:M&amp;B:B,O:O)</f>
        <v>82.762783535782802</v>
      </c>
      <c r="K210" s="48">
        <v>1</v>
      </c>
      <c r="L210" s="48" t="str">
        <f t="shared" si="82"/>
        <v/>
      </c>
      <c r="M210" s="48">
        <f>SUM($K$204:K210)</f>
        <v>6</v>
      </c>
      <c r="N210" s="50">
        <f t="shared" si="89"/>
        <v>2.3910668979074439</v>
      </c>
      <c r="O210" s="50">
        <f>SUM($N$204:N210)</f>
        <v>14.346401387444661</v>
      </c>
      <c r="P210" s="51">
        <f>'6. Distribution generators'!J27</f>
        <v>0</v>
      </c>
      <c r="Q210" s="49">
        <f>100-SUM($P$204:P209)</f>
        <v>100</v>
      </c>
      <c r="R210" s="49">
        <f t="shared" si="93"/>
        <v>15.76</v>
      </c>
      <c r="S210" s="48">
        <f t="shared" si="94"/>
        <v>0.8</v>
      </c>
      <c r="T210" s="49">
        <f t="shared" si="95"/>
        <v>23.2</v>
      </c>
      <c r="U210" s="50">
        <f t="shared" si="96"/>
        <v>-0.96</v>
      </c>
      <c r="V210" s="50" t="str">
        <f t="shared" si="83"/>
        <v/>
      </c>
      <c r="W210" s="49" t="str">
        <f t="shared" si="84"/>
        <v/>
      </c>
      <c r="X210" s="48" t="str">
        <f t="shared" si="85"/>
        <v/>
      </c>
      <c r="Y210" s="50" t="str">
        <f t="shared" si="86"/>
        <v/>
      </c>
      <c r="Z210" s="50" t="str">
        <f t="shared" si="87"/>
        <v/>
      </c>
      <c r="AA210" s="48"/>
    </row>
    <row r="211" spans="1:27" x14ac:dyDescent="0.25">
      <c r="A211" s="48" t="str">
        <f t="shared" si="81"/>
        <v/>
      </c>
      <c r="B211" s="48" t="s">
        <v>29</v>
      </c>
      <c r="C211" s="48">
        <f t="shared" si="90"/>
        <v>13.24</v>
      </c>
      <c r="D211" s="48">
        <f t="shared" si="91"/>
        <v>29</v>
      </c>
      <c r="E211" s="48">
        <f t="shared" si="88"/>
        <v>15.76</v>
      </c>
      <c r="F211" s="48">
        <f>VLOOKUP(B211,'5. Control Tower-Mini Optimizer'!$D$34:$H$36,3,FALSE)</f>
        <v>25</v>
      </c>
      <c r="G211" s="48">
        <f>VLOOKUP(B211,'5. Control Tower-Mini Optimizer'!$D$34:$H$36,4,FALSE)</f>
        <v>10</v>
      </c>
      <c r="H211" s="48" t="str">
        <f t="shared" si="92"/>
        <v/>
      </c>
      <c r="I211" s="48">
        <f>VLOOKUP(B211,'5. Control Tower-Mini Optimizer'!$D$34:$H$36,5,FALSE)</f>
        <v>85</v>
      </c>
      <c r="J211" s="49" cm="1">
        <f t="array" ref="J211">_xlfn.XLOOKUP(SUM(F211:G211)&amp;B211,M:M&amp;B:B,O:O)</f>
        <v>82.762783535782802</v>
      </c>
      <c r="K211" s="48">
        <v>1</v>
      </c>
      <c r="L211" s="48" t="str">
        <f t="shared" si="82"/>
        <v/>
      </c>
      <c r="M211" s="48">
        <f>SUM($K$204:K211)</f>
        <v>7</v>
      </c>
      <c r="N211" s="50">
        <f t="shared" si="89"/>
        <v>2.3910668979074439</v>
      </c>
      <c r="O211" s="50">
        <f>SUM($N$204:N211)</f>
        <v>16.737468285352104</v>
      </c>
      <c r="P211" s="51">
        <f>'6. Distribution generators'!J28</f>
        <v>0</v>
      </c>
      <c r="Q211" s="49">
        <f>100-SUM($P$204:P210)</f>
        <v>100</v>
      </c>
      <c r="R211" s="49">
        <f t="shared" si="93"/>
        <v>15.76</v>
      </c>
      <c r="S211" s="48">
        <f t="shared" si="94"/>
        <v>0.8</v>
      </c>
      <c r="T211" s="49">
        <f t="shared" si="95"/>
        <v>23.2</v>
      </c>
      <c r="U211" s="50">
        <f t="shared" si="96"/>
        <v>-0.96</v>
      </c>
      <c r="V211" s="50" t="str">
        <f t="shared" si="83"/>
        <v/>
      </c>
      <c r="W211" s="49" t="str">
        <f t="shared" si="84"/>
        <v/>
      </c>
      <c r="X211" s="48" t="str">
        <f t="shared" si="85"/>
        <v/>
      </c>
      <c r="Y211" s="50" t="str">
        <f t="shared" si="86"/>
        <v/>
      </c>
      <c r="Z211" s="50" t="str">
        <f t="shared" si="87"/>
        <v/>
      </c>
      <c r="AA211" s="48"/>
    </row>
    <row r="212" spans="1:27" x14ac:dyDescent="0.25">
      <c r="A212" s="48" t="str">
        <f t="shared" si="81"/>
        <v/>
      </c>
      <c r="B212" s="48" t="s">
        <v>29</v>
      </c>
      <c r="C212" s="48">
        <f t="shared" si="90"/>
        <v>13.24</v>
      </c>
      <c r="D212" s="48">
        <f t="shared" si="91"/>
        <v>29</v>
      </c>
      <c r="E212" s="48">
        <f t="shared" si="88"/>
        <v>15.76</v>
      </c>
      <c r="F212" s="48">
        <f>VLOOKUP(B212,'5. Control Tower-Mini Optimizer'!$D$34:$H$36,3,FALSE)</f>
        <v>25</v>
      </c>
      <c r="G212" s="48">
        <f>VLOOKUP(B212,'5. Control Tower-Mini Optimizer'!$D$34:$H$36,4,FALSE)</f>
        <v>10</v>
      </c>
      <c r="H212" s="48" t="str">
        <f t="shared" si="92"/>
        <v/>
      </c>
      <c r="I212" s="48">
        <f>VLOOKUP(B212,'5. Control Tower-Mini Optimizer'!$D$34:$H$36,5,FALSE)</f>
        <v>85</v>
      </c>
      <c r="J212" s="49" cm="1">
        <f t="array" ref="J212">_xlfn.XLOOKUP(SUM(F212:G212)&amp;B212,M:M&amp;B:B,O:O)</f>
        <v>82.762783535782802</v>
      </c>
      <c r="K212" s="48">
        <v>1</v>
      </c>
      <c r="L212" s="48" t="str">
        <f t="shared" si="82"/>
        <v/>
      </c>
      <c r="M212" s="48">
        <f>SUM($K$204:K212)</f>
        <v>8</v>
      </c>
      <c r="N212" s="50">
        <f t="shared" si="89"/>
        <v>2.3910668979074439</v>
      </c>
      <c r="O212" s="50">
        <f>SUM($N$204:N212)</f>
        <v>19.128535183259547</v>
      </c>
      <c r="P212" s="51">
        <f>'6. Distribution generators'!J29</f>
        <v>0</v>
      </c>
      <c r="Q212" s="49">
        <f>100-SUM($P$204:P211)</f>
        <v>100</v>
      </c>
      <c r="R212" s="49">
        <f t="shared" si="93"/>
        <v>15.76</v>
      </c>
      <c r="S212" s="48">
        <f t="shared" si="94"/>
        <v>0.8</v>
      </c>
      <c r="T212" s="49">
        <f t="shared" si="95"/>
        <v>23.2</v>
      </c>
      <c r="U212" s="50">
        <f t="shared" si="96"/>
        <v>-0.96</v>
      </c>
      <c r="V212" s="50" t="str">
        <f t="shared" si="83"/>
        <v/>
      </c>
      <c r="W212" s="49" t="str">
        <f t="shared" si="84"/>
        <v/>
      </c>
      <c r="X212" s="48" t="str">
        <f t="shared" si="85"/>
        <v/>
      </c>
      <c r="Y212" s="50" t="str">
        <f t="shared" si="86"/>
        <v/>
      </c>
      <c r="Z212" s="50" t="str">
        <f t="shared" si="87"/>
        <v/>
      </c>
      <c r="AA212" s="48"/>
    </row>
    <row r="213" spans="1:27" x14ac:dyDescent="0.25">
      <c r="A213" s="48" t="str">
        <f t="shared" si="81"/>
        <v/>
      </c>
      <c r="B213" s="48" t="s">
        <v>29</v>
      </c>
      <c r="C213" s="48">
        <f t="shared" si="90"/>
        <v>13.24</v>
      </c>
      <c r="D213" s="48">
        <f t="shared" si="91"/>
        <v>29</v>
      </c>
      <c r="E213" s="48">
        <f t="shared" si="88"/>
        <v>15.76</v>
      </c>
      <c r="F213" s="48">
        <f>VLOOKUP(B213,'5. Control Tower-Mini Optimizer'!$D$34:$H$36,3,FALSE)</f>
        <v>25</v>
      </c>
      <c r="G213" s="48">
        <f>VLOOKUP(B213,'5. Control Tower-Mini Optimizer'!$D$34:$H$36,4,FALSE)</f>
        <v>10</v>
      </c>
      <c r="H213" s="48" t="str">
        <f t="shared" si="92"/>
        <v/>
      </c>
      <c r="I213" s="48">
        <f>VLOOKUP(B213,'5. Control Tower-Mini Optimizer'!$D$34:$H$36,5,FALSE)</f>
        <v>85</v>
      </c>
      <c r="J213" s="49" cm="1">
        <f t="array" ref="J213">_xlfn.XLOOKUP(SUM(F213:G213)&amp;B213,M:M&amp;B:B,O:O)</f>
        <v>82.762783535782802</v>
      </c>
      <c r="K213" s="48">
        <v>1</v>
      </c>
      <c r="L213" s="48" t="str">
        <f t="shared" si="82"/>
        <v/>
      </c>
      <c r="M213" s="48">
        <f>SUM($K$204:K213)</f>
        <v>9</v>
      </c>
      <c r="N213" s="50">
        <f t="shared" si="89"/>
        <v>2.3910668979074439</v>
      </c>
      <c r="O213" s="50">
        <f>SUM($N$204:N213)</f>
        <v>21.51960208116699</v>
      </c>
      <c r="P213" s="51">
        <f>'6. Distribution generators'!J30</f>
        <v>0</v>
      </c>
      <c r="Q213" s="49">
        <f>100-SUM($P$204:P212)</f>
        <v>100</v>
      </c>
      <c r="R213" s="49">
        <f t="shared" si="93"/>
        <v>15.76</v>
      </c>
      <c r="S213" s="48">
        <f t="shared" si="94"/>
        <v>0.8</v>
      </c>
      <c r="T213" s="49">
        <f t="shared" si="95"/>
        <v>23.2</v>
      </c>
      <c r="U213" s="50">
        <f t="shared" si="96"/>
        <v>-0.96</v>
      </c>
      <c r="V213" s="50" t="str">
        <f t="shared" si="83"/>
        <v/>
      </c>
      <c r="W213" s="49" t="str">
        <f t="shared" si="84"/>
        <v/>
      </c>
      <c r="X213" s="48" t="str">
        <f t="shared" si="85"/>
        <v/>
      </c>
      <c r="Y213" s="50" t="str">
        <f t="shared" si="86"/>
        <v/>
      </c>
      <c r="Z213" s="50" t="str">
        <f t="shared" si="87"/>
        <v/>
      </c>
      <c r="AA213" s="48"/>
    </row>
    <row r="214" spans="1:27" x14ac:dyDescent="0.25">
      <c r="A214" s="48" t="str">
        <f t="shared" si="81"/>
        <v/>
      </c>
      <c r="B214" s="48" t="s">
        <v>29</v>
      </c>
      <c r="C214" s="48">
        <f t="shared" si="90"/>
        <v>13.24</v>
      </c>
      <c r="D214" s="48">
        <f t="shared" si="91"/>
        <v>29</v>
      </c>
      <c r="E214" s="48">
        <f t="shared" si="88"/>
        <v>15.76</v>
      </c>
      <c r="F214" s="48">
        <f>VLOOKUP(B214,'5. Control Tower-Mini Optimizer'!$D$34:$H$36,3,FALSE)</f>
        <v>25</v>
      </c>
      <c r="G214" s="48">
        <f>VLOOKUP(B214,'5. Control Tower-Mini Optimizer'!$D$34:$H$36,4,FALSE)</f>
        <v>10</v>
      </c>
      <c r="H214" s="48" t="str">
        <f t="shared" si="92"/>
        <v/>
      </c>
      <c r="I214" s="48">
        <f>VLOOKUP(B214,'5. Control Tower-Mini Optimizer'!$D$34:$H$36,5,FALSE)</f>
        <v>85</v>
      </c>
      <c r="J214" s="49" cm="1">
        <f t="array" ref="J214">_xlfn.XLOOKUP(SUM(F214:G214)&amp;B214,M:M&amp;B:B,O:O)</f>
        <v>82.762783535782802</v>
      </c>
      <c r="K214" s="48">
        <v>1</v>
      </c>
      <c r="L214" s="48" t="str">
        <f t="shared" si="82"/>
        <v/>
      </c>
      <c r="M214" s="48">
        <f>SUM($K$204:K214)</f>
        <v>10</v>
      </c>
      <c r="N214" s="50">
        <f t="shared" si="89"/>
        <v>2.3910668979074439</v>
      </c>
      <c r="O214" s="50">
        <f>SUM($N$204:N214)</f>
        <v>23.910668979074433</v>
      </c>
      <c r="P214" s="51">
        <f>'6. Distribution generators'!J31</f>
        <v>0</v>
      </c>
      <c r="Q214" s="49">
        <f>100-SUM($P$204:P213)</f>
        <v>100</v>
      </c>
      <c r="R214" s="49">
        <f t="shared" si="93"/>
        <v>15.76</v>
      </c>
      <c r="S214" s="48">
        <f t="shared" si="94"/>
        <v>0.8</v>
      </c>
      <c r="T214" s="49">
        <f t="shared" si="95"/>
        <v>23.2</v>
      </c>
      <c r="U214" s="50">
        <f t="shared" si="96"/>
        <v>-0.96</v>
      </c>
      <c r="V214" s="50" t="str">
        <f t="shared" si="83"/>
        <v/>
      </c>
      <c r="W214" s="49" t="str">
        <f t="shared" si="84"/>
        <v/>
      </c>
      <c r="X214" s="48" t="str">
        <f t="shared" si="85"/>
        <v/>
      </c>
      <c r="Y214" s="50" t="str">
        <f t="shared" si="86"/>
        <v/>
      </c>
      <c r="Z214" s="50" t="str">
        <f t="shared" si="87"/>
        <v/>
      </c>
      <c r="AA214" s="48"/>
    </row>
    <row r="215" spans="1:27" x14ac:dyDescent="0.25">
      <c r="A215" s="48" t="str">
        <f t="shared" si="81"/>
        <v/>
      </c>
      <c r="B215" s="48" t="s">
        <v>29</v>
      </c>
      <c r="C215" s="48">
        <f t="shared" si="90"/>
        <v>13.24</v>
      </c>
      <c r="D215" s="48">
        <f t="shared" si="91"/>
        <v>29</v>
      </c>
      <c r="E215" s="48">
        <f t="shared" si="88"/>
        <v>15.76</v>
      </c>
      <c r="F215" s="48">
        <f>VLOOKUP(B215,'5. Control Tower-Mini Optimizer'!$D$34:$H$36,3,FALSE)</f>
        <v>25</v>
      </c>
      <c r="G215" s="48">
        <f>VLOOKUP(B215,'5. Control Tower-Mini Optimizer'!$D$34:$H$36,4,FALSE)</f>
        <v>10</v>
      </c>
      <c r="H215" s="48" t="str">
        <f t="shared" si="92"/>
        <v/>
      </c>
      <c r="I215" s="48">
        <f>VLOOKUP(B215,'5. Control Tower-Mini Optimizer'!$D$34:$H$36,5,FALSE)</f>
        <v>85</v>
      </c>
      <c r="J215" s="49" cm="1">
        <f t="array" ref="J215">_xlfn.XLOOKUP(SUM(F215:G215)&amp;B215,M:M&amp;B:B,O:O)</f>
        <v>82.762783535782802</v>
      </c>
      <c r="K215" s="48">
        <v>1</v>
      </c>
      <c r="L215" s="48" t="str">
        <f t="shared" si="82"/>
        <v/>
      </c>
      <c r="M215" s="48">
        <f>SUM($K$204:K215)</f>
        <v>11</v>
      </c>
      <c r="N215" s="50">
        <f t="shared" si="89"/>
        <v>2.3910668979074439</v>
      </c>
      <c r="O215" s="50">
        <f>SUM($N$204:N215)</f>
        <v>26.301735876981876</v>
      </c>
      <c r="P215" s="51">
        <f>'6. Distribution generators'!J32</f>
        <v>0</v>
      </c>
      <c r="Q215" s="49">
        <f>100-SUM($P$204:P214)</f>
        <v>100</v>
      </c>
      <c r="R215" s="49">
        <f t="shared" si="93"/>
        <v>15.76</v>
      </c>
      <c r="S215" s="48">
        <f t="shared" si="94"/>
        <v>0.8</v>
      </c>
      <c r="T215" s="49">
        <f t="shared" si="95"/>
        <v>23.2</v>
      </c>
      <c r="U215" s="50">
        <f t="shared" si="96"/>
        <v>-0.96</v>
      </c>
      <c r="V215" s="50" t="str">
        <f t="shared" si="83"/>
        <v/>
      </c>
      <c r="W215" s="49" t="str">
        <f t="shared" si="84"/>
        <v/>
      </c>
      <c r="X215" s="48" t="str">
        <f t="shared" si="85"/>
        <v/>
      </c>
      <c r="Y215" s="50" t="str">
        <f t="shared" si="86"/>
        <v/>
      </c>
      <c r="Z215" s="50" t="str">
        <f t="shared" si="87"/>
        <v/>
      </c>
      <c r="AA215" s="48"/>
    </row>
    <row r="216" spans="1:27" x14ac:dyDescent="0.25">
      <c r="A216" s="48" t="str">
        <f t="shared" si="81"/>
        <v/>
      </c>
      <c r="B216" s="48" t="s">
        <v>29</v>
      </c>
      <c r="C216" s="48">
        <f t="shared" si="90"/>
        <v>13.24</v>
      </c>
      <c r="D216" s="48">
        <f t="shared" si="91"/>
        <v>29</v>
      </c>
      <c r="E216" s="48">
        <f t="shared" si="88"/>
        <v>15.76</v>
      </c>
      <c r="F216" s="48">
        <f>VLOOKUP(B216,'5. Control Tower-Mini Optimizer'!$D$34:$H$36,3,FALSE)</f>
        <v>25</v>
      </c>
      <c r="G216" s="48">
        <f>VLOOKUP(B216,'5. Control Tower-Mini Optimizer'!$D$34:$H$36,4,FALSE)</f>
        <v>10</v>
      </c>
      <c r="H216" s="48" t="str">
        <f t="shared" si="92"/>
        <v/>
      </c>
      <c r="I216" s="48">
        <f>VLOOKUP(B216,'5. Control Tower-Mini Optimizer'!$D$34:$H$36,5,FALSE)</f>
        <v>85</v>
      </c>
      <c r="J216" s="49" cm="1">
        <f t="array" ref="J216">_xlfn.XLOOKUP(SUM(F216:G216)&amp;B216,M:M&amp;B:B,O:O)</f>
        <v>82.762783535782802</v>
      </c>
      <c r="K216" s="48">
        <v>1</v>
      </c>
      <c r="L216" s="48" t="str">
        <f t="shared" si="82"/>
        <v/>
      </c>
      <c r="M216" s="48">
        <f>SUM($K$204:K216)</f>
        <v>12</v>
      </c>
      <c r="N216" s="50">
        <f t="shared" si="89"/>
        <v>2.3910668979074439</v>
      </c>
      <c r="O216" s="50">
        <f>SUM($N$204:N216)</f>
        <v>28.692802774889319</v>
      </c>
      <c r="P216" s="51">
        <f>'6. Distribution generators'!J33</f>
        <v>0</v>
      </c>
      <c r="Q216" s="49">
        <f>100-SUM($P$204:P215)</f>
        <v>100</v>
      </c>
      <c r="R216" s="49">
        <f t="shared" si="93"/>
        <v>15.76</v>
      </c>
      <c r="S216" s="48">
        <f t="shared" si="94"/>
        <v>0.8</v>
      </c>
      <c r="T216" s="49">
        <f t="shared" si="95"/>
        <v>23.2</v>
      </c>
      <c r="U216" s="50">
        <f t="shared" si="96"/>
        <v>-0.96</v>
      </c>
      <c r="V216" s="50" t="str">
        <f t="shared" si="83"/>
        <v/>
      </c>
      <c r="W216" s="49" t="str">
        <f t="shared" si="84"/>
        <v/>
      </c>
      <c r="X216" s="48" t="str">
        <f t="shared" si="85"/>
        <v/>
      </c>
      <c r="Y216" s="50" t="str">
        <f t="shared" si="86"/>
        <v/>
      </c>
      <c r="Z216" s="50" t="str">
        <f t="shared" si="87"/>
        <v/>
      </c>
      <c r="AA216" s="48"/>
    </row>
    <row r="217" spans="1:27" x14ac:dyDescent="0.25">
      <c r="A217" s="48" t="str">
        <f t="shared" si="81"/>
        <v/>
      </c>
      <c r="B217" s="48" t="s">
        <v>29</v>
      </c>
      <c r="C217" s="48">
        <f t="shared" si="90"/>
        <v>13.24</v>
      </c>
      <c r="D217" s="48">
        <f t="shared" si="91"/>
        <v>29</v>
      </c>
      <c r="E217" s="48">
        <f t="shared" si="88"/>
        <v>15.76</v>
      </c>
      <c r="F217" s="48">
        <f>VLOOKUP(B217,'5. Control Tower-Mini Optimizer'!$D$34:$H$36,3,FALSE)</f>
        <v>25</v>
      </c>
      <c r="G217" s="48">
        <f>VLOOKUP(B217,'5. Control Tower-Mini Optimizer'!$D$34:$H$36,4,FALSE)</f>
        <v>10</v>
      </c>
      <c r="H217" s="48" t="str">
        <f t="shared" si="92"/>
        <v/>
      </c>
      <c r="I217" s="48">
        <f>VLOOKUP(B217,'5. Control Tower-Mini Optimizer'!$D$34:$H$36,5,FALSE)</f>
        <v>85</v>
      </c>
      <c r="J217" s="49" cm="1">
        <f t="array" ref="J217">_xlfn.XLOOKUP(SUM(F217:G217)&amp;B217,M:M&amp;B:B,O:O)</f>
        <v>82.762783535782802</v>
      </c>
      <c r="K217" s="48">
        <v>1</v>
      </c>
      <c r="L217" s="48" t="str">
        <f t="shared" si="82"/>
        <v/>
      </c>
      <c r="M217" s="48">
        <f>SUM($K$204:K217)</f>
        <v>13</v>
      </c>
      <c r="N217" s="50">
        <f t="shared" si="89"/>
        <v>2.3910668979074439</v>
      </c>
      <c r="O217" s="50">
        <f>SUM($N$204:N217)</f>
        <v>31.083869672796762</v>
      </c>
      <c r="P217" s="51">
        <f>'6. Distribution generators'!J34</f>
        <v>0</v>
      </c>
      <c r="Q217" s="49">
        <f>100-SUM($P$204:P216)</f>
        <v>100</v>
      </c>
      <c r="R217" s="49">
        <f t="shared" si="93"/>
        <v>15.76</v>
      </c>
      <c r="S217" s="48">
        <f t="shared" si="94"/>
        <v>0.8</v>
      </c>
      <c r="T217" s="49">
        <f t="shared" si="95"/>
        <v>23.2</v>
      </c>
      <c r="U217" s="50">
        <f t="shared" si="96"/>
        <v>-0.96</v>
      </c>
      <c r="V217" s="50" t="str">
        <f t="shared" si="83"/>
        <v/>
      </c>
      <c r="W217" s="49" t="str">
        <f t="shared" si="84"/>
        <v/>
      </c>
      <c r="X217" s="48" t="str">
        <f t="shared" si="85"/>
        <v/>
      </c>
      <c r="Y217" s="50" t="str">
        <f t="shared" si="86"/>
        <v/>
      </c>
      <c r="Z217" s="50" t="str">
        <f t="shared" si="87"/>
        <v/>
      </c>
      <c r="AA217" s="48"/>
    </row>
    <row r="218" spans="1:27" x14ac:dyDescent="0.25">
      <c r="A218" s="48" t="str">
        <f t="shared" si="81"/>
        <v/>
      </c>
      <c r="B218" s="48" t="s">
        <v>29</v>
      </c>
      <c r="C218" s="48">
        <f t="shared" si="90"/>
        <v>13.24</v>
      </c>
      <c r="D218" s="48">
        <f t="shared" si="91"/>
        <v>29</v>
      </c>
      <c r="E218" s="48">
        <f t="shared" si="88"/>
        <v>15.76</v>
      </c>
      <c r="F218" s="48">
        <f>VLOOKUP(B218,'5. Control Tower-Mini Optimizer'!$D$34:$H$36,3,FALSE)</f>
        <v>25</v>
      </c>
      <c r="G218" s="48">
        <f>VLOOKUP(B218,'5. Control Tower-Mini Optimizer'!$D$34:$H$36,4,FALSE)</f>
        <v>10</v>
      </c>
      <c r="H218" s="48" t="str">
        <f t="shared" si="92"/>
        <v/>
      </c>
      <c r="I218" s="48">
        <f>VLOOKUP(B218,'5. Control Tower-Mini Optimizer'!$D$34:$H$36,5,FALSE)</f>
        <v>85</v>
      </c>
      <c r="J218" s="49" cm="1">
        <f t="array" ref="J218">_xlfn.XLOOKUP(SUM(F218:G218)&amp;B218,M:M&amp;B:B,O:O)</f>
        <v>82.762783535782802</v>
      </c>
      <c r="K218" s="48">
        <v>1</v>
      </c>
      <c r="L218" s="48" t="str">
        <f t="shared" si="82"/>
        <v/>
      </c>
      <c r="M218" s="48">
        <f>SUM($K$204:K218)</f>
        <v>14</v>
      </c>
      <c r="N218" s="50">
        <f t="shared" si="89"/>
        <v>2.3910668979074439</v>
      </c>
      <c r="O218" s="50">
        <f>SUM($N$204:N218)</f>
        <v>33.474936570704209</v>
      </c>
      <c r="P218" s="51">
        <f>'6. Distribution generators'!J35</f>
        <v>0</v>
      </c>
      <c r="Q218" s="49">
        <f>100-SUM($P$204:P217)</f>
        <v>100</v>
      </c>
      <c r="R218" s="49">
        <f t="shared" si="93"/>
        <v>15.76</v>
      </c>
      <c r="S218" s="48">
        <f t="shared" si="94"/>
        <v>0.8</v>
      </c>
      <c r="T218" s="49">
        <f t="shared" si="95"/>
        <v>23.2</v>
      </c>
      <c r="U218" s="50">
        <f t="shared" si="96"/>
        <v>-0.96</v>
      </c>
      <c r="V218" s="50" t="str">
        <f t="shared" si="83"/>
        <v/>
      </c>
      <c r="W218" s="49" t="str">
        <f t="shared" si="84"/>
        <v/>
      </c>
      <c r="X218" s="48" t="str">
        <f t="shared" si="85"/>
        <v/>
      </c>
      <c r="Y218" s="50" t="str">
        <f t="shared" si="86"/>
        <v/>
      </c>
      <c r="Z218" s="50" t="str">
        <f t="shared" si="87"/>
        <v/>
      </c>
      <c r="AA218" s="48"/>
    </row>
    <row r="219" spans="1:27" x14ac:dyDescent="0.25">
      <c r="A219" s="48" t="str">
        <f t="shared" si="81"/>
        <v/>
      </c>
      <c r="B219" s="48" t="s">
        <v>29</v>
      </c>
      <c r="C219" s="48">
        <f t="shared" si="90"/>
        <v>13.24</v>
      </c>
      <c r="D219" s="48">
        <f t="shared" si="91"/>
        <v>29</v>
      </c>
      <c r="E219" s="48">
        <f t="shared" si="88"/>
        <v>15.76</v>
      </c>
      <c r="F219" s="48">
        <f>VLOOKUP(B219,'5. Control Tower-Mini Optimizer'!$D$34:$H$36,3,FALSE)</f>
        <v>25</v>
      </c>
      <c r="G219" s="48">
        <f>VLOOKUP(B219,'5. Control Tower-Mini Optimizer'!$D$34:$H$36,4,FALSE)</f>
        <v>10</v>
      </c>
      <c r="H219" s="48" t="str">
        <f t="shared" si="92"/>
        <v/>
      </c>
      <c r="I219" s="48">
        <f>VLOOKUP(B219,'5. Control Tower-Mini Optimizer'!$D$34:$H$36,5,FALSE)</f>
        <v>85</v>
      </c>
      <c r="J219" s="49" cm="1">
        <f t="array" ref="J219">_xlfn.XLOOKUP(SUM(F219:G219)&amp;B219,M:M&amp;B:B,O:O)</f>
        <v>82.762783535782802</v>
      </c>
      <c r="K219" s="48">
        <v>1</v>
      </c>
      <c r="L219" s="48" t="str">
        <f t="shared" si="82"/>
        <v/>
      </c>
      <c r="M219" s="48">
        <f>SUM($K$204:K219)</f>
        <v>15</v>
      </c>
      <c r="N219" s="50">
        <f t="shared" si="89"/>
        <v>2.3910668979074439</v>
      </c>
      <c r="O219" s="50">
        <f>SUM($N$204:N219)</f>
        <v>35.866003468611652</v>
      </c>
      <c r="P219" s="51">
        <f>'6. Distribution generators'!J36</f>
        <v>0</v>
      </c>
      <c r="Q219" s="49">
        <f>100-SUM($P$204:P218)</f>
        <v>100</v>
      </c>
      <c r="R219" s="49">
        <f t="shared" si="93"/>
        <v>15.76</v>
      </c>
      <c r="S219" s="48">
        <f t="shared" si="94"/>
        <v>0.8</v>
      </c>
      <c r="T219" s="49">
        <f t="shared" si="95"/>
        <v>23.2</v>
      </c>
      <c r="U219" s="50">
        <f t="shared" si="96"/>
        <v>-0.96</v>
      </c>
      <c r="V219" s="50" t="str">
        <f t="shared" si="83"/>
        <v/>
      </c>
      <c r="W219" s="49" t="str">
        <f t="shared" si="84"/>
        <v/>
      </c>
      <c r="X219" s="48" t="str">
        <f t="shared" si="85"/>
        <v/>
      </c>
      <c r="Y219" s="50" t="str">
        <f t="shared" si="86"/>
        <v/>
      </c>
      <c r="Z219" s="50" t="str">
        <f t="shared" si="87"/>
        <v/>
      </c>
      <c r="AA219" s="48"/>
    </row>
    <row r="220" spans="1:27" x14ac:dyDescent="0.25">
      <c r="A220" s="48" t="str">
        <f t="shared" si="81"/>
        <v/>
      </c>
      <c r="B220" s="48" t="s">
        <v>29</v>
      </c>
      <c r="C220" s="48">
        <f t="shared" si="90"/>
        <v>13.24</v>
      </c>
      <c r="D220" s="48">
        <f t="shared" si="91"/>
        <v>29</v>
      </c>
      <c r="E220" s="48">
        <f t="shared" si="88"/>
        <v>15.76</v>
      </c>
      <c r="F220" s="48">
        <f>VLOOKUP(B220,'5. Control Tower-Mini Optimizer'!$D$34:$H$36,3,FALSE)</f>
        <v>25</v>
      </c>
      <c r="G220" s="48">
        <f>VLOOKUP(B220,'5. Control Tower-Mini Optimizer'!$D$34:$H$36,4,FALSE)</f>
        <v>10</v>
      </c>
      <c r="H220" s="48" t="str">
        <f t="shared" si="92"/>
        <v/>
      </c>
      <c r="I220" s="48">
        <f>VLOOKUP(B220,'5. Control Tower-Mini Optimizer'!$D$34:$H$36,5,FALSE)</f>
        <v>85</v>
      </c>
      <c r="J220" s="49" cm="1">
        <f t="array" ref="J220">_xlfn.XLOOKUP(SUM(F220:G220)&amp;B220,M:M&amp;B:B,O:O)</f>
        <v>82.762783535782802</v>
      </c>
      <c r="K220" s="48">
        <v>1</v>
      </c>
      <c r="L220" s="48" t="str">
        <f t="shared" si="82"/>
        <v/>
      </c>
      <c r="M220" s="48">
        <f>SUM($K$204:K220)</f>
        <v>16</v>
      </c>
      <c r="N220" s="50">
        <f t="shared" si="89"/>
        <v>2.3910668979074439</v>
      </c>
      <c r="O220" s="50">
        <f>SUM($N$204:N220)</f>
        <v>38.257070366519095</v>
      </c>
      <c r="P220" s="51">
        <f>'6. Distribution generators'!J37</f>
        <v>0</v>
      </c>
      <c r="Q220" s="49">
        <f>100-SUM($P$204:P219)</f>
        <v>100</v>
      </c>
      <c r="R220" s="49">
        <f t="shared" si="93"/>
        <v>15.76</v>
      </c>
      <c r="S220" s="48">
        <f t="shared" si="94"/>
        <v>0.8</v>
      </c>
      <c r="T220" s="49">
        <f t="shared" si="95"/>
        <v>23.2</v>
      </c>
      <c r="U220" s="50">
        <f t="shared" si="96"/>
        <v>-0.96</v>
      </c>
      <c r="V220" s="50" t="str">
        <f t="shared" si="83"/>
        <v/>
      </c>
      <c r="W220" s="49" t="str">
        <f t="shared" si="84"/>
        <v/>
      </c>
      <c r="X220" s="48" t="str">
        <f t="shared" si="85"/>
        <v/>
      </c>
      <c r="Y220" s="50" t="str">
        <f t="shared" si="86"/>
        <v/>
      </c>
      <c r="Z220" s="50" t="str">
        <f t="shared" si="87"/>
        <v/>
      </c>
      <c r="AA220" s="48"/>
    </row>
    <row r="221" spans="1:27" x14ac:dyDescent="0.25">
      <c r="A221" s="48" t="str">
        <f t="shared" si="81"/>
        <v/>
      </c>
      <c r="B221" s="48" t="s">
        <v>29</v>
      </c>
      <c r="C221" s="48">
        <f t="shared" si="90"/>
        <v>13.24</v>
      </c>
      <c r="D221" s="48">
        <f t="shared" si="91"/>
        <v>29</v>
      </c>
      <c r="E221" s="48">
        <f t="shared" si="88"/>
        <v>15.76</v>
      </c>
      <c r="F221" s="48">
        <f>VLOOKUP(B221,'5. Control Tower-Mini Optimizer'!$D$34:$H$36,3,FALSE)</f>
        <v>25</v>
      </c>
      <c r="G221" s="48">
        <f>VLOOKUP(B221,'5. Control Tower-Mini Optimizer'!$D$34:$H$36,4,FALSE)</f>
        <v>10</v>
      </c>
      <c r="H221" s="48" t="str">
        <f t="shared" si="92"/>
        <v/>
      </c>
      <c r="I221" s="48">
        <f>VLOOKUP(B221,'5. Control Tower-Mini Optimizer'!$D$34:$H$36,5,FALSE)</f>
        <v>85</v>
      </c>
      <c r="J221" s="49" cm="1">
        <f t="array" ref="J221">_xlfn.XLOOKUP(SUM(F221:G221)&amp;B221,M:M&amp;B:B,O:O)</f>
        <v>82.762783535782802</v>
      </c>
      <c r="K221" s="48">
        <v>1</v>
      </c>
      <c r="L221" s="48" t="str">
        <f t="shared" si="82"/>
        <v/>
      </c>
      <c r="M221" s="48">
        <f>SUM($K$204:K221)</f>
        <v>17</v>
      </c>
      <c r="N221" s="50">
        <f t="shared" si="89"/>
        <v>2.3910668979074439</v>
      </c>
      <c r="O221" s="50">
        <f>SUM($N$204:N221)</f>
        <v>40.648137264426538</v>
      </c>
      <c r="P221" s="51">
        <f>'6. Distribution generators'!J38</f>
        <v>0</v>
      </c>
      <c r="Q221" s="49">
        <f>100-SUM($P$204:P220)</f>
        <v>100</v>
      </c>
      <c r="R221" s="49">
        <f t="shared" si="93"/>
        <v>15.76</v>
      </c>
      <c r="S221" s="48">
        <f t="shared" si="94"/>
        <v>0.8</v>
      </c>
      <c r="T221" s="49">
        <f t="shared" si="95"/>
        <v>23.2</v>
      </c>
      <c r="U221" s="50">
        <f t="shared" si="96"/>
        <v>-0.96</v>
      </c>
      <c r="V221" s="50" t="str">
        <f t="shared" si="83"/>
        <v/>
      </c>
      <c r="W221" s="49" t="str">
        <f t="shared" si="84"/>
        <v/>
      </c>
      <c r="X221" s="48" t="str">
        <f t="shared" si="85"/>
        <v/>
      </c>
      <c r="Y221" s="50" t="str">
        <f t="shared" si="86"/>
        <v/>
      </c>
      <c r="Z221" s="50" t="str">
        <f t="shared" si="87"/>
        <v/>
      </c>
      <c r="AA221" s="48"/>
    </row>
    <row r="222" spans="1:27" x14ac:dyDescent="0.25">
      <c r="A222" s="48" t="str">
        <f t="shared" si="81"/>
        <v/>
      </c>
      <c r="B222" s="48" t="s">
        <v>29</v>
      </c>
      <c r="C222" s="48">
        <f t="shared" si="90"/>
        <v>13.24</v>
      </c>
      <c r="D222" s="48">
        <f t="shared" si="91"/>
        <v>29</v>
      </c>
      <c r="E222" s="48">
        <f t="shared" si="88"/>
        <v>15.76</v>
      </c>
      <c r="F222" s="48">
        <f>VLOOKUP(B222,'5. Control Tower-Mini Optimizer'!$D$34:$H$36,3,FALSE)</f>
        <v>25</v>
      </c>
      <c r="G222" s="48">
        <f>VLOOKUP(B222,'5. Control Tower-Mini Optimizer'!$D$34:$H$36,4,FALSE)</f>
        <v>10</v>
      </c>
      <c r="H222" s="48" t="str">
        <f t="shared" si="92"/>
        <v/>
      </c>
      <c r="I222" s="48">
        <f>VLOOKUP(B222,'5. Control Tower-Mini Optimizer'!$D$34:$H$36,5,FALSE)</f>
        <v>85</v>
      </c>
      <c r="J222" s="49" cm="1">
        <f t="array" ref="J222">_xlfn.XLOOKUP(SUM(F222:G222)&amp;B222,M:M&amp;B:B,O:O)</f>
        <v>82.762783535782802</v>
      </c>
      <c r="K222" s="48">
        <v>1</v>
      </c>
      <c r="L222" s="48" t="str">
        <f t="shared" si="82"/>
        <v/>
      </c>
      <c r="M222" s="48">
        <f>SUM($K$204:K222)</f>
        <v>18</v>
      </c>
      <c r="N222" s="50">
        <f t="shared" si="89"/>
        <v>2.3910668979074439</v>
      </c>
      <c r="O222" s="50">
        <f>SUM($N$204:N222)</f>
        <v>43.039204162333981</v>
      </c>
      <c r="P222" s="51">
        <f>'6. Distribution generators'!J39</f>
        <v>0</v>
      </c>
      <c r="Q222" s="49">
        <f>100-SUM($P$204:P221)</f>
        <v>100</v>
      </c>
      <c r="R222" s="49">
        <f t="shared" si="93"/>
        <v>15.76</v>
      </c>
      <c r="S222" s="48">
        <f t="shared" si="94"/>
        <v>0.8</v>
      </c>
      <c r="T222" s="49">
        <f t="shared" si="95"/>
        <v>23.2</v>
      </c>
      <c r="U222" s="50">
        <f t="shared" si="96"/>
        <v>-0.96</v>
      </c>
      <c r="V222" s="50" t="str">
        <f t="shared" si="83"/>
        <v/>
      </c>
      <c r="W222" s="49" t="str">
        <f t="shared" si="84"/>
        <v/>
      </c>
      <c r="X222" s="48" t="str">
        <f t="shared" si="85"/>
        <v/>
      </c>
      <c r="Y222" s="50" t="str">
        <f t="shared" si="86"/>
        <v/>
      </c>
      <c r="Z222" s="50" t="str">
        <f t="shared" si="87"/>
        <v/>
      </c>
      <c r="AA222" s="48"/>
    </row>
    <row r="223" spans="1:27" x14ac:dyDescent="0.25">
      <c r="A223" s="48" t="str">
        <f t="shared" si="81"/>
        <v/>
      </c>
      <c r="B223" s="48" t="s">
        <v>29</v>
      </c>
      <c r="C223" s="48">
        <f t="shared" si="90"/>
        <v>13.24</v>
      </c>
      <c r="D223" s="48">
        <f t="shared" si="91"/>
        <v>29</v>
      </c>
      <c r="E223" s="48">
        <f t="shared" si="88"/>
        <v>15.76</v>
      </c>
      <c r="F223" s="48">
        <f>VLOOKUP(B223,'5. Control Tower-Mini Optimizer'!$D$34:$H$36,3,FALSE)</f>
        <v>25</v>
      </c>
      <c r="G223" s="48">
        <f>VLOOKUP(B223,'5. Control Tower-Mini Optimizer'!$D$34:$H$36,4,FALSE)</f>
        <v>10</v>
      </c>
      <c r="H223" s="48" t="str">
        <f t="shared" si="92"/>
        <v/>
      </c>
      <c r="I223" s="48">
        <f>VLOOKUP(B223,'5. Control Tower-Mini Optimizer'!$D$34:$H$36,5,FALSE)</f>
        <v>85</v>
      </c>
      <c r="J223" s="49" cm="1">
        <f t="array" ref="J223">_xlfn.XLOOKUP(SUM(F223:G223)&amp;B223,M:M&amp;B:B,O:O)</f>
        <v>82.762783535782802</v>
      </c>
      <c r="K223" s="48">
        <v>1</v>
      </c>
      <c r="L223" s="48" t="str">
        <f t="shared" si="82"/>
        <v/>
      </c>
      <c r="M223" s="48">
        <f>SUM($K$204:K223)</f>
        <v>19</v>
      </c>
      <c r="N223" s="50">
        <f t="shared" si="89"/>
        <v>2.3910668979074439</v>
      </c>
      <c r="O223" s="50">
        <f>SUM($N$204:N223)</f>
        <v>45.430271060241424</v>
      </c>
      <c r="P223" s="51">
        <f>'6. Distribution generators'!J40</f>
        <v>0</v>
      </c>
      <c r="Q223" s="49">
        <f>100-SUM($P$204:P222)</f>
        <v>100</v>
      </c>
      <c r="R223" s="49">
        <f t="shared" si="93"/>
        <v>15.76</v>
      </c>
      <c r="S223" s="48">
        <f t="shared" si="94"/>
        <v>0.8</v>
      </c>
      <c r="T223" s="49">
        <f t="shared" si="95"/>
        <v>23.2</v>
      </c>
      <c r="U223" s="50">
        <f t="shared" si="96"/>
        <v>-0.96</v>
      </c>
      <c r="V223" s="50" t="str">
        <f t="shared" si="83"/>
        <v/>
      </c>
      <c r="W223" s="49" t="str">
        <f t="shared" si="84"/>
        <v/>
      </c>
      <c r="X223" s="48" t="str">
        <f t="shared" si="85"/>
        <v/>
      </c>
      <c r="Y223" s="50" t="str">
        <f t="shared" si="86"/>
        <v/>
      </c>
      <c r="Z223" s="50" t="str">
        <f t="shared" si="87"/>
        <v/>
      </c>
      <c r="AA223" s="48"/>
    </row>
    <row r="224" spans="1:27" x14ac:dyDescent="0.25">
      <c r="A224" s="48" t="str">
        <f t="shared" si="81"/>
        <v/>
      </c>
      <c r="B224" s="48" t="s">
        <v>29</v>
      </c>
      <c r="C224" s="48">
        <f t="shared" si="90"/>
        <v>13.24</v>
      </c>
      <c r="D224" s="48">
        <f t="shared" si="91"/>
        <v>29</v>
      </c>
      <c r="E224" s="48">
        <f t="shared" si="88"/>
        <v>15.76</v>
      </c>
      <c r="F224" s="48">
        <f>VLOOKUP(B224,'5. Control Tower-Mini Optimizer'!$D$34:$H$36,3,FALSE)</f>
        <v>25</v>
      </c>
      <c r="G224" s="48">
        <f>VLOOKUP(B224,'5. Control Tower-Mini Optimizer'!$D$34:$H$36,4,FALSE)</f>
        <v>10</v>
      </c>
      <c r="H224" s="48" t="str">
        <f t="shared" si="92"/>
        <v/>
      </c>
      <c r="I224" s="48">
        <f>VLOOKUP(B224,'5. Control Tower-Mini Optimizer'!$D$34:$H$36,5,FALSE)</f>
        <v>85</v>
      </c>
      <c r="J224" s="49" cm="1">
        <f t="array" ref="J224">_xlfn.XLOOKUP(SUM(F224:G224)&amp;B224,M:M&amp;B:B,O:O)</f>
        <v>82.762783535782802</v>
      </c>
      <c r="K224" s="48">
        <v>1</v>
      </c>
      <c r="L224" s="48" t="str">
        <f t="shared" si="82"/>
        <v/>
      </c>
      <c r="M224" s="48">
        <f>SUM($K$204:K224)</f>
        <v>20</v>
      </c>
      <c r="N224" s="50">
        <f t="shared" si="89"/>
        <v>2.3910668979074439</v>
      </c>
      <c r="O224" s="50">
        <f>SUM($N$204:N224)</f>
        <v>47.821337958148867</v>
      </c>
      <c r="P224" s="51">
        <f>'6. Distribution generators'!J41</f>
        <v>0</v>
      </c>
      <c r="Q224" s="49">
        <f>100-SUM($P$204:P223)</f>
        <v>100</v>
      </c>
      <c r="R224" s="49">
        <f t="shared" si="93"/>
        <v>15.76</v>
      </c>
      <c r="S224" s="48">
        <f t="shared" si="94"/>
        <v>0.8</v>
      </c>
      <c r="T224" s="49">
        <f t="shared" si="95"/>
        <v>23.2</v>
      </c>
      <c r="U224" s="50">
        <f t="shared" si="96"/>
        <v>-0.96</v>
      </c>
      <c r="V224" s="50" t="str">
        <f t="shared" si="83"/>
        <v/>
      </c>
      <c r="W224" s="49" t="str">
        <f t="shared" si="84"/>
        <v/>
      </c>
      <c r="X224" s="48" t="str">
        <f t="shared" si="85"/>
        <v/>
      </c>
      <c r="Y224" s="50" t="str">
        <f t="shared" si="86"/>
        <v/>
      </c>
      <c r="Z224" s="50" t="str">
        <f t="shared" si="87"/>
        <v/>
      </c>
      <c r="AA224" s="48"/>
    </row>
    <row r="225" spans="1:27" x14ac:dyDescent="0.25">
      <c r="A225" s="48" t="str">
        <f t="shared" si="81"/>
        <v/>
      </c>
      <c r="B225" s="48" t="s">
        <v>29</v>
      </c>
      <c r="C225" s="48">
        <f t="shared" si="90"/>
        <v>13.24</v>
      </c>
      <c r="D225" s="48">
        <f t="shared" si="91"/>
        <v>29</v>
      </c>
      <c r="E225" s="48">
        <f t="shared" si="88"/>
        <v>15.76</v>
      </c>
      <c r="F225" s="48">
        <f>VLOOKUP(B225,'5. Control Tower-Mini Optimizer'!$D$34:$H$36,3,FALSE)</f>
        <v>25</v>
      </c>
      <c r="G225" s="48">
        <f>VLOOKUP(B225,'5. Control Tower-Mini Optimizer'!$D$34:$H$36,4,FALSE)</f>
        <v>10</v>
      </c>
      <c r="H225" s="48" t="str">
        <f t="shared" si="92"/>
        <v/>
      </c>
      <c r="I225" s="48">
        <f>VLOOKUP(B225,'5. Control Tower-Mini Optimizer'!$D$34:$H$36,5,FALSE)</f>
        <v>85</v>
      </c>
      <c r="J225" s="49" cm="1">
        <f t="array" ref="J225">_xlfn.XLOOKUP(SUM(F225:G225)&amp;B225,M:M&amp;B:B,O:O)</f>
        <v>82.762783535782802</v>
      </c>
      <c r="K225" s="48">
        <v>1</v>
      </c>
      <c r="L225" s="48" t="str">
        <f t="shared" si="82"/>
        <v/>
      </c>
      <c r="M225" s="48">
        <f>SUM($K$204:K225)</f>
        <v>21</v>
      </c>
      <c r="N225" s="50">
        <f t="shared" si="89"/>
        <v>2.3910668979074439</v>
      </c>
      <c r="O225" s="50">
        <f>SUM($N$204:N225)</f>
        <v>50.21240485605631</v>
      </c>
      <c r="P225" s="51">
        <f>'6. Distribution generators'!J42</f>
        <v>0</v>
      </c>
      <c r="Q225" s="49">
        <f>100-SUM($P$204:P224)</f>
        <v>100</v>
      </c>
      <c r="R225" s="49">
        <f t="shared" si="93"/>
        <v>15.76</v>
      </c>
      <c r="S225" s="48">
        <f t="shared" si="94"/>
        <v>0.8</v>
      </c>
      <c r="T225" s="49">
        <f t="shared" si="95"/>
        <v>23.2</v>
      </c>
      <c r="U225" s="50">
        <f t="shared" si="96"/>
        <v>-0.96</v>
      </c>
      <c r="V225" s="50" t="str">
        <f t="shared" si="83"/>
        <v/>
      </c>
      <c r="W225" s="49" t="str">
        <f t="shared" si="84"/>
        <v/>
      </c>
      <c r="X225" s="48" t="str">
        <f t="shared" si="85"/>
        <v/>
      </c>
      <c r="Y225" s="50" t="str">
        <f t="shared" si="86"/>
        <v/>
      </c>
      <c r="Z225" s="50" t="str">
        <f t="shared" si="87"/>
        <v/>
      </c>
      <c r="AA225" s="48"/>
    </row>
    <row r="226" spans="1:27" x14ac:dyDescent="0.25">
      <c r="A226" s="48" t="str">
        <f t="shared" si="81"/>
        <v/>
      </c>
      <c r="B226" s="48" t="s">
        <v>29</v>
      </c>
      <c r="C226" s="48">
        <f t="shared" si="90"/>
        <v>13.24</v>
      </c>
      <c r="D226" s="48">
        <f t="shared" si="91"/>
        <v>29</v>
      </c>
      <c r="E226" s="48">
        <f t="shared" si="88"/>
        <v>15.76</v>
      </c>
      <c r="F226" s="48">
        <f>VLOOKUP(B226,'5. Control Tower-Mini Optimizer'!$D$34:$H$36,3,FALSE)</f>
        <v>25</v>
      </c>
      <c r="G226" s="48">
        <f>VLOOKUP(B226,'5. Control Tower-Mini Optimizer'!$D$34:$H$36,4,FALSE)</f>
        <v>10</v>
      </c>
      <c r="H226" s="48" t="str">
        <f t="shared" si="92"/>
        <v/>
      </c>
      <c r="I226" s="48">
        <f>VLOOKUP(B226,'5. Control Tower-Mini Optimizer'!$D$34:$H$36,5,FALSE)</f>
        <v>85</v>
      </c>
      <c r="J226" s="49" cm="1">
        <f t="array" ref="J226">_xlfn.XLOOKUP(SUM(F226:G226)&amp;B226,M:M&amp;B:B,O:O)</f>
        <v>82.762783535782802</v>
      </c>
      <c r="K226" s="48">
        <v>1</v>
      </c>
      <c r="L226" s="48" t="str">
        <f t="shared" si="82"/>
        <v/>
      </c>
      <c r="M226" s="48">
        <f>SUM($K$204:K226)</f>
        <v>22</v>
      </c>
      <c r="N226" s="50">
        <f t="shared" si="89"/>
        <v>2.3910668979074439</v>
      </c>
      <c r="O226" s="50">
        <f>SUM($N$204:N226)</f>
        <v>52.603471753963753</v>
      </c>
      <c r="P226" s="51">
        <f>'6. Distribution generators'!J43</f>
        <v>0</v>
      </c>
      <c r="Q226" s="49">
        <f>100-SUM($P$204:P225)</f>
        <v>100</v>
      </c>
      <c r="R226" s="49">
        <f t="shared" si="93"/>
        <v>15.76</v>
      </c>
      <c r="S226" s="48">
        <f t="shared" si="94"/>
        <v>0.8</v>
      </c>
      <c r="T226" s="49">
        <f t="shared" si="95"/>
        <v>23.2</v>
      </c>
      <c r="U226" s="50">
        <f t="shared" si="96"/>
        <v>-0.96</v>
      </c>
      <c r="V226" s="50" t="str">
        <f t="shared" si="83"/>
        <v/>
      </c>
      <c r="W226" s="49" t="str">
        <f t="shared" si="84"/>
        <v/>
      </c>
      <c r="X226" s="48" t="str">
        <f t="shared" si="85"/>
        <v/>
      </c>
      <c r="Y226" s="50" t="str">
        <f t="shared" si="86"/>
        <v/>
      </c>
      <c r="Z226" s="50" t="str">
        <f t="shared" si="87"/>
        <v/>
      </c>
      <c r="AA226" s="48"/>
    </row>
    <row r="227" spans="1:27" x14ac:dyDescent="0.25">
      <c r="A227" s="48" t="str">
        <f t="shared" si="81"/>
        <v/>
      </c>
      <c r="B227" s="48" t="s">
        <v>29</v>
      </c>
      <c r="C227" s="48">
        <f t="shared" si="90"/>
        <v>13.24</v>
      </c>
      <c r="D227" s="48">
        <f t="shared" si="91"/>
        <v>29</v>
      </c>
      <c r="E227" s="48">
        <f t="shared" si="88"/>
        <v>15.76</v>
      </c>
      <c r="F227" s="48">
        <f>VLOOKUP(B227,'5. Control Tower-Mini Optimizer'!$D$34:$H$36,3,FALSE)</f>
        <v>25</v>
      </c>
      <c r="G227" s="48">
        <f>VLOOKUP(B227,'5. Control Tower-Mini Optimizer'!$D$34:$H$36,4,FALSE)</f>
        <v>10</v>
      </c>
      <c r="H227" s="48" t="str">
        <f t="shared" si="92"/>
        <v/>
      </c>
      <c r="I227" s="48">
        <f>VLOOKUP(B227,'5. Control Tower-Mini Optimizer'!$D$34:$H$36,5,FALSE)</f>
        <v>85</v>
      </c>
      <c r="J227" s="49" cm="1">
        <f t="array" ref="J227">_xlfn.XLOOKUP(SUM(F227:G227)&amp;B227,M:M&amp;B:B,O:O)</f>
        <v>82.762783535782802</v>
      </c>
      <c r="K227" s="48">
        <v>1</v>
      </c>
      <c r="L227" s="48" t="str">
        <f t="shared" si="82"/>
        <v/>
      </c>
      <c r="M227" s="48">
        <f>SUM($K$204:K227)</f>
        <v>23</v>
      </c>
      <c r="N227" s="50">
        <f t="shared" si="89"/>
        <v>2.3910668979074439</v>
      </c>
      <c r="O227" s="50">
        <f>SUM($N$204:N227)</f>
        <v>54.994538651871196</v>
      </c>
      <c r="P227" s="51">
        <f>'6. Distribution generators'!J44</f>
        <v>0</v>
      </c>
      <c r="Q227" s="49">
        <f>100-SUM($P$204:P226)</f>
        <v>100</v>
      </c>
      <c r="R227" s="49">
        <f t="shared" si="93"/>
        <v>15.76</v>
      </c>
      <c r="S227" s="48">
        <f t="shared" si="94"/>
        <v>0.8</v>
      </c>
      <c r="T227" s="49">
        <f t="shared" si="95"/>
        <v>23.2</v>
      </c>
      <c r="U227" s="50">
        <f t="shared" si="96"/>
        <v>-0.96</v>
      </c>
      <c r="V227" s="50" t="str">
        <f t="shared" si="83"/>
        <v/>
      </c>
      <c r="W227" s="49" t="str">
        <f t="shared" si="84"/>
        <v/>
      </c>
      <c r="X227" s="48" t="str">
        <f t="shared" si="85"/>
        <v/>
      </c>
      <c r="Y227" s="50" t="str">
        <f t="shared" si="86"/>
        <v/>
      </c>
      <c r="Z227" s="50" t="str">
        <f t="shared" si="87"/>
        <v/>
      </c>
      <c r="AA227" s="48"/>
    </row>
    <row r="228" spans="1:27" x14ac:dyDescent="0.25">
      <c r="A228" s="48" t="str">
        <f t="shared" si="81"/>
        <v/>
      </c>
      <c r="B228" s="48" t="s">
        <v>29</v>
      </c>
      <c r="C228" s="48">
        <f t="shared" si="90"/>
        <v>13.24</v>
      </c>
      <c r="D228" s="48">
        <f t="shared" si="91"/>
        <v>29</v>
      </c>
      <c r="E228" s="48">
        <f t="shared" si="88"/>
        <v>15.76</v>
      </c>
      <c r="F228" s="48">
        <f>VLOOKUP(B228,'5. Control Tower-Mini Optimizer'!$D$34:$H$36,3,FALSE)</f>
        <v>25</v>
      </c>
      <c r="G228" s="48">
        <f>VLOOKUP(B228,'5. Control Tower-Mini Optimizer'!$D$34:$H$36,4,FALSE)</f>
        <v>10</v>
      </c>
      <c r="H228" s="48" t="str">
        <f t="shared" si="92"/>
        <v/>
      </c>
      <c r="I228" s="48">
        <f>VLOOKUP(B228,'5. Control Tower-Mini Optimizer'!$D$34:$H$36,5,FALSE)</f>
        <v>85</v>
      </c>
      <c r="J228" s="49" cm="1">
        <f t="array" ref="J228">_xlfn.XLOOKUP(SUM(F228:G228)&amp;B228,M:M&amp;B:B,O:O)</f>
        <v>82.762783535782802</v>
      </c>
      <c r="K228" s="48">
        <v>1</v>
      </c>
      <c r="L228" s="48" t="str">
        <f t="shared" si="82"/>
        <v/>
      </c>
      <c r="M228" s="48">
        <f>SUM($K$204:K228)</f>
        <v>24</v>
      </c>
      <c r="N228" s="50">
        <f t="shared" si="89"/>
        <v>2.3910668979074439</v>
      </c>
      <c r="O228" s="50">
        <f>SUM($N$204:N228)</f>
        <v>57.385605549778639</v>
      </c>
      <c r="P228" s="51">
        <f>'6. Distribution generators'!J45</f>
        <v>0</v>
      </c>
      <c r="Q228" s="49">
        <f>100-SUM($P$204:P227)</f>
        <v>100</v>
      </c>
      <c r="R228" s="49">
        <f t="shared" si="93"/>
        <v>15.76</v>
      </c>
      <c r="S228" s="48">
        <f t="shared" si="94"/>
        <v>0.8</v>
      </c>
      <c r="T228" s="49">
        <f t="shared" si="95"/>
        <v>23.2</v>
      </c>
      <c r="U228" s="50">
        <f t="shared" si="96"/>
        <v>-0.96</v>
      </c>
      <c r="V228" s="50" t="str">
        <f t="shared" si="83"/>
        <v/>
      </c>
      <c r="W228" s="49" t="str">
        <f t="shared" si="84"/>
        <v/>
      </c>
      <c r="X228" s="48" t="str">
        <f t="shared" si="85"/>
        <v/>
      </c>
      <c r="Y228" s="50" t="str">
        <f t="shared" si="86"/>
        <v/>
      </c>
      <c r="Z228" s="50" t="str">
        <f t="shared" si="87"/>
        <v/>
      </c>
      <c r="AA228" s="48"/>
    </row>
    <row r="229" spans="1:27" x14ac:dyDescent="0.25">
      <c r="A229" s="48" t="str">
        <f t="shared" si="81"/>
        <v/>
      </c>
      <c r="B229" s="48" t="s">
        <v>29</v>
      </c>
      <c r="C229" s="48">
        <f t="shared" si="90"/>
        <v>13.24</v>
      </c>
      <c r="D229" s="48">
        <f t="shared" si="91"/>
        <v>29</v>
      </c>
      <c r="E229" s="48">
        <f t="shared" si="88"/>
        <v>15.76</v>
      </c>
      <c r="F229" s="48">
        <f>VLOOKUP(B229,'5. Control Tower-Mini Optimizer'!$D$34:$H$36,3,FALSE)</f>
        <v>25</v>
      </c>
      <c r="G229" s="48">
        <f>VLOOKUP(B229,'5. Control Tower-Mini Optimizer'!$D$34:$H$36,4,FALSE)</f>
        <v>10</v>
      </c>
      <c r="H229" s="48" t="str">
        <f t="shared" si="92"/>
        <v/>
      </c>
      <c r="I229" s="48">
        <f>VLOOKUP(B229,'5. Control Tower-Mini Optimizer'!$D$34:$H$36,5,FALSE)</f>
        <v>85</v>
      </c>
      <c r="J229" s="49" cm="1">
        <f t="array" ref="J229">_xlfn.XLOOKUP(SUM(F229:G229)&amp;B229,M:M&amp;B:B,O:O)</f>
        <v>82.762783535782802</v>
      </c>
      <c r="K229" s="48">
        <v>1</v>
      </c>
      <c r="L229" s="48" t="str">
        <f t="shared" si="82"/>
        <v/>
      </c>
      <c r="M229" s="48">
        <f>SUM($K$204:K229)</f>
        <v>25</v>
      </c>
      <c r="N229" s="50">
        <f t="shared" si="89"/>
        <v>2.3910668979074439</v>
      </c>
      <c r="O229" s="50">
        <f>SUM($N$204:N229)</f>
        <v>59.776672447686082</v>
      </c>
      <c r="P229" s="51">
        <f>'6. Distribution generators'!J46</f>
        <v>0</v>
      </c>
      <c r="Q229" s="49">
        <f>100-SUM($P$204:P228)</f>
        <v>100</v>
      </c>
      <c r="R229" s="49">
        <f t="shared" si="93"/>
        <v>15.76</v>
      </c>
      <c r="S229" s="48">
        <f t="shared" si="94"/>
        <v>0.8</v>
      </c>
      <c r="T229" s="49">
        <f t="shared" si="95"/>
        <v>23.2</v>
      </c>
      <c r="U229" s="50">
        <f t="shared" si="96"/>
        <v>-0.96</v>
      </c>
      <c r="V229" s="50" t="str">
        <f t="shared" si="83"/>
        <v/>
      </c>
      <c r="W229" s="49" t="str">
        <f t="shared" si="84"/>
        <v/>
      </c>
      <c r="X229" s="48" t="str">
        <f t="shared" si="85"/>
        <v/>
      </c>
      <c r="Y229" s="50" t="str">
        <f t="shared" si="86"/>
        <v/>
      </c>
      <c r="Z229" s="50" t="str">
        <f t="shared" si="87"/>
        <v/>
      </c>
      <c r="AA229" s="48"/>
    </row>
    <row r="230" spans="1:27" x14ac:dyDescent="0.25">
      <c r="A230" s="48" t="str">
        <f t="shared" si="81"/>
        <v/>
      </c>
      <c r="B230" s="48" t="s">
        <v>29</v>
      </c>
      <c r="C230" s="48">
        <f t="shared" si="90"/>
        <v>13.24</v>
      </c>
      <c r="D230" s="48">
        <f t="shared" si="91"/>
        <v>29</v>
      </c>
      <c r="E230" s="48">
        <f t="shared" si="88"/>
        <v>15.76</v>
      </c>
      <c r="F230" s="48">
        <f>VLOOKUP(B230,'5. Control Tower-Mini Optimizer'!$D$34:$H$36,3,FALSE)</f>
        <v>25</v>
      </c>
      <c r="G230" s="48">
        <f>VLOOKUP(B230,'5. Control Tower-Mini Optimizer'!$D$34:$H$36,4,FALSE)</f>
        <v>10</v>
      </c>
      <c r="H230" s="48" t="str">
        <f t="shared" si="92"/>
        <v/>
      </c>
      <c r="I230" s="48">
        <f>VLOOKUP(B230,'5. Control Tower-Mini Optimizer'!$D$34:$H$36,5,FALSE)</f>
        <v>85</v>
      </c>
      <c r="J230" s="49" cm="1">
        <f t="array" ref="J230">_xlfn.XLOOKUP(SUM(F230:G230)&amp;B230,M:M&amp;B:B,O:O)</f>
        <v>82.762783535782802</v>
      </c>
      <c r="K230" s="48">
        <v>1</v>
      </c>
      <c r="L230" s="48" t="str">
        <f t="shared" si="82"/>
        <v/>
      </c>
      <c r="M230" s="48">
        <f>SUM($K$204:K230)</f>
        <v>26</v>
      </c>
      <c r="N230" s="50">
        <f t="shared" si="89"/>
        <v>2.3910668979074439</v>
      </c>
      <c r="O230" s="50">
        <f>SUM($N$204:N230)</f>
        <v>62.167739345593525</v>
      </c>
      <c r="P230" s="51">
        <f>'6. Distribution generators'!J47</f>
        <v>0</v>
      </c>
      <c r="Q230" s="49">
        <f>100-SUM($P$204:P229)</f>
        <v>100</v>
      </c>
      <c r="R230" s="49">
        <f t="shared" si="93"/>
        <v>15.76</v>
      </c>
      <c r="S230" s="48">
        <f t="shared" si="94"/>
        <v>0.8</v>
      </c>
      <c r="T230" s="49">
        <f t="shared" si="95"/>
        <v>23.2</v>
      </c>
      <c r="U230" s="50">
        <f t="shared" si="96"/>
        <v>-0.96</v>
      </c>
      <c r="V230" s="50" t="str">
        <f t="shared" si="83"/>
        <v/>
      </c>
      <c r="W230" s="49" t="str">
        <f t="shared" si="84"/>
        <v/>
      </c>
      <c r="X230" s="48" t="str">
        <f t="shared" si="85"/>
        <v/>
      </c>
      <c r="Y230" s="50" t="str">
        <f t="shared" si="86"/>
        <v/>
      </c>
      <c r="Z230" s="50" t="str">
        <f t="shared" si="87"/>
        <v/>
      </c>
      <c r="AA230" s="48"/>
    </row>
    <row r="231" spans="1:27" x14ac:dyDescent="0.25">
      <c r="A231" s="48" t="str">
        <f t="shared" si="81"/>
        <v/>
      </c>
      <c r="B231" s="48" t="s">
        <v>29</v>
      </c>
      <c r="C231" s="48">
        <f t="shared" si="90"/>
        <v>13.24</v>
      </c>
      <c r="D231" s="48">
        <f t="shared" si="91"/>
        <v>29</v>
      </c>
      <c r="E231" s="48">
        <f t="shared" si="88"/>
        <v>15.76</v>
      </c>
      <c r="F231" s="48">
        <f>VLOOKUP(B231,'5. Control Tower-Mini Optimizer'!$D$34:$H$36,3,FALSE)</f>
        <v>25</v>
      </c>
      <c r="G231" s="48">
        <f>VLOOKUP(B231,'5. Control Tower-Mini Optimizer'!$D$34:$H$36,4,FALSE)</f>
        <v>10</v>
      </c>
      <c r="H231" s="48" t="str">
        <f t="shared" si="92"/>
        <v/>
      </c>
      <c r="I231" s="48">
        <f>VLOOKUP(B231,'5. Control Tower-Mini Optimizer'!$D$34:$H$36,5,FALSE)</f>
        <v>85</v>
      </c>
      <c r="J231" s="49" cm="1">
        <f t="array" ref="J231">_xlfn.XLOOKUP(SUM(F231:G231)&amp;B231,M:M&amp;B:B,O:O)</f>
        <v>82.762783535782802</v>
      </c>
      <c r="K231" s="48">
        <v>1</v>
      </c>
      <c r="L231" s="48" t="str">
        <f t="shared" si="82"/>
        <v/>
      </c>
      <c r="M231" s="48">
        <f>SUM($K$204:K231)</f>
        <v>27</v>
      </c>
      <c r="N231" s="50">
        <f t="shared" si="89"/>
        <v>2.3910668979074439</v>
      </c>
      <c r="O231" s="50">
        <f>SUM($N$204:N231)</f>
        <v>64.558806243500968</v>
      </c>
      <c r="P231" s="51">
        <f>'6. Distribution generators'!J48</f>
        <v>0</v>
      </c>
      <c r="Q231" s="49">
        <f>100-SUM($P$204:P230)</f>
        <v>100</v>
      </c>
      <c r="R231" s="49">
        <f t="shared" si="93"/>
        <v>15.76</v>
      </c>
      <c r="S231" s="48">
        <f t="shared" si="94"/>
        <v>0.8</v>
      </c>
      <c r="T231" s="49">
        <f t="shared" si="95"/>
        <v>23.2</v>
      </c>
      <c r="U231" s="50">
        <f t="shared" si="96"/>
        <v>-0.96</v>
      </c>
      <c r="V231" s="50" t="str">
        <f t="shared" si="83"/>
        <v/>
      </c>
      <c r="W231" s="49" t="str">
        <f t="shared" si="84"/>
        <v/>
      </c>
      <c r="X231" s="48" t="str">
        <f t="shared" si="85"/>
        <v/>
      </c>
      <c r="Y231" s="50" t="str">
        <f t="shared" si="86"/>
        <v/>
      </c>
      <c r="Z231" s="50" t="str">
        <f t="shared" si="87"/>
        <v/>
      </c>
      <c r="AA231" s="48"/>
    </row>
    <row r="232" spans="1:27" x14ac:dyDescent="0.25">
      <c r="A232" s="48" t="str">
        <f t="shared" si="81"/>
        <v/>
      </c>
      <c r="B232" s="48" t="s">
        <v>29</v>
      </c>
      <c r="C232" s="48">
        <f t="shared" si="90"/>
        <v>13.24</v>
      </c>
      <c r="D232" s="48">
        <f t="shared" si="91"/>
        <v>29</v>
      </c>
      <c r="E232" s="48">
        <f t="shared" si="88"/>
        <v>15.76</v>
      </c>
      <c r="F232" s="48">
        <f>VLOOKUP(B232,'5. Control Tower-Mini Optimizer'!$D$34:$H$36,3,FALSE)</f>
        <v>25</v>
      </c>
      <c r="G232" s="48">
        <f>VLOOKUP(B232,'5. Control Tower-Mini Optimizer'!$D$34:$H$36,4,FALSE)</f>
        <v>10</v>
      </c>
      <c r="H232" s="48" t="str">
        <f t="shared" si="92"/>
        <v/>
      </c>
      <c r="I232" s="48">
        <f>VLOOKUP(B232,'5. Control Tower-Mini Optimizer'!$D$34:$H$36,5,FALSE)</f>
        <v>85</v>
      </c>
      <c r="J232" s="49" cm="1">
        <f t="array" ref="J232">_xlfn.XLOOKUP(SUM(F232:G232)&amp;B232,M:M&amp;B:B,O:O)</f>
        <v>82.762783535782802</v>
      </c>
      <c r="K232" s="48">
        <v>1</v>
      </c>
      <c r="L232" s="48" t="str">
        <f t="shared" si="82"/>
        <v/>
      </c>
      <c r="M232" s="48">
        <f>SUM($K$204:K232)</f>
        <v>28</v>
      </c>
      <c r="N232" s="50">
        <f t="shared" si="89"/>
        <v>2.3910668979074439</v>
      </c>
      <c r="O232" s="50">
        <f>SUM($N$204:N232)</f>
        <v>66.949873141408418</v>
      </c>
      <c r="P232" s="51">
        <f>'6. Distribution generators'!J49</f>
        <v>0</v>
      </c>
      <c r="Q232" s="49">
        <f>100-SUM($P$204:P231)</f>
        <v>100</v>
      </c>
      <c r="R232" s="49">
        <f t="shared" si="93"/>
        <v>15.76</v>
      </c>
      <c r="S232" s="48">
        <f t="shared" si="94"/>
        <v>0.8</v>
      </c>
      <c r="T232" s="49">
        <f t="shared" si="95"/>
        <v>23.2</v>
      </c>
      <c r="U232" s="50">
        <f t="shared" si="96"/>
        <v>-0.96</v>
      </c>
      <c r="V232" s="50" t="str">
        <f t="shared" si="83"/>
        <v/>
      </c>
      <c r="W232" s="49" t="str">
        <f t="shared" si="84"/>
        <v/>
      </c>
      <c r="X232" s="48" t="str">
        <f t="shared" si="85"/>
        <v/>
      </c>
      <c r="Y232" s="50" t="str">
        <f t="shared" si="86"/>
        <v/>
      </c>
      <c r="Z232" s="50" t="str">
        <f t="shared" si="87"/>
        <v/>
      </c>
      <c r="AA232" s="48"/>
    </row>
    <row r="233" spans="1:27" x14ac:dyDescent="0.25">
      <c r="A233" s="48" t="str">
        <f t="shared" si="81"/>
        <v/>
      </c>
      <c r="B233" s="48" t="s">
        <v>29</v>
      </c>
      <c r="C233" s="48">
        <f t="shared" si="90"/>
        <v>13.24</v>
      </c>
      <c r="D233" s="48">
        <f t="shared" si="91"/>
        <v>29</v>
      </c>
      <c r="E233" s="48">
        <f t="shared" si="88"/>
        <v>15.76</v>
      </c>
      <c r="F233" s="48">
        <f>VLOOKUP(B233,'5. Control Tower-Mini Optimizer'!$D$34:$H$36,3,FALSE)</f>
        <v>25</v>
      </c>
      <c r="G233" s="48">
        <f>VLOOKUP(B233,'5. Control Tower-Mini Optimizer'!$D$34:$H$36,4,FALSE)</f>
        <v>10</v>
      </c>
      <c r="H233" s="48" t="str">
        <f t="shared" si="92"/>
        <v/>
      </c>
      <c r="I233" s="48">
        <f>VLOOKUP(B233,'5. Control Tower-Mini Optimizer'!$D$34:$H$36,5,FALSE)</f>
        <v>85</v>
      </c>
      <c r="J233" s="49" cm="1">
        <f t="array" ref="J233">_xlfn.XLOOKUP(SUM(F233:G233)&amp;B233,M:M&amp;B:B,O:O)</f>
        <v>82.762783535782802</v>
      </c>
      <c r="K233" s="48">
        <v>1</v>
      </c>
      <c r="L233" s="48" t="str">
        <f t="shared" si="82"/>
        <v/>
      </c>
      <c r="M233" s="48">
        <f>SUM($K$204:K233)</f>
        <v>29</v>
      </c>
      <c r="N233" s="50">
        <f t="shared" si="89"/>
        <v>2.3910668979074439</v>
      </c>
      <c r="O233" s="50">
        <f>SUM($N$204:N233)</f>
        <v>69.340940039315868</v>
      </c>
      <c r="P233" s="51">
        <f>'6. Distribution generators'!J50</f>
        <v>0</v>
      </c>
      <c r="Q233" s="49">
        <f>100-SUM($P$204:P232)</f>
        <v>100</v>
      </c>
      <c r="R233" s="49">
        <f t="shared" si="93"/>
        <v>15.76</v>
      </c>
      <c r="S233" s="48">
        <f t="shared" si="94"/>
        <v>0.8</v>
      </c>
      <c r="T233" s="49">
        <f t="shared" si="95"/>
        <v>23.2</v>
      </c>
      <c r="U233" s="50">
        <f t="shared" si="96"/>
        <v>-0.96</v>
      </c>
      <c r="V233" s="50" t="str">
        <f t="shared" si="83"/>
        <v/>
      </c>
      <c r="W233" s="49" t="str">
        <f t="shared" si="84"/>
        <v/>
      </c>
      <c r="X233" s="48" t="str">
        <f t="shared" si="85"/>
        <v/>
      </c>
      <c r="Y233" s="50" t="str">
        <f t="shared" si="86"/>
        <v/>
      </c>
      <c r="Z233" s="50" t="str">
        <f t="shared" si="87"/>
        <v/>
      </c>
      <c r="AA233" s="48"/>
    </row>
    <row r="234" spans="1:27" x14ac:dyDescent="0.25">
      <c r="A234" s="48" t="str">
        <f t="shared" si="81"/>
        <v/>
      </c>
      <c r="B234" s="48" t="s">
        <v>29</v>
      </c>
      <c r="C234" s="48">
        <f t="shared" si="90"/>
        <v>13.24</v>
      </c>
      <c r="D234" s="48">
        <f t="shared" si="91"/>
        <v>29</v>
      </c>
      <c r="E234" s="48">
        <f t="shared" si="88"/>
        <v>15.76</v>
      </c>
      <c r="F234" s="48">
        <f>VLOOKUP(B234,'5. Control Tower-Mini Optimizer'!$D$34:$H$36,3,FALSE)</f>
        <v>25</v>
      </c>
      <c r="G234" s="48">
        <f>VLOOKUP(B234,'5. Control Tower-Mini Optimizer'!$D$34:$H$36,4,FALSE)</f>
        <v>10</v>
      </c>
      <c r="H234" s="48" t="str">
        <f t="shared" si="92"/>
        <v/>
      </c>
      <c r="I234" s="48">
        <f>VLOOKUP(B234,'5. Control Tower-Mini Optimizer'!$D$34:$H$36,5,FALSE)</f>
        <v>85</v>
      </c>
      <c r="J234" s="49" cm="1">
        <f t="array" ref="J234">_xlfn.XLOOKUP(SUM(F234:G234)&amp;B234,M:M&amp;B:B,O:O)</f>
        <v>82.762783535782802</v>
      </c>
      <c r="K234" s="48">
        <v>1</v>
      </c>
      <c r="L234" s="48" t="str">
        <f t="shared" si="82"/>
        <v/>
      </c>
      <c r="M234" s="48">
        <f>SUM($K$204:K234)</f>
        <v>30</v>
      </c>
      <c r="N234" s="50">
        <f t="shared" si="89"/>
        <v>2.3910668979074439</v>
      </c>
      <c r="O234" s="50">
        <f>SUM($N$204:N234)</f>
        <v>71.732006937223318</v>
      </c>
      <c r="P234" s="51">
        <f>'6. Distribution generators'!J51</f>
        <v>0.72924589152931751</v>
      </c>
      <c r="Q234" s="49">
        <f>100-SUM($P$204:P233)</f>
        <v>100</v>
      </c>
      <c r="R234" s="49">
        <f t="shared" si="93"/>
        <v>15.76</v>
      </c>
      <c r="S234" s="48">
        <f t="shared" si="94"/>
        <v>0.8</v>
      </c>
      <c r="T234" s="49">
        <f t="shared" si="95"/>
        <v>23.2</v>
      </c>
      <c r="U234" s="50">
        <f t="shared" si="96"/>
        <v>-0.96</v>
      </c>
      <c r="V234" s="50" t="str">
        <f t="shared" si="83"/>
        <v/>
      </c>
      <c r="W234" s="49" t="str">
        <f t="shared" si="84"/>
        <v/>
      </c>
      <c r="X234" s="48" t="str">
        <f t="shared" si="85"/>
        <v/>
      </c>
      <c r="Y234" s="50" t="str">
        <f t="shared" si="86"/>
        <v/>
      </c>
      <c r="Z234" s="50" t="str">
        <f t="shared" si="87"/>
        <v/>
      </c>
      <c r="AA234" s="48"/>
    </row>
    <row r="235" spans="1:27" x14ac:dyDescent="0.25">
      <c r="A235" s="48" t="str">
        <f t="shared" si="81"/>
        <v/>
      </c>
      <c r="B235" s="48" t="s">
        <v>29</v>
      </c>
      <c r="C235" s="48">
        <f t="shared" si="90"/>
        <v>13.24</v>
      </c>
      <c r="D235" s="48">
        <f t="shared" si="91"/>
        <v>29</v>
      </c>
      <c r="E235" s="48">
        <f t="shared" si="88"/>
        <v>15.76</v>
      </c>
      <c r="F235" s="48">
        <f>VLOOKUP(B235,'5. Control Tower-Mini Optimizer'!$D$34:$H$36,3,FALSE)</f>
        <v>25</v>
      </c>
      <c r="G235" s="48">
        <f>VLOOKUP(B235,'5. Control Tower-Mini Optimizer'!$D$34:$H$36,4,FALSE)</f>
        <v>10</v>
      </c>
      <c r="H235" s="48" t="str">
        <f t="shared" si="92"/>
        <v/>
      </c>
      <c r="I235" s="48">
        <f>VLOOKUP(B235,'5. Control Tower-Mini Optimizer'!$D$34:$H$36,5,FALSE)</f>
        <v>85</v>
      </c>
      <c r="J235" s="49" cm="1">
        <f t="array" ref="J235">_xlfn.XLOOKUP(SUM(F235:G235)&amp;B235,M:M&amp;B:B,O:O)</f>
        <v>82.762783535782802</v>
      </c>
      <c r="K235" s="48">
        <v>1</v>
      </c>
      <c r="L235" s="48" t="str">
        <f t="shared" si="82"/>
        <v/>
      </c>
      <c r="M235" s="48">
        <f>SUM($K$204:K235)</f>
        <v>31</v>
      </c>
      <c r="N235" s="50">
        <f t="shared" si="89"/>
        <v>2.3736301407907368</v>
      </c>
      <c r="O235" s="50">
        <f>SUM($N$204:N235)</f>
        <v>74.105637078014055</v>
      </c>
      <c r="P235" s="51">
        <f>'6. Distribution generators'!J52</f>
        <v>2.0418884962820898</v>
      </c>
      <c r="Q235" s="49">
        <f>100-SUM($P$204:P234)</f>
        <v>99.270754108470683</v>
      </c>
      <c r="R235" s="49">
        <f t="shared" si="93"/>
        <v>15.645070847494978</v>
      </c>
      <c r="S235" s="48">
        <f t="shared" si="94"/>
        <v>0.8</v>
      </c>
      <c r="T235" s="49">
        <f t="shared" si="95"/>
        <v>23.030814953165201</v>
      </c>
      <c r="U235" s="50">
        <f t="shared" si="96"/>
        <v>-0.96</v>
      </c>
      <c r="V235" s="50" t="str">
        <f t="shared" si="83"/>
        <v/>
      </c>
      <c r="W235" s="49" t="str">
        <f t="shared" si="84"/>
        <v/>
      </c>
      <c r="X235" s="48" t="str">
        <f t="shared" si="85"/>
        <v/>
      </c>
      <c r="Y235" s="50" t="str">
        <f t="shared" si="86"/>
        <v/>
      </c>
      <c r="Z235" s="50" t="str">
        <f t="shared" si="87"/>
        <v/>
      </c>
      <c r="AA235" s="48"/>
    </row>
    <row r="236" spans="1:27" x14ac:dyDescent="0.25">
      <c r="A236" s="48" t="str">
        <f t="shared" si="81"/>
        <v/>
      </c>
      <c r="B236" s="48" t="s">
        <v>29</v>
      </c>
      <c r="C236" s="48">
        <f t="shared" si="90"/>
        <v>13.24</v>
      </c>
      <c r="D236" s="48">
        <f t="shared" si="91"/>
        <v>29</v>
      </c>
      <c r="E236" s="48">
        <f t="shared" si="88"/>
        <v>15.76</v>
      </c>
      <c r="F236" s="48">
        <f>VLOOKUP(B236,'5. Control Tower-Mini Optimizer'!$D$34:$H$36,3,FALSE)</f>
        <v>25</v>
      </c>
      <c r="G236" s="48">
        <f>VLOOKUP(B236,'5. Control Tower-Mini Optimizer'!$D$34:$H$36,4,FALSE)</f>
        <v>10</v>
      </c>
      <c r="H236" s="48" t="str">
        <f t="shared" si="92"/>
        <v/>
      </c>
      <c r="I236" s="48">
        <f>VLOOKUP(B236,'5. Control Tower-Mini Optimizer'!$D$34:$H$36,5,FALSE)</f>
        <v>85</v>
      </c>
      <c r="J236" s="49" cm="1">
        <f t="array" ref="J236">_xlfn.XLOOKUP(SUM(F236:G236)&amp;B236,M:M&amp;B:B,O:O)</f>
        <v>82.762783535782802</v>
      </c>
      <c r="K236" s="48">
        <v>1</v>
      </c>
      <c r="L236" s="48" t="str">
        <f t="shared" si="82"/>
        <v/>
      </c>
      <c r="M236" s="48">
        <f>SUM($K$204:K236)</f>
        <v>32</v>
      </c>
      <c r="N236" s="50">
        <f t="shared" si="89"/>
        <v>2.3248072208639554</v>
      </c>
      <c r="O236" s="50">
        <f>SUM($N$204:N236)</f>
        <v>76.430444298878015</v>
      </c>
      <c r="P236" s="51">
        <f>'6. Distribution generators'!J53</f>
        <v>3.573304868493659</v>
      </c>
      <c r="Q236" s="49">
        <f>100-SUM($P$204:P235)</f>
        <v>97.228865612188599</v>
      </c>
      <c r="R236" s="49">
        <f t="shared" si="93"/>
        <v>15.323269220480922</v>
      </c>
      <c r="S236" s="48">
        <f t="shared" si="94"/>
        <v>0.8</v>
      </c>
      <c r="T236" s="49">
        <f t="shared" si="95"/>
        <v>22.557096822027756</v>
      </c>
      <c r="U236" s="50">
        <f t="shared" si="96"/>
        <v>-0.96</v>
      </c>
      <c r="V236" s="50" t="str">
        <f t="shared" si="83"/>
        <v/>
      </c>
      <c r="W236" s="49" t="str">
        <f t="shared" si="84"/>
        <v/>
      </c>
      <c r="X236" s="48" t="str">
        <f t="shared" si="85"/>
        <v/>
      </c>
      <c r="Y236" s="50" t="str">
        <f t="shared" si="86"/>
        <v/>
      </c>
      <c r="Z236" s="50" t="str">
        <f t="shared" si="87"/>
        <v/>
      </c>
      <c r="AA236" s="48"/>
    </row>
    <row r="237" spans="1:27" x14ac:dyDescent="0.25">
      <c r="A237" s="48" t="str">
        <f t="shared" si="81"/>
        <v/>
      </c>
      <c r="B237" s="48" t="s">
        <v>29</v>
      </c>
      <c r="C237" s="48">
        <f t="shared" si="90"/>
        <v>13.24</v>
      </c>
      <c r="D237" s="48">
        <f t="shared" si="91"/>
        <v>29</v>
      </c>
      <c r="E237" s="48">
        <f t="shared" si="88"/>
        <v>15.76</v>
      </c>
      <c r="F237" s="48">
        <f>VLOOKUP(B237,'5. Control Tower-Mini Optimizer'!$D$34:$H$36,3,FALSE)</f>
        <v>25</v>
      </c>
      <c r="G237" s="48">
        <f>VLOOKUP(B237,'5. Control Tower-Mini Optimizer'!$D$34:$H$36,4,FALSE)</f>
        <v>10</v>
      </c>
      <c r="H237" s="48" t="str">
        <f t="shared" si="92"/>
        <v/>
      </c>
      <c r="I237" s="48">
        <f>VLOOKUP(B237,'5. Control Tower-Mini Optimizer'!$D$34:$H$36,5,FALSE)</f>
        <v>85</v>
      </c>
      <c r="J237" s="49" cm="1">
        <f t="array" ref="J237">_xlfn.XLOOKUP(SUM(F237:G237)&amp;B237,M:M&amp;B:B,O:O)</f>
        <v>82.762783535782802</v>
      </c>
      <c r="K237" s="48">
        <v>1</v>
      </c>
      <c r="L237" s="48" t="str">
        <f t="shared" si="82"/>
        <v/>
      </c>
      <c r="M237" s="48">
        <f>SUM($K$204:K237)</f>
        <v>33</v>
      </c>
      <c r="N237" s="50">
        <f t="shared" ref="N237:N269" si="97">Q237*100/SUM($Q$205:$Q$298)</f>
        <v>2.2393671109920885</v>
      </c>
      <c r="O237" s="50">
        <f>SUM($N$204:N237)</f>
        <v>78.669811409870107</v>
      </c>
      <c r="P237" s="51">
        <f>'6. Distribution generators'!J54</f>
        <v>5.0026268158911211</v>
      </c>
      <c r="Q237" s="49">
        <f>100-SUM($P$204:P236)</f>
        <v>93.655560743694934</v>
      </c>
      <c r="R237" s="49">
        <f t="shared" si="93"/>
        <v>14.760116373206323</v>
      </c>
      <c r="S237" s="48">
        <f t="shared" si="94"/>
        <v>0.8</v>
      </c>
      <c r="T237" s="49">
        <f t="shared" si="95"/>
        <v>21.728090092537226</v>
      </c>
      <c r="U237" s="50">
        <f t="shared" si="96"/>
        <v>-0.96</v>
      </c>
      <c r="V237" s="50" t="str">
        <f t="shared" si="83"/>
        <v/>
      </c>
      <c r="W237" s="49" t="str">
        <f t="shared" si="84"/>
        <v/>
      </c>
      <c r="X237" s="48" t="str">
        <f t="shared" si="85"/>
        <v/>
      </c>
      <c r="Y237" s="50" t="str">
        <f t="shared" si="86"/>
        <v/>
      </c>
      <c r="Z237" s="50" t="str">
        <f t="shared" si="87"/>
        <v/>
      </c>
      <c r="AA237" s="48"/>
    </row>
    <row r="238" spans="1:27" x14ac:dyDescent="0.25">
      <c r="A238" s="48" t="str">
        <f t="shared" si="81"/>
        <v/>
      </c>
      <c r="B238" s="48" t="s">
        <v>29</v>
      </c>
      <c r="C238" s="48">
        <f t="shared" si="90"/>
        <v>13.24</v>
      </c>
      <c r="D238" s="48">
        <f t="shared" si="91"/>
        <v>29</v>
      </c>
      <c r="E238" s="48">
        <f t="shared" si="88"/>
        <v>15.76</v>
      </c>
      <c r="F238" s="48">
        <f>VLOOKUP(B238,'5. Control Tower-Mini Optimizer'!$D$34:$H$36,3,FALSE)</f>
        <v>25</v>
      </c>
      <c r="G238" s="48">
        <f>VLOOKUP(B238,'5. Control Tower-Mini Optimizer'!$D$34:$H$36,4,FALSE)</f>
        <v>10</v>
      </c>
      <c r="H238" s="48" t="str">
        <f t="shared" si="92"/>
        <v/>
      </c>
      <c r="I238" s="48">
        <f>VLOOKUP(B238,'5. Control Tower-Mini Optimizer'!$D$34:$H$36,5,FALSE)</f>
        <v>85</v>
      </c>
      <c r="J238" s="49" cm="1">
        <f t="array" ref="J238">_xlfn.XLOOKUP(SUM(F238:G238)&amp;B238,M:M&amp;B:B,O:O)</f>
        <v>82.762783535782802</v>
      </c>
      <c r="K238" s="48">
        <v>1</v>
      </c>
      <c r="L238" s="48" t="str">
        <f t="shared" si="82"/>
        <v/>
      </c>
      <c r="M238" s="48">
        <f>SUM($K$204:K238)</f>
        <v>34</v>
      </c>
      <c r="N238" s="50">
        <f t="shared" si="97"/>
        <v>2.1197509571714748</v>
      </c>
      <c r="O238" s="50">
        <f>SUM($N$204:N238)</f>
        <v>80.789562367041583</v>
      </c>
      <c r="P238" s="51">
        <f>'6. Distribution generators'!J55</f>
        <v>6.1282178494666235</v>
      </c>
      <c r="Q238" s="49">
        <f>100-SUM($P$204:P237)</f>
        <v>88.652933927803815</v>
      </c>
      <c r="R238" s="49">
        <f t="shared" si="93"/>
        <v>13.97170238702188</v>
      </c>
      <c r="S238" s="48">
        <f t="shared" si="94"/>
        <v>0.8</v>
      </c>
      <c r="T238" s="49">
        <f t="shared" si="95"/>
        <v>20.567480671250486</v>
      </c>
      <c r="U238" s="50">
        <f t="shared" si="96"/>
        <v>-0.96</v>
      </c>
      <c r="V238" s="50" t="str">
        <f t="shared" si="83"/>
        <v/>
      </c>
      <c r="W238" s="49" t="str">
        <f t="shared" si="84"/>
        <v/>
      </c>
      <c r="X238" s="48" t="str">
        <f t="shared" si="85"/>
        <v/>
      </c>
      <c r="Y238" s="50" t="str">
        <f t="shared" si="86"/>
        <v/>
      </c>
      <c r="Z238" s="50" t="str">
        <f t="shared" si="87"/>
        <v/>
      </c>
      <c r="AA238" s="48"/>
    </row>
    <row r="239" spans="1:27" x14ac:dyDescent="0.25">
      <c r="A239" s="48" t="str">
        <f t="shared" si="81"/>
        <v/>
      </c>
      <c r="B239" s="48" t="s">
        <v>29</v>
      </c>
      <c r="C239" s="48">
        <f t="shared" si="90"/>
        <v>13.24</v>
      </c>
      <c r="D239" s="48">
        <f t="shared" si="91"/>
        <v>29</v>
      </c>
      <c r="E239" s="48">
        <f t="shared" si="88"/>
        <v>15.76</v>
      </c>
      <c r="F239" s="48">
        <f>VLOOKUP(B239,'5. Control Tower-Mini Optimizer'!$D$34:$H$36,3,FALSE)</f>
        <v>25</v>
      </c>
      <c r="G239" s="48">
        <f>VLOOKUP(B239,'5. Control Tower-Mini Optimizer'!$D$34:$H$36,4,FALSE)</f>
        <v>10</v>
      </c>
      <c r="H239" s="48" t="str">
        <f t="shared" si="92"/>
        <v/>
      </c>
      <c r="I239" s="48">
        <f>VLOOKUP(B239,'5. Control Tower-Mini Optimizer'!$D$34:$H$36,5,FALSE)</f>
        <v>85</v>
      </c>
      <c r="J239" s="49" cm="1">
        <f t="array" ref="J239">_xlfn.XLOOKUP(SUM(F239:G239)&amp;B239,M:M&amp;B:B,O:O)</f>
        <v>82.762783535782802</v>
      </c>
      <c r="K239" s="48">
        <v>1</v>
      </c>
      <c r="L239" s="48" t="str">
        <f t="shared" si="82"/>
        <v/>
      </c>
      <c r="M239" s="48">
        <f>SUM($K$204:K239)</f>
        <v>35</v>
      </c>
      <c r="N239" s="50">
        <f t="shared" si="97"/>
        <v>1.9732211687412227</v>
      </c>
      <c r="O239" s="50">
        <f>SUM($N$204:N239)</f>
        <v>82.762783535782802</v>
      </c>
      <c r="P239" s="51">
        <f>'6. Distribution generators'!J56</f>
        <v>6.8636039914026181</v>
      </c>
      <c r="Q239" s="49">
        <f>100-SUM($P$204:P238)</f>
        <v>82.524716078337192</v>
      </c>
      <c r="R239" s="49">
        <f t="shared" si="93"/>
        <v>13.005895253945942</v>
      </c>
      <c r="S239" s="48">
        <f t="shared" si="94"/>
        <v>0.8</v>
      </c>
      <c r="T239" s="49">
        <f t="shared" si="95"/>
        <v>19.14573413017423</v>
      </c>
      <c r="U239" s="50">
        <f t="shared" si="96"/>
        <v>-0.96</v>
      </c>
      <c r="V239" s="50" t="str">
        <f t="shared" si="83"/>
        <v/>
      </c>
      <c r="W239" s="49" t="str">
        <f t="shared" si="84"/>
        <v/>
      </c>
      <c r="X239" s="48" t="str">
        <f t="shared" si="85"/>
        <v/>
      </c>
      <c r="Y239" s="50" t="str">
        <f t="shared" si="86"/>
        <v/>
      </c>
      <c r="Z239" s="50" t="str">
        <f t="shared" si="87"/>
        <v/>
      </c>
      <c r="AA239" s="48"/>
    </row>
    <row r="240" spans="1:27" x14ac:dyDescent="0.25">
      <c r="A240" s="48">
        <f t="shared" si="81"/>
        <v>11</v>
      </c>
      <c r="B240" s="48" t="s">
        <v>29</v>
      </c>
      <c r="C240" s="48">
        <f t="shared" si="90"/>
        <v>13.24</v>
      </c>
      <c r="D240" s="48">
        <f t="shared" si="91"/>
        <v>29</v>
      </c>
      <c r="E240" s="48">
        <f t="shared" si="88"/>
        <v>15.76</v>
      </c>
      <c r="F240" s="48">
        <f>VLOOKUP(B240,'5. Control Tower-Mini Optimizer'!$D$34:$H$36,3,FALSE)</f>
        <v>25</v>
      </c>
      <c r="G240" s="48">
        <f>VLOOKUP(B240,'5. Control Tower-Mini Optimizer'!$D$34:$H$36,4,FALSE)</f>
        <v>10</v>
      </c>
      <c r="H240" s="48">
        <f t="shared" si="92"/>
        <v>0</v>
      </c>
      <c r="I240" s="48">
        <f>VLOOKUP(B240,'5. Control Tower-Mini Optimizer'!$D$34:$H$36,5,FALSE)</f>
        <v>85</v>
      </c>
      <c r="J240" s="49" cm="1">
        <f t="array" ref="J240">_xlfn.XLOOKUP(SUM(F240:G240)&amp;B240,M:M&amp;B:B,O:O)</f>
        <v>82.762783535782802</v>
      </c>
      <c r="K240" s="48">
        <v>1</v>
      </c>
      <c r="L240" s="48">
        <f t="shared" si="82"/>
        <v>1</v>
      </c>
      <c r="M240" s="48">
        <f>SUM($K$204:K240)</f>
        <v>36</v>
      </c>
      <c r="N240" s="50">
        <f t="shared" si="97"/>
        <v>1.8091078056993404</v>
      </c>
      <c r="O240" s="50">
        <f>SUM($N$204:N240)</f>
        <v>84.571891341482143</v>
      </c>
      <c r="P240" s="51">
        <f>'6. Distribution generators'!J57</f>
        <v>7.2067841909727512</v>
      </c>
      <c r="Q240" s="49">
        <f>100-SUM($P$204:P239)</f>
        <v>75.661112086934565</v>
      </c>
      <c r="R240" s="49">
        <f t="shared" si="93"/>
        <v>11.924191264900887</v>
      </c>
      <c r="S240" s="48">
        <f t="shared" si="94"/>
        <v>0.8</v>
      </c>
      <c r="T240" s="49">
        <f t="shared" si="95"/>
        <v>17.55337800416882</v>
      </c>
      <c r="U240" s="50">
        <f t="shared" si="96"/>
        <v>-0.96</v>
      </c>
      <c r="V240" s="50">
        <f t="shared" si="83"/>
        <v>-0.23365332396542815</v>
      </c>
      <c r="W240" s="49">
        <f t="shared" si="84"/>
        <v>29.24391594510428</v>
      </c>
      <c r="X240" s="48">
        <f t="shared" si="85"/>
        <v>13.24</v>
      </c>
      <c r="Y240" s="50">
        <f t="shared" si="86"/>
        <v>2.2087549807480573</v>
      </c>
      <c r="Z240" s="50">
        <f t="shared" si="87"/>
        <v>220.87549807480573</v>
      </c>
      <c r="AA240" s="48">
        <f>SUM($X$240:X240)</f>
        <v>13.24</v>
      </c>
    </row>
    <row r="241" spans="1:27" x14ac:dyDescent="0.25">
      <c r="A241" s="48">
        <f t="shared" si="81"/>
        <v>15</v>
      </c>
      <c r="B241" s="48" t="s">
        <v>29</v>
      </c>
      <c r="C241" s="48">
        <f t="shared" si="90"/>
        <v>13.24</v>
      </c>
      <c r="D241" s="48">
        <f t="shared" si="91"/>
        <v>29</v>
      </c>
      <c r="E241" s="48">
        <f t="shared" si="88"/>
        <v>15.76</v>
      </c>
      <c r="F241" s="48">
        <f>VLOOKUP(B241,'5. Control Tower-Mini Optimizer'!$D$34:$H$36,3,FALSE)</f>
        <v>25</v>
      </c>
      <c r="G241" s="48">
        <f>VLOOKUP(B241,'5. Control Tower-Mini Optimizer'!$D$34:$H$36,4,FALSE)</f>
        <v>10</v>
      </c>
      <c r="H241" s="48">
        <f>IF(M241&gt;SUM(F241:G241),M241-SUM(F241:G241)-K241,"")</f>
        <v>1</v>
      </c>
      <c r="I241" s="48">
        <f>VLOOKUP(B241,'5. Control Tower-Mini Optimizer'!$D$34:$H$36,5,FALSE)</f>
        <v>85</v>
      </c>
      <c r="J241" s="49" cm="1">
        <f t="array" ref="J241">_xlfn.XLOOKUP(SUM(F241:G241)&amp;B241,M:M&amp;B:B,O:O)</f>
        <v>82.762783535782802</v>
      </c>
      <c r="K241" s="48">
        <v>1</v>
      </c>
      <c r="L241" s="48">
        <f t="shared" si="82"/>
        <v>2</v>
      </c>
      <c r="M241" s="48">
        <f>SUM($K$204:K241)</f>
        <v>37</v>
      </c>
      <c r="N241" s="50">
        <f t="shared" si="97"/>
        <v>1.6367887745053644</v>
      </c>
      <c r="O241" s="50">
        <f>SUM($N$204:N241)</f>
        <v>86.208680115987505</v>
      </c>
      <c r="P241" s="51">
        <f>'6. Distribution generators'!J58</f>
        <v>7.2067841909727504</v>
      </c>
      <c r="Q241" s="49">
        <f>100-SUM($P$204:P240)</f>
        <v>68.454327895961825</v>
      </c>
      <c r="R241" s="49">
        <f t="shared" si="93"/>
        <v>10.788402076403584</v>
      </c>
      <c r="S241" s="48">
        <f t="shared" si="94"/>
        <v>0.8</v>
      </c>
      <c r="T241" s="49">
        <f t="shared" si="95"/>
        <v>15.881404071863145</v>
      </c>
      <c r="U241" s="50">
        <f t="shared" si="96"/>
        <v>-0.96</v>
      </c>
      <c r="V241" s="50">
        <f t="shared" ref="V241:V304" si="98">IF(M241&gt;SUM(F241:G241),U241*(100-Q241)/100,"")</f>
        <v>-0.30283845219876648</v>
      </c>
      <c r="W241" s="49">
        <f t="shared" ref="W241:W304" si="99">IF(M241&gt;SUM(F241:G241),R241+V241+T241,"")</f>
        <v>26.36696769606796</v>
      </c>
      <c r="X241" s="48">
        <f t="shared" ref="X241:X304" si="100">IF(M241&gt;SUM(F241:G241),C241,"")</f>
        <v>13.24</v>
      </c>
      <c r="Y241" s="50">
        <f t="shared" ref="Y241:Y304" si="101">IF(M241&gt;SUM(F241:G241),W241/X241,"")</f>
        <v>1.991462816923562</v>
      </c>
      <c r="Z241" s="50">
        <f t="shared" ref="Z241:Z304" si="102">IF(M241&gt;SUM(F241:G241),Y241*100,"")</f>
        <v>199.14628169235618</v>
      </c>
      <c r="AA241" s="48">
        <f>SUM($X$240:X241)</f>
        <v>26.48</v>
      </c>
    </row>
    <row r="242" spans="1:27" x14ac:dyDescent="0.25">
      <c r="A242" s="48">
        <f t="shared" si="81"/>
        <v>17</v>
      </c>
      <c r="B242" s="48" t="s">
        <v>29</v>
      </c>
      <c r="C242" s="48">
        <f t="shared" si="90"/>
        <v>13.24</v>
      </c>
      <c r="D242" s="48">
        <f t="shared" si="91"/>
        <v>29</v>
      </c>
      <c r="E242" s="48">
        <f t="shared" si="88"/>
        <v>15.76</v>
      </c>
      <c r="F242" s="48">
        <f>VLOOKUP(B242,'5. Control Tower-Mini Optimizer'!$D$34:$H$36,3,FALSE)</f>
        <v>25</v>
      </c>
      <c r="G242" s="48">
        <f>VLOOKUP(B242,'5. Control Tower-Mini Optimizer'!$D$34:$H$36,4,FALSE)</f>
        <v>10</v>
      </c>
      <c r="H242" s="48">
        <f t="shared" ref="H242:H304" si="103">IF(M242&gt;SUM(F242:G242),M242-SUM(F242:G242)-K242,"")</f>
        <v>2</v>
      </c>
      <c r="I242" s="48">
        <f>VLOOKUP(B242,'5. Control Tower-Mini Optimizer'!$D$34:$H$36,5,FALSE)</f>
        <v>85</v>
      </c>
      <c r="J242" s="49" cm="1">
        <f t="array" ref="J242">_xlfn.XLOOKUP(SUM(F242:G242)&amp;B242,M:M&amp;B:B,O:O)</f>
        <v>82.762783535782802</v>
      </c>
      <c r="K242" s="48">
        <v>1</v>
      </c>
      <c r="L242" s="48">
        <f t="shared" si="82"/>
        <v>3</v>
      </c>
      <c r="M242" s="48">
        <f>SUM($K$204:K242)</f>
        <v>38</v>
      </c>
      <c r="N242" s="50">
        <f t="shared" si="97"/>
        <v>1.464469743311388</v>
      </c>
      <c r="O242" s="50">
        <f>SUM($N$204:N242)</f>
        <v>87.673149859298888</v>
      </c>
      <c r="P242" s="51">
        <f>'6. Distribution generators'!J59</f>
        <v>6.9365297838112712</v>
      </c>
      <c r="Q242" s="49">
        <f>100-SUM($P$204:P241)</f>
        <v>61.24754370498907</v>
      </c>
      <c r="R242" s="49">
        <f t="shared" si="93"/>
        <v>9.6526128879062778</v>
      </c>
      <c r="S242" s="48">
        <f t="shared" si="94"/>
        <v>0.8</v>
      </c>
      <c r="T242" s="49">
        <f t="shared" si="95"/>
        <v>14.209430139557464</v>
      </c>
      <c r="U242" s="50">
        <f t="shared" si="96"/>
        <v>-0.96</v>
      </c>
      <c r="V242" s="50">
        <f t="shared" si="98"/>
        <v>-0.37202358043210487</v>
      </c>
      <c r="W242" s="49">
        <f t="shared" si="99"/>
        <v>23.490019447031635</v>
      </c>
      <c r="X242" s="48">
        <f t="shared" si="100"/>
        <v>13.24</v>
      </c>
      <c r="Y242" s="50">
        <f t="shared" si="101"/>
        <v>1.774170653099066</v>
      </c>
      <c r="Z242" s="50">
        <f t="shared" si="102"/>
        <v>177.4170653099066</v>
      </c>
      <c r="AA242" s="48">
        <f>SUM($X$240:X242)</f>
        <v>39.72</v>
      </c>
    </row>
    <row r="243" spans="1:27" x14ac:dyDescent="0.25">
      <c r="A243" s="48">
        <f t="shared" si="81"/>
        <v>20</v>
      </c>
      <c r="B243" s="48" t="s">
        <v>29</v>
      </c>
      <c r="C243" s="48">
        <f t="shared" si="90"/>
        <v>13.24</v>
      </c>
      <c r="D243" s="48">
        <f t="shared" si="91"/>
        <v>29</v>
      </c>
      <c r="E243" s="48">
        <f t="shared" si="88"/>
        <v>15.76</v>
      </c>
      <c r="F243" s="48">
        <f>VLOOKUP(B243,'5. Control Tower-Mini Optimizer'!$D$34:$H$36,3,FALSE)</f>
        <v>25</v>
      </c>
      <c r="G243" s="48">
        <f>VLOOKUP(B243,'5. Control Tower-Mini Optimizer'!$D$34:$H$36,4,FALSE)</f>
        <v>10</v>
      </c>
      <c r="H243" s="48">
        <f t="shared" si="103"/>
        <v>3</v>
      </c>
      <c r="I243" s="48">
        <f>VLOOKUP(B243,'5. Control Tower-Mini Optimizer'!$D$34:$H$36,5,FALSE)</f>
        <v>85</v>
      </c>
      <c r="J243" s="49" cm="1">
        <f t="array" ref="J243">_xlfn.XLOOKUP(SUM(F243:G243)&amp;B243,M:M&amp;B:B,O:O)</f>
        <v>82.762783535782802</v>
      </c>
      <c r="K243" s="48">
        <v>1</v>
      </c>
      <c r="L243" s="48">
        <f t="shared" si="82"/>
        <v>4</v>
      </c>
      <c r="M243" s="48">
        <f>SUM($K$204:K243)</f>
        <v>39</v>
      </c>
      <c r="N243" s="50">
        <f t="shared" si="97"/>
        <v>1.2986126757871861</v>
      </c>
      <c r="O243" s="50">
        <f>SUM($N$204:N243)</f>
        <v>88.971762535086071</v>
      </c>
      <c r="P243" s="51">
        <f>'6. Distribution generators'!J60</f>
        <v>6.4740944648905163</v>
      </c>
      <c r="Q243" s="49">
        <f>100-SUM($P$204:P242)</f>
        <v>54.311013921177796</v>
      </c>
      <c r="R243" s="49">
        <f t="shared" si="93"/>
        <v>8.559415793977621</v>
      </c>
      <c r="S243" s="48">
        <f t="shared" si="94"/>
        <v>0.8</v>
      </c>
      <c r="T243" s="49">
        <f t="shared" si="95"/>
        <v>12.60015522971325</v>
      </c>
      <c r="U243" s="50">
        <f t="shared" si="96"/>
        <v>-0.96</v>
      </c>
      <c r="V243" s="50">
        <f t="shared" si="98"/>
        <v>-0.43861426635669309</v>
      </c>
      <c r="W243" s="49">
        <f t="shared" si="99"/>
        <v>20.720956757334179</v>
      </c>
      <c r="X243" s="48">
        <f t="shared" si="100"/>
        <v>13.24</v>
      </c>
      <c r="Y243" s="50">
        <f t="shared" si="101"/>
        <v>1.5650269454179893</v>
      </c>
      <c r="Z243" s="50">
        <f t="shared" si="102"/>
        <v>156.50269454179892</v>
      </c>
      <c r="AA243" s="48">
        <f>SUM($X$240:X243)</f>
        <v>52.96</v>
      </c>
    </row>
    <row r="244" spans="1:27" x14ac:dyDescent="0.25">
      <c r="A244" s="48">
        <f t="shared" si="81"/>
        <v>23</v>
      </c>
      <c r="B244" s="48" t="s">
        <v>29</v>
      </c>
      <c r="C244" s="48">
        <f t="shared" si="90"/>
        <v>13.24</v>
      </c>
      <c r="D244" s="48">
        <f t="shared" si="91"/>
        <v>29</v>
      </c>
      <c r="E244" s="48">
        <f t="shared" si="88"/>
        <v>15.76</v>
      </c>
      <c r="F244" s="48">
        <f>VLOOKUP(B244,'5. Control Tower-Mini Optimizer'!$D$34:$H$36,3,FALSE)</f>
        <v>25</v>
      </c>
      <c r="G244" s="48">
        <f>VLOOKUP(B244,'5. Control Tower-Mini Optimizer'!$D$34:$H$36,4,FALSE)</f>
        <v>10</v>
      </c>
      <c r="H244" s="48">
        <f t="shared" si="103"/>
        <v>4</v>
      </c>
      <c r="I244" s="48">
        <f>VLOOKUP(B244,'5. Control Tower-Mini Optimizer'!$D$34:$H$36,5,FALSE)</f>
        <v>85</v>
      </c>
      <c r="J244" s="49" cm="1">
        <f t="array" ref="J244">_xlfn.XLOOKUP(SUM(F244:G244)&amp;B244,M:M&amp;B:B,O:O)</f>
        <v>82.762783535782802</v>
      </c>
      <c r="K244" s="48">
        <v>1</v>
      </c>
      <c r="L244" s="48">
        <f t="shared" si="82"/>
        <v>5</v>
      </c>
      <c r="M244" s="48">
        <f>SUM($K$204:K244)</f>
        <v>40</v>
      </c>
      <c r="N244" s="50">
        <f t="shared" si="97"/>
        <v>1.1438127460979308</v>
      </c>
      <c r="O244" s="50">
        <f>SUM($N$204:N244)</f>
        <v>90.115575281184007</v>
      </c>
      <c r="P244" s="51">
        <f>'6. Distribution generators'!J61</f>
        <v>5.8914259630503709</v>
      </c>
      <c r="Q244" s="49">
        <f>100-SUM($P$204:P243)</f>
        <v>47.836919456287276</v>
      </c>
      <c r="R244" s="49">
        <f t="shared" si="93"/>
        <v>7.5390985063108751</v>
      </c>
      <c r="S244" s="48">
        <f t="shared" si="94"/>
        <v>0.8</v>
      </c>
      <c r="T244" s="49">
        <f t="shared" si="95"/>
        <v>11.098165313858649</v>
      </c>
      <c r="U244" s="50">
        <f t="shared" si="96"/>
        <v>-0.96</v>
      </c>
      <c r="V244" s="50">
        <f t="shared" si="98"/>
        <v>-0.5007655732196421</v>
      </c>
      <c r="W244" s="49">
        <f t="shared" si="99"/>
        <v>18.136498246949884</v>
      </c>
      <c r="X244" s="48">
        <f t="shared" si="100"/>
        <v>13.24</v>
      </c>
      <c r="Y244" s="50">
        <f t="shared" si="101"/>
        <v>1.3698261515823176</v>
      </c>
      <c r="Z244" s="50">
        <f t="shared" si="102"/>
        <v>136.98261515823177</v>
      </c>
      <c r="AA244" s="48">
        <f>SUM($X$240:X244)</f>
        <v>66.2</v>
      </c>
    </row>
    <row r="245" spans="1:27" x14ac:dyDescent="0.25">
      <c r="A245" s="48">
        <f t="shared" si="81"/>
        <v>26</v>
      </c>
      <c r="B245" s="48" t="s">
        <v>29</v>
      </c>
      <c r="C245" s="48">
        <f t="shared" si="90"/>
        <v>13.24</v>
      </c>
      <c r="D245" s="48">
        <f t="shared" si="91"/>
        <v>29</v>
      </c>
      <c r="E245" s="48">
        <f t="shared" si="88"/>
        <v>15.76</v>
      </c>
      <c r="F245" s="48">
        <f>VLOOKUP(B245,'5. Control Tower-Mini Optimizer'!$D$34:$H$36,3,FALSE)</f>
        <v>25</v>
      </c>
      <c r="G245" s="48">
        <f>VLOOKUP(B245,'5. Control Tower-Mini Optimizer'!$D$34:$H$36,4,FALSE)</f>
        <v>10</v>
      </c>
      <c r="H245" s="48">
        <f t="shared" si="103"/>
        <v>5</v>
      </c>
      <c r="I245" s="48">
        <f>VLOOKUP(B245,'5. Control Tower-Mini Optimizer'!$D$34:$H$36,5,FALSE)</f>
        <v>85</v>
      </c>
      <c r="J245" s="49" cm="1">
        <f t="array" ref="J245">_xlfn.XLOOKUP(SUM(F245:G245)&amp;B245,M:M&amp;B:B,O:O)</f>
        <v>82.762783535782802</v>
      </c>
      <c r="K245" s="48">
        <v>1</v>
      </c>
      <c r="L245" s="48">
        <f t="shared" si="82"/>
        <v>6</v>
      </c>
      <c r="M245" s="48">
        <f>SUM($K$204:K245)</f>
        <v>41</v>
      </c>
      <c r="N245" s="50">
        <f t="shared" si="97"/>
        <v>1.0029448100807083</v>
      </c>
      <c r="O245" s="50">
        <f>SUM($N$204:N245)</f>
        <v>91.118520091264713</v>
      </c>
      <c r="P245" s="51">
        <f>'6. Distribution generators'!J62</f>
        <v>5.2487249488994214</v>
      </c>
      <c r="Q245" s="49">
        <f>100-SUM($P$204:P244)</f>
        <v>41.945493493236903</v>
      </c>
      <c r="R245" s="49">
        <f t="shared" si="93"/>
        <v>6.6106097745341357</v>
      </c>
      <c r="S245" s="48">
        <f t="shared" si="94"/>
        <v>0.8</v>
      </c>
      <c r="T245" s="49">
        <f t="shared" si="95"/>
        <v>9.731354490430963</v>
      </c>
      <c r="U245" s="50">
        <f t="shared" si="96"/>
        <v>-0.96</v>
      </c>
      <c r="V245" s="50">
        <f t="shared" si="98"/>
        <v>-0.55732326246492569</v>
      </c>
      <c r="W245" s="49">
        <f t="shared" si="99"/>
        <v>15.784641002500173</v>
      </c>
      <c r="X245" s="48">
        <f t="shared" si="100"/>
        <v>13.24</v>
      </c>
      <c r="Y245" s="50">
        <f t="shared" si="101"/>
        <v>1.1921934291918559</v>
      </c>
      <c r="Z245" s="50">
        <f t="shared" si="102"/>
        <v>119.21934291918559</v>
      </c>
      <c r="AA245" s="48">
        <f>SUM($X$240:X245)</f>
        <v>79.44</v>
      </c>
    </row>
    <row r="246" spans="1:27" x14ac:dyDescent="0.25">
      <c r="A246" s="48">
        <f t="shared" si="81"/>
        <v>28</v>
      </c>
      <c r="B246" s="48" t="s">
        <v>29</v>
      </c>
      <c r="C246" s="48">
        <f t="shared" si="90"/>
        <v>13.24</v>
      </c>
      <c r="D246" s="48">
        <f t="shared" si="91"/>
        <v>29</v>
      </c>
      <c r="E246" s="48">
        <f t="shared" si="88"/>
        <v>15.76</v>
      </c>
      <c r="F246" s="48">
        <f>VLOOKUP(B246,'5. Control Tower-Mini Optimizer'!$D$34:$H$36,3,FALSE)</f>
        <v>25</v>
      </c>
      <c r="G246" s="48">
        <f>VLOOKUP(B246,'5. Control Tower-Mini Optimizer'!$D$34:$H$36,4,FALSE)</f>
        <v>10</v>
      </c>
      <c r="H246" s="48">
        <f t="shared" si="103"/>
        <v>6</v>
      </c>
      <c r="I246" s="48">
        <f>VLOOKUP(B246,'5. Control Tower-Mini Optimizer'!$D$34:$H$36,5,FALSE)</f>
        <v>85</v>
      </c>
      <c r="J246" s="49" cm="1">
        <f t="array" ref="J246">_xlfn.XLOOKUP(SUM(F246:G246)&amp;B246,M:M&amp;B:B,O:O)</f>
        <v>82.762783535782802</v>
      </c>
      <c r="K246" s="48">
        <v>1</v>
      </c>
      <c r="L246" s="48">
        <f t="shared" si="82"/>
        <v>7</v>
      </c>
      <c r="M246" s="48">
        <f>SUM($K$204:K246)</f>
        <v>42</v>
      </c>
      <c r="N246" s="50">
        <f t="shared" si="97"/>
        <v>0.87744428526536489</v>
      </c>
      <c r="O246" s="50">
        <f>SUM($N$204:N246)</f>
        <v>91.995964376530083</v>
      </c>
      <c r="P246" s="51">
        <f>'6. Distribution generators'!J63</f>
        <v>4.5926343302869936</v>
      </c>
      <c r="Q246" s="49">
        <f>100-SUM($P$204:P245)</f>
        <v>36.69676854433748</v>
      </c>
      <c r="R246" s="49">
        <f t="shared" si="93"/>
        <v>5.783410722587587</v>
      </c>
      <c r="S246" s="48">
        <f t="shared" si="94"/>
        <v>0.8</v>
      </c>
      <c r="T246" s="49">
        <f t="shared" si="95"/>
        <v>8.5136503022862957</v>
      </c>
      <c r="U246" s="50">
        <f t="shared" si="96"/>
        <v>-0.96</v>
      </c>
      <c r="V246" s="50">
        <f t="shared" si="98"/>
        <v>-0.60771102197436011</v>
      </c>
      <c r="W246" s="49">
        <f t="shared" si="99"/>
        <v>13.689350002899523</v>
      </c>
      <c r="X246" s="48">
        <f t="shared" si="100"/>
        <v>13.24</v>
      </c>
      <c r="Y246" s="50">
        <f t="shared" si="101"/>
        <v>1.0339388219712631</v>
      </c>
      <c r="Z246" s="50">
        <f t="shared" si="102"/>
        <v>103.3938821971263</v>
      </c>
      <c r="AA246" s="48">
        <f>SUM($X$240:X246)</f>
        <v>92.679999999999993</v>
      </c>
    </row>
    <row r="247" spans="1:27" x14ac:dyDescent="0.25">
      <c r="A247" s="48">
        <f t="shared" si="81"/>
        <v>30</v>
      </c>
      <c r="B247" s="48" t="s">
        <v>29</v>
      </c>
      <c r="C247" s="48">
        <f t="shared" si="90"/>
        <v>13.24</v>
      </c>
      <c r="D247" s="48">
        <f t="shared" si="91"/>
        <v>29</v>
      </c>
      <c r="E247" s="48">
        <f t="shared" si="88"/>
        <v>15.76</v>
      </c>
      <c r="F247" s="48">
        <f>VLOOKUP(B247,'5. Control Tower-Mini Optimizer'!$D$34:$H$36,3,FALSE)</f>
        <v>25</v>
      </c>
      <c r="G247" s="48">
        <f>VLOOKUP(B247,'5. Control Tower-Mini Optimizer'!$D$34:$H$36,4,FALSE)</f>
        <v>10</v>
      </c>
      <c r="H247" s="48">
        <f t="shared" si="103"/>
        <v>7</v>
      </c>
      <c r="I247" s="48">
        <f>VLOOKUP(B247,'5. Control Tower-Mini Optimizer'!$D$34:$H$36,5,FALSE)</f>
        <v>85</v>
      </c>
      <c r="J247" s="49" cm="1">
        <f t="array" ref="J247">_xlfn.XLOOKUP(SUM(F247:G247)&amp;B247,M:M&amp;B:B,O:O)</f>
        <v>82.762783535782802</v>
      </c>
      <c r="K247" s="48">
        <v>1</v>
      </c>
      <c r="L247" s="48">
        <f t="shared" si="82"/>
        <v>8</v>
      </c>
      <c r="M247" s="48">
        <f>SUM($K$204:K247)</f>
        <v>43</v>
      </c>
      <c r="N247" s="50">
        <f t="shared" si="97"/>
        <v>0.76763132605193951</v>
      </c>
      <c r="O247" s="50">
        <f>SUM($N$204:N247)</f>
        <v>92.763595702582023</v>
      </c>
      <c r="P247" s="51">
        <f>'6. Distribution generators'!J64</f>
        <v>3.9567311153241795</v>
      </c>
      <c r="Q247" s="49">
        <f>100-SUM($P$204:P246)</f>
        <v>32.10413421405049</v>
      </c>
      <c r="R247" s="49">
        <f t="shared" si="93"/>
        <v>5.0596115521343572</v>
      </c>
      <c r="S247" s="48">
        <f t="shared" si="94"/>
        <v>0.8</v>
      </c>
      <c r="T247" s="49">
        <f t="shared" si="95"/>
        <v>7.4481591376597134</v>
      </c>
      <c r="U247" s="50">
        <f t="shared" si="96"/>
        <v>-0.96</v>
      </c>
      <c r="V247" s="50">
        <f t="shared" si="98"/>
        <v>-0.6518003115451152</v>
      </c>
      <c r="W247" s="49">
        <f t="shared" si="99"/>
        <v>11.855970378248955</v>
      </c>
      <c r="X247" s="48">
        <f t="shared" si="100"/>
        <v>13.24</v>
      </c>
      <c r="Y247" s="50">
        <f t="shared" si="101"/>
        <v>0.89546604065324431</v>
      </c>
      <c r="Z247" s="50">
        <f t="shared" si="102"/>
        <v>89.546604065324431</v>
      </c>
      <c r="AA247" s="48">
        <f>SUM($X$240:X247)</f>
        <v>105.91999999999999</v>
      </c>
    </row>
    <row r="248" spans="1:27" x14ac:dyDescent="0.25">
      <c r="A248" s="48">
        <f t="shared" si="81"/>
        <v>33</v>
      </c>
      <c r="B248" s="48" t="s">
        <v>29</v>
      </c>
      <c r="C248" s="48">
        <f t="shared" si="90"/>
        <v>13.24</v>
      </c>
      <c r="D248" s="48">
        <f t="shared" si="91"/>
        <v>29</v>
      </c>
      <c r="E248" s="48">
        <f t="shared" si="88"/>
        <v>15.76</v>
      </c>
      <c r="F248" s="48">
        <f>VLOOKUP(B248,'5. Control Tower-Mini Optimizer'!$D$34:$H$36,3,FALSE)</f>
        <v>25</v>
      </c>
      <c r="G248" s="48">
        <f>VLOOKUP(B248,'5. Control Tower-Mini Optimizer'!$D$34:$H$36,4,FALSE)</f>
        <v>10</v>
      </c>
      <c r="H248" s="48">
        <f t="shared" si="103"/>
        <v>8</v>
      </c>
      <c r="I248" s="48">
        <f>VLOOKUP(B248,'5. Control Tower-Mini Optimizer'!$D$34:$H$36,5,FALSE)</f>
        <v>85</v>
      </c>
      <c r="J248" s="49" cm="1">
        <f t="array" ref="J248">_xlfn.XLOOKUP(SUM(F248:G248)&amp;B248,M:M&amp;B:B,O:O)</f>
        <v>82.762783535782802</v>
      </c>
      <c r="K248" s="48">
        <v>1</v>
      </c>
      <c r="L248" s="48">
        <f t="shared" si="82"/>
        <v>9</v>
      </c>
      <c r="M248" s="48">
        <f>SUM($K$204:K248)</f>
        <v>44</v>
      </c>
      <c r="N248" s="50">
        <f t="shared" si="97"/>
        <v>0.67302323811421905</v>
      </c>
      <c r="O248" s="50">
        <f>SUM($N$204:N248)</f>
        <v>93.436618940696249</v>
      </c>
      <c r="P248" s="51">
        <f>'6. Distribution generators'!J65</f>
        <v>3.3632214480255547</v>
      </c>
      <c r="Q248" s="49">
        <f>100-SUM($P$204:P247)</f>
        <v>28.147403098726315</v>
      </c>
      <c r="R248" s="49">
        <f t="shared" si="93"/>
        <v>4.4360307283592668</v>
      </c>
      <c r="S248" s="48">
        <f t="shared" si="94"/>
        <v>0.8</v>
      </c>
      <c r="T248" s="49">
        <f t="shared" si="95"/>
        <v>6.5301975189045063</v>
      </c>
      <c r="U248" s="50">
        <f t="shared" si="96"/>
        <v>-0.96</v>
      </c>
      <c r="V248" s="50">
        <f t="shared" si="98"/>
        <v>-0.68978493025222731</v>
      </c>
      <c r="W248" s="49">
        <f t="shared" si="99"/>
        <v>10.276443317011546</v>
      </c>
      <c r="X248" s="48">
        <f t="shared" si="100"/>
        <v>13.24</v>
      </c>
      <c r="Y248" s="50">
        <f t="shared" si="101"/>
        <v>0.77616641367156691</v>
      </c>
      <c r="Z248" s="50">
        <f t="shared" si="102"/>
        <v>77.616641367156689</v>
      </c>
      <c r="AA248" s="48">
        <f>SUM($X$240:X248)</f>
        <v>119.15999999999998</v>
      </c>
    </row>
    <row r="249" spans="1:27" x14ac:dyDescent="0.25">
      <c r="A249" s="48">
        <f t="shared" si="81"/>
        <v>35</v>
      </c>
      <c r="B249" s="48" t="s">
        <v>29</v>
      </c>
      <c r="C249" s="48">
        <f t="shared" si="90"/>
        <v>13.24</v>
      </c>
      <c r="D249" s="48">
        <f t="shared" si="91"/>
        <v>29</v>
      </c>
      <c r="E249" s="48">
        <f t="shared" si="88"/>
        <v>15.76</v>
      </c>
      <c r="F249" s="48">
        <f>VLOOKUP(B249,'5. Control Tower-Mini Optimizer'!$D$34:$H$36,3,FALSE)</f>
        <v>25</v>
      </c>
      <c r="G249" s="48">
        <f>VLOOKUP(B249,'5. Control Tower-Mini Optimizer'!$D$34:$H$36,4,FALSE)</f>
        <v>10</v>
      </c>
      <c r="H249" s="48">
        <f t="shared" si="103"/>
        <v>9</v>
      </c>
      <c r="I249" s="48">
        <f>VLOOKUP(B249,'5. Control Tower-Mini Optimizer'!$D$34:$H$36,5,FALSE)</f>
        <v>85</v>
      </c>
      <c r="J249" s="49" cm="1">
        <f t="array" ref="J249">_xlfn.XLOOKUP(SUM(F249:G249)&amp;B249,M:M&amp;B:B,O:O)</f>
        <v>82.762783535782802</v>
      </c>
      <c r="K249" s="48">
        <v>1</v>
      </c>
      <c r="L249" s="48">
        <f t="shared" si="82"/>
        <v>10</v>
      </c>
      <c r="M249" s="48">
        <f>SUM($K$204:K249)</f>
        <v>45</v>
      </c>
      <c r="N249" s="50">
        <f t="shared" si="97"/>
        <v>0.59260636336715655</v>
      </c>
      <c r="O249" s="50">
        <f>SUM($N$204:N249)</f>
        <v>94.029225304063402</v>
      </c>
      <c r="P249" s="51">
        <f>'6. Distribution generators'!J66</f>
        <v>2.8251060163414641</v>
      </c>
      <c r="Q249" s="49">
        <f>100-SUM($P$204:P248)</f>
        <v>24.784181650700759</v>
      </c>
      <c r="R249" s="49">
        <f t="shared" si="93"/>
        <v>3.9059870281504399</v>
      </c>
      <c r="S249" s="48">
        <f t="shared" si="94"/>
        <v>0.8</v>
      </c>
      <c r="T249" s="49">
        <f t="shared" si="95"/>
        <v>5.749930142962576</v>
      </c>
      <c r="U249" s="50">
        <f t="shared" si="96"/>
        <v>-0.96</v>
      </c>
      <c r="V249" s="50">
        <f t="shared" si="98"/>
        <v>-0.72207185615327263</v>
      </c>
      <c r="W249" s="49">
        <f t="shared" si="99"/>
        <v>8.9338453149597434</v>
      </c>
      <c r="X249" s="48">
        <f t="shared" si="100"/>
        <v>13.24</v>
      </c>
      <c r="Y249" s="50">
        <f t="shared" si="101"/>
        <v>0.67476173073714074</v>
      </c>
      <c r="Z249" s="50">
        <f t="shared" si="102"/>
        <v>67.476173073714079</v>
      </c>
      <c r="AA249" s="48">
        <f>SUM($X$240:X249)</f>
        <v>132.39999999999998</v>
      </c>
    </row>
    <row r="250" spans="1:27" x14ac:dyDescent="0.25">
      <c r="A250" s="48">
        <f t="shared" si="81"/>
        <v>37</v>
      </c>
      <c r="B250" s="48" t="s">
        <v>29</v>
      </c>
      <c r="C250" s="48">
        <f t="shared" si="90"/>
        <v>13.24</v>
      </c>
      <c r="D250" s="48">
        <f t="shared" si="91"/>
        <v>29</v>
      </c>
      <c r="E250" s="48">
        <f t="shared" si="88"/>
        <v>15.76</v>
      </c>
      <c r="F250" s="48">
        <f>VLOOKUP(B250,'5. Control Tower-Mini Optimizer'!$D$34:$H$36,3,FALSE)</f>
        <v>25</v>
      </c>
      <c r="G250" s="48">
        <f>VLOOKUP(B250,'5. Control Tower-Mini Optimizer'!$D$34:$H$36,4,FALSE)</f>
        <v>10</v>
      </c>
      <c r="H250" s="48">
        <f t="shared" si="103"/>
        <v>10</v>
      </c>
      <c r="I250" s="48">
        <f>VLOOKUP(B250,'5. Control Tower-Mini Optimizer'!$D$34:$H$36,5,FALSE)</f>
        <v>85</v>
      </c>
      <c r="J250" s="49" cm="1">
        <f t="array" ref="J250">_xlfn.XLOOKUP(SUM(F250:G250)&amp;B250,M:M&amp;B:B,O:O)</f>
        <v>82.762783535782802</v>
      </c>
      <c r="K250" s="48">
        <v>1</v>
      </c>
      <c r="L250" s="48">
        <f t="shared" si="82"/>
        <v>11</v>
      </c>
      <c r="M250" s="48">
        <f>SUM($K$204:K250)</f>
        <v>46</v>
      </c>
      <c r="N250" s="50">
        <f t="shared" si="97"/>
        <v>0.52505618857962422</v>
      </c>
      <c r="O250" s="50">
        <f>SUM($N$204:N250)</f>
        <v>94.554281492643028</v>
      </c>
      <c r="P250" s="51">
        <f>'6. Distribution generators'!J67</f>
        <v>2.3483693760838413</v>
      </c>
      <c r="Q250" s="49">
        <f>100-SUM($P$204:P249)</f>
        <v>21.959075634359294</v>
      </c>
      <c r="R250" s="49">
        <f t="shared" si="93"/>
        <v>3.4607503199750251</v>
      </c>
      <c r="S250" s="48">
        <f t="shared" si="94"/>
        <v>0.8</v>
      </c>
      <c r="T250" s="49">
        <f t="shared" si="95"/>
        <v>5.094505547171357</v>
      </c>
      <c r="U250" s="50">
        <f t="shared" si="96"/>
        <v>-0.96</v>
      </c>
      <c r="V250" s="50">
        <f t="shared" si="98"/>
        <v>-0.74919287391015077</v>
      </c>
      <c r="W250" s="49">
        <f t="shared" si="99"/>
        <v>7.8060629932362318</v>
      </c>
      <c r="X250" s="48">
        <f t="shared" si="100"/>
        <v>13.24</v>
      </c>
      <c r="Y250" s="50">
        <f t="shared" si="101"/>
        <v>0.58958179707222291</v>
      </c>
      <c r="Z250" s="50">
        <f t="shared" si="102"/>
        <v>58.958179707222293</v>
      </c>
      <c r="AA250" s="48">
        <f>SUM($X$240:X250)</f>
        <v>145.63999999999999</v>
      </c>
    </row>
    <row r="251" spans="1:27" x14ac:dyDescent="0.25">
      <c r="A251" s="48">
        <f t="shared" si="81"/>
        <v>40</v>
      </c>
      <c r="B251" s="48" t="s">
        <v>29</v>
      </c>
      <c r="C251" s="48">
        <f t="shared" si="90"/>
        <v>13.24</v>
      </c>
      <c r="D251" s="48">
        <f t="shared" si="91"/>
        <v>29</v>
      </c>
      <c r="E251" s="48">
        <f t="shared" si="88"/>
        <v>15.76</v>
      </c>
      <c r="F251" s="48">
        <f>VLOOKUP(B251,'5. Control Tower-Mini Optimizer'!$D$34:$H$36,3,FALSE)</f>
        <v>25</v>
      </c>
      <c r="G251" s="48">
        <f>VLOOKUP(B251,'5. Control Tower-Mini Optimizer'!$D$34:$H$36,4,FALSE)</f>
        <v>10</v>
      </c>
      <c r="H251" s="48">
        <f t="shared" si="103"/>
        <v>11</v>
      </c>
      <c r="I251" s="48">
        <f>VLOOKUP(B251,'5. Control Tower-Mini Optimizer'!$D$34:$H$36,5,FALSE)</f>
        <v>85</v>
      </c>
      <c r="J251" s="49" cm="1">
        <f t="array" ref="J251">_xlfn.XLOOKUP(SUM(F251:G251)&amp;B251,M:M&amp;B:B,O:O)</f>
        <v>82.762783535782802</v>
      </c>
      <c r="K251" s="48">
        <v>1</v>
      </c>
      <c r="L251" s="48">
        <f t="shared" si="82"/>
        <v>12</v>
      </c>
      <c r="M251" s="48">
        <f>SUM($K$204:K251)</f>
        <v>47</v>
      </c>
      <c r="N251" s="50">
        <f t="shared" si="97"/>
        <v>0.46890510578748795</v>
      </c>
      <c r="O251" s="50">
        <f>SUM($N$204:N251)</f>
        <v>95.023186598430513</v>
      </c>
      <c r="P251" s="51">
        <f>'6. Distribution generators'!J68</f>
        <v>1.933951250892576</v>
      </c>
      <c r="Q251" s="49">
        <f>100-SUM($P$204:P250)</f>
        <v>19.610706258275457</v>
      </c>
      <c r="R251" s="49">
        <f t="shared" si="93"/>
        <v>3.0906473063042119</v>
      </c>
      <c r="S251" s="48">
        <f t="shared" si="94"/>
        <v>0.8</v>
      </c>
      <c r="T251" s="49">
        <f t="shared" si="95"/>
        <v>4.5496838519199061</v>
      </c>
      <c r="U251" s="50">
        <f t="shared" si="96"/>
        <v>-0.96</v>
      </c>
      <c r="V251" s="50">
        <f t="shared" si="98"/>
        <v>-0.77173721992055566</v>
      </c>
      <c r="W251" s="49">
        <f t="shared" si="99"/>
        <v>6.8685939383035626</v>
      </c>
      <c r="X251" s="48">
        <f t="shared" si="100"/>
        <v>13.24</v>
      </c>
      <c r="Y251" s="50">
        <f t="shared" si="101"/>
        <v>0.51877597721325996</v>
      </c>
      <c r="Z251" s="50">
        <f t="shared" si="102"/>
        <v>51.877597721325998</v>
      </c>
      <c r="AA251" s="48">
        <f>SUM($X$240:X251)</f>
        <v>158.88</v>
      </c>
    </row>
    <row r="252" spans="1:27" x14ac:dyDescent="0.25">
      <c r="A252" s="48">
        <f t="shared" si="81"/>
        <v>41</v>
      </c>
      <c r="B252" s="48" t="s">
        <v>29</v>
      </c>
      <c r="C252" s="48">
        <f t="shared" si="90"/>
        <v>13.24</v>
      </c>
      <c r="D252" s="48">
        <f t="shared" si="91"/>
        <v>29</v>
      </c>
      <c r="E252" s="48">
        <f t="shared" si="88"/>
        <v>15.76</v>
      </c>
      <c r="F252" s="48">
        <f>VLOOKUP(B252,'5. Control Tower-Mini Optimizer'!$D$34:$H$36,3,FALSE)</f>
        <v>25</v>
      </c>
      <c r="G252" s="48">
        <f>VLOOKUP(B252,'5. Control Tower-Mini Optimizer'!$D$34:$H$36,4,FALSE)</f>
        <v>10</v>
      </c>
      <c r="H252" s="48">
        <f t="shared" si="103"/>
        <v>12</v>
      </c>
      <c r="I252" s="48">
        <f>VLOOKUP(B252,'5. Control Tower-Mini Optimizer'!$D$34:$H$36,5,FALSE)</f>
        <v>85</v>
      </c>
      <c r="J252" s="49" cm="1">
        <f t="array" ref="J252">_xlfn.XLOOKUP(SUM(F252:G252)&amp;B252,M:M&amp;B:B,O:O)</f>
        <v>82.762783535782802</v>
      </c>
      <c r="K252" s="48">
        <v>1</v>
      </c>
      <c r="L252" s="48">
        <f t="shared" si="82"/>
        <v>13</v>
      </c>
      <c r="M252" s="48">
        <f>SUM($K$204:K252)</f>
        <v>48</v>
      </c>
      <c r="N252" s="50">
        <f t="shared" si="97"/>
        <v>0.42266303760572865</v>
      </c>
      <c r="O252" s="50">
        <f>SUM($N$204:N252)</f>
        <v>95.445849636036243</v>
      </c>
      <c r="P252" s="51">
        <f>'6. Distribution generators'!J69</f>
        <v>1.579393521562271</v>
      </c>
      <c r="Q252" s="49">
        <f>100-SUM($P$204:P251)</f>
        <v>17.67675500738288</v>
      </c>
      <c r="R252" s="49">
        <f t="shared" si="93"/>
        <v>2.7858565891635418</v>
      </c>
      <c r="S252" s="48">
        <f t="shared" si="94"/>
        <v>0.8</v>
      </c>
      <c r="T252" s="49">
        <f t="shared" si="95"/>
        <v>4.1010071617128281</v>
      </c>
      <c r="U252" s="50">
        <f t="shared" si="96"/>
        <v>-0.96</v>
      </c>
      <c r="V252" s="50">
        <f t="shared" si="98"/>
        <v>-0.79030315192912426</v>
      </c>
      <c r="W252" s="49">
        <f t="shared" si="99"/>
        <v>6.0965605989472458</v>
      </c>
      <c r="X252" s="48">
        <f t="shared" si="100"/>
        <v>13.24</v>
      </c>
      <c r="Y252" s="50">
        <f t="shared" si="101"/>
        <v>0.46046530203529046</v>
      </c>
      <c r="Z252" s="50">
        <f t="shared" si="102"/>
        <v>46.046530203529045</v>
      </c>
      <c r="AA252" s="48">
        <f>SUM($X$240:X252)</f>
        <v>172.12</v>
      </c>
    </row>
    <row r="253" spans="1:27" x14ac:dyDescent="0.25">
      <c r="A253" s="48">
        <f t="shared" si="81"/>
        <v>43</v>
      </c>
      <c r="B253" s="48" t="s">
        <v>29</v>
      </c>
      <c r="C253" s="48">
        <f t="shared" si="90"/>
        <v>13.24</v>
      </c>
      <c r="D253" s="48">
        <f t="shared" si="91"/>
        <v>29</v>
      </c>
      <c r="E253" s="48">
        <f t="shared" si="88"/>
        <v>15.76</v>
      </c>
      <c r="F253" s="48">
        <f>VLOOKUP(B253,'5. Control Tower-Mini Optimizer'!$D$34:$H$36,3,FALSE)</f>
        <v>25</v>
      </c>
      <c r="G253" s="48">
        <f>VLOOKUP(B253,'5. Control Tower-Mini Optimizer'!$D$34:$H$36,4,FALSE)</f>
        <v>10</v>
      </c>
      <c r="H253" s="48">
        <f t="shared" si="103"/>
        <v>13</v>
      </c>
      <c r="I253" s="48">
        <f>VLOOKUP(B253,'5. Control Tower-Mini Optimizer'!$D$34:$H$36,5,FALSE)</f>
        <v>85</v>
      </c>
      <c r="J253" s="49" cm="1">
        <f t="array" ref="J253">_xlfn.XLOOKUP(SUM(F253:G253)&amp;B253,M:M&amp;B:B,O:O)</f>
        <v>82.762783535782802</v>
      </c>
      <c r="K253" s="48">
        <v>1</v>
      </c>
      <c r="L253" s="48">
        <f t="shared" si="82"/>
        <v>14</v>
      </c>
      <c r="M253" s="48">
        <f>SUM($K$204:K253)</f>
        <v>49</v>
      </c>
      <c r="N253" s="50">
        <f t="shared" si="97"/>
        <v>0.3848986819239586</v>
      </c>
      <c r="O253" s="50">
        <f>SUM($N$204:N253)</f>
        <v>95.8307483179602</v>
      </c>
      <c r="P253" s="51">
        <f>'6. Distribution generators'!J70</f>
        <v>1.2801400122136288</v>
      </c>
      <c r="Q253" s="49">
        <f>100-SUM($P$204:P252)</f>
        <v>16.097361485820613</v>
      </c>
      <c r="R253" s="49">
        <f t="shared" si="93"/>
        <v>2.5369441701653286</v>
      </c>
      <c r="S253" s="48">
        <f t="shared" si="94"/>
        <v>0.8</v>
      </c>
      <c r="T253" s="49">
        <f t="shared" si="95"/>
        <v>3.7345878647103827</v>
      </c>
      <c r="U253" s="50">
        <f t="shared" si="96"/>
        <v>-0.96</v>
      </c>
      <c r="V253" s="50">
        <f t="shared" si="98"/>
        <v>-0.80546532973612206</v>
      </c>
      <c r="W253" s="49">
        <f t="shared" si="99"/>
        <v>5.466066705139589</v>
      </c>
      <c r="X253" s="48">
        <f t="shared" si="100"/>
        <v>13.24</v>
      </c>
      <c r="Y253" s="50">
        <f t="shared" si="101"/>
        <v>0.41284491730661549</v>
      </c>
      <c r="Z253" s="50">
        <f t="shared" si="102"/>
        <v>41.28449173066155</v>
      </c>
      <c r="AA253" s="48">
        <f>SUM($X$240:X253)</f>
        <v>185.36</v>
      </c>
    </row>
    <row r="254" spans="1:27" x14ac:dyDescent="0.25">
      <c r="A254" s="48">
        <f t="shared" si="81"/>
        <v>45</v>
      </c>
      <c r="B254" s="48" t="s">
        <v>29</v>
      </c>
      <c r="C254" s="48">
        <f t="shared" si="90"/>
        <v>13.24</v>
      </c>
      <c r="D254" s="48">
        <f t="shared" si="91"/>
        <v>29</v>
      </c>
      <c r="E254" s="48">
        <f t="shared" si="88"/>
        <v>15.76</v>
      </c>
      <c r="F254" s="48">
        <f>VLOOKUP(B254,'5. Control Tower-Mini Optimizer'!$D$34:$H$36,3,FALSE)</f>
        <v>25</v>
      </c>
      <c r="G254" s="48">
        <f>VLOOKUP(B254,'5. Control Tower-Mini Optimizer'!$D$34:$H$36,4,FALSE)</f>
        <v>10</v>
      </c>
      <c r="H254" s="48">
        <f t="shared" si="103"/>
        <v>14</v>
      </c>
      <c r="I254" s="48">
        <f>VLOOKUP(B254,'5. Control Tower-Mini Optimizer'!$D$34:$H$36,5,FALSE)</f>
        <v>85</v>
      </c>
      <c r="J254" s="49" cm="1">
        <f t="array" ref="J254">_xlfn.XLOOKUP(SUM(F254:G254)&amp;B254,M:M&amp;B:B,O:O)</f>
        <v>82.762783535782802</v>
      </c>
      <c r="K254" s="48">
        <v>1</v>
      </c>
      <c r="L254" s="48">
        <f t="shared" si="82"/>
        <v>15</v>
      </c>
      <c r="M254" s="48">
        <f>SUM($K$204:K254)</f>
        <v>50</v>
      </c>
      <c r="N254" s="50">
        <f t="shared" si="97"/>
        <v>0.35428967784505006</v>
      </c>
      <c r="O254" s="50">
        <f>SUM($N$204:N254)</f>
        <v>96.185037995805246</v>
      </c>
      <c r="P254" s="51">
        <f>'6. Distribution generators'!J71</f>
        <v>1.0305127098319715</v>
      </c>
      <c r="Q254" s="49">
        <f>100-SUM($P$204:P253)</f>
        <v>14.817221473606978</v>
      </c>
      <c r="R254" s="49">
        <f t="shared" si="93"/>
        <v>2.3351941042404594</v>
      </c>
      <c r="S254" s="48">
        <f t="shared" si="94"/>
        <v>0.8</v>
      </c>
      <c r="T254" s="49">
        <f t="shared" si="95"/>
        <v>3.4375953818768195</v>
      </c>
      <c r="U254" s="50">
        <f t="shared" si="96"/>
        <v>-0.96</v>
      </c>
      <c r="V254" s="50">
        <f t="shared" si="98"/>
        <v>-0.81775467385337297</v>
      </c>
      <c r="W254" s="49">
        <f t="shared" si="99"/>
        <v>4.9550348122639054</v>
      </c>
      <c r="X254" s="48">
        <f t="shared" si="100"/>
        <v>13.24</v>
      </c>
      <c r="Y254" s="50">
        <f t="shared" si="101"/>
        <v>0.37424734231600493</v>
      </c>
      <c r="Z254" s="50">
        <f t="shared" si="102"/>
        <v>37.424734231600496</v>
      </c>
      <c r="AA254" s="48">
        <f>SUM($X$240:X254)</f>
        <v>198.60000000000002</v>
      </c>
    </row>
    <row r="255" spans="1:27" x14ac:dyDescent="0.25">
      <c r="A255" s="48">
        <f t="shared" si="81"/>
        <v>46</v>
      </c>
      <c r="B255" s="48" t="s">
        <v>29</v>
      </c>
      <c r="C255" s="48">
        <f t="shared" si="90"/>
        <v>13.24</v>
      </c>
      <c r="D255" s="48">
        <f t="shared" si="91"/>
        <v>29</v>
      </c>
      <c r="E255" s="48">
        <f t="shared" si="88"/>
        <v>15.76</v>
      </c>
      <c r="F255" s="48">
        <f>VLOOKUP(B255,'5. Control Tower-Mini Optimizer'!$D$34:$H$36,3,FALSE)</f>
        <v>25</v>
      </c>
      <c r="G255" s="48">
        <f>VLOOKUP(B255,'5. Control Tower-Mini Optimizer'!$D$34:$H$36,4,FALSE)</f>
        <v>10</v>
      </c>
      <c r="H255" s="48">
        <f t="shared" si="103"/>
        <v>15</v>
      </c>
      <c r="I255" s="48">
        <f>VLOOKUP(B255,'5. Control Tower-Mini Optimizer'!$D$34:$H$36,5,FALSE)</f>
        <v>85</v>
      </c>
      <c r="J255" s="49" cm="1">
        <f t="array" ref="J255">_xlfn.XLOOKUP(SUM(F255:G255)&amp;B255,M:M&amp;B:B,O:O)</f>
        <v>82.762783535782802</v>
      </c>
      <c r="K255" s="48">
        <v>1</v>
      </c>
      <c r="L255" s="48">
        <f t="shared" si="82"/>
        <v>16</v>
      </c>
      <c r="M255" s="48">
        <f>SUM($K$204:K255)</f>
        <v>51</v>
      </c>
      <c r="N255" s="50">
        <f t="shared" si="97"/>
        <v>0.32964942956152882</v>
      </c>
      <c r="O255" s="50">
        <f>SUM($N$204:N255)</f>
        <v>96.514687425366773</v>
      </c>
      <c r="P255" s="51">
        <f>'6. Distribution generators'!J72</f>
        <v>0.82441016786557686</v>
      </c>
      <c r="Q255" s="49">
        <f>100-SUM($P$204:P254)</f>
        <v>13.78670876377501</v>
      </c>
      <c r="R255" s="49">
        <f t="shared" si="93"/>
        <v>2.1727853011709417</v>
      </c>
      <c r="S255" s="48">
        <f t="shared" si="94"/>
        <v>0.8</v>
      </c>
      <c r="T255" s="49">
        <f t="shared" si="95"/>
        <v>3.1985164331958025</v>
      </c>
      <c r="U255" s="50">
        <f t="shared" si="96"/>
        <v>-0.96</v>
      </c>
      <c r="V255" s="50">
        <f t="shared" si="98"/>
        <v>-0.82764759586775982</v>
      </c>
      <c r="W255" s="49">
        <f t="shared" si="99"/>
        <v>4.5436541384989848</v>
      </c>
      <c r="X255" s="48">
        <f t="shared" si="100"/>
        <v>13.24</v>
      </c>
      <c r="Y255" s="50">
        <f t="shared" si="101"/>
        <v>0.34317629444856379</v>
      </c>
      <c r="Z255" s="50">
        <f t="shared" si="102"/>
        <v>34.317629444856379</v>
      </c>
      <c r="AA255" s="48">
        <f>SUM($X$240:X255)</f>
        <v>211.84000000000003</v>
      </c>
    </row>
    <row r="256" spans="1:27" x14ac:dyDescent="0.25">
      <c r="A256" s="48">
        <f t="shared" si="81"/>
        <v>48</v>
      </c>
      <c r="B256" s="48" t="s">
        <v>29</v>
      </c>
      <c r="C256" s="48">
        <f t="shared" si="90"/>
        <v>13.24</v>
      </c>
      <c r="D256" s="48">
        <f t="shared" si="91"/>
        <v>29</v>
      </c>
      <c r="E256" s="48">
        <f t="shared" si="88"/>
        <v>15.76</v>
      </c>
      <c r="F256" s="48">
        <f>VLOOKUP(B256,'5. Control Tower-Mini Optimizer'!$D$34:$H$36,3,FALSE)</f>
        <v>25</v>
      </c>
      <c r="G256" s="48">
        <f>VLOOKUP(B256,'5. Control Tower-Mini Optimizer'!$D$34:$H$36,4,FALSE)</f>
        <v>10</v>
      </c>
      <c r="H256" s="48">
        <f t="shared" si="103"/>
        <v>16</v>
      </c>
      <c r="I256" s="48">
        <f>VLOOKUP(B256,'5. Control Tower-Mini Optimizer'!$D$34:$H$36,5,FALSE)</f>
        <v>85</v>
      </c>
      <c r="J256" s="49" cm="1">
        <f t="array" ref="J256">_xlfn.XLOOKUP(SUM(F256:G256)&amp;B256,M:M&amp;B:B,O:O)</f>
        <v>82.762783535782802</v>
      </c>
      <c r="K256" s="48">
        <v>1</v>
      </c>
      <c r="L256" s="48">
        <f t="shared" si="82"/>
        <v>17</v>
      </c>
      <c r="M256" s="48">
        <f>SUM($K$204:K256)</f>
        <v>52</v>
      </c>
      <c r="N256" s="50">
        <f t="shared" si="97"/>
        <v>0.30993723093471182</v>
      </c>
      <c r="O256" s="50">
        <f>SUM($N$204:N256)</f>
        <v>96.824624656301481</v>
      </c>
      <c r="P256" s="51">
        <f>'6. Distribution generators'!J73</f>
        <v>0.65578081534761856</v>
      </c>
      <c r="Q256" s="49">
        <f>100-SUM($P$204:P255)</f>
        <v>12.962298595909431</v>
      </c>
      <c r="R256" s="49">
        <f t="shared" si="93"/>
        <v>2.0428582587153263</v>
      </c>
      <c r="S256" s="48">
        <f t="shared" si="94"/>
        <v>0.8</v>
      </c>
      <c r="T256" s="49">
        <f t="shared" si="95"/>
        <v>3.0072532742509877</v>
      </c>
      <c r="U256" s="50">
        <f t="shared" si="96"/>
        <v>-0.96</v>
      </c>
      <c r="V256" s="50">
        <f t="shared" si="98"/>
        <v>-0.83556193347926955</v>
      </c>
      <c r="W256" s="49">
        <f t="shared" si="99"/>
        <v>4.2145495994870448</v>
      </c>
      <c r="X256" s="48">
        <f t="shared" si="100"/>
        <v>13.24</v>
      </c>
      <c r="Y256" s="50">
        <f t="shared" si="101"/>
        <v>0.3183194561546106</v>
      </c>
      <c r="Z256" s="50">
        <f t="shared" si="102"/>
        <v>31.831945615461059</v>
      </c>
      <c r="AA256" s="48">
        <f>SUM($X$240:X256)</f>
        <v>225.08000000000004</v>
      </c>
    </row>
    <row r="257" spans="1:27" x14ac:dyDescent="0.25">
      <c r="A257" s="48">
        <f t="shared" si="81"/>
        <v>49</v>
      </c>
      <c r="B257" s="48" t="s">
        <v>29</v>
      </c>
      <c r="C257" s="48">
        <f t="shared" si="90"/>
        <v>13.24</v>
      </c>
      <c r="D257" s="48">
        <f t="shared" si="91"/>
        <v>29</v>
      </c>
      <c r="E257" s="48">
        <f t="shared" si="88"/>
        <v>15.76</v>
      </c>
      <c r="F257" s="48">
        <f>VLOOKUP(B257,'5. Control Tower-Mini Optimizer'!$D$34:$H$36,3,FALSE)</f>
        <v>25</v>
      </c>
      <c r="G257" s="48">
        <f>VLOOKUP(B257,'5. Control Tower-Mini Optimizer'!$D$34:$H$36,4,FALSE)</f>
        <v>10</v>
      </c>
      <c r="H257" s="48">
        <f t="shared" si="103"/>
        <v>17</v>
      </c>
      <c r="I257" s="48">
        <f>VLOOKUP(B257,'5. Control Tower-Mini Optimizer'!$D$34:$H$36,5,FALSE)</f>
        <v>85</v>
      </c>
      <c r="J257" s="49" cm="1">
        <f t="array" ref="J257">_xlfn.XLOOKUP(SUM(F257:G257)&amp;B257,M:M&amp;B:B,O:O)</f>
        <v>82.762783535782802</v>
      </c>
      <c r="K257" s="48">
        <v>1</v>
      </c>
      <c r="L257" s="48">
        <f t="shared" si="82"/>
        <v>18</v>
      </c>
      <c r="M257" s="48">
        <f>SUM($K$204:K257)</f>
        <v>53</v>
      </c>
      <c r="N257" s="50">
        <f t="shared" si="97"/>
        <v>0.29425707293610753</v>
      </c>
      <c r="O257" s="50">
        <f>SUM($N$204:N257)</f>
        <v>97.118881729237586</v>
      </c>
      <c r="P257" s="51">
        <f>'6. Distribution generators'!J74</f>
        <v>0.5189222104055069</v>
      </c>
      <c r="Q257" s="49">
        <f>100-SUM($P$204:P256)</f>
        <v>12.306517780561819</v>
      </c>
      <c r="R257" s="49">
        <f t="shared" si="93"/>
        <v>1.9395072022165427</v>
      </c>
      <c r="S257" s="48">
        <f t="shared" si="94"/>
        <v>0.8</v>
      </c>
      <c r="T257" s="49">
        <f t="shared" si="95"/>
        <v>2.8551121250903422</v>
      </c>
      <c r="U257" s="50">
        <f t="shared" si="96"/>
        <v>-0.96</v>
      </c>
      <c r="V257" s="50">
        <f t="shared" si="98"/>
        <v>-0.84185742930660656</v>
      </c>
      <c r="W257" s="49">
        <f t="shared" si="99"/>
        <v>3.9527618980002783</v>
      </c>
      <c r="X257" s="48">
        <f t="shared" si="100"/>
        <v>13.24</v>
      </c>
      <c r="Y257" s="50">
        <f t="shared" si="101"/>
        <v>0.29854697114805728</v>
      </c>
      <c r="Z257" s="50">
        <f t="shared" si="102"/>
        <v>29.854697114805727</v>
      </c>
      <c r="AA257" s="48">
        <f>SUM($X$240:X257)</f>
        <v>238.32000000000005</v>
      </c>
    </row>
    <row r="258" spans="1:27" x14ac:dyDescent="0.25">
      <c r="A258" s="48">
        <f t="shared" ref="A258:A304" si="104">IFERROR(_xlfn.RANK.AVG(Z258,Z:Z,0),"")</f>
        <v>50</v>
      </c>
      <c r="B258" s="48" t="s">
        <v>29</v>
      </c>
      <c r="C258" s="48">
        <f t="shared" si="90"/>
        <v>13.24</v>
      </c>
      <c r="D258" s="48">
        <f t="shared" si="91"/>
        <v>29</v>
      </c>
      <c r="E258" s="48">
        <f t="shared" si="88"/>
        <v>15.76</v>
      </c>
      <c r="F258" s="48">
        <f>VLOOKUP(B258,'5. Control Tower-Mini Optimizer'!$D$34:$H$36,3,FALSE)</f>
        <v>25</v>
      </c>
      <c r="G258" s="48">
        <f>VLOOKUP(B258,'5. Control Tower-Mini Optimizer'!$D$34:$H$36,4,FALSE)</f>
        <v>10</v>
      </c>
      <c r="H258" s="48">
        <f t="shared" si="103"/>
        <v>18</v>
      </c>
      <c r="I258" s="48">
        <f>VLOOKUP(B258,'5. Control Tower-Mini Optimizer'!$D$34:$H$36,5,FALSE)</f>
        <v>85</v>
      </c>
      <c r="J258" s="49" cm="1">
        <f t="array" ref="J258">_xlfn.XLOOKUP(SUM(F258:G258)&amp;B258,M:M&amp;B:B,O:O)</f>
        <v>82.762783535782802</v>
      </c>
      <c r="K258" s="48">
        <v>1</v>
      </c>
      <c r="L258" s="48">
        <f t="shared" si="82"/>
        <v>19</v>
      </c>
      <c r="M258" s="48">
        <f>SUM($K$204:K258)</f>
        <v>54</v>
      </c>
      <c r="N258" s="50">
        <f t="shared" si="97"/>
        <v>0.28184929573721185</v>
      </c>
      <c r="O258" s="50">
        <f>SUM($N$204:N258)</f>
        <v>97.400731024974803</v>
      </c>
      <c r="P258" s="51">
        <f>'6. Distribution generators'!J75</f>
        <v>0.40865124069433673</v>
      </c>
      <c r="Q258" s="49">
        <f>100-SUM($P$204:P257)</f>
        <v>11.787595570156313</v>
      </c>
      <c r="R258" s="49">
        <f t="shared" si="93"/>
        <v>1.857725061856635</v>
      </c>
      <c r="S258" s="48">
        <f t="shared" si="94"/>
        <v>0.8</v>
      </c>
      <c r="T258" s="49">
        <f t="shared" si="95"/>
        <v>2.7347221722762645</v>
      </c>
      <c r="U258" s="50">
        <f t="shared" si="96"/>
        <v>-0.96</v>
      </c>
      <c r="V258" s="50">
        <f t="shared" si="98"/>
        <v>-0.84683908252649942</v>
      </c>
      <c r="W258" s="49">
        <f t="shared" si="99"/>
        <v>3.7456081516064001</v>
      </c>
      <c r="X258" s="48">
        <f t="shared" si="100"/>
        <v>13.24</v>
      </c>
      <c r="Y258" s="50">
        <f t="shared" si="101"/>
        <v>0.28290091779504534</v>
      </c>
      <c r="Z258" s="50">
        <f t="shared" si="102"/>
        <v>28.290091779504532</v>
      </c>
      <c r="AA258" s="48">
        <f>SUM($X$240:X258)</f>
        <v>251.56000000000006</v>
      </c>
    </row>
    <row r="259" spans="1:27" x14ac:dyDescent="0.25">
      <c r="A259" s="48">
        <f t="shared" si="104"/>
        <v>52</v>
      </c>
      <c r="B259" s="48" t="s">
        <v>29</v>
      </c>
      <c r="C259" s="48">
        <f t="shared" si="90"/>
        <v>13.24</v>
      </c>
      <c r="D259" s="48">
        <f t="shared" si="91"/>
        <v>29</v>
      </c>
      <c r="E259" s="48">
        <f t="shared" si="88"/>
        <v>15.76</v>
      </c>
      <c r="F259" s="48">
        <f>VLOOKUP(B259,'5. Control Tower-Mini Optimizer'!$D$34:$H$36,3,FALSE)</f>
        <v>25</v>
      </c>
      <c r="G259" s="48">
        <f>VLOOKUP(B259,'5. Control Tower-Mini Optimizer'!$D$34:$H$36,4,FALSE)</f>
        <v>10</v>
      </c>
      <c r="H259" s="48">
        <f t="shared" si="103"/>
        <v>19</v>
      </c>
      <c r="I259" s="48">
        <f>VLOOKUP(B259,'5. Control Tower-Mini Optimizer'!$D$34:$H$36,5,FALSE)</f>
        <v>85</v>
      </c>
      <c r="J259" s="49" cm="1">
        <f t="array" ref="J259">_xlfn.XLOOKUP(SUM(F259:G259)&amp;B259,M:M&amp;B:B,O:O)</f>
        <v>82.762783535782802</v>
      </c>
      <c r="K259" s="48">
        <v>1</v>
      </c>
      <c r="L259" s="48">
        <f t="shared" ref="L259:L304" si="105">IF(M259&gt;SUM(F259:G259),H259+K259,"")</f>
        <v>20</v>
      </c>
      <c r="M259" s="48">
        <f>SUM($K$204:K259)</f>
        <v>55</v>
      </c>
      <c r="N259" s="50">
        <f t="shared" si="97"/>
        <v>0.27207817119308142</v>
      </c>
      <c r="O259" s="50">
        <f>SUM($N$204:N259)</f>
        <v>97.67280919616789</v>
      </c>
      <c r="P259" s="51">
        <f>'6. Distribution generators'!J76</f>
        <v>0.40140989398539484</v>
      </c>
      <c r="Q259" s="49">
        <f>100-SUM($P$204:P258)</f>
        <v>11.378944329461973</v>
      </c>
      <c r="R259" s="49">
        <f t="shared" si="93"/>
        <v>1.7933216263232068</v>
      </c>
      <c r="S259" s="48">
        <f t="shared" si="94"/>
        <v>0.8</v>
      </c>
      <c r="T259" s="49">
        <f t="shared" si="95"/>
        <v>2.6399150844351782</v>
      </c>
      <c r="U259" s="50">
        <f t="shared" si="96"/>
        <v>-0.96</v>
      </c>
      <c r="V259" s="50">
        <f t="shared" si="98"/>
        <v>-0.85076213443716497</v>
      </c>
      <c r="W259" s="49">
        <f t="shared" si="99"/>
        <v>3.58247457632122</v>
      </c>
      <c r="X259" s="48">
        <f t="shared" si="100"/>
        <v>13.24</v>
      </c>
      <c r="Y259" s="50">
        <f t="shared" si="101"/>
        <v>0.27057965077954832</v>
      </c>
      <c r="Z259" s="50">
        <f t="shared" si="102"/>
        <v>27.057965077954833</v>
      </c>
      <c r="AA259" s="48">
        <f>SUM($X$240:X259)</f>
        <v>264.80000000000007</v>
      </c>
    </row>
    <row r="260" spans="1:27" x14ac:dyDescent="0.25">
      <c r="A260" s="48">
        <f t="shared" si="104"/>
        <v>53</v>
      </c>
      <c r="B260" s="48" t="s">
        <v>29</v>
      </c>
      <c r="C260" s="48">
        <f t="shared" si="90"/>
        <v>13.24</v>
      </c>
      <c r="D260" s="48">
        <f t="shared" si="91"/>
        <v>29</v>
      </c>
      <c r="E260" s="48">
        <f t="shared" si="88"/>
        <v>15.76</v>
      </c>
      <c r="F260" s="48">
        <f>VLOOKUP(B260,'5. Control Tower-Mini Optimizer'!$D$34:$H$36,3,FALSE)</f>
        <v>25</v>
      </c>
      <c r="G260" s="48">
        <f>VLOOKUP(B260,'5. Control Tower-Mini Optimizer'!$D$34:$H$36,4,FALSE)</f>
        <v>10</v>
      </c>
      <c r="H260" s="48">
        <f t="shared" si="103"/>
        <v>20</v>
      </c>
      <c r="I260" s="48">
        <f>VLOOKUP(B260,'5. Control Tower-Mini Optimizer'!$D$34:$H$36,5,FALSE)</f>
        <v>85</v>
      </c>
      <c r="J260" s="49" cm="1">
        <f t="array" ref="J260">_xlfn.XLOOKUP(SUM(F260:G260)&amp;B260,M:M&amp;B:B,O:O)</f>
        <v>82.762783535782802</v>
      </c>
      <c r="K260" s="48">
        <v>1</v>
      </c>
      <c r="L260" s="48">
        <f t="shared" si="105"/>
        <v>21</v>
      </c>
      <c r="M260" s="48">
        <f>SUM($K$204:K260)</f>
        <v>56</v>
      </c>
      <c r="N260" s="50">
        <f t="shared" si="97"/>
        <v>0.26248019209307144</v>
      </c>
      <c r="O260" s="50">
        <f>SUM($N$204:N260)</f>
        <v>97.935289388260955</v>
      </c>
      <c r="P260" s="51">
        <f>'6. Distribution generators'!J77</f>
        <v>0.47702135442914895</v>
      </c>
      <c r="Q260" s="49">
        <f>100-SUM($P$204:P259)</f>
        <v>10.977534435476585</v>
      </c>
      <c r="R260" s="49">
        <f t="shared" si="93"/>
        <v>1.7300594270311098</v>
      </c>
      <c r="S260" s="48">
        <f t="shared" si="94"/>
        <v>0.8</v>
      </c>
      <c r="T260" s="49">
        <f t="shared" si="95"/>
        <v>2.5467879890305678</v>
      </c>
      <c r="U260" s="50">
        <f t="shared" si="96"/>
        <v>-0.96</v>
      </c>
      <c r="V260" s="50">
        <f t="shared" si="98"/>
        <v>-0.85461566941942479</v>
      </c>
      <c r="W260" s="49">
        <f t="shared" si="99"/>
        <v>3.4222317466422529</v>
      </c>
      <c r="X260" s="48">
        <f t="shared" si="100"/>
        <v>13.24</v>
      </c>
      <c r="Y260" s="50">
        <f t="shared" si="101"/>
        <v>0.25847671802433936</v>
      </c>
      <c r="Z260" s="50">
        <f t="shared" si="102"/>
        <v>25.847671802433936</v>
      </c>
      <c r="AA260" s="48">
        <f>SUM($X$240:X260)</f>
        <v>278.04000000000008</v>
      </c>
    </row>
    <row r="261" spans="1:27" x14ac:dyDescent="0.25">
      <c r="A261" s="48">
        <f t="shared" si="104"/>
        <v>55</v>
      </c>
      <c r="B261" s="48" t="s">
        <v>29</v>
      </c>
      <c r="C261" s="48">
        <f t="shared" si="90"/>
        <v>13.24</v>
      </c>
      <c r="D261" s="48">
        <f t="shared" si="91"/>
        <v>29</v>
      </c>
      <c r="E261" s="48">
        <f t="shared" si="88"/>
        <v>15.76</v>
      </c>
      <c r="F261" s="48">
        <f>VLOOKUP(B261,'5. Control Tower-Mini Optimizer'!$D$34:$H$36,3,FALSE)</f>
        <v>25</v>
      </c>
      <c r="G261" s="48">
        <f>VLOOKUP(B261,'5. Control Tower-Mini Optimizer'!$D$34:$H$36,4,FALSE)</f>
        <v>10</v>
      </c>
      <c r="H261" s="48">
        <f t="shared" si="103"/>
        <v>21</v>
      </c>
      <c r="I261" s="48">
        <f>VLOOKUP(B261,'5. Control Tower-Mini Optimizer'!$D$34:$H$36,5,FALSE)</f>
        <v>85</v>
      </c>
      <c r="J261" s="49" cm="1">
        <f t="array" ref="J261">_xlfn.XLOOKUP(SUM(F261:G261)&amp;B261,M:M&amp;B:B,O:O)</f>
        <v>82.762783535782802</v>
      </c>
      <c r="K261" s="48">
        <v>1</v>
      </c>
      <c r="L261" s="48">
        <f t="shared" si="105"/>
        <v>22</v>
      </c>
      <c r="M261" s="48">
        <f>SUM($K$204:K261)</f>
        <v>57</v>
      </c>
      <c r="N261" s="50">
        <f t="shared" si="97"/>
        <v>0.25107429239136614</v>
      </c>
      <c r="O261" s="50">
        <f>SUM($N$204:N261)</f>
        <v>98.18636368065232</v>
      </c>
      <c r="P261" s="51">
        <f>'6. Distribution generators'!J78</f>
        <v>0.59159098359882356</v>
      </c>
      <c r="Q261" s="49">
        <f>100-SUM($P$204:P260)</f>
        <v>10.50051308104743</v>
      </c>
      <c r="R261" s="49">
        <f t="shared" si="93"/>
        <v>1.654880861573075</v>
      </c>
      <c r="S261" s="48">
        <f t="shared" si="94"/>
        <v>0.8</v>
      </c>
      <c r="T261" s="49">
        <f t="shared" si="95"/>
        <v>2.4361190348030037</v>
      </c>
      <c r="U261" s="50">
        <f t="shared" si="96"/>
        <v>-0.96</v>
      </c>
      <c r="V261" s="50">
        <f t="shared" si="98"/>
        <v>-0.85919507442194454</v>
      </c>
      <c r="W261" s="49">
        <f t="shared" si="99"/>
        <v>3.2318048219541344</v>
      </c>
      <c r="X261" s="48">
        <f t="shared" si="100"/>
        <v>13.24</v>
      </c>
      <c r="Y261" s="50">
        <f t="shared" si="101"/>
        <v>0.24409401978505546</v>
      </c>
      <c r="Z261" s="50">
        <f t="shared" si="102"/>
        <v>24.409401978505546</v>
      </c>
      <c r="AA261" s="48">
        <f>SUM($X$240:X261)</f>
        <v>291.28000000000009</v>
      </c>
    </row>
    <row r="262" spans="1:27" x14ac:dyDescent="0.25">
      <c r="A262" s="48">
        <f t="shared" si="104"/>
        <v>56</v>
      </c>
      <c r="B262" s="48" t="s">
        <v>29</v>
      </c>
      <c r="C262" s="48">
        <f t="shared" si="90"/>
        <v>13.24</v>
      </c>
      <c r="D262" s="48">
        <f t="shared" si="91"/>
        <v>29</v>
      </c>
      <c r="E262" s="48">
        <f t="shared" si="88"/>
        <v>15.76</v>
      </c>
      <c r="F262" s="48">
        <f>VLOOKUP(B262,'5. Control Tower-Mini Optimizer'!$D$34:$H$36,3,FALSE)</f>
        <v>25</v>
      </c>
      <c r="G262" s="48">
        <f>VLOOKUP(B262,'5. Control Tower-Mini Optimizer'!$D$34:$H$36,4,FALSE)</f>
        <v>10</v>
      </c>
      <c r="H262" s="48">
        <f t="shared" si="103"/>
        <v>22</v>
      </c>
      <c r="I262" s="48">
        <f>VLOOKUP(B262,'5. Control Tower-Mini Optimizer'!$D$34:$H$36,5,FALSE)</f>
        <v>85</v>
      </c>
      <c r="J262" s="49" cm="1">
        <f t="array" ref="J262">_xlfn.XLOOKUP(SUM(F262:G262)&amp;B262,M:M&amp;B:B,O:O)</f>
        <v>82.762783535782802</v>
      </c>
      <c r="K262" s="48">
        <v>1</v>
      </c>
      <c r="L262" s="48">
        <f t="shared" si="105"/>
        <v>23</v>
      </c>
      <c r="M262" s="48">
        <f>SUM($K$204:K262)</f>
        <v>58</v>
      </c>
      <c r="N262" s="50">
        <f t="shared" si="97"/>
        <v>0.23692895621152973</v>
      </c>
      <c r="O262" s="50">
        <f>SUM($N$204:N262)</f>
        <v>98.423292636863849</v>
      </c>
      <c r="P262" s="51">
        <f>'6. Distribution generators'!J79</f>
        <v>0.70662918371225869</v>
      </c>
      <c r="Q262" s="49">
        <f>100-SUM($P$204:P261)</f>
        <v>9.9089220974486096</v>
      </c>
      <c r="R262" s="49">
        <f t="shared" si="93"/>
        <v>1.5616461225579008</v>
      </c>
      <c r="S262" s="48">
        <f t="shared" si="94"/>
        <v>0.8</v>
      </c>
      <c r="T262" s="49">
        <f t="shared" si="95"/>
        <v>2.2988699266080777</v>
      </c>
      <c r="U262" s="50">
        <f t="shared" si="96"/>
        <v>-0.96</v>
      </c>
      <c r="V262" s="50">
        <f t="shared" si="98"/>
        <v>-0.86487434786449324</v>
      </c>
      <c r="W262" s="49">
        <f t="shared" si="99"/>
        <v>2.9956417013014853</v>
      </c>
      <c r="X262" s="48">
        <f t="shared" si="100"/>
        <v>13.24</v>
      </c>
      <c r="Y262" s="50">
        <f t="shared" si="101"/>
        <v>0.22625692608017262</v>
      </c>
      <c r="Z262" s="50">
        <f t="shared" si="102"/>
        <v>22.62569260801726</v>
      </c>
      <c r="AA262" s="48">
        <f>SUM($X$240:X262)</f>
        <v>304.5200000000001</v>
      </c>
    </row>
    <row r="263" spans="1:27" x14ac:dyDescent="0.25">
      <c r="A263" s="48">
        <f t="shared" si="104"/>
        <v>57</v>
      </c>
      <c r="B263" s="48" t="s">
        <v>29</v>
      </c>
      <c r="C263" s="48">
        <f t="shared" si="90"/>
        <v>13.24</v>
      </c>
      <c r="D263" s="48">
        <f t="shared" si="91"/>
        <v>29</v>
      </c>
      <c r="E263" s="48">
        <f t="shared" si="88"/>
        <v>15.76</v>
      </c>
      <c r="F263" s="48">
        <f>VLOOKUP(B263,'5. Control Tower-Mini Optimizer'!$D$34:$H$36,3,FALSE)</f>
        <v>25</v>
      </c>
      <c r="G263" s="48">
        <f>VLOOKUP(B263,'5. Control Tower-Mini Optimizer'!$D$34:$H$36,4,FALSE)</f>
        <v>10</v>
      </c>
      <c r="H263" s="48">
        <f t="shared" si="103"/>
        <v>23</v>
      </c>
      <c r="I263" s="48">
        <f>VLOOKUP(B263,'5. Control Tower-Mini Optimizer'!$D$34:$H$36,5,FALSE)</f>
        <v>85</v>
      </c>
      <c r="J263" s="49" cm="1">
        <f t="array" ref="J263">_xlfn.XLOOKUP(SUM(F263:G263)&amp;B263,M:M&amp;B:B,O:O)</f>
        <v>82.762783535782802</v>
      </c>
      <c r="K263" s="48">
        <v>1</v>
      </c>
      <c r="L263" s="48">
        <f t="shared" si="105"/>
        <v>24</v>
      </c>
      <c r="M263" s="48">
        <f>SUM($K$204:K263)</f>
        <v>59</v>
      </c>
      <c r="N263" s="50">
        <f t="shared" si="97"/>
        <v>0.22003297970883248</v>
      </c>
      <c r="O263" s="50">
        <f>SUM($N$204:N263)</f>
        <v>98.643325616572682</v>
      </c>
      <c r="P263" s="51">
        <f>'6. Distribution generators'!J80</f>
        <v>0.79737900534468342</v>
      </c>
      <c r="Q263" s="49">
        <f>100-SUM($P$204:P262)</f>
        <v>9.2022929137363576</v>
      </c>
      <c r="R263" s="49">
        <f t="shared" si="93"/>
        <v>1.4502813632048501</v>
      </c>
      <c r="S263" s="48">
        <f t="shared" si="94"/>
        <v>0.8</v>
      </c>
      <c r="T263" s="49">
        <f t="shared" si="95"/>
        <v>2.1349319559868349</v>
      </c>
      <c r="U263" s="50">
        <f t="shared" si="96"/>
        <v>-0.96</v>
      </c>
      <c r="V263" s="50">
        <f t="shared" si="98"/>
        <v>-0.87165798802813099</v>
      </c>
      <c r="W263" s="49">
        <f t="shared" si="99"/>
        <v>2.7135553311635539</v>
      </c>
      <c r="X263" s="48">
        <f t="shared" si="100"/>
        <v>13.24</v>
      </c>
      <c r="Y263" s="50">
        <f t="shared" si="101"/>
        <v>0.20495130900026842</v>
      </c>
      <c r="Z263" s="50">
        <f t="shared" si="102"/>
        <v>20.495130900026844</v>
      </c>
      <c r="AA263" s="48">
        <f>SUM($X$240:X263)</f>
        <v>317.7600000000001</v>
      </c>
    </row>
    <row r="264" spans="1:27" x14ac:dyDescent="0.25">
      <c r="A264" s="48">
        <f t="shared" si="104"/>
        <v>60</v>
      </c>
      <c r="B264" s="48" t="s">
        <v>29</v>
      </c>
      <c r="C264" s="48">
        <f t="shared" si="90"/>
        <v>13.24</v>
      </c>
      <c r="D264" s="48">
        <f t="shared" si="91"/>
        <v>29</v>
      </c>
      <c r="E264" s="48">
        <f t="shared" si="88"/>
        <v>15.76</v>
      </c>
      <c r="F264" s="48">
        <f>VLOOKUP(B264,'5. Control Tower-Mini Optimizer'!$D$34:$H$36,3,FALSE)</f>
        <v>25</v>
      </c>
      <c r="G264" s="48">
        <f>VLOOKUP(B264,'5. Control Tower-Mini Optimizer'!$D$34:$H$36,4,FALSE)</f>
        <v>10</v>
      </c>
      <c r="H264" s="48">
        <f t="shared" si="103"/>
        <v>24</v>
      </c>
      <c r="I264" s="48">
        <f>VLOOKUP(B264,'5. Control Tower-Mini Optimizer'!$D$34:$H$36,5,FALSE)</f>
        <v>85</v>
      </c>
      <c r="J264" s="49" cm="1">
        <f t="array" ref="J264">_xlfn.XLOOKUP(SUM(F264:G264)&amp;B264,M:M&amp;B:B,O:O)</f>
        <v>82.762783535782802</v>
      </c>
      <c r="K264" s="48">
        <v>1</v>
      </c>
      <c r="L264" s="48">
        <f t="shared" si="105"/>
        <v>25</v>
      </c>
      <c r="M264" s="48">
        <f>SUM($K$204:K264)</f>
        <v>60</v>
      </c>
      <c r="N264" s="50">
        <f t="shared" si="97"/>
        <v>0.2009671142611722</v>
      </c>
      <c r="O264" s="50">
        <f>SUM($N$204:N264)</f>
        <v>98.844292730833857</v>
      </c>
      <c r="P264" s="51">
        <f>'6. Distribution generators'!J81</f>
        <v>0.85230141715021923</v>
      </c>
      <c r="Q264" s="49">
        <f>100-SUM($P$204:P263)</f>
        <v>8.4049139083916771</v>
      </c>
      <c r="R264" s="49">
        <f t="shared" si="93"/>
        <v>1.3246144319625281</v>
      </c>
      <c r="S264" s="48">
        <f t="shared" si="94"/>
        <v>0.8</v>
      </c>
      <c r="T264" s="49">
        <f t="shared" si="95"/>
        <v>1.9499400267468692</v>
      </c>
      <c r="U264" s="50">
        <f t="shared" si="96"/>
        <v>-0.96</v>
      </c>
      <c r="V264" s="50">
        <f t="shared" si="98"/>
        <v>-0.87931282647943987</v>
      </c>
      <c r="W264" s="49">
        <f t="shared" si="99"/>
        <v>2.3952416322299577</v>
      </c>
      <c r="X264" s="48">
        <f t="shared" si="100"/>
        <v>13.24</v>
      </c>
      <c r="Y264" s="50">
        <f t="shared" si="101"/>
        <v>0.18090948883912067</v>
      </c>
      <c r="Z264" s="50">
        <f t="shared" si="102"/>
        <v>18.090948883912066</v>
      </c>
      <c r="AA264" s="48">
        <f>SUM($X$240:X264)</f>
        <v>331.00000000000011</v>
      </c>
    </row>
    <row r="265" spans="1:27" x14ac:dyDescent="0.25">
      <c r="A265" s="48">
        <f t="shared" si="104"/>
        <v>61</v>
      </c>
      <c r="B265" s="48" t="s">
        <v>29</v>
      </c>
      <c r="C265" s="48">
        <f t="shared" si="90"/>
        <v>13.24</v>
      </c>
      <c r="D265" s="48">
        <f t="shared" si="91"/>
        <v>29</v>
      </c>
      <c r="E265" s="48">
        <f t="shared" si="88"/>
        <v>15.76</v>
      </c>
      <c r="F265" s="48">
        <f>VLOOKUP(B265,'5. Control Tower-Mini Optimizer'!$D$34:$H$36,3,FALSE)</f>
        <v>25</v>
      </c>
      <c r="G265" s="48">
        <f>VLOOKUP(B265,'5. Control Tower-Mini Optimizer'!$D$34:$H$36,4,FALSE)</f>
        <v>10</v>
      </c>
      <c r="H265" s="48">
        <f t="shared" si="103"/>
        <v>25</v>
      </c>
      <c r="I265" s="48">
        <f>VLOOKUP(B265,'5. Control Tower-Mini Optimizer'!$D$34:$H$36,5,FALSE)</f>
        <v>85</v>
      </c>
      <c r="J265" s="49" cm="1">
        <f t="array" ref="J265">_xlfn.XLOOKUP(SUM(F265:G265)&amp;B265,M:M&amp;B:B,O:O)</f>
        <v>82.762783535782802</v>
      </c>
      <c r="K265" s="48">
        <v>1</v>
      </c>
      <c r="L265" s="48">
        <f t="shared" si="105"/>
        <v>26</v>
      </c>
      <c r="M265" s="48">
        <f>SUM($K$204:K265)</f>
        <v>61</v>
      </c>
      <c r="N265" s="50">
        <f t="shared" si="97"/>
        <v>0.18058801720529735</v>
      </c>
      <c r="O265" s="50">
        <f>SUM($N$204:N265)</f>
        <v>99.024880748039152</v>
      </c>
      <c r="P265" s="51">
        <f>'6. Distribution generators'!J82</f>
        <v>0.86960393719838669</v>
      </c>
      <c r="Q265" s="49">
        <f>100-SUM($P$204:P264)</f>
        <v>7.5526124912414616</v>
      </c>
      <c r="R265" s="49">
        <f t="shared" si="93"/>
        <v>1.1902917286196544</v>
      </c>
      <c r="S265" s="48">
        <f t="shared" si="94"/>
        <v>0.8</v>
      </c>
      <c r="T265" s="49">
        <f t="shared" si="95"/>
        <v>1.7522060979680192</v>
      </c>
      <c r="U265" s="50">
        <f t="shared" si="96"/>
        <v>-0.96</v>
      </c>
      <c r="V265" s="50">
        <f t="shared" si="98"/>
        <v>-0.88749492008408193</v>
      </c>
      <c r="W265" s="49">
        <f t="shared" si="99"/>
        <v>2.0550029065035917</v>
      </c>
      <c r="X265" s="48">
        <f t="shared" si="100"/>
        <v>13.24</v>
      </c>
      <c r="Y265" s="50">
        <f t="shared" si="101"/>
        <v>0.15521169988697822</v>
      </c>
      <c r="Z265" s="50">
        <f t="shared" si="102"/>
        <v>15.521169988697823</v>
      </c>
      <c r="AA265" s="48">
        <f>SUM($X$240:X265)</f>
        <v>344.24000000000012</v>
      </c>
    </row>
    <row r="266" spans="1:27" x14ac:dyDescent="0.25">
      <c r="A266" s="48">
        <f t="shared" si="104"/>
        <v>63</v>
      </c>
      <c r="B266" s="48" t="s">
        <v>29</v>
      </c>
      <c r="C266" s="48">
        <f t="shared" si="90"/>
        <v>13.24</v>
      </c>
      <c r="D266" s="48">
        <f t="shared" si="91"/>
        <v>29</v>
      </c>
      <c r="E266" s="48">
        <f t="shared" si="88"/>
        <v>15.76</v>
      </c>
      <c r="F266" s="48">
        <f>VLOOKUP(B266,'5. Control Tower-Mini Optimizer'!$D$34:$H$36,3,FALSE)</f>
        <v>25</v>
      </c>
      <c r="G266" s="48">
        <f>VLOOKUP(B266,'5. Control Tower-Mini Optimizer'!$D$34:$H$36,4,FALSE)</f>
        <v>10</v>
      </c>
      <c r="H266" s="48">
        <f t="shared" si="103"/>
        <v>26</v>
      </c>
      <c r="I266" s="48">
        <f>VLOOKUP(B266,'5. Control Tower-Mini Optimizer'!$D$34:$H$36,5,FALSE)</f>
        <v>85</v>
      </c>
      <c r="J266" s="49" cm="1">
        <f t="array" ref="J266">_xlfn.XLOOKUP(SUM(F266:G266)&amp;B266,M:M&amp;B:B,O:O)</f>
        <v>82.762783535782802</v>
      </c>
      <c r="K266" s="48">
        <v>1</v>
      </c>
      <c r="L266" s="48">
        <f t="shared" si="105"/>
        <v>27</v>
      </c>
      <c r="M266" s="48">
        <f>SUM($K$204:K266)</f>
        <v>62</v>
      </c>
      <c r="N266" s="50">
        <f t="shared" si="97"/>
        <v>0.15979520532004676</v>
      </c>
      <c r="O266" s="50">
        <f>SUM($N$204:N266)</f>
        <v>99.184675953359204</v>
      </c>
      <c r="P266" s="51">
        <f>'6. Distribution generators'!J83</f>
        <v>0.85346718605743033</v>
      </c>
      <c r="Q266" s="49">
        <f>100-SUM($P$204:P265)</f>
        <v>6.6830085540430701</v>
      </c>
      <c r="R266" s="49">
        <f t="shared" si="93"/>
        <v>1.0532421481171879</v>
      </c>
      <c r="S266" s="48">
        <f t="shared" si="94"/>
        <v>0.8</v>
      </c>
      <c r="T266" s="49">
        <f t="shared" si="95"/>
        <v>1.5504579845379922</v>
      </c>
      <c r="U266" s="50">
        <f t="shared" si="96"/>
        <v>-0.96</v>
      </c>
      <c r="V266" s="50">
        <f t="shared" si="98"/>
        <v>-0.89584311788118653</v>
      </c>
      <c r="W266" s="49">
        <f t="shared" si="99"/>
        <v>1.7078570147739935</v>
      </c>
      <c r="X266" s="48">
        <f t="shared" si="100"/>
        <v>13.24</v>
      </c>
      <c r="Y266" s="50">
        <f t="shared" si="101"/>
        <v>0.12899222165966717</v>
      </c>
      <c r="Z266" s="50">
        <f t="shared" si="102"/>
        <v>12.899222165966718</v>
      </c>
      <c r="AA266" s="48">
        <f>SUM($X$240:X266)</f>
        <v>357.48000000000013</v>
      </c>
    </row>
    <row r="267" spans="1:27" x14ac:dyDescent="0.25">
      <c r="A267" s="48">
        <f t="shared" si="104"/>
        <v>65</v>
      </c>
      <c r="B267" s="48" t="s">
        <v>29</v>
      </c>
      <c r="C267" s="48">
        <f t="shared" si="90"/>
        <v>13.24</v>
      </c>
      <c r="D267" s="48">
        <f t="shared" si="91"/>
        <v>29</v>
      </c>
      <c r="E267" s="48">
        <f t="shared" si="88"/>
        <v>15.76</v>
      </c>
      <c r="F267" s="48">
        <f>VLOOKUP(B267,'5. Control Tower-Mini Optimizer'!$D$34:$H$36,3,FALSE)</f>
        <v>25</v>
      </c>
      <c r="G267" s="48">
        <f>VLOOKUP(B267,'5. Control Tower-Mini Optimizer'!$D$34:$H$36,4,FALSE)</f>
        <v>10</v>
      </c>
      <c r="H267" s="48">
        <f t="shared" si="103"/>
        <v>27</v>
      </c>
      <c r="I267" s="48">
        <f>VLOOKUP(B267,'5. Control Tower-Mini Optimizer'!$D$34:$H$36,5,FALSE)</f>
        <v>85</v>
      </c>
      <c r="J267" s="49" cm="1">
        <f t="array" ref="J267">_xlfn.XLOOKUP(SUM(F267:G267)&amp;B267,M:M&amp;B:B,O:O)</f>
        <v>82.762783535782802</v>
      </c>
      <c r="K267" s="48">
        <v>1</v>
      </c>
      <c r="L267" s="48">
        <f t="shared" si="105"/>
        <v>28</v>
      </c>
      <c r="M267" s="48">
        <f>SUM($K$204:K267)</f>
        <v>63</v>
      </c>
      <c r="N267" s="50">
        <f t="shared" si="97"/>
        <v>0.13938823394972547</v>
      </c>
      <c r="O267" s="50">
        <f>SUM($N$204:N267)</f>
        <v>99.324064187308934</v>
      </c>
      <c r="P267" s="51">
        <f>'6. Distribution generators'!J84</f>
        <v>0.81097939074439007</v>
      </c>
      <c r="Q267" s="49">
        <f>100-SUM($P$204:P266)</f>
        <v>5.8295413679856409</v>
      </c>
      <c r="R267" s="49">
        <f t="shared" si="93"/>
        <v>0.91873571959453704</v>
      </c>
      <c r="S267" s="48">
        <f t="shared" si="94"/>
        <v>0.8</v>
      </c>
      <c r="T267" s="49">
        <f t="shared" si="95"/>
        <v>1.3524535973726688</v>
      </c>
      <c r="U267" s="50">
        <f t="shared" si="96"/>
        <v>-0.96</v>
      </c>
      <c r="V267" s="50">
        <f t="shared" si="98"/>
        <v>-0.90403640286733777</v>
      </c>
      <c r="W267" s="49">
        <f t="shared" si="99"/>
        <v>1.3671529140998682</v>
      </c>
      <c r="X267" s="48">
        <f t="shared" si="100"/>
        <v>13.24</v>
      </c>
      <c r="Y267" s="50">
        <f t="shared" si="101"/>
        <v>0.10325928354228611</v>
      </c>
      <c r="Z267" s="50">
        <f t="shared" si="102"/>
        <v>10.325928354228612</v>
      </c>
      <c r="AA267" s="48">
        <f>SUM($X$240:X267)</f>
        <v>370.72000000000014</v>
      </c>
    </row>
    <row r="268" spans="1:27" x14ac:dyDescent="0.25">
      <c r="A268" s="48">
        <f t="shared" si="104"/>
        <v>67</v>
      </c>
      <c r="B268" s="48" t="s">
        <v>29</v>
      </c>
      <c r="C268" s="48">
        <f t="shared" si="90"/>
        <v>13.24</v>
      </c>
      <c r="D268" s="48">
        <f t="shared" si="91"/>
        <v>29</v>
      </c>
      <c r="E268" s="48">
        <f t="shared" si="88"/>
        <v>15.76</v>
      </c>
      <c r="F268" s="48">
        <f>VLOOKUP(B268,'5. Control Tower-Mini Optimizer'!$D$34:$H$36,3,FALSE)</f>
        <v>25</v>
      </c>
      <c r="G268" s="48">
        <f>VLOOKUP(B268,'5. Control Tower-Mini Optimizer'!$D$34:$H$36,4,FALSE)</f>
        <v>10</v>
      </c>
      <c r="H268" s="48">
        <f t="shared" si="103"/>
        <v>28</v>
      </c>
      <c r="I268" s="48">
        <f>VLOOKUP(B268,'5. Control Tower-Mini Optimizer'!$D$34:$H$36,5,FALSE)</f>
        <v>85</v>
      </c>
      <c r="J268" s="49" cm="1">
        <f t="array" ref="J268">_xlfn.XLOOKUP(SUM(F268:G268)&amp;B268,M:M&amp;B:B,O:O)</f>
        <v>82.762783535782802</v>
      </c>
      <c r="K268" s="48">
        <v>1</v>
      </c>
      <c r="L268" s="48">
        <f t="shared" si="105"/>
        <v>29</v>
      </c>
      <c r="M268" s="48">
        <f>SUM($K$204:K268)</f>
        <v>64</v>
      </c>
      <c r="N268" s="50">
        <f t="shared" si="97"/>
        <v>0.11999717418878479</v>
      </c>
      <c r="O268" s="50">
        <f>SUM($N$204:N268)</f>
        <v>99.444061361497717</v>
      </c>
      <c r="P268" s="51">
        <f>'6. Distribution generators'!J85</f>
        <v>0.75000779865386591</v>
      </c>
      <c r="Q268" s="49">
        <f>100-SUM($P$204:P267)</f>
        <v>5.018561977241248</v>
      </c>
      <c r="R268" s="49">
        <f t="shared" si="93"/>
        <v>0.79092536761322063</v>
      </c>
      <c r="S268" s="48">
        <f t="shared" si="94"/>
        <v>0.8</v>
      </c>
      <c r="T268" s="49">
        <f t="shared" si="95"/>
        <v>1.1643063787199694</v>
      </c>
      <c r="U268" s="50">
        <f t="shared" si="96"/>
        <v>-0.96</v>
      </c>
      <c r="V268" s="50">
        <f t="shared" si="98"/>
        <v>-0.91182180501848398</v>
      </c>
      <c r="W268" s="49">
        <f t="shared" si="99"/>
        <v>1.0434099413147062</v>
      </c>
      <c r="X268" s="48">
        <f t="shared" si="100"/>
        <v>13.24</v>
      </c>
      <c r="Y268" s="50">
        <f t="shared" si="101"/>
        <v>7.8807397380264821E-2</v>
      </c>
      <c r="Z268" s="50">
        <f t="shared" si="102"/>
        <v>7.8807397380264819</v>
      </c>
      <c r="AA268" s="48">
        <f>SUM($X$240:X268)</f>
        <v>383.96000000000015</v>
      </c>
    </row>
    <row r="269" spans="1:27" x14ac:dyDescent="0.25">
      <c r="A269" s="48">
        <f t="shared" si="104"/>
        <v>70</v>
      </c>
      <c r="B269" s="48" t="s">
        <v>29</v>
      </c>
      <c r="C269" s="48">
        <f t="shared" si="90"/>
        <v>13.24</v>
      </c>
      <c r="D269" s="48">
        <f t="shared" si="91"/>
        <v>29</v>
      </c>
      <c r="E269" s="48">
        <f t="shared" ref="E269:E299" si="106">D269-C269</f>
        <v>15.76</v>
      </c>
      <c r="F269" s="48">
        <f>VLOOKUP(B269,'5. Control Tower-Mini Optimizer'!$D$34:$H$36,3,FALSE)</f>
        <v>25</v>
      </c>
      <c r="G269" s="48">
        <f>VLOOKUP(B269,'5. Control Tower-Mini Optimizer'!$D$34:$H$36,4,FALSE)</f>
        <v>10</v>
      </c>
      <c r="H269" s="48">
        <f t="shared" si="103"/>
        <v>29</v>
      </c>
      <c r="I269" s="48">
        <f>VLOOKUP(B269,'5. Control Tower-Mini Optimizer'!$D$34:$H$36,5,FALSE)</f>
        <v>85</v>
      </c>
      <c r="J269" s="49" cm="1">
        <f t="array" ref="J269">_xlfn.XLOOKUP(SUM(F269:G269)&amp;B269,M:M&amp;B:B,O:O)</f>
        <v>82.762783535782802</v>
      </c>
      <c r="K269" s="48">
        <v>1</v>
      </c>
      <c r="L269" s="48">
        <f t="shared" si="105"/>
        <v>30</v>
      </c>
      <c r="M269" s="48">
        <f>SUM($K$204:K269)</f>
        <v>65</v>
      </c>
      <c r="N269" s="50">
        <f t="shared" si="97"/>
        <v>0.10206398598344783</v>
      </c>
      <c r="O269" s="50">
        <f>SUM($N$204:N269)</f>
        <v>99.546125347481166</v>
      </c>
      <c r="P269" s="51">
        <f>'6. Distribution generators'!J86</f>
        <v>0.67790750139178002</v>
      </c>
      <c r="Q269" s="49">
        <f>100-SUM($P$204:P268)</f>
        <v>4.2685541785873795</v>
      </c>
      <c r="R269" s="49">
        <f t="shared" si="93"/>
        <v>0.67272413854537105</v>
      </c>
      <c r="S269" s="48">
        <f t="shared" si="94"/>
        <v>0.8</v>
      </c>
      <c r="T269" s="49">
        <f t="shared" si="95"/>
        <v>0.99030456943227207</v>
      </c>
      <c r="U269" s="50">
        <f t="shared" si="96"/>
        <v>-0.96</v>
      </c>
      <c r="V269" s="50">
        <f t="shared" si="98"/>
        <v>-0.91902187988556105</v>
      </c>
      <c r="W269" s="49">
        <f t="shared" si="99"/>
        <v>0.74400682809208207</v>
      </c>
      <c r="X269" s="48">
        <f t="shared" si="100"/>
        <v>13.24</v>
      </c>
      <c r="Y269" s="50">
        <f t="shared" si="101"/>
        <v>5.6193869191244868E-2</v>
      </c>
      <c r="Z269" s="50">
        <f t="shared" si="102"/>
        <v>5.6193869191244872</v>
      </c>
      <c r="AA269" s="48">
        <f>SUM($X$240:X269)</f>
        <v>397.20000000000016</v>
      </c>
    </row>
    <row r="270" spans="1:27" x14ac:dyDescent="0.25">
      <c r="A270" s="48">
        <f t="shared" si="104"/>
        <v>71</v>
      </c>
      <c r="B270" s="48" t="s">
        <v>29</v>
      </c>
      <c r="C270" s="48">
        <f t="shared" ref="C270:C304" si="107">C269</f>
        <v>13.24</v>
      </c>
      <c r="D270" s="48">
        <f t="shared" ref="D270:D304" si="108">D269</f>
        <v>29</v>
      </c>
      <c r="E270" s="48">
        <f t="shared" si="106"/>
        <v>15.76</v>
      </c>
      <c r="F270" s="48">
        <f>VLOOKUP(B270,'5. Control Tower-Mini Optimizer'!$D$34:$H$36,3,FALSE)</f>
        <v>25</v>
      </c>
      <c r="G270" s="48">
        <f>VLOOKUP(B270,'5. Control Tower-Mini Optimizer'!$D$34:$H$36,4,FALSE)</f>
        <v>10</v>
      </c>
      <c r="H270" s="48">
        <f t="shared" si="103"/>
        <v>30</v>
      </c>
      <c r="I270" s="48">
        <f>VLOOKUP(B270,'5. Control Tower-Mini Optimizer'!$D$34:$H$36,5,FALSE)</f>
        <v>85</v>
      </c>
      <c r="J270" s="49" cm="1">
        <f t="array" ref="J270">_xlfn.XLOOKUP(SUM(F270:G270)&amp;B270,M:M&amp;B:B,O:O)</f>
        <v>82.762783535782802</v>
      </c>
      <c r="K270" s="48">
        <v>1</v>
      </c>
      <c r="L270" s="48">
        <f t="shared" si="105"/>
        <v>31</v>
      </c>
      <c r="M270" s="48">
        <f>SUM($K$204:K270)</f>
        <v>66</v>
      </c>
      <c r="N270" s="50">
        <f t="shared" ref="N270:N299" si="109">Q270*100/SUM($Q$205:$Q$298)</f>
        <v>8.5854764119237398E-2</v>
      </c>
      <c r="O270" s="50">
        <f>SUM($N$204:N270)</f>
        <v>99.631980111600399</v>
      </c>
      <c r="P270" s="51">
        <f>'6. Distribution generators'!J87</f>
        <v>0.60086432858353223</v>
      </c>
      <c r="Q270" s="49">
        <f>100-SUM($P$204:P269)</f>
        <v>3.5906466771955934</v>
      </c>
      <c r="R270" s="49">
        <f t="shared" ref="R270:R299" si="110">E270*Q270/100</f>
        <v>0.56588591632602547</v>
      </c>
      <c r="S270" s="48">
        <f t="shared" ref="S270:S304" si="111">S269</f>
        <v>0.8</v>
      </c>
      <c r="T270" s="49">
        <f t="shared" ref="T270:T299" si="112">D270*Q270*S270/100</f>
        <v>0.83303002910937773</v>
      </c>
      <c r="U270" s="50">
        <f t="shared" ref="U270:U304" si="113">U269</f>
        <v>-0.96</v>
      </c>
      <c r="V270" s="50">
        <f t="shared" si="98"/>
        <v>-0.92552979189892226</v>
      </c>
      <c r="W270" s="49">
        <f t="shared" si="99"/>
        <v>0.47338615353648095</v>
      </c>
      <c r="X270" s="48">
        <f t="shared" si="100"/>
        <v>13.24</v>
      </c>
      <c r="Y270" s="50">
        <f t="shared" si="101"/>
        <v>3.5754241203661705E-2</v>
      </c>
      <c r="Z270" s="50">
        <f t="shared" si="102"/>
        <v>3.5754241203661703</v>
      </c>
      <c r="AA270" s="48">
        <f>SUM($X$240:X270)</f>
        <v>410.44000000000017</v>
      </c>
    </row>
    <row r="271" spans="1:27" x14ac:dyDescent="0.25">
      <c r="A271" s="48">
        <f t="shared" si="104"/>
        <v>74</v>
      </c>
      <c r="B271" s="48" t="s">
        <v>29</v>
      </c>
      <c r="C271" s="48">
        <f t="shared" si="107"/>
        <v>13.24</v>
      </c>
      <c r="D271" s="48">
        <f t="shared" si="108"/>
        <v>29</v>
      </c>
      <c r="E271" s="48">
        <f t="shared" si="106"/>
        <v>15.76</v>
      </c>
      <c r="F271" s="48">
        <f>VLOOKUP(B271,'5. Control Tower-Mini Optimizer'!$D$34:$H$36,3,FALSE)</f>
        <v>25</v>
      </c>
      <c r="G271" s="48">
        <f>VLOOKUP(B271,'5. Control Tower-Mini Optimizer'!$D$34:$H$36,4,FALSE)</f>
        <v>10</v>
      </c>
      <c r="H271" s="48">
        <f t="shared" si="103"/>
        <v>31</v>
      </c>
      <c r="I271" s="48">
        <f>VLOOKUP(B271,'5. Control Tower-Mini Optimizer'!$D$34:$H$36,5,FALSE)</f>
        <v>85</v>
      </c>
      <c r="J271" s="49" cm="1">
        <f t="array" ref="J271">_xlfn.XLOOKUP(SUM(F271:G271)&amp;B271,M:M&amp;B:B,O:O)</f>
        <v>82.762783535782802</v>
      </c>
      <c r="K271" s="48">
        <v>1</v>
      </c>
      <c r="L271" s="48">
        <f t="shared" si="105"/>
        <v>32</v>
      </c>
      <c r="M271" s="48">
        <f>SUM($K$204:K271)</f>
        <v>67</v>
      </c>
      <c r="N271" s="50">
        <f t="shared" si="109"/>
        <v>7.1487696057142877E-2</v>
      </c>
      <c r="O271" s="50">
        <f>SUM($N$204:N271)</f>
        <v>99.703467807657546</v>
      </c>
      <c r="P271" s="51">
        <f>'6. Distribution generators'!J88</f>
        <v>0.52366661397743253</v>
      </c>
      <c r="Q271" s="49">
        <f>100-SUM($P$204:P270)</f>
        <v>2.9897823486120672</v>
      </c>
      <c r="R271" s="49">
        <f t="shared" si="110"/>
        <v>0.47118969814126177</v>
      </c>
      <c r="S271" s="48">
        <f t="shared" si="111"/>
        <v>0.8</v>
      </c>
      <c r="T271" s="49">
        <f t="shared" si="112"/>
        <v>0.69362950487799968</v>
      </c>
      <c r="U271" s="50">
        <f t="shared" si="113"/>
        <v>-0.96</v>
      </c>
      <c r="V271" s="50">
        <f t="shared" si="98"/>
        <v>-0.93129808945332415</v>
      </c>
      <c r="W271" s="49">
        <f t="shared" si="99"/>
        <v>0.2335211135659373</v>
      </c>
      <c r="X271" s="48">
        <f t="shared" si="100"/>
        <v>13.24</v>
      </c>
      <c r="Y271" s="50">
        <f t="shared" si="101"/>
        <v>1.7637546341838166E-2</v>
      </c>
      <c r="Z271" s="50">
        <f t="shared" si="102"/>
        <v>1.7637546341838166</v>
      </c>
      <c r="AA271" s="48">
        <f>SUM($X$240:X271)</f>
        <v>423.68000000000018</v>
      </c>
    </row>
    <row r="272" spans="1:27" x14ac:dyDescent="0.25">
      <c r="A272" s="48">
        <f t="shared" si="104"/>
        <v>76</v>
      </c>
      <c r="B272" s="48" t="s">
        <v>29</v>
      </c>
      <c r="C272" s="48">
        <f t="shared" si="107"/>
        <v>13.24</v>
      </c>
      <c r="D272" s="48">
        <f t="shared" si="108"/>
        <v>29</v>
      </c>
      <c r="E272" s="48">
        <f t="shared" si="106"/>
        <v>15.76</v>
      </c>
      <c r="F272" s="48">
        <f>VLOOKUP(B272,'5. Control Tower-Mini Optimizer'!$D$34:$H$36,3,FALSE)</f>
        <v>25</v>
      </c>
      <c r="G272" s="48">
        <f>VLOOKUP(B272,'5. Control Tower-Mini Optimizer'!$D$34:$H$36,4,FALSE)</f>
        <v>10</v>
      </c>
      <c r="H272" s="48">
        <f t="shared" si="103"/>
        <v>32</v>
      </c>
      <c r="I272" s="48">
        <f>VLOOKUP(B272,'5. Control Tower-Mini Optimizer'!$D$34:$H$36,5,FALSE)</f>
        <v>85</v>
      </c>
      <c r="J272" s="49" cm="1">
        <f t="array" ref="J272">_xlfn.XLOOKUP(SUM(F272:G272)&amp;B272,M:M&amp;B:B,O:O)</f>
        <v>82.762783535782802</v>
      </c>
      <c r="K272" s="48">
        <v>1</v>
      </c>
      <c r="L272" s="48">
        <f t="shared" si="105"/>
        <v>33</v>
      </c>
      <c r="M272" s="48">
        <f>SUM($K$204:K272)</f>
        <v>68</v>
      </c>
      <c r="N272" s="50">
        <f t="shared" si="109"/>
        <v>5.8966476994935894E-2</v>
      </c>
      <c r="O272" s="50">
        <f>SUM($N$204:N272)</f>
        <v>99.762434284652485</v>
      </c>
      <c r="P272" s="51">
        <f>'6. Distribution generators'!J89</f>
        <v>0.449737612553956</v>
      </c>
      <c r="Q272" s="49">
        <f>100-SUM($P$204:P271)</f>
        <v>2.4661157346346414</v>
      </c>
      <c r="R272" s="49">
        <f t="shared" si="110"/>
        <v>0.3886598397784195</v>
      </c>
      <c r="S272" s="48">
        <f t="shared" si="111"/>
        <v>0.8</v>
      </c>
      <c r="T272" s="49">
        <f t="shared" si="112"/>
        <v>0.57213885043523682</v>
      </c>
      <c r="U272" s="50">
        <f t="shared" si="113"/>
        <v>-0.96</v>
      </c>
      <c r="V272" s="50">
        <f t="shared" si="98"/>
        <v>-0.93632528894750733</v>
      </c>
      <c r="W272" s="49">
        <f t="shared" si="99"/>
        <v>2.4473401266149053E-2</v>
      </c>
      <c r="X272" s="48">
        <f t="shared" si="100"/>
        <v>13.24</v>
      </c>
      <c r="Y272" s="50">
        <f t="shared" si="101"/>
        <v>1.8484442043919223E-3</v>
      </c>
      <c r="Z272" s="50">
        <f t="shared" si="102"/>
        <v>0.18484442043919222</v>
      </c>
      <c r="AA272" s="48">
        <f>SUM($X$240:X272)</f>
        <v>436.92000000000019</v>
      </c>
    </row>
    <row r="273" spans="1:27" x14ac:dyDescent="0.25">
      <c r="A273" s="48">
        <f t="shared" si="104"/>
        <v>79</v>
      </c>
      <c r="B273" s="48" t="s">
        <v>29</v>
      </c>
      <c r="C273" s="48">
        <f t="shared" si="107"/>
        <v>13.24</v>
      </c>
      <c r="D273" s="48">
        <f t="shared" si="108"/>
        <v>29</v>
      </c>
      <c r="E273" s="48">
        <f t="shared" si="106"/>
        <v>15.76</v>
      </c>
      <c r="F273" s="48">
        <f>VLOOKUP(B273,'5. Control Tower-Mini Optimizer'!$D$34:$H$36,3,FALSE)</f>
        <v>25</v>
      </c>
      <c r="G273" s="48">
        <f>VLOOKUP(B273,'5. Control Tower-Mini Optimizer'!$D$34:$H$36,4,FALSE)</f>
        <v>10</v>
      </c>
      <c r="H273" s="48">
        <f t="shared" si="103"/>
        <v>33</v>
      </c>
      <c r="I273" s="48">
        <f>VLOOKUP(B273,'5. Control Tower-Mini Optimizer'!$D$34:$H$36,5,FALSE)</f>
        <v>85</v>
      </c>
      <c r="J273" s="49" cm="1">
        <f t="array" ref="J273">_xlfn.XLOOKUP(SUM(F273:G273)&amp;B273,M:M&amp;B:B,O:O)</f>
        <v>82.762783535782802</v>
      </c>
      <c r="K273" s="48">
        <v>1</v>
      </c>
      <c r="L273" s="48">
        <f t="shared" si="105"/>
        <v>34</v>
      </c>
      <c r="M273" s="48">
        <f>SUM($K$204:K273)</f>
        <v>69</v>
      </c>
      <c r="N273" s="50">
        <f t="shared" si="109"/>
        <v>4.8212949813718917E-2</v>
      </c>
      <c r="O273" s="50">
        <f>SUM($N$204:N273)</f>
        <v>99.810647234466202</v>
      </c>
      <c r="P273" s="51">
        <f>'6. Distribution generators'!J90</f>
        <v>0.37369127200283941</v>
      </c>
      <c r="Q273" s="49">
        <f>100-SUM($P$204:P272)</f>
        <v>2.0163781220806811</v>
      </c>
      <c r="R273" s="49">
        <f t="shared" si="110"/>
        <v>0.31778119203991534</v>
      </c>
      <c r="S273" s="48">
        <f t="shared" si="111"/>
        <v>0.8</v>
      </c>
      <c r="T273" s="49">
        <f t="shared" si="112"/>
        <v>0.46779972432271805</v>
      </c>
      <c r="U273" s="50">
        <f t="shared" si="113"/>
        <v>-0.96</v>
      </c>
      <c r="V273" s="50">
        <f t="shared" si="98"/>
        <v>-0.94064277002802543</v>
      </c>
      <c r="W273" s="49">
        <f t="shared" si="99"/>
        <v>-0.1550618536653921</v>
      </c>
      <c r="X273" s="48">
        <f t="shared" si="100"/>
        <v>13.24</v>
      </c>
      <c r="Y273" s="50">
        <f t="shared" si="101"/>
        <v>-1.1711620367476744E-2</v>
      </c>
      <c r="Z273" s="50">
        <f t="shared" si="102"/>
        <v>-1.1711620367476745</v>
      </c>
      <c r="AA273" s="48">
        <f>SUM($X$240:X273)</f>
        <v>450.1600000000002</v>
      </c>
    </row>
    <row r="274" spans="1:27" x14ac:dyDescent="0.25">
      <c r="A274" s="48">
        <f t="shared" si="104"/>
        <v>82</v>
      </c>
      <c r="B274" s="48" t="s">
        <v>29</v>
      </c>
      <c r="C274" s="48">
        <f t="shared" si="107"/>
        <v>13.24</v>
      </c>
      <c r="D274" s="48">
        <f t="shared" si="108"/>
        <v>29</v>
      </c>
      <c r="E274" s="48">
        <f t="shared" si="106"/>
        <v>15.76</v>
      </c>
      <c r="F274" s="48">
        <f>VLOOKUP(B274,'5. Control Tower-Mini Optimizer'!$D$34:$H$36,3,FALSE)</f>
        <v>25</v>
      </c>
      <c r="G274" s="48">
        <f>VLOOKUP(B274,'5. Control Tower-Mini Optimizer'!$D$34:$H$36,4,FALSE)</f>
        <v>10</v>
      </c>
      <c r="H274" s="48">
        <f t="shared" si="103"/>
        <v>34</v>
      </c>
      <c r="I274" s="48">
        <f>VLOOKUP(B274,'5. Control Tower-Mini Optimizer'!$D$34:$H$36,5,FALSE)</f>
        <v>85</v>
      </c>
      <c r="J274" s="49" cm="1">
        <f t="array" ref="J274">_xlfn.XLOOKUP(SUM(F274:G274)&amp;B274,M:M&amp;B:B,O:O)</f>
        <v>82.762783535782802</v>
      </c>
      <c r="K274" s="48">
        <v>1</v>
      </c>
      <c r="L274" s="48">
        <f t="shared" si="105"/>
        <v>35</v>
      </c>
      <c r="M274" s="48">
        <f>SUM($K$204:K274)</f>
        <v>70</v>
      </c>
      <c r="N274" s="50">
        <f t="shared" si="109"/>
        <v>3.9277741508489644E-2</v>
      </c>
      <c r="O274" s="50">
        <f>SUM($N$204:N274)</f>
        <v>99.849924975974687</v>
      </c>
      <c r="P274" s="51">
        <f>'6. Distribution generators'!J91</f>
        <v>0.3139006684823849</v>
      </c>
      <c r="Q274" s="49">
        <f>100-SUM($P$204:P273)</f>
        <v>1.6426868500778369</v>
      </c>
      <c r="R274" s="49">
        <f t="shared" si="110"/>
        <v>0.25888744757226712</v>
      </c>
      <c r="S274" s="48">
        <f t="shared" si="111"/>
        <v>0.8</v>
      </c>
      <c r="T274" s="49">
        <f t="shared" si="112"/>
        <v>0.38110334921805816</v>
      </c>
      <c r="U274" s="50">
        <f t="shared" si="113"/>
        <v>-0.96</v>
      </c>
      <c r="V274" s="50">
        <f t="shared" si="98"/>
        <v>-0.94423020623925269</v>
      </c>
      <c r="W274" s="49">
        <f t="shared" si="99"/>
        <v>-0.30423940944892741</v>
      </c>
      <c r="X274" s="48">
        <f t="shared" si="100"/>
        <v>13.24</v>
      </c>
      <c r="Y274" s="50">
        <f t="shared" si="101"/>
        <v>-2.2978807360190891E-2</v>
      </c>
      <c r="Z274" s="50">
        <f t="shared" si="102"/>
        <v>-2.2978807360190889</v>
      </c>
      <c r="AA274" s="48">
        <f>SUM($X$240:X274)</f>
        <v>463.4000000000002</v>
      </c>
    </row>
    <row r="275" spans="1:27" x14ac:dyDescent="0.25">
      <c r="A275" s="48">
        <f t="shared" si="104"/>
        <v>85</v>
      </c>
      <c r="B275" s="48" t="s">
        <v>29</v>
      </c>
      <c r="C275" s="48">
        <f t="shared" si="107"/>
        <v>13.24</v>
      </c>
      <c r="D275" s="48">
        <f t="shared" si="108"/>
        <v>29</v>
      </c>
      <c r="E275" s="48">
        <f t="shared" si="106"/>
        <v>15.76</v>
      </c>
      <c r="F275" s="48">
        <f>VLOOKUP(B275,'5. Control Tower-Mini Optimizer'!$D$34:$H$36,3,FALSE)</f>
        <v>25</v>
      </c>
      <c r="G275" s="48">
        <f>VLOOKUP(B275,'5. Control Tower-Mini Optimizer'!$D$34:$H$36,4,FALSE)</f>
        <v>10</v>
      </c>
      <c r="H275" s="48">
        <f t="shared" si="103"/>
        <v>35</v>
      </c>
      <c r="I275" s="48">
        <f>VLOOKUP(B275,'5. Control Tower-Mini Optimizer'!$D$34:$H$36,5,FALSE)</f>
        <v>85</v>
      </c>
      <c r="J275" s="49" cm="1">
        <f t="array" ref="J275">_xlfn.XLOOKUP(SUM(F275:G275)&amp;B275,M:M&amp;B:B,O:O)</f>
        <v>82.762783535782802</v>
      </c>
      <c r="K275" s="48">
        <v>1</v>
      </c>
      <c r="L275" s="48">
        <f t="shared" si="105"/>
        <v>36</v>
      </c>
      <c r="M275" s="48">
        <f>SUM($K$204:K275)</f>
        <v>71</v>
      </c>
      <c r="N275" s="50">
        <f t="shared" si="109"/>
        <v>3.1772166532097038E-2</v>
      </c>
      <c r="O275" s="50">
        <f>SUM($N$204:N275)</f>
        <v>99.881697142506781</v>
      </c>
      <c r="P275" s="51">
        <f>'6. Distribution generators'!J92</f>
        <v>0.26092993067598236</v>
      </c>
      <c r="Q275" s="49">
        <f>100-SUM($P$204:P274)</f>
        <v>1.3287861815954471</v>
      </c>
      <c r="R275" s="49">
        <f t="shared" si="110"/>
        <v>0.20941670221944247</v>
      </c>
      <c r="S275" s="48">
        <f t="shared" si="111"/>
        <v>0.8</v>
      </c>
      <c r="T275" s="49">
        <f t="shared" si="112"/>
        <v>0.30827839413014374</v>
      </c>
      <c r="U275" s="50">
        <f t="shared" si="113"/>
        <v>-0.96</v>
      </c>
      <c r="V275" s="50">
        <f t="shared" si="98"/>
        <v>-0.94724365265668364</v>
      </c>
      <c r="W275" s="49">
        <f t="shared" si="99"/>
        <v>-0.42954855630709748</v>
      </c>
      <c r="X275" s="48">
        <f t="shared" si="100"/>
        <v>13.24</v>
      </c>
      <c r="Y275" s="50">
        <f t="shared" si="101"/>
        <v>-3.2443244434070803E-2</v>
      </c>
      <c r="Z275" s="50">
        <f t="shared" si="102"/>
        <v>-3.2443244434070801</v>
      </c>
      <c r="AA275" s="48">
        <f>SUM($X$240:X275)</f>
        <v>476.64000000000021</v>
      </c>
    </row>
    <row r="276" spans="1:27" x14ac:dyDescent="0.25">
      <c r="A276" s="48">
        <f t="shared" si="104"/>
        <v>88</v>
      </c>
      <c r="B276" s="48" t="s">
        <v>29</v>
      </c>
      <c r="C276" s="48">
        <f t="shared" si="107"/>
        <v>13.24</v>
      </c>
      <c r="D276" s="48">
        <f t="shared" si="108"/>
        <v>29</v>
      </c>
      <c r="E276" s="48">
        <f t="shared" si="106"/>
        <v>15.76</v>
      </c>
      <c r="F276" s="48">
        <f>VLOOKUP(B276,'5. Control Tower-Mini Optimizer'!$D$34:$H$36,3,FALSE)</f>
        <v>25</v>
      </c>
      <c r="G276" s="48">
        <f>VLOOKUP(B276,'5. Control Tower-Mini Optimizer'!$D$34:$H$36,4,FALSE)</f>
        <v>10</v>
      </c>
      <c r="H276" s="48">
        <f t="shared" si="103"/>
        <v>36</v>
      </c>
      <c r="I276" s="48">
        <f>VLOOKUP(B276,'5. Control Tower-Mini Optimizer'!$D$34:$H$36,5,FALSE)</f>
        <v>85</v>
      </c>
      <c r="J276" s="49" cm="1">
        <f t="array" ref="J276">_xlfn.XLOOKUP(SUM(F276:G276)&amp;B276,M:M&amp;B:B,O:O)</f>
        <v>82.762783535782802</v>
      </c>
      <c r="K276" s="48">
        <v>1</v>
      </c>
      <c r="L276" s="48">
        <f t="shared" si="105"/>
        <v>37</v>
      </c>
      <c r="M276" s="48">
        <f>SUM($K$204:K276)</f>
        <v>72</v>
      </c>
      <c r="N276" s="50">
        <f t="shared" si="109"/>
        <v>2.5533157332970714E-2</v>
      </c>
      <c r="O276" s="50">
        <f>SUM($N$204:N276)</f>
        <v>99.907230299839753</v>
      </c>
      <c r="P276" s="51">
        <f>'6. Distribution generators'!J93</f>
        <v>0.21488347232139732</v>
      </c>
      <c r="Q276" s="49">
        <f>100-SUM($P$204:P275)</f>
        <v>1.067856250919462</v>
      </c>
      <c r="R276" s="49">
        <f t="shared" si="110"/>
        <v>0.16829414514490723</v>
      </c>
      <c r="S276" s="48">
        <f t="shared" si="111"/>
        <v>0.8</v>
      </c>
      <c r="T276" s="49">
        <f t="shared" si="112"/>
        <v>0.24774265021331521</v>
      </c>
      <c r="U276" s="50">
        <f t="shared" si="113"/>
        <v>-0.96</v>
      </c>
      <c r="V276" s="50">
        <f t="shared" si="98"/>
        <v>-0.94974857999117324</v>
      </c>
      <c r="W276" s="49">
        <f t="shared" si="99"/>
        <v>-0.53371178463295077</v>
      </c>
      <c r="X276" s="48">
        <f t="shared" si="100"/>
        <v>13.24</v>
      </c>
      <c r="Y276" s="50">
        <f t="shared" si="101"/>
        <v>-4.0310557751733443E-2</v>
      </c>
      <c r="Z276" s="50">
        <f t="shared" si="102"/>
        <v>-4.0310557751733445</v>
      </c>
      <c r="AA276" s="48">
        <f>SUM($X$240:X276)</f>
        <v>489.88000000000022</v>
      </c>
    </row>
    <row r="277" spans="1:27" x14ac:dyDescent="0.25">
      <c r="A277" s="48">
        <f t="shared" si="104"/>
        <v>92</v>
      </c>
      <c r="B277" s="48" t="s">
        <v>29</v>
      </c>
      <c r="C277" s="48">
        <f t="shared" si="107"/>
        <v>13.24</v>
      </c>
      <c r="D277" s="48">
        <f t="shared" si="108"/>
        <v>29</v>
      </c>
      <c r="E277" s="48">
        <f t="shared" si="106"/>
        <v>15.76</v>
      </c>
      <c r="F277" s="48">
        <f>VLOOKUP(B277,'5. Control Tower-Mini Optimizer'!$D$34:$H$36,3,FALSE)</f>
        <v>25</v>
      </c>
      <c r="G277" s="48">
        <f>VLOOKUP(B277,'5. Control Tower-Mini Optimizer'!$D$34:$H$36,4,FALSE)</f>
        <v>10</v>
      </c>
      <c r="H277" s="48">
        <f t="shared" si="103"/>
        <v>37</v>
      </c>
      <c r="I277" s="48">
        <f>VLOOKUP(B277,'5. Control Tower-Mini Optimizer'!$D$34:$H$36,5,FALSE)</f>
        <v>85</v>
      </c>
      <c r="J277" s="49" cm="1">
        <f t="array" ref="J277">_xlfn.XLOOKUP(SUM(F277:G277)&amp;B277,M:M&amp;B:B,O:O)</f>
        <v>82.762783535782802</v>
      </c>
      <c r="K277" s="48">
        <v>1</v>
      </c>
      <c r="L277" s="48">
        <f t="shared" si="105"/>
        <v>38</v>
      </c>
      <c r="M277" s="48">
        <f>SUM($K$204:K277)</f>
        <v>73</v>
      </c>
      <c r="N277" s="50">
        <f t="shared" si="109"/>
        <v>2.0395149757219525E-2</v>
      </c>
      <c r="O277" s="50">
        <f>SUM($N$204:N277)</f>
        <v>99.927625449596974</v>
      </c>
      <c r="P277" s="51">
        <f>'6. Distribution generators'!J94</f>
        <v>0.17548816906247455</v>
      </c>
      <c r="Q277" s="49">
        <f>100-SUM($P$204:P276)</f>
        <v>0.85297277859805831</v>
      </c>
      <c r="R277" s="49">
        <f t="shared" si="110"/>
        <v>0.13442850990705399</v>
      </c>
      <c r="S277" s="48">
        <f t="shared" si="111"/>
        <v>0.8</v>
      </c>
      <c r="T277" s="49">
        <f t="shared" si="112"/>
        <v>0.19788968463474954</v>
      </c>
      <c r="U277" s="50">
        <f t="shared" si="113"/>
        <v>-0.96</v>
      </c>
      <c r="V277" s="50">
        <f t="shared" si="98"/>
        <v>-0.95181146132545857</v>
      </c>
      <c r="W277" s="49">
        <f t="shared" si="99"/>
        <v>-0.61949326678365502</v>
      </c>
      <c r="X277" s="48">
        <f t="shared" si="100"/>
        <v>13.24</v>
      </c>
      <c r="Y277" s="50">
        <f t="shared" si="101"/>
        <v>-4.6789521660396904E-2</v>
      </c>
      <c r="Z277" s="50">
        <f t="shared" si="102"/>
        <v>-4.6789521660396902</v>
      </c>
      <c r="AA277" s="48">
        <f>SUM($X$240:X277)</f>
        <v>503.12000000000023</v>
      </c>
    </row>
    <row r="278" spans="1:27" x14ac:dyDescent="0.25">
      <c r="A278" s="48">
        <f t="shared" si="104"/>
        <v>138</v>
      </c>
      <c r="B278" s="48" t="s">
        <v>29</v>
      </c>
      <c r="C278" s="48">
        <f t="shared" si="107"/>
        <v>13.24</v>
      </c>
      <c r="D278" s="48">
        <f t="shared" si="108"/>
        <v>29</v>
      </c>
      <c r="E278" s="48">
        <f t="shared" si="106"/>
        <v>15.76</v>
      </c>
      <c r="F278" s="48">
        <f>VLOOKUP(B278,'5. Control Tower-Mini Optimizer'!$D$34:$H$36,3,FALSE)</f>
        <v>25</v>
      </c>
      <c r="G278" s="48">
        <f>VLOOKUP(B278,'5. Control Tower-Mini Optimizer'!$D$34:$H$36,4,FALSE)</f>
        <v>10</v>
      </c>
      <c r="H278" s="48">
        <f t="shared" si="103"/>
        <v>38</v>
      </c>
      <c r="I278" s="48">
        <f>VLOOKUP(B278,'5. Control Tower-Mini Optimizer'!$D$34:$H$36,5,FALSE)</f>
        <v>85</v>
      </c>
      <c r="J278" s="49" cm="1">
        <f t="array" ref="J278">_xlfn.XLOOKUP(SUM(F278:G278)&amp;B278,M:M&amp;B:B,O:O)</f>
        <v>82.762783535782802</v>
      </c>
      <c r="K278" s="48">
        <v>1</v>
      </c>
      <c r="L278" s="48">
        <f t="shared" si="105"/>
        <v>39</v>
      </c>
      <c r="M278" s="48">
        <f>SUM($K$204:K278)</f>
        <v>74</v>
      </c>
      <c r="N278" s="50">
        <f t="shared" si="109"/>
        <v>1.6199110237022817E-2</v>
      </c>
      <c r="O278" s="50">
        <f>SUM($N$204:N278)</f>
        <v>99.943824559833999</v>
      </c>
      <c r="P278" s="51">
        <f>'6. Distribution generators'!J95</f>
        <v>0.14223777913484764</v>
      </c>
      <c r="Q278" s="49">
        <f>100-SUM($P$204:P277)</f>
        <v>0.67748460953558265</v>
      </c>
      <c r="R278" s="49">
        <f t="shared" si="110"/>
        <v>0.10677157446280783</v>
      </c>
      <c r="S278" s="48">
        <f t="shared" si="111"/>
        <v>0.8</v>
      </c>
      <c r="T278" s="49">
        <f t="shared" si="112"/>
        <v>0.15717642941225518</v>
      </c>
      <c r="U278" s="50">
        <f t="shared" si="113"/>
        <v>-0.96</v>
      </c>
      <c r="V278" s="50">
        <f t="shared" si="98"/>
        <v>-0.95349614774845837</v>
      </c>
      <c r="W278" s="49">
        <f t="shared" si="99"/>
        <v>-0.68954814387339536</v>
      </c>
      <c r="X278" s="48">
        <f t="shared" si="100"/>
        <v>13.24</v>
      </c>
      <c r="Y278" s="50">
        <f t="shared" si="101"/>
        <v>-5.2080675519138621E-2</v>
      </c>
      <c r="Z278" s="50">
        <f t="shared" si="102"/>
        <v>-5.2080675519138619</v>
      </c>
      <c r="AA278" s="48">
        <f>SUM($X$240:X278)</f>
        <v>516.36000000000024</v>
      </c>
    </row>
    <row r="279" spans="1:27" x14ac:dyDescent="0.25">
      <c r="A279" s="48">
        <f t="shared" si="104"/>
        <v>140</v>
      </c>
      <c r="B279" s="48" t="s">
        <v>29</v>
      </c>
      <c r="C279" s="48">
        <f t="shared" si="107"/>
        <v>13.24</v>
      </c>
      <c r="D279" s="48">
        <f t="shared" si="108"/>
        <v>29</v>
      </c>
      <c r="E279" s="48">
        <f t="shared" si="106"/>
        <v>15.76</v>
      </c>
      <c r="F279" s="48">
        <f>VLOOKUP(B279,'5. Control Tower-Mini Optimizer'!$D$34:$H$36,3,FALSE)</f>
        <v>25</v>
      </c>
      <c r="G279" s="48">
        <f>VLOOKUP(B279,'5. Control Tower-Mini Optimizer'!$D$34:$H$36,4,FALSE)</f>
        <v>10</v>
      </c>
      <c r="H279" s="48">
        <f t="shared" si="103"/>
        <v>39</v>
      </c>
      <c r="I279" s="48">
        <f>VLOOKUP(B279,'5. Control Tower-Mini Optimizer'!$D$34:$H$36,5,FALSE)</f>
        <v>85</v>
      </c>
      <c r="J279" s="49" cm="1">
        <f t="array" ref="J279">_xlfn.XLOOKUP(SUM(F279:G279)&amp;B279,M:M&amp;B:B,O:O)</f>
        <v>82.762783535782802</v>
      </c>
      <c r="K279" s="48">
        <v>1</v>
      </c>
      <c r="L279" s="48">
        <f t="shared" si="105"/>
        <v>40</v>
      </c>
      <c r="M279" s="48">
        <f>SUM($K$204:K279)</f>
        <v>75</v>
      </c>
      <c r="N279" s="50">
        <f t="shared" si="109"/>
        <v>1.2798109783810831E-2</v>
      </c>
      <c r="O279" s="50">
        <f>SUM($N$204:N279)</f>
        <v>99.956622669617815</v>
      </c>
      <c r="P279" s="51">
        <f>'6. Distribution generators'!J96</f>
        <v>0.11450141220355238</v>
      </c>
      <c r="Q279" s="49">
        <f>100-SUM($P$204:P278)</f>
        <v>0.53524683040073739</v>
      </c>
      <c r="R279" s="49">
        <f t="shared" si="110"/>
        <v>8.4354900471156208E-2</v>
      </c>
      <c r="S279" s="48">
        <f t="shared" si="111"/>
        <v>0.8</v>
      </c>
      <c r="T279" s="49">
        <f t="shared" si="112"/>
        <v>0.12417726465297108</v>
      </c>
      <c r="U279" s="50">
        <f t="shared" si="113"/>
        <v>-0.96</v>
      </c>
      <c r="V279" s="50">
        <f t="shared" si="98"/>
        <v>-0.95486163042815297</v>
      </c>
      <c r="W279" s="49">
        <f t="shared" si="99"/>
        <v>-0.74632946530402566</v>
      </c>
      <c r="X279" s="48">
        <f t="shared" si="100"/>
        <v>13.24</v>
      </c>
      <c r="Y279" s="50">
        <f t="shared" si="101"/>
        <v>-5.6369294962539701E-2</v>
      </c>
      <c r="Z279" s="50">
        <f t="shared" si="102"/>
        <v>-5.6369294962539698</v>
      </c>
      <c r="AA279" s="48">
        <f>SUM($X$240:X279)</f>
        <v>529.60000000000025</v>
      </c>
    </row>
    <row r="280" spans="1:27" x14ac:dyDescent="0.25">
      <c r="A280" s="48">
        <f t="shared" si="104"/>
        <v>144</v>
      </c>
      <c r="B280" s="48" t="s">
        <v>29</v>
      </c>
      <c r="C280" s="48">
        <f t="shared" si="107"/>
        <v>13.24</v>
      </c>
      <c r="D280" s="48">
        <f t="shared" si="108"/>
        <v>29</v>
      </c>
      <c r="E280" s="48">
        <f t="shared" si="106"/>
        <v>15.76</v>
      </c>
      <c r="F280" s="48">
        <f>VLOOKUP(B280,'5. Control Tower-Mini Optimizer'!$D$34:$H$36,3,FALSE)</f>
        <v>25</v>
      </c>
      <c r="G280" s="48">
        <f>VLOOKUP(B280,'5. Control Tower-Mini Optimizer'!$D$34:$H$36,4,FALSE)</f>
        <v>10</v>
      </c>
      <c r="H280" s="48">
        <f t="shared" si="103"/>
        <v>40</v>
      </c>
      <c r="I280" s="48">
        <f>VLOOKUP(B280,'5. Control Tower-Mini Optimizer'!$D$34:$H$36,5,FALSE)</f>
        <v>85</v>
      </c>
      <c r="J280" s="49" cm="1">
        <f t="array" ref="J280">_xlfn.XLOOKUP(SUM(F280:G280)&amp;B280,M:M&amp;B:B,O:O)</f>
        <v>82.762783535782802</v>
      </c>
      <c r="K280" s="48">
        <v>1</v>
      </c>
      <c r="L280" s="48">
        <f t="shared" si="105"/>
        <v>41</v>
      </c>
      <c r="M280" s="48">
        <f>SUM($K$204:K280)</f>
        <v>76</v>
      </c>
      <c r="N280" s="50">
        <f t="shared" si="109"/>
        <v>1.0060304418975145E-2</v>
      </c>
      <c r="O280" s="50">
        <f>SUM($N$204:N280)</f>
        <v>99.966682974036786</v>
      </c>
      <c r="P280" s="51">
        <f>'6. Distribution generators'!J97</f>
        <v>9.1601129762841876E-2</v>
      </c>
      <c r="Q280" s="49">
        <f>100-SUM($P$204:P279)</f>
        <v>0.42074541819718547</v>
      </c>
      <c r="R280" s="49">
        <f t="shared" si="110"/>
        <v>6.6309477907876432E-2</v>
      </c>
      <c r="S280" s="48">
        <f t="shared" si="111"/>
        <v>0.8</v>
      </c>
      <c r="T280" s="49">
        <f t="shared" si="112"/>
        <v>9.7612937021747045E-2</v>
      </c>
      <c r="U280" s="50">
        <f t="shared" si="113"/>
        <v>-0.96</v>
      </c>
      <c r="V280" s="50">
        <f t="shared" si="98"/>
        <v>-0.9559608439853069</v>
      </c>
      <c r="W280" s="49">
        <f t="shared" si="99"/>
        <v>-0.79203842905568345</v>
      </c>
      <c r="X280" s="48">
        <f t="shared" si="100"/>
        <v>13.24</v>
      </c>
      <c r="Y280" s="50">
        <f t="shared" si="101"/>
        <v>-5.98216336144776E-2</v>
      </c>
      <c r="Z280" s="50">
        <f t="shared" si="102"/>
        <v>-5.9821633614477596</v>
      </c>
      <c r="AA280" s="48">
        <f>SUM($X$240:X280)</f>
        <v>542.84000000000026</v>
      </c>
    </row>
    <row r="281" spans="1:27" x14ac:dyDescent="0.25">
      <c r="A281" s="48">
        <f t="shared" si="104"/>
        <v>180</v>
      </c>
      <c r="B281" s="48" t="s">
        <v>29</v>
      </c>
      <c r="C281" s="48">
        <f t="shared" si="107"/>
        <v>13.24</v>
      </c>
      <c r="D281" s="48">
        <f t="shared" si="108"/>
        <v>29</v>
      </c>
      <c r="E281" s="48">
        <f t="shared" si="106"/>
        <v>15.76</v>
      </c>
      <c r="F281" s="48">
        <f>VLOOKUP(B281,'5. Control Tower-Mini Optimizer'!$D$34:$H$36,3,FALSE)</f>
        <v>25</v>
      </c>
      <c r="G281" s="48">
        <f>VLOOKUP(B281,'5. Control Tower-Mini Optimizer'!$D$34:$H$36,4,FALSE)</f>
        <v>10</v>
      </c>
      <c r="H281" s="48">
        <f t="shared" si="103"/>
        <v>41</v>
      </c>
      <c r="I281" s="48">
        <f>VLOOKUP(B281,'5. Control Tower-Mini Optimizer'!$D$34:$H$36,5,FALSE)</f>
        <v>85</v>
      </c>
      <c r="J281" s="49" cm="1">
        <f t="array" ref="J281">_xlfn.XLOOKUP(SUM(F281:G281)&amp;B281,M:M&amp;B:B,O:O)</f>
        <v>82.762783535782802</v>
      </c>
      <c r="K281" s="48">
        <v>1</v>
      </c>
      <c r="L281" s="48">
        <f t="shared" si="105"/>
        <v>42</v>
      </c>
      <c r="M281" s="48">
        <f>SUM($K$204:K281)</f>
        <v>77</v>
      </c>
      <c r="N281" s="50">
        <f t="shared" si="109"/>
        <v>7.870060127106733E-3</v>
      </c>
      <c r="O281" s="50">
        <f>SUM($N$204:N281)</f>
        <v>99.97455303416389</v>
      </c>
      <c r="P281" s="51">
        <f>'6. Distribution generators'!J98</f>
        <v>7.2864535038624278E-2</v>
      </c>
      <c r="Q281" s="49">
        <f>100-SUM($P$204:P280)</f>
        <v>0.32914428843434962</v>
      </c>
      <c r="R281" s="49">
        <f t="shared" si="110"/>
        <v>5.1873139857253496E-2</v>
      </c>
      <c r="S281" s="48">
        <f t="shared" si="111"/>
        <v>0.8</v>
      </c>
      <c r="T281" s="49">
        <f t="shared" si="112"/>
        <v>7.6361474916769118E-2</v>
      </c>
      <c r="U281" s="50">
        <f t="shared" si="113"/>
        <v>-0.96</v>
      </c>
      <c r="V281" s="50">
        <f t="shared" si="98"/>
        <v>-0.95684021483103021</v>
      </c>
      <c r="W281" s="49">
        <f t="shared" si="99"/>
        <v>-0.82860560005700756</v>
      </c>
      <c r="X281" s="48">
        <f t="shared" si="100"/>
        <v>13.24</v>
      </c>
      <c r="Y281" s="50">
        <f t="shared" si="101"/>
        <v>-6.2583504536027762E-2</v>
      </c>
      <c r="Z281" s="50">
        <f t="shared" si="102"/>
        <v>-6.2583504536027759</v>
      </c>
      <c r="AA281" s="48">
        <f>SUM($X$240:X281)</f>
        <v>556.08000000000027</v>
      </c>
    </row>
    <row r="282" spans="1:27" x14ac:dyDescent="0.25">
      <c r="A282" s="48">
        <f t="shared" si="104"/>
        <v>181</v>
      </c>
      <c r="B282" s="48" t="s">
        <v>29</v>
      </c>
      <c r="C282" s="48">
        <f t="shared" si="107"/>
        <v>13.24</v>
      </c>
      <c r="D282" s="48">
        <f t="shared" si="108"/>
        <v>29</v>
      </c>
      <c r="E282" s="48">
        <f t="shared" si="106"/>
        <v>15.76</v>
      </c>
      <c r="F282" s="48">
        <f>VLOOKUP(B282,'5. Control Tower-Mini Optimizer'!$D$34:$H$36,3,FALSE)</f>
        <v>25</v>
      </c>
      <c r="G282" s="48">
        <f>VLOOKUP(B282,'5. Control Tower-Mini Optimizer'!$D$34:$H$36,4,FALSE)</f>
        <v>10</v>
      </c>
      <c r="H282" s="48">
        <f t="shared" si="103"/>
        <v>42</v>
      </c>
      <c r="I282" s="48">
        <f>VLOOKUP(B282,'5. Control Tower-Mini Optimizer'!$D$34:$H$36,5,FALSE)</f>
        <v>85</v>
      </c>
      <c r="J282" s="49" cm="1">
        <f t="array" ref="J282">_xlfn.XLOOKUP(SUM(F282:G282)&amp;B282,M:M&amp;B:B,O:O)</f>
        <v>82.762783535782802</v>
      </c>
      <c r="K282" s="48">
        <v>1</v>
      </c>
      <c r="L282" s="48">
        <f t="shared" si="105"/>
        <v>43</v>
      </c>
      <c r="M282" s="48">
        <f>SUM($K$204:K282)</f>
        <v>78</v>
      </c>
      <c r="N282" s="50">
        <f t="shared" si="109"/>
        <v>6.1278203494841491E-3</v>
      </c>
      <c r="O282" s="50">
        <f>SUM($N$204:N282)</f>
        <v>99.98068085451338</v>
      </c>
      <c r="P282" s="51">
        <f>'6. Distribution generators'!J99</f>
        <v>5.7658023378389656E-2</v>
      </c>
      <c r="Q282" s="49">
        <f>100-SUM($P$204:P281)</f>
        <v>0.25627975339573084</v>
      </c>
      <c r="R282" s="49">
        <f t="shared" si="110"/>
        <v>4.0389689135167182E-2</v>
      </c>
      <c r="S282" s="48">
        <f t="shared" si="111"/>
        <v>0.8</v>
      </c>
      <c r="T282" s="49">
        <f t="shared" si="112"/>
        <v>5.9456902787809553E-2</v>
      </c>
      <c r="U282" s="50">
        <f t="shared" si="113"/>
        <v>-0.96</v>
      </c>
      <c r="V282" s="50">
        <f t="shared" si="98"/>
        <v>-0.95753971436740104</v>
      </c>
      <c r="W282" s="49">
        <f t="shared" si="99"/>
        <v>-0.85769312244442431</v>
      </c>
      <c r="X282" s="48">
        <f t="shared" si="100"/>
        <v>13.24</v>
      </c>
      <c r="Y282" s="50">
        <f t="shared" si="101"/>
        <v>-6.4780447314533557E-2</v>
      </c>
      <c r="Z282" s="50">
        <f t="shared" si="102"/>
        <v>-6.4780447314533554</v>
      </c>
      <c r="AA282" s="48">
        <f>SUM($X$240:X282)</f>
        <v>569.32000000000028</v>
      </c>
    </row>
    <row r="283" spans="1:27" x14ac:dyDescent="0.25">
      <c r="A283" s="48">
        <f t="shared" si="104"/>
        <v>182</v>
      </c>
      <c r="B283" s="48" t="s">
        <v>29</v>
      </c>
      <c r="C283" s="48">
        <f t="shared" si="107"/>
        <v>13.24</v>
      </c>
      <c r="D283" s="48">
        <f t="shared" si="108"/>
        <v>29</v>
      </c>
      <c r="E283" s="48">
        <f t="shared" si="106"/>
        <v>15.76</v>
      </c>
      <c r="F283" s="48">
        <f>VLOOKUP(B283,'5. Control Tower-Mini Optimizer'!$D$34:$H$36,3,FALSE)</f>
        <v>25</v>
      </c>
      <c r="G283" s="48">
        <f>VLOOKUP(B283,'5. Control Tower-Mini Optimizer'!$D$34:$H$36,4,FALSE)</f>
        <v>10</v>
      </c>
      <c r="H283" s="48">
        <f t="shared" si="103"/>
        <v>43</v>
      </c>
      <c r="I283" s="48">
        <f>VLOOKUP(B283,'5. Control Tower-Mini Optimizer'!$D$34:$H$36,5,FALSE)</f>
        <v>85</v>
      </c>
      <c r="J283" s="49" cm="1">
        <f t="array" ref="J283">_xlfn.XLOOKUP(SUM(F283:G283)&amp;B283,M:M&amp;B:B,O:O)</f>
        <v>82.762783535782802</v>
      </c>
      <c r="K283" s="48">
        <v>1</v>
      </c>
      <c r="L283" s="48">
        <f t="shared" si="105"/>
        <v>44</v>
      </c>
      <c r="M283" s="48">
        <f>SUM($K$204:K283)</f>
        <v>79</v>
      </c>
      <c r="N283" s="50">
        <f t="shared" si="109"/>
        <v>4.7491784384956267E-3</v>
      </c>
      <c r="O283" s="50">
        <f>SUM($N$204:N283)</f>
        <v>99.985430032951882</v>
      </c>
      <c r="P283" s="51">
        <f>'6. Distribution generators'!J100</f>
        <v>4.5405693410481854E-2</v>
      </c>
      <c r="Q283" s="49">
        <f>100-SUM($P$204:P282)</f>
        <v>0.19862173001733652</v>
      </c>
      <c r="R283" s="49">
        <f t="shared" si="110"/>
        <v>3.1302784650732239E-2</v>
      </c>
      <c r="S283" s="48">
        <f t="shared" si="111"/>
        <v>0.8</v>
      </c>
      <c r="T283" s="49">
        <f t="shared" si="112"/>
        <v>4.608024136402207E-2</v>
      </c>
      <c r="U283" s="50">
        <f t="shared" si="113"/>
        <v>-0.96</v>
      </c>
      <c r="V283" s="50">
        <f t="shared" si="98"/>
        <v>-0.95809323139183344</v>
      </c>
      <c r="W283" s="49">
        <f t="shared" si="99"/>
        <v>-0.88071020537707911</v>
      </c>
      <c r="X283" s="48">
        <f t="shared" si="100"/>
        <v>13.24</v>
      </c>
      <c r="Y283" s="50">
        <f t="shared" si="101"/>
        <v>-6.6518897687090572E-2</v>
      </c>
      <c r="Z283" s="50">
        <f t="shared" si="102"/>
        <v>-6.651889768709057</v>
      </c>
      <c r="AA283" s="48">
        <f>SUM($X$240:X283)</f>
        <v>582.56000000000029</v>
      </c>
    </row>
    <row r="284" spans="1:27" x14ac:dyDescent="0.25">
      <c r="A284" s="48">
        <f t="shared" si="104"/>
        <v>183</v>
      </c>
      <c r="B284" s="48" t="s">
        <v>29</v>
      </c>
      <c r="C284" s="48">
        <f t="shared" si="107"/>
        <v>13.24</v>
      </c>
      <c r="D284" s="48">
        <f t="shared" si="108"/>
        <v>29</v>
      </c>
      <c r="E284" s="48">
        <f t="shared" si="106"/>
        <v>15.76</v>
      </c>
      <c r="F284" s="48">
        <f>VLOOKUP(B284,'5. Control Tower-Mini Optimizer'!$D$34:$H$36,3,FALSE)</f>
        <v>25</v>
      </c>
      <c r="G284" s="48">
        <f>VLOOKUP(B284,'5. Control Tower-Mini Optimizer'!$D$34:$H$36,4,FALSE)</f>
        <v>10</v>
      </c>
      <c r="H284" s="48">
        <f t="shared" si="103"/>
        <v>44</v>
      </c>
      <c r="I284" s="48">
        <f>VLOOKUP(B284,'5. Control Tower-Mini Optimizer'!$D$34:$H$36,5,FALSE)</f>
        <v>85</v>
      </c>
      <c r="J284" s="49" cm="1">
        <f t="array" ref="J284">_xlfn.XLOOKUP(SUM(F284:G284)&amp;B284,M:M&amp;B:B,O:O)</f>
        <v>82.762783535782802</v>
      </c>
      <c r="K284" s="48">
        <v>1</v>
      </c>
      <c r="L284" s="48">
        <f t="shared" si="105"/>
        <v>45</v>
      </c>
      <c r="M284" s="48">
        <f>SUM($K$204:K284)</f>
        <v>80</v>
      </c>
      <c r="N284" s="50">
        <f t="shared" si="109"/>
        <v>3.6634979335921319E-3</v>
      </c>
      <c r="O284" s="50">
        <f>SUM($N$204:N284)</f>
        <v>99.989093530885469</v>
      </c>
      <c r="P284" s="51">
        <f>'6. Distribution generators'!J101</f>
        <v>3.5598063633817727E-2</v>
      </c>
      <c r="Q284" s="49">
        <f>100-SUM($P$204:P283)</f>
        <v>0.15321603660684957</v>
      </c>
      <c r="R284" s="49">
        <f t="shared" si="110"/>
        <v>2.4146847369239492E-2</v>
      </c>
      <c r="S284" s="48">
        <f t="shared" si="111"/>
        <v>0.8</v>
      </c>
      <c r="T284" s="49">
        <f t="shared" si="112"/>
        <v>3.5546120492789102E-2</v>
      </c>
      <c r="U284" s="50">
        <f t="shared" si="113"/>
        <v>-0.96</v>
      </c>
      <c r="V284" s="50">
        <f t="shared" si="98"/>
        <v>-0.95852912604857421</v>
      </c>
      <c r="W284" s="49">
        <f t="shared" si="99"/>
        <v>-0.89883615818654561</v>
      </c>
      <c r="X284" s="48">
        <f t="shared" si="100"/>
        <v>13.24</v>
      </c>
      <c r="Y284" s="50">
        <f t="shared" si="101"/>
        <v>-6.7887927355479272E-2</v>
      </c>
      <c r="Z284" s="50">
        <f t="shared" si="102"/>
        <v>-6.7887927355479274</v>
      </c>
      <c r="AA284" s="48">
        <f>SUM($X$240:X284)</f>
        <v>595.8000000000003</v>
      </c>
    </row>
    <row r="285" spans="1:27" x14ac:dyDescent="0.25">
      <c r="A285" s="48">
        <f t="shared" si="104"/>
        <v>184</v>
      </c>
      <c r="B285" s="48" t="s">
        <v>29</v>
      </c>
      <c r="C285" s="48">
        <f t="shared" si="107"/>
        <v>13.24</v>
      </c>
      <c r="D285" s="48">
        <f t="shared" si="108"/>
        <v>29</v>
      </c>
      <c r="E285" s="48">
        <f t="shared" si="106"/>
        <v>15.76</v>
      </c>
      <c r="F285" s="48">
        <f>VLOOKUP(B285,'5. Control Tower-Mini Optimizer'!$D$34:$H$36,3,FALSE)</f>
        <v>25</v>
      </c>
      <c r="G285" s="48">
        <f>VLOOKUP(B285,'5. Control Tower-Mini Optimizer'!$D$34:$H$36,4,FALSE)</f>
        <v>10</v>
      </c>
      <c r="H285" s="48">
        <f t="shared" si="103"/>
        <v>45</v>
      </c>
      <c r="I285" s="48">
        <f>VLOOKUP(B285,'5. Control Tower-Mini Optimizer'!$D$34:$H$36,5,FALSE)</f>
        <v>85</v>
      </c>
      <c r="J285" s="49" cm="1">
        <f t="array" ref="J285">_xlfn.XLOOKUP(SUM(F285:G285)&amp;B285,M:M&amp;B:B,O:O)</f>
        <v>82.762783535782802</v>
      </c>
      <c r="K285" s="48">
        <v>1</v>
      </c>
      <c r="L285" s="48">
        <f t="shared" si="105"/>
        <v>46</v>
      </c>
      <c r="M285" s="48">
        <f>SUM($K$204:K285)</f>
        <v>81</v>
      </c>
      <c r="N285" s="50">
        <f t="shared" si="109"/>
        <v>2.8123244177479987E-3</v>
      </c>
      <c r="O285" s="50">
        <f>SUM($N$204:N285)</f>
        <v>99.991905855303216</v>
      </c>
      <c r="P285" s="51">
        <f>'6. Distribution generators'!J102</f>
        <v>2.7793872760250013E-2</v>
      </c>
      <c r="Q285" s="49">
        <f>100-SUM($P$204:P284)</f>
        <v>0.11761797297303644</v>
      </c>
      <c r="R285" s="49">
        <f t="shared" si="110"/>
        <v>1.8536592540550543E-2</v>
      </c>
      <c r="S285" s="48">
        <f t="shared" si="111"/>
        <v>0.8</v>
      </c>
      <c r="T285" s="49">
        <f t="shared" si="112"/>
        <v>2.7287369729744455E-2</v>
      </c>
      <c r="U285" s="50">
        <f t="shared" si="113"/>
        <v>-0.96</v>
      </c>
      <c r="V285" s="50">
        <f t="shared" si="98"/>
        <v>-0.95887086745945882</v>
      </c>
      <c r="W285" s="49">
        <f t="shared" si="99"/>
        <v>-0.91304690518916387</v>
      </c>
      <c r="X285" s="48">
        <f t="shared" si="100"/>
        <v>13.24</v>
      </c>
      <c r="Y285" s="50">
        <f t="shared" si="101"/>
        <v>-6.8961246615495755E-2</v>
      </c>
      <c r="Z285" s="50">
        <f t="shared" si="102"/>
        <v>-6.8961246615495755</v>
      </c>
      <c r="AA285" s="48">
        <f>SUM($X$240:X285)</f>
        <v>609.0400000000003</v>
      </c>
    </row>
    <row r="286" spans="1:27" x14ac:dyDescent="0.25">
      <c r="A286" s="48">
        <f t="shared" si="104"/>
        <v>185</v>
      </c>
      <c r="B286" s="48" t="s">
        <v>29</v>
      </c>
      <c r="C286" s="48">
        <f t="shared" si="107"/>
        <v>13.24</v>
      </c>
      <c r="D286" s="48">
        <f t="shared" si="108"/>
        <v>29</v>
      </c>
      <c r="E286" s="48">
        <f t="shared" si="106"/>
        <v>15.76</v>
      </c>
      <c r="F286" s="48">
        <f>VLOOKUP(B286,'5. Control Tower-Mini Optimizer'!$D$34:$H$36,3,FALSE)</f>
        <v>25</v>
      </c>
      <c r="G286" s="48">
        <f>VLOOKUP(B286,'5. Control Tower-Mini Optimizer'!$D$34:$H$36,4,FALSE)</f>
        <v>10</v>
      </c>
      <c r="H286" s="48">
        <f t="shared" si="103"/>
        <v>46</v>
      </c>
      <c r="I286" s="48">
        <f>VLOOKUP(B286,'5. Control Tower-Mini Optimizer'!$D$34:$H$36,5,FALSE)</f>
        <v>85</v>
      </c>
      <c r="J286" s="49" cm="1">
        <f t="array" ref="J286">_xlfn.XLOOKUP(SUM(F286:G286)&amp;B286,M:M&amp;B:B,O:O)</f>
        <v>82.762783535782802</v>
      </c>
      <c r="K286" s="48">
        <v>1</v>
      </c>
      <c r="L286" s="48">
        <f t="shared" si="105"/>
        <v>47</v>
      </c>
      <c r="M286" s="48">
        <f>SUM($K$204:K286)</f>
        <v>82</v>
      </c>
      <c r="N286" s="50">
        <f t="shared" si="109"/>
        <v>2.1477543265310027E-3</v>
      </c>
      <c r="O286" s="50">
        <f>SUM($N$204:N286)</f>
        <v>99.994053609629745</v>
      </c>
      <c r="P286" s="51">
        <f>'6. Distribution generators'!J103</f>
        <v>2.1617456591305595E-2</v>
      </c>
      <c r="Q286" s="49">
        <f>100-SUM($P$204:P285)</f>
        <v>8.9824100212780422E-2</v>
      </c>
      <c r="R286" s="49">
        <f t="shared" si="110"/>
        <v>1.4156278193534195E-2</v>
      </c>
      <c r="S286" s="48">
        <f t="shared" si="111"/>
        <v>0.8</v>
      </c>
      <c r="T286" s="49">
        <f t="shared" si="112"/>
        <v>2.083919124936506E-2</v>
      </c>
      <c r="U286" s="50">
        <f t="shared" si="113"/>
        <v>-0.96</v>
      </c>
      <c r="V286" s="50">
        <f t="shared" si="98"/>
        <v>-0.95913768863795723</v>
      </c>
      <c r="W286" s="49">
        <f t="shared" si="99"/>
        <v>-0.92414221919505801</v>
      </c>
      <c r="X286" s="48">
        <f t="shared" si="100"/>
        <v>13.24</v>
      </c>
      <c r="Y286" s="50">
        <f t="shared" si="101"/>
        <v>-6.9799261268508911E-2</v>
      </c>
      <c r="Z286" s="50">
        <f t="shared" si="102"/>
        <v>-6.9799261268508914</v>
      </c>
      <c r="AA286" s="48">
        <f>SUM($X$240:X286)</f>
        <v>622.28000000000031</v>
      </c>
    </row>
    <row r="287" spans="1:27" x14ac:dyDescent="0.25">
      <c r="A287" s="48">
        <f t="shared" si="104"/>
        <v>186</v>
      </c>
      <c r="B287" s="48" t="s">
        <v>29</v>
      </c>
      <c r="C287" s="48">
        <f t="shared" si="107"/>
        <v>13.24</v>
      </c>
      <c r="D287" s="48">
        <f t="shared" si="108"/>
        <v>29</v>
      </c>
      <c r="E287" s="48">
        <f t="shared" si="106"/>
        <v>15.76</v>
      </c>
      <c r="F287" s="48">
        <f>VLOOKUP(B287,'5. Control Tower-Mini Optimizer'!$D$34:$H$36,3,FALSE)</f>
        <v>25</v>
      </c>
      <c r="G287" s="48">
        <f>VLOOKUP(B287,'5. Control Tower-Mini Optimizer'!$D$34:$H$36,4,FALSE)</f>
        <v>10</v>
      </c>
      <c r="H287" s="48">
        <f t="shared" si="103"/>
        <v>47</v>
      </c>
      <c r="I287" s="48">
        <f>VLOOKUP(B287,'5. Control Tower-Mini Optimizer'!$D$34:$H$36,5,FALSE)</f>
        <v>85</v>
      </c>
      <c r="J287" s="49" cm="1">
        <f t="array" ref="J287">_xlfn.XLOOKUP(SUM(F287:G287)&amp;B287,M:M&amp;B:B,O:O)</f>
        <v>82.762783535782802</v>
      </c>
      <c r="K287" s="48">
        <v>1</v>
      </c>
      <c r="L287" s="48">
        <f t="shared" si="105"/>
        <v>48</v>
      </c>
      <c r="M287" s="48">
        <f>SUM($K$204:K287)</f>
        <v>83</v>
      </c>
      <c r="N287" s="50">
        <f t="shared" si="109"/>
        <v>1.6308664778068992E-3</v>
      </c>
      <c r="O287" s="50">
        <f>SUM($N$204:N287)</f>
        <v>99.995684476107556</v>
      </c>
      <c r="P287" s="51">
        <f>'6. Distribution generators'!J104</f>
        <v>1.6753528858261826E-2</v>
      </c>
      <c r="Q287" s="49">
        <f>100-SUM($P$204:P286)</f>
        <v>6.8206643621479657E-2</v>
      </c>
      <c r="R287" s="49">
        <f t="shared" si="110"/>
        <v>1.0749367034745194E-2</v>
      </c>
      <c r="S287" s="48">
        <f t="shared" si="111"/>
        <v>0.8</v>
      </c>
      <c r="T287" s="49">
        <f t="shared" si="112"/>
        <v>1.582394132018328E-2</v>
      </c>
      <c r="U287" s="50">
        <f t="shared" si="113"/>
        <v>-0.96</v>
      </c>
      <c r="V287" s="50">
        <f t="shared" si="98"/>
        <v>-0.9593452162212337</v>
      </c>
      <c r="W287" s="49">
        <f t="shared" si="99"/>
        <v>-0.93277190786630526</v>
      </c>
      <c r="X287" s="48">
        <f t="shared" si="100"/>
        <v>13.24</v>
      </c>
      <c r="Y287" s="50">
        <f t="shared" si="101"/>
        <v>-7.0451050443074412E-2</v>
      </c>
      <c r="Z287" s="50">
        <f t="shared" si="102"/>
        <v>-7.0451050443074408</v>
      </c>
      <c r="AA287" s="48">
        <f>SUM($X$240:X287)</f>
        <v>635.52000000000032</v>
      </c>
    </row>
    <row r="288" spans="1:27" x14ac:dyDescent="0.25">
      <c r="A288" s="48">
        <f t="shared" si="104"/>
        <v>187</v>
      </c>
      <c r="B288" s="48" t="s">
        <v>29</v>
      </c>
      <c r="C288" s="48">
        <f t="shared" si="107"/>
        <v>13.24</v>
      </c>
      <c r="D288" s="48">
        <f t="shared" si="108"/>
        <v>29</v>
      </c>
      <c r="E288" s="48">
        <f t="shared" si="106"/>
        <v>15.76</v>
      </c>
      <c r="F288" s="48">
        <f>VLOOKUP(B288,'5. Control Tower-Mini Optimizer'!$D$34:$H$36,3,FALSE)</f>
        <v>25</v>
      </c>
      <c r="G288" s="48">
        <f>VLOOKUP(B288,'5. Control Tower-Mini Optimizer'!$D$34:$H$36,4,FALSE)</f>
        <v>10</v>
      </c>
      <c r="H288" s="48">
        <f t="shared" si="103"/>
        <v>48</v>
      </c>
      <c r="I288" s="48">
        <f>VLOOKUP(B288,'5. Control Tower-Mini Optimizer'!$D$34:$H$36,5,FALSE)</f>
        <v>85</v>
      </c>
      <c r="J288" s="49" cm="1">
        <f t="array" ref="J288">_xlfn.XLOOKUP(SUM(F288:G288)&amp;B288,M:M&amp;B:B,O:O)</f>
        <v>82.762783535782802</v>
      </c>
      <c r="K288" s="48">
        <v>1</v>
      </c>
      <c r="L288" s="48">
        <f t="shared" si="105"/>
        <v>49</v>
      </c>
      <c r="M288" s="48">
        <f>SUM($K$204:K288)</f>
        <v>84</v>
      </c>
      <c r="N288" s="50">
        <f t="shared" si="109"/>
        <v>1.2302783950456765E-3</v>
      </c>
      <c r="O288" s="50">
        <f>SUM($N$204:N288)</f>
        <v>99.996914754502598</v>
      </c>
      <c r="P288" s="51">
        <f>'6. Distribution generators'!J105</f>
        <v>1.2940656773278107E-2</v>
      </c>
      <c r="Q288" s="49">
        <f>100-SUM($P$204:P287)</f>
        <v>5.1453114763219787E-2</v>
      </c>
      <c r="R288" s="49">
        <f t="shared" si="110"/>
        <v>8.1090108866834383E-3</v>
      </c>
      <c r="S288" s="48">
        <f t="shared" si="111"/>
        <v>0.8</v>
      </c>
      <c r="T288" s="49">
        <f t="shared" si="112"/>
        <v>1.1937122625066991E-2</v>
      </c>
      <c r="U288" s="50">
        <f t="shared" si="113"/>
        <v>-0.96</v>
      </c>
      <c r="V288" s="50">
        <f t="shared" si="98"/>
        <v>-0.95950605009827294</v>
      </c>
      <c r="W288" s="49">
        <f t="shared" si="99"/>
        <v>-0.9394599165865225</v>
      </c>
      <c r="X288" s="48">
        <f t="shared" si="100"/>
        <v>13.24</v>
      </c>
      <c r="Y288" s="50">
        <f t="shared" si="101"/>
        <v>-7.0956187053362721E-2</v>
      </c>
      <c r="Z288" s="50">
        <f t="shared" si="102"/>
        <v>-7.095618705336272</v>
      </c>
      <c r="AA288" s="48">
        <f>SUM($X$240:X288)</f>
        <v>648.76000000000033</v>
      </c>
    </row>
    <row r="289" spans="1:27" x14ac:dyDescent="0.25">
      <c r="A289" s="48">
        <f t="shared" si="104"/>
        <v>188</v>
      </c>
      <c r="B289" s="48" t="s">
        <v>29</v>
      </c>
      <c r="C289" s="48">
        <f t="shared" si="107"/>
        <v>13.24</v>
      </c>
      <c r="D289" s="48">
        <f t="shared" si="108"/>
        <v>29</v>
      </c>
      <c r="E289" s="48">
        <f t="shared" si="106"/>
        <v>15.76</v>
      </c>
      <c r="F289" s="48">
        <f>VLOOKUP(B289,'5. Control Tower-Mini Optimizer'!$D$34:$H$36,3,FALSE)</f>
        <v>25</v>
      </c>
      <c r="G289" s="48">
        <f>VLOOKUP(B289,'5. Control Tower-Mini Optimizer'!$D$34:$H$36,4,FALSE)</f>
        <v>10</v>
      </c>
      <c r="H289" s="48">
        <f t="shared" si="103"/>
        <v>49</v>
      </c>
      <c r="I289" s="48">
        <f>VLOOKUP(B289,'5. Control Tower-Mini Optimizer'!$D$34:$H$36,5,FALSE)</f>
        <v>85</v>
      </c>
      <c r="J289" s="49" cm="1">
        <f t="array" ref="J289">_xlfn.XLOOKUP(SUM(F289:G289)&amp;B289,M:M&amp;B:B,O:O)</f>
        <v>82.762783535782802</v>
      </c>
      <c r="K289" s="48">
        <v>1</v>
      </c>
      <c r="L289" s="48">
        <f t="shared" si="105"/>
        <v>50</v>
      </c>
      <c r="M289" s="48">
        <f>SUM($K$204:K289)</f>
        <v>85</v>
      </c>
      <c r="N289" s="50">
        <f t="shared" si="109"/>
        <v>9.2085863456792521E-4</v>
      </c>
      <c r="O289" s="50">
        <f>SUM($N$204:N289)</f>
        <v>99.99783561313717</v>
      </c>
      <c r="P289" s="51">
        <f>'6. Distribution generators'!J106</f>
        <v>9.9643057154241294E-3</v>
      </c>
      <c r="Q289" s="49">
        <f>100-SUM($P$204:P288)</f>
        <v>3.8512457989938298E-2</v>
      </c>
      <c r="R289" s="49">
        <f t="shared" si="110"/>
        <v>6.0695633792142755E-3</v>
      </c>
      <c r="S289" s="48">
        <f t="shared" si="111"/>
        <v>0.8</v>
      </c>
      <c r="T289" s="49">
        <f t="shared" si="112"/>
        <v>8.9348902536656866E-3</v>
      </c>
      <c r="U289" s="50">
        <f t="shared" si="113"/>
        <v>-0.96</v>
      </c>
      <c r="V289" s="50">
        <f t="shared" si="98"/>
        <v>-0.95963028040329656</v>
      </c>
      <c r="W289" s="49">
        <f t="shared" si="99"/>
        <v>-0.94462582677041662</v>
      </c>
      <c r="X289" s="48">
        <f t="shared" si="100"/>
        <v>13.24</v>
      </c>
      <c r="Y289" s="50">
        <f t="shared" si="101"/>
        <v>-7.1346361538551104E-2</v>
      </c>
      <c r="Z289" s="50">
        <f t="shared" si="102"/>
        <v>-7.1346361538551104</v>
      </c>
      <c r="AA289" s="48">
        <f>SUM($X$240:X289)</f>
        <v>662.00000000000034</v>
      </c>
    </row>
    <row r="290" spans="1:27" x14ac:dyDescent="0.25">
      <c r="A290" s="48">
        <f t="shared" si="104"/>
        <v>189</v>
      </c>
      <c r="B290" s="48" t="s">
        <v>29</v>
      </c>
      <c r="C290" s="48">
        <f t="shared" si="107"/>
        <v>13.24</v>
      </c>
      <c r="D290" s="48">
        <f t="shared" si="108"/>
        <v>29</v>
      </c>
      <c r="E290" s="48">
        <f t="shared" si="106"/>
        <v>15.76</v>
      </c>
      <c r="F290" s="48">
        <f>VLOOKUP(B290,'5. Control Tower-Mini Optimizer'!$D$34:$H$36,3,FALSE)</f>
        <v>25</v>
      </c>
      <c r="G290" s="48">
        <f>VLOOKUP(B290,'5. Control Tower-Mini Optimizer'!$D$34:$H$36,4,FALSE)</f>
        <v>10</v>
      </c>
      <c r="H290" s="48">
        <f t="shared" si="103"/>
        <v>50</v>
      </c>
      <c r="I290" s="48">
        <f>VLOOKUP(B290,'5. Control Tower-Mini Optimizer'!$D$34:$H$36,5,FALSE)</f>
        <v>85</v>
      </c>
      <c r="J290" s="49" cm="1">
        <f t="array" ref="J290">_xlfn.XLOOKUP(SUM(F290:G290)&amp;B290,M:M&amp;B:B,O:O)</f>
        <v>82.762783535782802</v>
      </c>
      <c r="K290" s="48">
        <v>1</v>
      </c>
      <c r="L290" s="48">
        <f t="shared" si="105"/>
        <v>51</v>
      </c>
      <c r="M290" s="48">
        <f>SUM($K$204:K290)</f>
        <v>86</v>
      </c>
      <c r="N290" s="50">
        <f t="shared" si="109"/>
        <v>6.826054190000228E-4</v>
      </c>
      <c r="O290" s="50">
        <f>SUM($N$204:N290)</f>
        <v>99.998518218556171</v>
      </c>
      <c r="P290" s="51">
        <f>'6. Distribution generators'!J107</f>
        <v>7.6500153557127141E-3</v>
      </c>
      <c r="Q290" s="49">
        <f>100-SUM($P$204:P289)</f>
        <v>2.854815227451013E-2</v>
      </c>
      <c r="R290" s="49">
        <f t="shared" si="110"/>
        <v>4.4991887984627962E-3</v>
      </c>
      <c r="S290" s="48">
        <f t="shared" si="111"/>
        <v>0.8</v>
      </c>
      <c r="T290" s="49">
        <f t="shared" si="112"/>
        <v>6.62317132768635E-3</v>
      </c>
      <c r="U290" s="50">
        <f t="shared" si="113"/>
        <v>-0.96</v>
      </c>
      <c r="V290" s="50">
        <f t="shared" si="98"/>
        <v>-0.95972593773816472</v>
      </c>
      <c r="W290" s="49">
        <f t="shared" si="99"/>
        <v>-0.94860357761201564</v>
      </c>
      <c r="X290" s="48">
        <f t="shared" si="100"/>
        <v>13.24</v>
      </c>
      <c r="Y290" s="50">
        <f t="shared" si="101"/>
        <v>-7.1646795892146189E-2</v>
      </c>
      <c r="Z290" s="50">
        <f t="shared" si="102"/>
        <v>-7.1646795892146189</v>
      </c>
      <c r="AA290" s="48">
        <f>SUM($X$240:X290)</f>
        <v>675.24000000000035</v>
      </c>
    </row>
    <row r="291" spans="1:27" x14ac:dyDescent="0.25">
      <c r="A291" s="48">
        <f t="shared" si="104"/>
        <v>190</v>
      </c>
      <c r="B291" s="48" t="s">
        <v>29</v>
      </c>
      <c r="C291" s="48">
        <f t="shared" si="107"/>
        <v>13.24</v>
      </c>
      <c r="D291" s="48">
        <f t="shared" si="108"/>
        <v>29</v>
      </c>
      <c r="E291" s="48">
        <f t="shared" si="106"/>
        <v>15.76</v>
      </c>
      <c r="F291" s="48">
        <f>VLOOKUP(B291,'5. Control Tower-Mini Optimizer'!$D$34:$H$36,3,FALSE)</f>
        <v>25</v>
      </c>
      <c r="G291" s="48">
        <f>VLOOKUP(B291,'5. Control Tower-Mini Optimizer'!$D$34:$H$36,4,FALSE)</f>
        <v>10</v>
      </c>
      <c r="H291" s="48">
        <f t="shared" si="103"/>
        <v>51</v>
      </c>
      <c r="I291" s="48">
        <f>VLOOKUP(B291,'5. Control Tower-Mini Optimizer'!$D$34:$H$36,5,FALSE)</f>
        <v>85</v>
      </c>
      <c r="J291" s="49" cm="1">
        <f t="array" ref="J291">_xlfn.XLOOKUP(SUM(F291:G291)&amp;B291,M:M&amp;B:B,O:O)</f>
        <v>82.762783535782802</v>
      </c>
      <c r="K291" s="48">
        <v>1</v>
      </c>
      <c r="L291" s="48">
        <f t="shared" si="105"/>
        <v>52</v>
      </c>
      <c r="M291" s="48">
        <f>SUM($K$204:K291)</f>
        <v>87</v>
      </c>
      <c r="N291" s="50">
        <f t="shared" si="109"/>
        <v>4.9968843414485839E-4</v>
      </c>
      <c r="O291" s="50">
        <f>SUM($N$204:N291)</f>
        <v>99.999017906990318</v>
      </c>
      <c r="P291" s="51">
        <f>'6. Distribution generators'!J108</f>
        <v>5.8570430067175581E-3</v>
      </c>
      <c r="Q291" s="49">
        <f>100-SUM($P$204:P290)</f>
        <v>2.0898136918802379E-2</v>
      </c>
      <c r="R291" s="49">
        <f t="shared" si="110"/>
        <v>3.293546378403255E-3</v>
      </c>
      <c r="S291" s="48">
        <f t="shared" si="111"/>
        <v>0.8</v>
      </c>
      <c r="T291" s="49">
        <f t="shared" si="112"/>
        <v>4.8483677651621516E-3</v>
      </c>
      <c r="U291" s="50">
        <f t="shared" si="113"/>
        <v>-0.96</v>
      </c>
      <c r="V291" s="50">
        <f t="shared" si="98"/>
        <v>-0.95979937788557945</v>
      </c>
      <c r="W291" s="49">
        <f t="shared" si="99"/>
        <v>-0.95165746374201399</v>
      </c>
      <c r="X291" s="48">
        <f t="shared" si="100"/>
        <v>13.24</v>
      </c>
      <c r="Y291" s="50">
        <f t="shared" si="101"/>
        <v>-7.1877451944260873E-2</v>
      </c>
      <c r="Z291" s="50">
        <f t="shared" si="102"/>
        <v>-7.1877451944260873</v>
      </c>
      <c r="AA291" s="48">
        <f>SUM($X$240:X291)</f>
        <v>688.48000000000036</v>
      </c>
    </row>
    <row r="292" spans="1:27" x14ac:dyDescent="0.25">
      <c r="A292" s="48">
        <f t="shared" si="104"/>
        <v>191</v>
      </c>
      <c r="B292" s="48" t="s">
        <v>29</v>
      </c>
      <c r="C292" s="48">
        <f t="shared" si="107"/>
        <v>13.24</v>
      </c>
      <c r="D292" s="48">
        <f t="shared" si="108"/>
        <v>29</v>
      </c>
      <c r="E292" s="48">
        <f t="shared" si="106"/>
        <v>15.76</v>
      </c>
      <c r="F292" s="48">
        <f>VLOOKUP(B292,'5. Control Tower-Mini Optimizer'!$D$34:$H$36,3,FALSE)</f>
        <v>25</v>
      </c>
      <c r="G292" s="48">
        <f>VLOOKUP(B292,'5. Control Tower-Mini Optimizer'!$D$34:$H$36,4,FALSE)</f>
        <v>10</v>
      </c>
      <c r="H292" s="48">
        <f t="shared" si="103"/>
        <v>52</v>
      </c>
      <c r="I292" s="48">
        <f>VLOOKUP(B292,'5. Control Tower-Mini Optimizer'!$D$34:$H$36,5,FALSE)</f>
        <v>85</v>
      </c>
      <c r="J292" s="49" cm="1">
        <f t="array" ref="J292">_xlfn.XLOOKUP(SUM(F292:G292)&amp;B292,M:M&amp;B:B,O:O)</f>
        <v>82.762783535782802</v>
      </c>
      <c r="K292" s="48">
        <v>1</v>
      </c>
      <c r="L292" s="48">
        <f t="shared" si="105"/>
        <v>53</v>
      </c>
      <c r="M292" s="48">
        <f>SUM($K$204:K292)</f>
        <v>88</v>
      </c>
      <c r="N292" s="50">
        <f t="shared" si="109"/>
        <v>3.5964261761512839E-4</v>
      </c>
      <c r="O292" s="50">
        <f>SUM($N$204:N292)</f>
        <v>99.999377549607928</v>
      </c>
      <c r="P292" s="51">
        <f>'6. Distribution generators'!J109</f>
        <v>4.4726510233115994E-3</v>
      </c>
      <c r="Q292" s="49">
        <f>100-SUM($P$204:P291)</f>
        <v>1.5041093912088854E-2</v>
      </c>
      <c r="R292" s="49">
        <f t="shared" si="110"/>
        <v>2.3704764005452032E-3</v>
      </c>
      <c r="S292" s="48">
        <f t="shared" si="111"/>
        <v>0.8</v>
      </c>
      <c r="T292" s="49">
        <f t="shared" si="112"/>
        <v>3.4895337876046147E-3</v>
      </c>
      <c r="U292" s="50">
        <f t="shared" si="113"/>
        <v>-0.96</v>
      </c>
      <c r="V292" s="50">
        <f t="shared" si="98"/>
        <v>-0.95985560549844395</v>
      </c>
      <c r="W292" s="49">
        <f t="shared" si="99"/>
        <v>-0.9539955953102941</v>
      </c>
      <c r="X292" s="48">
        <f t="shared" si="100"/>
        <v>13.24</v>
      </c>
      <c r="Y292" s="50">
        <f t="shared" si="101"/>
        <v>-7.2054047984161179E-2</v>
      </c>
      <c r="Z292" s="50">
        <f t="shared" si="102"/>
        <v>-7.2054047984161178</v>
      </c>
      <c r="AA292" s="48">
        <f>SUM($X$240:X292)</f>
        <v>701.72000000000037</v>
      </c>
    </row>
    <row r="293" spans="1:27" x14ac:dyDescent="0.25">
      <c r="A293" s="48">
        <f t="shared" si="104"/>
        <v>192</v>
      </c>
      <c r="B293" s="48" t="s">
        <v>29</v>
      </c>
      <c r="C293" s="48">
        <f t="shared" si="107"/>
        <v>13.24</v>
      </c>
      <c r="D293" s="48">
        <f t="shared" si="108"/>
        <v>29</v>
      </c>
      <c r="E293" s="48">
        <f t="shared" si="106"/>
        <v>15.76</v>
      </c>
      <c r="F293" s="48">
        <f>VLOOKUP(B293,'5. Control Tower-Mini Optimizer'!$D$34:$H$36,3,FALSE)</f>
        <v>25</v>
      </c>
      <c r="G293" s="48">
        <f>VLOOKUP(B293,'5. Control Tower-Mini Optimizer'!$D$34:$H$36,4,FALSE)</f>
        <v>10</v>
      </c>
      <c r="H293" s="48">
        <f t="shared" si="103"/>
        <v>53</v>
      </c>
      <c r="I293" s="48">
        <f>VLOOKUP(B293,'5. Control Tower-Mini Optimizer'!$D$34:$H$36,5,FALSE)</f>
        <v>85</v>
      </c>
      <c r="J293" s="49" cm="1">
        <f t="array" ref="J293">_xlfn.XLOOKUP(SUM(F293:G293)&amp;B293,M:M&amp;B:B,O:O)</f>
        <v>82.762783535782802</v>
      </c>
      <c r="K293" s="48">
        <v>1</v>
      </c>
      <c r="L293" s="48">
        <f t="shared" si="105"/>
        <v>54</v>
      </c>
      <c r="M293" s="48">
        <f>SUM($K$204:K293)</f>
        <v>89</v>
      </c>
      <c r="N293" s="50">
        <f t="shared" si="109"/>
        <v>2.5269853953793564E-4</v>
      </c>
      <c r="O293" s="50">
        <f>SUM($N$204:N293)</f>
        <v>99.999630248147469</v>
      </c>
      <c r="P293" s="51">
        <f>'6. Distribution generators'!J110</f>
        <v>3.4071076912873576E-3</v>
      </c>
      <c r="Q293" s="49">
        <f>100-SUM($P$204:P292)</f>
        <v>1.056844288878267E-2</v>
      </c>
      <c r="R293" s="49">
        <f t="shared" si="110"/>
        <v>1.6655865992721488E-3</v>
      </c>
      <c r="S293" s="48">
        <f t="shared" si="111"/>
        <v>0.8</v>
      </c>
      <c r="T293" s="49">
        <f t="shared" si="112"/>
        <v>2.4518787501975796E-3</v>
      </c>
      <c r="U293" s="50">
        <f t="shared" si="113"/>
        <v>-0.96</v>
      </c>
      <c r="V293" s="50">
        <f t="shared" si="98"/>
        <v>-0.95989854294826771</v>
      </c>
      <c r="W293" s="49">
        <f t="shared" si="99"/>
        <v>-0.95578107759879793</v>
      </c>
      <c r="X293" s="48">
        <f t="shared" si="100"/>
        <v>13.24</v>
      </c>
      <c r="Y293" s="50">
        <f t="shared" si="101"/>
        <v>-7.2188903141903168E-2</v>
      </c>
      <c r="Z293" s="50">
        <f t="shared" si="102"/>
        <v>-7.2188903141903165</v>
      </c>
      <c r="AA293" s="48">
        <f>SUM($X$240:X293)</f>
        <v>714.96000000000038</v>
      </c>
    </row>
    <row r="294" spans="1:27" x14ac:dyDescent="0.25">
      <c r="A294" s="48">
        <f t="shared" si="104"/>
        <v>193</v>
      </c>
      <c r="B294" s="48" t="s">
        <v>29</v>
      </c>
      <c r="C294" s="48">
        <f t="shared" si="107"/>
        <v>13.24</v>
      </c>
      <c r="D294" s="48">
        <f t="shared" si="108"/>
        <v>29</v>
      </c>
      <c r="E294" s="48">
        <f t="shared" si="106"/>
        <v>15.76</v>
      </c>
      <c r="F294" s="48">
        <f>VLOOKUP(B294,'5. Control Tower-Mini Optimizer'!$D$34:$H$36,3,FALSE)</f>
        <v>25</v>
      </c>
      <c r="G294" s="48">
        <f>VLOOKUP(B294,'5. Control Tower-Mini Optimizer'!$D$34:$H$36,4,FALSE)</f>
        <v>10</v>
      </c>
      <c r="H294" s="48">
        <f t="shared" si="103"/>
        <v>54</v>
      </c>
      <c r="I294" s="48">
        <f>VLOOKUP(B294,'5. Control Tower-Mini Optimizer'!$D$34:$H$36,5,FALSE)</f>
        <v>85</v>
      </c>
      <c r="J294" s="49" cm="1">
        <f t="array" ref="J294">_xlfn.XLOOKUP(SUM(F294:G294)&amp;B294,M:M&amp;B:B,O:O)</f>
        <v>82.762783535782802</v>
      </c>
      <c r="K294" s="48">
        <v>1</v>
      </c>
      <c r="L294" s="48">
        <f t="shared" si="105"/>
        <v>55</v>
      </c>
      <c r="M294" s="48">
        <f>SUM($K$204:K294)</f>
        <v>90</v>
      </c>
      <c r="N294" s="50">
        <f t="shared" si="109"/>
        <v>1.7123231535548861E-4</v>
      </c>
      <c r="O294" s="50">
        <f>SUM($N$204:N294)</f>
        <v>99.999801480462821</v>
      </c>
      <c r="P294" s="51">
        <f>'6. Distribution generators'!J111</f>
        <v>2.5894018453783882E-3</v>
      </c>
      <c r="Q294" s="49">
        <f>100-SUM($P$204:P293)</f>
        <v>7.1613351974946227E-3</v>
      </c>
      <c r="R294" s="49">
        <f t="shared" si="110"/>
        <v>1.1286264271251525E-3</v>
      </c>
      <c r="S294" s="48">
        <f t="shared" si="111"/>
        <v>0.8</v>
      </c>
      <c r="T294" s="49">
        <f t="shared" si="112"/>
        <v>1.6614297658187527E-3</v>
      </c>
      <c r="U294" s="50">
        <f t="shared" si="113"/>
        <v>-0.96</v>
      </c>
      <c r="V294" s="50">
        <f t="shared" si="98"/>
        <v>-0.95993125118210398</v>
      </c>
      <c r="W294" s="49">
        <f t="shared" si="99"/>
        <v>-0.95714119498916006</v>
      </c>
      <c r="X294" s="48">
        <f t="shared" si="100"/>
        <v>13.24</v>
      </c>
      <c r="Y294" s="50">
        <f t="shared" si="101"/>
        <v>-7.2291631041477344E-2</v>
      </c>
      <c r="Z294" s="50">
        <f t="shared" si="102"/>
        <v>-7.2291631041477347</v>
      </c>
      <c r="AA294" s="48">
        <f>SUM($X$240:X294)</f>
        <v>728.20000000000039</v>
      </c>
    </row>
    <row r="295" spans="1:27" x14ac:dyDescent="0.25">
      <c r="A295" s="48">
        <f t="shared" si="104"/>
        <v>194</v>
      </c>
      <c r="B295" s="48" t="s">
        <v>29</v>
      </c>
      <c r="C295" s="48">
        <f t="shared" si="107"/>
        <v>13.24</v>
      </c>
      <c r="D295" s="48">
        <f t="shared" si="108"/>
        <v>29</v>
      </c>
      <c r="E295" s="48">
        <f t="shared" si="106"/>
        <v>15.76</v>
      </c>
      <c r="F295" s="48">
        <f>VLOOKUP(B295,'5. Control Tower-Mini Optimizer'!$D$34:$H$36,3,FALSE)</f>
        <v>25</v>
      </c>
      <c r="G295" s="48">
        <f>VLOOKUP(B295,'5. Control Tower-Mini Optimizer'!$D$34:$H$36,4,FALSE)</f>
        <v>10</v>
      </c>
      <c r="H295" s="48">
        <f t="shared" si="103"/>
        <v>55</v>
      </c>
      <c r="I295" s="48">
        <f>VLOOKUP(B295,'5. Control Tower-Mini Optimizer'!$D$34:$H$36,5,FALSE)</f>
        <v>85</v>
      </c>
      <c r="J295" s="49" cm="1">
        <f t="array" ref="J295">_xlfn.XLOOKUP(SUM(F295:G295)&amp;B295,M:M&amp;B:B,O:O)</f>
        <v>82.762783535782802</v>
      </c>
      <c r="K295" s="48">
        <v>1</v>
      </c>
      <c r="L295" s="48">
        <f t="shared" si="105"/>
        <v>56</v>
      </c>
      <c r="M295" s="48">
        <f>SUM($K$204:K295)</f>
        <v>91</v>
      </c>
      <c r="N295" s="50">
        <f t="shared" si="109"/>
        <v>1.0931798497670653E-4</v>
      </c>
      <c r="O295" s="50">
        <f>SUM($N$204:N295)</f>
        <v>99.9999107984478</v>
      </c>
      <c r="P295" s="51">
        <f>'6. Distribution generators'!J112</f>
        <v>1.9636297327452782E-3</v>
      </c>
      <c r="Q295" s="49">
        <f>100-SUM($P$204:P294)</f>
        <v>4.5719333521105909E-3</v>
      </c>
      <c r="R295" s="49">
        <f t="shared" si="110"/>
        <v>7.2053669629262905E-4</v>
      </c>
      <c r="S295" s="48">
        <f t="shared" si="111"/>
        <v>0.8</v>
      </c>
      <c r="T295" s="49">
        <f t="shared" si="112"/>
        <v>1.0606885376896571E-3</v>
      </c>
      <c r="U295" s="50">
        <f t="shared" si="113"/>
        <v>-0.96</v>
      </c>
      <c r="V295" s="50">
        <f t="shared" si="98"/>
        <v>-0.95995610943981968</v>
      </c>
      <c r="W295" s="49">
        <f t="shared" si="99"/>
        <v>-0.9581748842058373</v>
      </c>
      <c r="X295" s="48">
        <f t="shared" si="100"/>
        <v>13.24</v>
      </c>
      <c r="Y295" s="50">
        <f t="shared" si="101"/>
        <v>-7.2369704245153876E-2</v>
      </c>
      <c r="Z295" s="50">
        <f t="shared" si="102"/>
        <v>-7.2369704245153876</v>
      </c>
      <c r="AA295" s="48">
        <f>SUM($X$240:X295)</f>
        <v>741.4400000000004</v>
      </c>
    </row>
    <row r="296" spans="1:27" x14ac:dyDescent="0.25">
      <c r="A296" s="48">
        <f t="shared" si="104"/>
        <v>195</v>
      </c>
      <c r="B296" s="48" t="s">
        <v>29</v>
      </c>
      <c r="C296" s="48">
        <f t="shared" si="107"/>
        <v>13.24</v>
      </c>
      <c r="D296" s="48">
        <f t="shared" si="108"/>
        <v>29</v>
      </c>
      <c r="E296" s="48">
        <f t="shared" si="106"/>
        <v>15.76</v>
      </c>
      <c r="F296" s="48">
        <f>VLOOKUP(B296,'5. Control Tower-Mini Optimizer'!$D$34:$H$36,3,FALSE)</f>
        <v>25</v>
      </c>
      <c r="G296" s="48">
        <f>VLOOKUP(B296,'5. Control Tower-Mini Optimizer'!$D$34:$H$36,4,FALSE)</f>
        <v>10</v>
      </c>
      <c r="H296" s="48">
        <f t="shared" si="103"/>
        <v>56</v>
      </c>
      <c r="I296" s="48">
        <f>VLOOKUP(B296,'5. Control Tower-Mini Optimizer'!$D$34:$H$36,5,FALSE)</f>
        <v>85</v>
      </c>
      <c r="J296" s="49" cm="1">
        <f t="array" ref="J296">_xlfn.XLOOKUP(SUM(F296:G296)&amp;B296,M:M&amp;B:B,O:O)</f>
        <v>82.762783535782802</v>
      </c>
      <c r="K296" s="48">
        <v>1</v>
      </c>
      <c r="L296" s="48">
        <f t="shared" si="105"/>
        <v>57</v>
      </c>
      <c r="M296" s="48">
        <f>SUM($K$204:K296)</f>
        <v>92</v>
      </c>
      <c r="N296" s="50">
        <f t="shared" si="109"/>
        <v>6.2366284439636184E-5</v>
      </c>
      <c r="O296" s="50">
        <f>SUM($N$204:N296)</f>
        <v>99.999973164732239</v>
      </c>
      <c r="P296" s="51">
        <f>'6. Distribution generators'!J113</f>
        <v>1.4859900680234553E-3</v>
      </c>
      <c r="Q296" s="49">
        <f>100-SUM($P$204:P295)</f>
        <v>2.6083036193682574E-3</v>
      </c>
      <c r="R296" s="49">
        <f t="shared" si="110"/>
        <v>4.1106865041243734E-4</v>
      </c>
      <c r="S296" s="48">
        <f t="shared" si="111"/>
        <v>0.8</v>
      </c>
      <c r="T296" s="49">
        <f t="shared" si="112"/>
        <v>6.0512643969343573E-4</v>
      </c>
      <c r="U296" s="50">
        <f t="shared" si="113"/>
        <v>-0.96</v>
      </c>
      <c r="V296" s="50">
        <f t="shared" si="98"/>
        <v>-0.95997496028525409</v>
      </c>
      <c r="W296" s="49">
        <f t="shared" si="99"/>
        <v>-0.95895876519514822</v>
      </c>
      <c r="X296" s="48">
        <f t="shared" si="100"/>
        <v>13.24</v>
      </c>
      <c r="Y296" s="50">
        <f t="shared" si="101"/>
        <v>-7.2428909757941709E-2</v>
      </c>
      <c r="Z296" s="50">
        <f t="shared" si="102"/>
        <v>-7.2428909757941708</v>
      </c>
      <c r="AA296" s="48">
        <f>SUM($X$240:X296)</f>
        <v>754.6800000000004</v>
      </c>
    </row>
    <row r="297" spans="1:27" x14ac:dyDescent="0.25">
      <c r="A297" s="48">
        <f t="shared" si="104"/>
        <v>196</v>
      </c>
      <c r="B297" s="48" t="s">
        <v>29</v>
      </c>
      <c r="C297" s="48">
        <f t="shared" si="107"/>
        <v>13.24</v>
      </c>
      <c r="D297" s="48">
        <f t="shared" si="108"/>
        <v>29</v>
      </c>
      <c r="E297" s="48">
        <f t="shared" si="106"/>
        <v>15.76</v>
      </c>
      <c r="F297" s="48">
        <f>VLOOKUP(B297,'5. Control Tower-Mini Optimizer'!$D$34:$H$36,3,FALSE)</f>
        <v>25</v>
      </c>
      <c r="G297" s="48">
        <f>VLOOKUP(B297,'5. Control Tower-Mini Optimizer'!$D$34:$H$36,4,FALSE)</f>
        <v>10</v>
      </c>
      <c r="H297" s="48">
        <f t="shared" si="103"/>
        <v>57</v>
      </c>
      <c r="I297" s="48">
        <f>VLOOKUP(B297,'5. Control Tower-Mini Optimizer'!$D$34:$H$36,5,FALSE)</f>
        <v>85</v>
      </c>
      <c r="J297" s="49" cm="1">
        <f t="array" ref="J297">_xlfn.XLOOKUP(SUM(F297:G297)&amp;B297,M:M&amp;B:B,O:O)</f>
        <v>82.762783535782802</v>
      </c>
      <c r="K297" s="48">
        <v>1</v>
      </c>
      <c r="L297" s="48">
        <f t="shared" si="105"/>
        <v>58</v>
      </c>
      <c r="M297" s="48">
        <f>SUM($K$204:K297)</f>
        <v>93</v>
      </c>
      <c r="N297" s="50">
        <f t="shared" si="109"/>
        <v>2.6835267817034266E-5</v>
      </c>
      <c r="O297" s="50">
        <f>SUM($N$204:N297)</f>
        <v>100.00000000000006</v>
      </c>
      <c r="P297" s="51">
        <f>'6. Distribution generators'!J114</f>
        <v>1.122313551375609E-3</v>
      </c>
      <c r="Q297" s="49">
        <f>100-SUM($P$204:P296)</f>
        <v>1.1223135513489524E-3</v>
      </c>
      <c r="R297" s="49">
        <f t="shared" si="110"/>
        <v>1.7687661569259491E-4</v>
      </c>
      <c r="S297" s="48">
        <f t="shared" si="111"/>
        <v>0.8</v>
      </c>
      <c r="T297" s="49">
        <f t="shared" si="112"/>
        <v>2.6037674391295699E-4</v>
      </c>
      <c r="U297" s="50">
        <f t="shared" si="113"/>
        <v>-0.96</v>
      </c>
      <c r="V297" s="50">
        <f t="shared" si="98"/>
        <v>-0.95998922578990697</v>
      </c>
      <c r="W297" s="49">
        <f t="shared" si="99"/>
        <v>-0.95955197243030144</v>
      </c>
      <c r="X297" s="48">
        <f t="shared" si="100"/>
        <v>13.24</v>
      </c>
      <c r="Y297" s="50">
        <f t="shared" si="101"/>
        <v>-7.2473713929781081E-2</v>
      </c>
      <c r="Z297" s="50">
        <f t="shared" si="102"/>
        <v>-7.2473713929781081</v>
      </c>
      <c r="AA297" s="48">
        <f>SUM($X$240:X297)</f>
        <v>767.92000000000041</v>
      </c>
    </row>
    <row r="298" spans="1:27" x14ac:dyDescent="0.25">
      <c r="A298" s="48">
        <f t="shared" si="104"/>
        <v>200</v>
      </c>
      <c r="B298" s="48" t="s">
        <v>29</v>
      </c>
      <c r="C298" s="48">
        <f t="shared" si="107"/>
        <v>13.24</v>
      </c>
      <c r="D298" s="48">
        <f t="shared" si="108"/>
        <v>29</v>
      </c>
      <c r="E298" s="48">
        <f t="shared" si="106"/>
        <v>15.76</v>
      </c>
      <c r="F298" s="48">
        <f>VLOOKUP(B298,'5. Control Tower-Mini Optimizer'!$D$34:$H$36,3,FALSE)</f>
        <v>25</v>
      </c>
      <c r="G298" s="48">
        <f>VLOOKUP(B298,'5. Control Tower-Mini Optimizer'!$D$34:$H$36,4,FALSE)</f>
        <v>10</v>
      </c>
      <c r="H298" s="48">
        <f t="shared" si="103"/>
        <v>58</v>
      </c>
      <c r="I298" s="48">
        <f>VLOOKUP(B298,'5. Control Tower-Mini Optimizer'!$D$34:$H$36,5,FALSE)</f>
        <v>85</v>
      </c>
      <c r="J298" s="49" cm="1">
        <f t="array" ref="J298">_xlfn.XLOOKUP(SUM(F298:G298)&amp;B298,M:M&amp;B:B,O:O)</f>
        <v>82.762783535782802</v>
      </c>
      <c r="K298" s="48">
        <v>1</v>
      </c>
      <c r="L298" s="48">
        <f t="shared" si="105"/>
        <v>59</v>
      </c>
      <c r="M298" s="48">
        <f>SUM($K$204:K298)</f>
        <v>94</v>
      </c>
      <c r="N298" s="50">
        <f t="shared" si="109"/>
        <v>0</v>
      </c>
      <c r="O298" s="50">
        <f>SUM($N$204:N298)</f>
        <v>100.00000000000006</v>
      </c>
      <c r="P298" s="51">
        <f>'6. Distribution generators'!J115</f>
        <v>0</v>
      </c>
      <c r="Q298" s="49">
        <f>100-SUM($P$204:P297)</f>
        <v>0</v>
      </c>
      <c r="R298" s="49">
        <f t="shared" si="110"/>
        <v>0</v>
      </c>
      <c r="S298" s="48">
        <f t="shared" si="111"/>
        <v>0.8</v>
      </c>
      <c r="T298" s="49">
        <f t="shared" si="112"/>
        <v>0</v>
      </c>
      <c r="U298" s="50">
        <f t="shared" si="113"/>
        <v>-0.96</v>
      </c>
      <c r="V298" s="50">
        <f t="shared" si="98"/>
        <v>-0.96</v>
      </c>
      <c r="W298" s="49">
        <f t="shared" si="99"/>
        <v>-0.96</v>
      </c>
      <c r="X298" s="48">
        <f t="shared" si="100"/>
        <v>13.24</v>
      </c>
      <c r="Y298" s="50">
        <f t="shared" si="101"/>
        <v>-7.2507552870090627E-2</v>
      </c>
      <c r="Z298" s="50">
        <f t="shared" si="102"/>
        <v>-7.2507552870090626</v>
      </c>
      <c r="AA298" s="48">
        <f>SUM($X$240:X298)</f>
        <v>781.16000000000042</v>
      </c>
    </row>
    <row r="299" spans="1:27" x14ac:dyDescent="0.25">
      <c r="A299" s="48">
        <f t="shared" si="104"/>
        <v>200</v>
      </c>
      <c r="B299" s="48" t="s">
        <v>29</v>
      </c>
      <c r="C299" s="48">
        <f t="shared" si="107"/>
        <v>13.24</v>
      </c>
      <c r="D299" s="48">
        <f t="shared" si="108"/>
        <v>29</v>
      </c>
      <c r="E299" s="48">
        <f t="shared" si="106"/>
        <v>15.76</v>
      </c>
      <c r="F299" s="48">
        <f>VLOOKUP(B299,'5. Control Tower-Mini Optimizer'!$D$34:$H$36,3,FALSE)</f>
        <v>25</v>
      </c>
      <c r="G299" s="48">
        <f>VLOOKUP(B299,'5. Control Tower-Mini Optimizer'!$D$34:$H$36,4,FALSE)</f>
        <v>10</v>
      </c>
      <c r="H299" s="48">
        <f t="shared" si="103"/>
        <v>59</v>
      </c>
      <c r="I299" s="48">
        <f>VLOOKUP(B299,'5. Control Tower-Mini Optimizer'!$D$34:$H$36,5,FALSE)</f>
        <v>85</v>
      </c>
      <c r="J299" s="49" cm="1">
        <f t="array" ref="J299">_xlfn.XLOOKUP(SUM(F299:G299)&amp;B299,M:M&amp;B:B,O:O)</f>
        <v>82.762783535782802</v>
      </c>
      <c r="K299" s="48">
        <v>1</v>
      </c>
      <c r="L299" s="48">
        <f t="shared" si="105"/>
        <v>60</v>
      </c>
      <c r="M299" s="48">
        <f>SUM($K$204:K299)</f>
        <v>95</v>
      </c>
      <c r="N299" s="50">
        <f t="shared" si="109"/>
        <v>0</v>
      </c>
      <c r="O299" s="50">
        <f>SUM($N$204:N299)</f>
        <v>100.00000000000006</v>
      </c>
      <c r="P299" s="51">
        <f>'6. Distribution generators'!J116</f>
        <v>0</v>
      </c>
      <c r="Q299" s="49">
        <f>100-SUM($P$204:P298)</f>
        <v>0</v>
      </c>
      <c r="R299" s="49">
        <f t="shared" si="110"/>
        <v>0</v>
      </c>
      <c r="S299" s="48">
        <f t="shared" si="111"/>
        <v>0.8</v>
      </c>
      <c r="T299" s="49">
        <f t="shared" si="112"/>
        <v>0</v>
      </c>
      <c r="U299" s="50">
        <f t="shared" si="113"/>
        <v>-0.96</v>
      </c>
      <c r="V299" s="50">
        <f t="shared" si="98"/>
        <v>-0.96</v>
      </c>
      <c r="W299" s="49">
        <f t="shared" si="99"/>
        <v>-0.96</v>
      </c>
      <c r="X299" s="48">
        <f t="shared" si="100"/>
        <v>13.24</v>
      </c>
      <c r="Y299" s="50">
        <f t="shared" si="101"/>
        <v>-7.2507552870090627E-2</v>
      </c>
      <c r="Z299" s="50">
        <f t="shared" si="102"/>
        <v>-7.2507552870090626</v>
      </c>
      <c r="AA299" s="48">
        <f>SUM($X$240:X299)</f>
        <v>794.40000000000043</v>
      </c>
    </row>
    <row r="300" spans="1:27" x14ac:dyDescent="0.25">
      <c r="A300" s="48">
        <f t="shared" si="104"/>
        <v>200</v>
      </c>
      <c r="B300" s="48" t="s">
        <v>29</v>
      </c>
      <c r="C300" s="48">
        <f t="shared" si="107"/>
        <v>13.24</v>
      </c>
      <c r="D300" s="48">
        <f t="shared" si="108"/>
        <v>29</v>
      </c>
      <c r="E300" s="48">
        <f t="shared" ref="E300:E304" si="114">D300-C300</f>
        <v>15.76</v>
      </c>
      <c r="F300" s="48">
        <f>VLOOKUP(B300,'5. Control Tower-Mini Optimizer'!$D$34:$H$36,3,FALSE)</f>
        <v>25</v>
      </c>
      <c r="G300" s="48">
        <f>VLOOKUP(B300,'5. Control Tower-Mini Optimizer'!$D$34:$H$36,4,FALSE)</f>
        <v>10</v>
      </c>
      <c r="H300" s="48">
        <f t="shared" si="103"/>
        <v>60</v>
      </c>
      <c r="I300" s="48">
        <f>VLOOKUP(B300,'5. Control Tower-Mini Optimizer'!$D$34:$H$36,5,FALSE)</f>
        <v>85</v>
      </c>
      <c r="J300" s="49" cm="1">
        <f t="array" ref="J300">_xlfn.XLOOKUP(SUM(F300:G300)&amp;B300,M:M&amp;B:B,O:O)</f>
        <v>82.762783535782802</v>
      </c>
      <c r="K300" s="48">
        <v>1</v>
      </c>
      <c r="L300" s="48">
        <f t="shared" si="105"/>
        <v>61</v>
      </c>
      <c r="M300" s="48">
        <f>SUM($K$204:K300)</f>
        <v>96</v>
      </c>
      <c r="N300" s="50">
        <f>Q300*100/SUM($Q$205:$Q$298)</f>
        <v>0</v>
      </c>
      <c r="O300" s="50">
        <f>SUM($N$204:N300)</f>
        <v>100.00000000000006</v>
      </c>
      <c r="P300" s="51">
        <f>'6. Distribution generators'!J117</f>
        <v>0</v>
      </c>
      <c r="Q300" s="49">
        <f>100-SUM($P$204:P299)</f>
        <v>0</v>
      </c>
      <c r="R300" s="49">
        <f t="shared" ref="R300:R304" si="115">E300*Q300/100</f>
        <v>0</v>
      </c>
      <c r="S300" s="48">
        <f t="shared" si="111"/>
        <v>0.8</v>
      </c>
      <c r="T300" s="49">
        <f t="shared" ref="T300:T304" si="116">D300*Q300*S300/100</f>
        <v>0</v>
      </c>
      <c r="U300" s="50">
        <f t="shared" si="113"/>
        <v>-0.96</v>
      </c>
      <c r="V300" s="50">
        <f t="shared" si="98"/>
        <v>-0.96</v>
      </c>
      <c r="W300" s="49">
        <f t="shared" si="99"/>
        <v>-0.96</v>
      </c>
      <c r="X300" s="48">
        <f t="shared" si="100"/>
        <v>13.24</v>
      </c>
      <c r="Y300" s="50">
        <f t="shared" si="101"/>
        <v>-7.2507552870090627E-2</v>
      </c>
      <c r="Z300" s="50">
        <f t="shared" si="102"/>
        <v>-7.2507552870090626</v>
      </c>
      <c r="AA300" s="48">
        <f>SUM($X$240:X300)</f>
        <v>807.64000000000044</v>
      </c>
    </row>
    <row r="301" spans="1:27" x14ac:dyDescent="0.25">
      <c r="A301" s="48">
        <f t="shared" si="104"/>
        <v>200</v>
      </c>
      <c r="B301" s="48" t="s">
        <v>29</v>
      </c>
      <c r="C301" s="48">
        <f t="shared" si="107"/>
        <v>13.24</v>
      </c>
      <c r="D301" s="48">
        <f t="shared" si="108"/>
        <v>29</v>
      </c>
      <c r="E301" s="48">
        <f t="shared" si="114"/>
        <v>15.76</v>
      </c>
      <c r="F301" s="48">
        <f>VLOOKUP(B301,'5. Control Tower-Mini Optimizer'!$D$34:$H$36,3,FALSE)</f>
        <v>25</v>
      </c>
      <c r="G301" s="48">
        <f>VLOOKUP(B301,'5. Control Tower-Mini Optimizer'!$D$34:$H$36,4,FALSE)</f>
        <v>10</v>
      </c>
      <c r="H301" s="48">
        <f t="shared" si="103"/>
        <v>61</v>
      </c>
      <c r="I301" s="48">
        <f>VLOOKUP(B301,'5. Control Tower-Mini Optimizer'!$D$34:$H$36,5,FALSE)</f>
        <v>85</v>
      </c>
      <c r="J301" s="49" cm="1">
        <f t="array" ref="J301">_xlfn.XLOOKUP(SUM(F301:G301)&amp;B301,M:M&amp;B:B,O:O)</f>
        <v>82.762783535782802</v>
      </c>
      <c r="K301" s="48">
        <v>1</v>
      </c>
      <c r="L301" s="48">
        <f t="shared" si="105"/>
        <v>62</v>
      </c>
      <c r="M301" s="48">
        <f>SUM($K$204:K301)</f>
        <v>97</v>
      </c>
      <c r="N301" s="50">
        <f>Q301*100/SUM($Q$205:$Q$298)</f>
        <v>0</v>
      </c>
      <c r="O301" s="50">
        <f>SUM($N$204:N301)</f>
        <v>100.00000000000006</v>
      </c>
      <c r="P301" s="51">
        <f>'6. Distribution generators'!J118</f>
        <v>0</v>
      </c>
      <c r="Q301" s="49">
        <f>100-SUM($P$204:P300)</f>
        <v>0</v>
      </c>
      <c r="R301" s="49">
        <f t="shared" si="115"/>
        <v>0</v>
      </c>
      <c r="S301" s="48">
        <f t="shared" si="111"/>
        <v>0.8</v>
      </c>
      <c r="T301" s="49">
        <f t="shared" si="116"/>
        <v>0</v>
      </c>
      <c r="U301" s="50">
        <f t="shared" si="113"/>
        <v>-0.96</v>
      </c>
      <c r="V301" s="50">
        <f t="shared" si="98"/>
        <v>-0.96</v>
      </c>
      <c r="W301" s="49">
        <f t="shared" si="99"/>
        <v>-0.96</v>
      </c>
      <c r="X301" s="48">
        <f t="shared" si="100"/>
        <v>13.24</v>
      </c>
      <c r="Y301" s="50">
        <f t="shared" si="101"/>
        <v>-7.2507552870090627E-2</v>
      </c>
      <c r="Z301" s="50">
        <f t="shared" si="102"/>
        <v>-7.2507552870090626</v>
      </c>
      <c r="AA301" s="48">
        <f>SUM($X$240:X301)</f>
        <v>820.88000000000045</v>
      </c>
    </row>
    <row r="302" spans="1:27" x14ac:dyDescent="0.25">
      <c r="A302" s="48">
        <f t="shared" si="104"/>
        <v>200</v>
      </c>
      <c r="B302" s="48" t="s">
        <v>29</v>
      </c>
      <c r="C302" s="48">
        <f t="shared" si="107"/>
        <v>13.24</v>
      </c>
      <c r="D302" s="48">
        <f t="shared" si="108"/>
        <v>29</v>
      </c>
      <c r="E302" s="48">
        <f t="shared" si="114"/>
        <v>15.76</v>
      </c>
      <c r="F302" s="48">
        <f>VLOOKUP(B302,'5. Control Tower-Mini Optimizer'!$D$34:$H$36,3,FALSE)</f>
        <v>25</v>
      </c>
      <c r="G302" s="48">
        <f>VLOOKUP(B302,'5. Control Tower-Mini Optimizer'!$D$34:$H$36,4,FALSE)</f>
        <v>10</v>
      </c>
      <c r="H302" s="48">
        <f t="shared" si="103"/>
        <v>62</v>
      </c>
      <c r="I302" s="48">
        <f>VLOOKUP(B302,'5. Control Tower-Mini Optimizer'!$D$34:$H$36,5,FALSE)</f>
        <v>85</v>
      </c>
      <c r="J302" s="49" cm="1">
        <f t="array" ref="J302">_xlfn.XLOOKUP(SUM(F302:G302)&amp;B302,M:M&amp;B:B,O:O)</f>
        <v>82.762783535782802</v>
      </c>
      <c r="K302" s="48">
        <v>1</v>
      </c>
      <c r="L302" s="48">
        <f t="shared" si="105"/>
        <v>63</v>
      </c>
      <c r="M302" s="48">
        <f>SUM($K$204:K302)</f>
        <v>98</v>
      </c>
      <c r="N302" s="50">
        <f>Q302*100/SUM($Q$205:$Q$298)</f>
        <v>0</v>
      </c>
      <c r="O302" s="50">
        <f>SUM($N$204:N302)</f>
        <v>100.00000000000006</v>
      </c>
      <c r="P302" s="51">
        <f>'6. Distribution generators'!J119</f>
        <v>0</v>
      </c>
      <c r="Q302" s="49">
        <f>100-SUM($P$204:P301)</f>
        <v>0</v>
      </c>
      <c r="R302" s="49">
        <f t="shared" si="115"/>
        <v>0</v>
      </c>
      <c r="S302" s="48">
        <f t="shared" si="111"/>
        <v>0.8</v>
      </c>
      <c r="T302" s="49">
        <f t="shared" si="116"/>
        <v>0</v>
      </c>
      <c r="U302" s="50">
        <f t="shared" si="113"/>
        <v>-0.96</v>
      </c>
      <c r="V302" s="50">
        <f t="shared" si="98"/>
        <v>-0.96</v>
      </c>
      <c r="W302" s="49">
        <f t="shared" si="99"/>
        <v>-0.96</v>
      </c>
      <c r="X302" s="48">
        <f t="shared" si="100"/>
        <v>13.24</v>
      </c>
      <c r="Y302" s="50">
        <f t="shared" si="101"/>
        <v>-7.2507552870090627E-2</v>
      </c>
      <c r="Z302" s="50">
        <f t="shared" si="102"/>
        <v>-7.2507552870090626</v>
      </c>
      <c r="AA302" s="48">
        <f>SUM($X$240:X302)</f>
        <v>834.12000000000046</v>
      </c>
    </row>
    <row r="303" spans="1:27" x14ac:dyDescent="0.25">
      <c r="A303" s="48">
        <f t="shared" si="104"/>
        <v>200</v>
      </c>
      <c r="B303" s="48" t="s">
        <v>29</v>
      </c>
      <c r="C303" s="48">
        <f t="shared" si="107"/>
        <v>13.24</v>
      </c>
      <c r="D303" s="48">
        <f t="shared" si="108"/>
        <v>29</v>
      </c>
      <c r="E303" s="48">
        <f t="shared" si="114"/>
        <v>15.76</v>
      </c>
      <c r="F303" s="48">
        <f>VLOOKUP(B303,'5. Control Tower-Mini Optimizer'!$D$34:$H$36,3,FALSE)</f>
        <v>25</v>
      </c>
      <c r="G303" s="48">
        <f>VLOOKUP(B303,'5. Control Tower-Mini Optimizer'!$D$34:$H$36,4,FALSE)</f>
        <v>10</v>
      </c>
      <c r="H303" s="48">
        <f t="shared" si="103"/>
        <v>63</v>
      </c>
      <c r="I303" s="48">
        <f>VLOOKUP(B303,'5. Control Tower-Mini Optimizer'!$D$34:$H$36,5,FALSE)</f>
        <v>85</v>
      </c>
      <c r="J303" s="49" cm="1">
        <f t="array" ref="J303">_xlfn.XLOOKUP(SUM(F303:G303)&amp;B303,M:M&amp;B:B,O:O)</f>
        <v>82.762783535782802</v>
      </c>
      <c r="K303" s="48">
        <v>1</v>
      </c>
      <c r="L303" s="48">
        <f t="shared" si="105"/>
        <v>64</v>
      </c>
      <c r="M303" s="48">
        <f>SUM($K$204:K303)</f>
        <v>99</v>
      </c>
      <c r="N303" s="50">
        <f>Q303*100/SUM($Q$205:$Q$298)</f>
        <v>0</v>
      </c>
      <c r="O303" s="50">
        <f>SUM($N$204:N303)</f>
        <v>100.00000000000006</v>
      </c>
      <c r="P303" s="51">
        <f>'6. Distribution generators'!J120</f>
        <v>0</v>
      </c>
      <c r="Q303" s="49">
        <f>100-SUM($P$204:P302)</f>
        <v>0</v>
      </c>
      <c r="R303" s="49">
        <f t="shared" si="115"/>
        <v>0</v>
      </c>
      <c r="S303" s="48">
        <f t="shared" si="111"/>
        <v>0.8</v>
      </c>
      <c r="T303" s="49">
        <f t="shared" si="116"/>
        <v>0</v>
      </c>
      <c r="U303" s="50">
        <f t="shared" si="113"/>
        <v>-0.96</v>
      </c>
      <c r="V303" s="50">
        <f t="shared" si="98"/>
        <v>-0.96</v>
      </c>
      <c r="W303" s="49">
        <f t="shared" si="99"/>
        <v>-0.96</v>
      </c>
      <c r="X303" s="48">
        <f t="shared" si="100"/>
        <v>13.24</v>
      </c>
      <c r="Y303" s="50">
        <f t="shared" si="101"/>
        <v>-7.2507552870090627E-2</v>
      </c>
      <c r="Z303" s="50">
        <f t="shared" si="102"/>
        <v>-7.2507552870090626</v>
      </c>
      <c r="AA303" s="48">
        <f>SUM($X$240:X303)</f>
        <v>847.36000000000047</v>
      </c>
    </row>
    <row r="304" spans="1:27" x14ac:dyDescent="0.25">
      <c r="A304" s="48">
        <f t="shared" si="104"/>
        <v>200</v>
      </c>
      <c r="B304" s="48" t="s">
        <v>29</v>
      </c>
      <c r="C304" s="48">
        <f t="shared" si="107"/>
        <v>13.24</v>
      </c>
      <c r="D304" s="48">
        <f t="shared" si="108"/>
        <v>29</v>
      </c>
      <c r="E304" s="48">
        <f t="shared" si="114"/>
        <v>15.76</v>
      </c>
      <c r="F304" s="48">
        <f>VLOOKUP(B304,'5. Control Tower-Mini Optimizer'!$D$34:$H$36,3,FALSE)</f>
        <v>25</v>
      </c>
      <c r="G304" s="48">
        <f>VLOOKUP(B304,'5. Control Tower-Mini Optimizer'!$D$34:$H$36,4,FALSE)</f>
        <v>10</v>
      </c>
      <c r="H304" s="48">
        <f t="shared" si="103"/>
        <v>64</v>
      </c>
      <c r="I304" s="48">
        <f>VLOOKUP(B304,'5. Control Tower-Mini Optimizer'!$D$34:$H$36,5,FALSE)</f>
        <v>85</v>
      </c>
      <c r="J304" s="49" cm="1">
        <f t="array" ref="J304">_xlfn.XLOOKUP(SUM(F304:G304)&amp;B304,M:M&amp;B:B,O:O)</f>
        <v>82.762783535782802</v>
      </c>
      <c r="K304" s="48">
        <v>1</v>
      </c>
      <c r="L304" s="48">
        <f t="shared" si="105"/>
        <v>65</v>
      </c>
      <c r="M304" s="48">
        <f>SUM($K$204:K304)</f>
        <v>100</v>
      </c>
      <c r="N304" s="50">
        <f>Q304*100/SUM($Q$205:$Q$298)</f>
        <v>0</v>
      </c>
      <c r="O304" s="50">
        <f>SUM($N$204:N304)</f>
        <v>100.00000000000006</v>
      </c>
      <c r="P304" s="51">
        <f>'6. Distribution generators'!J121</f>
        <v>0</v>
      </c>
      <c r="Q304" s="49">
        <f>100-SUM($P$204:P303)</f>
        <v>0</v>
      </c>
      <c r="R304" s="49">
        <f t="shared" si="115"/>
        <v>0</v>
      </c>
      <c r="S304" s="48">
        <f t="shared" si="111"/>
        <v>0.8</v>
      </c>
      <c r="T304" s="49">
        <f t="shared" si="116"/>
        <v>0</v>
      </c>
      <c r="U304" s="50">
        <f t="shared" si="113"/>
        <v>-0.96</v>
      </c>
      <c r="V304" s="50">
        <f t="shared" si="98"/>
        <v>-0.96</v>
      </c>
      <c r="W304" s="49">
        <f t="shared" si="99"/>
        <v>-0.96</v>
      </c>
      <c r="X304" s="48">
        <f t="shared" si="100"/>
        <v>13.24</v>
      </c>
      <c r="Y304" s="50">
        <f t="shared" si="101"/>
        <v>-7.2507552870090627E-2</v>
      </c>
      <c r="Z304" s="50">
        <f t="shared" si="102"/>
        <v>-7.2507552870090626</v>
      </c>
      <c r="AA304" s="48">
        <f>SUM($X$240:X304)</f>
        <v>860.60000000000048</v>
      </c>
    </row>
  </sheetData>
  <autoFilter ref="A1:AA1562" xr:uid="{00000000-0009-0000-0000-000000000000}"/>
  <conditionalFormatting sqref="A1:AA1">
    <cfRule type="expression" dxfId="13" priority="5">
      <formula>$B1="Bookcase"</formula>
    </cfRule>
    <cfRule type="expression" dxfId="12" priority="6">
      <formula>$B1="Pen"</formula>
    </cfRule>
    <cfRule type="expression" dxfId="11" priority="7">
      <formula>$B1="Keytronic Keyboard"</formula>
    </cfRule>
  </conditionalFormatting>
  <conditionalFormatting sqref="A2:AA304">
    <cfRule type="expression" dxfId="10" priority="1">
      <formula>$F2+$G2&gt;=$M2</formula>
    </cfRule>
    <cfRule type="expression" dxfId="9" priority="2">
      <formula>AND($F2+$G2&lt;=$M2,$B2="Keyboard")</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95DE-DB92-4136-8BFE-CF2614EAAFE6}">
  <dimension ref="A1"/>
  <sheetViews>
    <sheetView zoomScale="85" zoomScaleNormal="85" workbookViewId="0">
      <selection activeCell="U66" sqref="U66"/>
    </sheetView>
  </sheetViews>
  <sheetFormatPr defaultColWidth="9" defaultRowHeight="14.2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DAFF2-156C-413C-81E0-B9462D9204F8}">
  <dimension ref="A1:AA364"/>
  <sheetViews>
    <sheetView zoomScale="85" zoomScaleNormal="85" workbookViewId="0">
      <pane ySplit="1" topLeftCell="A2" activePane="bottomLeft" state="frozen"/>
      <selection pane="bottomLeft"/>
    </sheetView>
  </sheetViews>
  <sheetFormatPr defaultRowHeight="14.25" x14ac:dyDescent="0.2"/>
  <cols>
    <col min="1" max="1" width="6.5" style="37" customWidth="1"/>
    <col min="2" max="2" width="17.625" style="37" bestFit="1" customWidth="1"/>
    <col min="3" max="3" width="8.625" style="37" bestFit="1" customWidth="1"/>
    <col min="4" max="4" width="8.75" style="37" bestFit="1" customWidth="1"/>
    <col min="5" max="5" width="8.75" style="37" customWidth="1"/>
    <col min="6" max="6" width="11.75" style="37" customWidth="1"/>
    <col min="7" max="7" width="7.75" style="37" customWidth="1"/>
    <col min="8" max="8" width="6.5" style="37" customWidth="1"/>
    <col min="9" max="9" width="11.625" style="37" customWidth="1"/>
    <col min="10" max="10" width="10.875" style="37" customWidth="1"/>
    <col min="11" max="11" width="9.75" style="37" customWidth="1"/>
    <col min="12" max="12" width="11.75" style="37" customWidth="1"/>
    <col min="13" max="13" width="9.125" style="37" customWidth="1"/>
    <col min="14" max="14" width="11.375" style="37" customWidth="1"/>
    <col min="15" max="23" width="12.25" style="37" customWidth="1"/>
    <col min="24" max="24" width="10.5" style="37" bestFit="1" customWidth="1"/>
    <col min="25" max="27" width="12.75" style="37" customWidth="1"/>
  </cols>
  <sheetData>
    <row r="1" spans="1:27" ht="36" customHeight="1" x14ac:dyDescent="0.2">
      <c r="A1" s="36" t="s">
        <v>0</v>
      </c>
      <c r="B1" s="36" t="s">
        <v>1</v>
      </c>
      <c r="C1" s="36" t="s">
        <v>2</v>
      </c>
      <c r="D1" s="36" t="s">
        <v>3</v>
      </c>
      <c r="E1" s="36" t="s">
        <v>4</v>
      </c>
      <c r="F1" s="36" t="s">
        <v>5</v>
      </c>
      <c r="G1" s="36"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row>
    <row r="2" spans="1:27" x14ac:dyDescent="0.2">
      <c r="A2" s="37" cm="1">
        <f t="array" ref="A2:Z304">_xlfn._xlws.SORT('2. Micro purchasing decisions'!A2:Z304,1,1)</f>
        <v>1</v>
      </c>
      <c r="B2" s="37" t="str">
        <v>Keyboard</v>
      </c>
      <c r="C2" s="38">
        <v>17.88</v>
      </c>
      <c r="D2" s="38">
        <v>37.229999999999997</v>
      </c>
      <c r="E2" s="38">
        <v>19.349999999999998</v>
      </c>
      <c r="F2" s="37">
        <v>26</v>
      </c>
      <c r="G2" s="37">
        <v>0</v>
      </c>
      <c r="H2" s="37">
        <v>0</v>
      </c>
      <c r="I2" s="37">
        <v>59</v>
      </c>
      <c r="J2" s="39">
        <v>64.979992541191081</v>
      </c>
      <c r="K2" s="37">
        <v>1</v>
      </c>
      <c r="L2" s="37">
        <v>1</v>
      </c>
      <c r="M2" s="37">
        <v>27</v>
      </c>
      <c r="N2" s="39">
        <v>2.4830068621481947</v>
      </c>
      <c r="O2" s="39">
        <v>67.462999403339282</v>
      </c>
      <c r="P2" s="39">
        <v>0.44418237149131201</v>
      </c>
      <c r="Q2" s="39">
        <v>99.320274485927811</v>
      </c>
      <c r="R2" s="39">
        <v>19.218473113027031</v>
      </c>
      <c r="S2" s="37">
        <v>0.8</v>
      </c>
      <c r="T2" s="39">
        <v>29.581550552888739</v>
      </c>
      <c r="U2" s="39">
        <v>-0.87</v>
      </c>
      <c r="V2" s="39">
        <v>-5.9136119724280426E-3</v>
      </c>
      <c r="W2" s="39">
        <v>48.794110053943342</v>
      </c>
      <c r="X2" s="39">
        <v>17.88</v>
      </c>
      <c r="Y2" s="39">
        <v>2.7289770723681959</v>
      </c>
      <c r="Z2" s="39">
        <v>272.8977072368196</v>
      </c>
      <c r="AA2" s="39">
        <f>SUM($X$2:X2)</f>
        <v>17.88</v>
      </c>
    </row>
    <row r="3" spans="1:27" x14ac:dyDescent="0.2">
      <c r="A3" s="37">
        <v>2</v>
      </c>
      <c r="B3" s="37" t="str">
        <v>Keyboard</v>
      </c>
      <c r="C3" s="38">
        <v>17.88</v>
      </c>
      <c r="D3" s="38">
        <v>37.229999999999997</v>
      </c>
      <c r="E3" s="38">
        <v>19.349999999999998</v>
      </c>
      <c r="F3" s="37">
        <v>26</v>
      </c>
      <c r="G3" s="37">
        <v>0</v>
      </c>
      <c r="H3" s="37">
        <v>1</v>
      </c>
      <c r="I3" s="37">
        <v>59</v>
      </c>
      <c r="J3" s="39">
        <v>64.979992541191081</v>
      </c>
      <c r="K3" s="37">
        <v>1</v>
      </c>
      <c r="L3" s="37">
        <v>2</v>
      </c>
      <c r="M3" s="37">
        <v>28</v>
      </c>
      <c r="N3" s="39">
        <v>2.4719023028609119</v>
      </c>
      <c r="O3" s="39">
        <v>69.934901706200193</v>
      </c>
      <c r="P3" s="39">
        <v>0.67146263155013786</v>
      </c>
      <c r="Q3" s="39">
        <v>98.876092114436503</v>
      </c>
      <c r="R3" s="39">
        <v>19.132523824143462</v>
      </c>
      <c r="S3" s="37">
        <v>0.8</v>
      </c>
      <c r="T3" s="39">
        <v>29.449255275363768</v>
      </c>
      <c r="U3" s="39">
        <v>-0.87</v>
      </c>
      <c r="V3" s="39">
        <v>-9.7779986044024252E-3</v>
      </c>
      <c r="W3" s="39">
        <v>48.572001100902824</v>
      </c>
      <c r="X3" s="39">
        <v>17.88</v>
      </c>
      <c r="Y3" s="39">
        <v>2.7165548714151471</v>
      </c>
      <c r="Z3" s="39">
        <v>271.6554871415147</v>
      </c>
      <c r="AA3" s="39">
        <f>SUM($X$2:X3)</f>
        <v>35.76</v>
      </c>
    </row>
    <row r="4" spans="1:27" x14ac:dyDescent="0.2">
      <c r="A4" s="37">
        <v>3</v>
      </c>
      <c r="B4" s="37" t="str">
        <v>Keyboard</v>
      </c>
      <c r="C4" s="38">
        <v>17.88</v>
      </c>
      <c r="D4" s="38">
        <v>37.229999999999997</v>
      </c>
      <c r="E4" s="38">
        <v>19.349999999999998</v>
      </c>
      <c r="F4" s="37">
        <v>26</v>
      </c>
      <c r="G4" s="37">
        <v>0</v>
      </c>
      <c r="H4" s="37">
        <v>2</v>
      </c>
      <c r="I4" s="37">
        <v>59</v>
      </c>
      <c r="J4" s="39">
        <v>64.979992541191081</v>
      </c>
      <c r="K4" s="37">
        <v>1</v>
      </c>
      <c r="L4" s="37">
        <v>3</v>
      </c>
      <c r="M4" s="37">
        <v>29</v>
      </c>
      <c r="N4" s="39">
        <v>2.4551157370721586</v>
      </c>
      <c r="O4" s="39">
        <v>72.390017443272356</v>
      </c>
      <c r="P4" s="39">
        <v>0.98203176438253603</v>
      </c>
      <c r="Q4" s="39">
        <v>98.204629482886361</v>
      </c>
      <c r="R4" s="39">
        <v>19.002595804938508</v>
      </c>
      <c r="S4" s="37">
        <v>0.8</v>
      </c>
      <c r="T4" s="39">
        <v>29.249266845182873</v>
      </c>
      <c r="U4" s="39">
        <v>-0.87</v>
      </c>
      <c r="V4" s="39">
        <v>-1.561972349888866E-2</v>
      </c>
      <c r="W4" s="39">
        <v>48.236242926622495</v>
      </c>
      <c r="X4" s="39">
        <v>17.88</v>
      </c>
      <c r="Y4" s="39">
        <v>2.6977764500348154</v>
      </c>
      <c r="Z4" s="39">
        <v>269.77764500348155</v>
      </c>
      <c r="AA4" s="39">
        <f>SUM($X$2:X4)</f>
        <v>53.64</v>
      </c>
    </row>
    <row r="5" spans="1:27" x14ac:dyDescent="0.2">
      <c r="A5" s="37">
        <v>4</v>
      </c>
      <c r="B5" s="37" t="str">
        <v>Keyboard</v>
      </c>
      <c r="C5" s="38">
        <v>17.88</v>
      </c>
      <c r="D5" s="38">
        <v>37.229999999999997</v>
      </c>
      <c r="E5" s="38">
        <v>19.349999999999998</v>
      </c>
      <c r="F5" s="37">
        <v>26</v>
      </c>
      <c r="G5" s="37">
        <v>0</v>
      </c>
      <c r="H5" s="37">
        <v>3</v>
      </c>
      <c r="I5" s="37">
        <v>59</v>
      </c>
      <c r="J5" s="39">
        <v>64.979992541191081</v>
      </c>
      <c r="K5" s="37">
        <v>1</v>
      </c>
      <c r="L5" s="37">
        <v>4</v>
      </c>
      <c r="M5" s="37">
        <v>30</v>
      </c>
      <c r="N5" s="39">
        <v>2.4305649429625951</v>
      </c>
      <c r="O5" s="39">
        <v>74.820582386234946</v>
      </c>
      <c r="P5" s="39">
        <v>1.3895442469517987</v>
      </c>
      <c r="Q5" s="39">
        <v>97.22259771850382</v>
      </c>
      <c r="R5" s="39">
        <v>18.812572658530488</v>
      </c>
      <c r="S5" s="37">
        <v>0.8</v>
      </c>
      <c r="T5" s="39">
        <v>28.956778504479175</v>
      </c>
      <c r="U5" s="39">
        <v>-0.87</v>
      </c>
      <c r="V5" s="39">
        <v>-2.4163399849016765E-2</v>
      </c>
      <c r="W5" s="39">
        <v>47.745187763160644</v>
      </c>
      <c r="X5" s="39">
        <v>17.88</v>
      </c>
      <c r="Y5" s="39">
        <v>2.670312514718157</v>
      </c>
      <c r="Z5" s="39">
        <v>267.03125147181572</v>
      </c>
      <c r="AA5" s="39">
        <f>SUM($X$2:X5)</f>
        <v>71.52</v>
      </c>
    </row>
    <row r="6" spans="1:27" x14ac:dyDescent="0.2">
      <c r="A6" s="37">
        <v>5</v>
      </c>
      <c r="B6" s="37" t="str">
        <v>Keyboard</v>
      </c>
      <c r="C6" s="38">
        <v>17.88</v>
      </c>
      <c r="D6" s="38">
        <v>37.229999999999997</v>
      </c>
      <c r="E6" s="38">
        <v>19.349999999999998</v>
      </c>
      <c r="F6" s="37">
        <v>26</v>
      </c>
      <c r="G6" s="37">
        <v>0</v>
      </c>
      <c r="H6" s="37">
        <v>4</v>
      </c>
      <c r="I6" s="37">
        <v>59</v>
      </c>
      <c r="J6" s="39">
        <v>64.979992541191081</v>
      </c>
      <c r="K6" s="37">
        <v>1</v>
      </c>
      <c r="L6" s="37">
        <v>5</v>
      </c>
      <c r="M6" s="37">
        <v>31</v>
      </c>
      <c r="N6" s="39">
        <v>2.3958263367888004</v>
      </c>
      <c r="O6" s="39">
        <v>77.216408723023747</v>
      </c>
      <c r="P6" s="39">
        <v>1.9022271811069287</v>
      </c>
      <c r="Q6" s="39">
        <v>95.833053471552034</v>
      </c>
      <c r="R6" s="39">
        <v>18.543695846745315</v>
      </c>
      <c r="S6" s="37">
        <v>0.8</v>
      </c>
      <c r="T6" s="39">
        <v>28.542916645967058</v>
      </c>
      <c r="U6" s="39">
        <v>-0.87</v>
      </c>
      <c r="V6" s="39">
        <v>-3.6252434797497297E-2</v>
      </c>
      <c r="W6" s="39">
        <v>47.050360057914872</v>
      </c>
      <c r="X6" s="39">
        <v>17.88</v>
      </c>
      <c r="Y6" s="39">
        <v>2.6314519048050826</v>
      </c>
      <c r="Z6" s="39">
        <v>263.14519048050829</v>
      </c>
      <c r="AA6" s="39">
        <f>SUM($X$2:X6)</f>
        <v>89.399999999999991</v>
      </c>
    </row>
    <row r="7" spans="1:27" x14ac:dyDescent="0.2">
      <c r="A7" s="37">
        <v>6</v>
      </c>
      <c r="B7" s="37" t="str">
        <v>Keyboard</v>
      </c>
      <c r="C7" s="38">
        <v>17.88</v>
      </c>
      <c r="D7" s="38">
        <v>37.229999999999997</v>
      </c>
      <c r="E7" s="38">
        <v>19.349999999999998</v>
      </c>
      <c r="F7" s="37">
        <v>26</v>
      </c>
      <c r="G7" s="37">
        <v>0</v>
      </c>
      <c r="H7" s="37">
        <v>5</v>
      </c>
      <c r="I7" s="37">
        <v>59</v>
      </c>
      <c r="J7" s="39">
        <v>64.979992541191081</v>
      </c>
      <c r="K7" s="37">
        <v>1</v>
      </c>
      <c r="L7" s="37">
        <v>6</v>
      </c>
      <c r="M7" s="37">
        <v>32</v>
      </c>
      <c r="N7" s="39">
        <v>2.3482706572611267</v>
      </c>
      <c r="O7" s="39">
        <v>79.564679380284872</v>
      </c>
      <c r="P7" s="39">
        <v>2.5193908240228695</v>
      </c>
      <c r="Q7" s="39">
        <v>93.930826290445097</v>
      </c>
      <c r="R7" s="39">
        <v>18.175614887201125</v>
      </c>
      <c r="S7" s="37">
        <v>0.8</v>
      </c>
      <c r="T7" s="39">
        <v>27.97635730234617</v>
      </c>
      <c r="U7" s="39">
        <v>-0.87</v>
      </c>
      <c r="V7" s="39">
        <v>-5.2801811273127656E-2</v>
      </c>
      <c r="W7" s="39">
        <v>46.099170378274167</v>
      </c>
      <c r="X7" s="39">
        <v>17.88</v>
      </c>
      <c r="Y7" s="39">
        <v>2.5782533768609714</v>
      </c>
      <c r="Z7" s="39">
        <v>257.82533768609716</v>
      </c>
      <c r="AA7" s="39">
        <f>SUM($X$2:X7)</f>
        <v>107.27999999999999</v>
      </c>
    </row>
    <row r="8" spans="1:27" x14ac:dyDescent="0.2">
      <c r="A8" s="37">
        <v>7</v>
      </c>
      <c r="B8" s="37" t="str">
        <v>Keyboard</v>
      </c>
      <c r="C8" s="38">
        <v>17.88</v>
      </c>
      <c r="D8" s="38">
        <v>37.229999999999997</v>
      </c>
      <c r="E8" s="38">
        <v>19.349999999999998</v>
      </c>
      <c r="F8" s="37">
        <v>26</v>
      </c>
      <c r="G8" s="37">
        <v>0</v>
      </c>
      <c r="H8" s="37">
        <v>6</v>
      </c>
      <c r="I8" s="37">
        <v>59</v>
      </c>
      <c r="J8" s="39">
        <v>64.979992541191081</v>
      </c>
      <c r="K8" s="37">
        <v>1</v>
      </c>
      <c r="L8" s="37">
        <v>7</v>
      </c>
      <c r="M8" s="37">
        <v>33</v>
      </c>
      <c r="N8" s="39">
        <v>2.2852858866605552</v>
      </c>
      <c r="O8" s="39">
        <v>81.849965266945432</v>
      </c>
      <c r="P8" s="39">
        <v>3.2282849471394677</v>
      </c>
      <c r="Q8" s="39">
        <v>91.411435466422233</v>
      </c>
      <c r="R8" s="39">
        <v>17.688112762752702</v>
      </c>
      <c r="S8" s="37">
        <v>0.8</v>
      </c>
      <c r="T8" s="39">
        <v>27.225981939319198</v>
      </c>
      <c r="U8" s="39">
        <v>-0.87</v>
      </c>
      <c r="V8" s="39">
        <v>-7.4720511442126575E-2</v>
      </c>
      <c r="W8" s="39">
        <v>44.839374190629769</v>
      </c>
      <c r="X8" s="39">
        <v>17.88</v>
      </c>
      <c r="Y8" s="39">
        <v>2.5077949771045733</v>
      </c>
      <c r="Z8" s="39">
        <v>250.77949771045732</v>
      </c>
      <c r="AA8" s="39">
        <f>SUM($X$2:X8)</f>
        <v>125.15999999999998</v>
      </c>
    </row>
    <row r="9" spans="1:27" x14ac:dyDescent="0.2">
      <c r="A9" s="37">
        <v>8</v>
      </c>
      <c r="B9" s="37" t="str">
        <v>Keyboard</v>
      </c>
      <c r="C9" s="38">
        <v>17.88</v>
      </c>
      <c r="D9" s="38">
        <v>37.229999999999997</v>
      </c>
      <c r="E9" s="38">
        <v>19.349999999999998</v>
      </c>
      <c r="F9" s="37">
        <v>26</v>
      </c>
      <c r="G9" s="37">
        <v>0</v>
      </c>
      <c r="H9" s="37">
        <v>7</v>
      </c>
      <c r="I9" s="37">
        <v>59</v>
      </c>
      <c r="J9" s="39">
        <v>64.979992541191081</v>
      </c>
      <c r="K9" s="37">
        <v>1</v>
      </c>
      <c r="L9" s="37">
        <v>8</v>
      </c>
      <c r="M9" s="37">
        <v>34</v>
      </c>
      <c r="N9" s="39">
        <v>2.2045787629820683</v>
      </c>
      <c r="O9" s="39">
        <v>84.054544029927499</v>
      </c>
      <c r="P9" s="39">
        <v>4.0021313357702981</v>
      </c>
      <c r="Q9" s="39">
        <v>88.183150519282762</v>
      </c>
      <c r="R9" s="39">
        <v>17.063439625481212</v>
      </c>
      <c r="S9" s="37">
        <v>0.8</v>
      </c>
      <c r="T9" s="39">
        <v>26.264469550663179</v>
      </c>
      <c r="U9" s="39">
        <v>-0.87</v>
      </c>
      <c r="V9" s="39">
        <v>-0.10280659048223997</v>
      </c>
      <c r="W9" s="39">
        <v>43.225102585662157</v>
      </c>
      <c r="X9" s="39">
        <v>17.88</v>
      </c>
      <c r="Y9" s="39">
        <v>2.4175113302943041</v>
      </c>
      <c r="Z9" s="39">
        <v>241.75113302943041</v>
      </c>
      <c r="AA9" s="39">
        <f>SUM($X$2:X9)</f>
        <v>143.04</v>
      </c>
    </row>
    <row r="10" spans="1:27" x14ac:dyDescent="0.2">
      <c r="A10" s="37">
        <v>9</v>
      </c>
      <c r="B10" s="37" t="str">
        <v>Keyboard</v>
      </c>
      <c r="C10" s="38">
        <v>17.88</v>
      </c>
      <c r="D10" s="38">
        <v>37.229999999999997</v>
      </c>
      <c r="E10" s="38">
        <v>19.349999999999998</v>
      </c>
      <c r="F10" s="37">
        <v>26</v>
      </c>
      <c r="G10" s="37">
        <v>0</v>
      </c>
      <c r="H10" s="37">
        <v>8</v>
      </c>
      <c r="I10" s="37">
        <v>59</v>
      </c>
      <c r="J10" s="39">
        <v>64.979992541191081</v>
      </c>
      <c r="K10" s="37">
        <v>1</v>
      </c>
      <c r="L10" s="37">
        <v>9</v>
      </c>
      <c r="M10" s="37">
        <v>35</v>
      </c>
      <c r="N10" s="39">
        <v>2.104525479587811</v>
      </c>
      <c r="O10" s="39">
        <v>86.159069509515305</v>
      </c>
      <c r="P10" s="39">
        <v>4.8001407239565665</v>
      </c>
      <c r="Q10" s="39">
        <v>84.181019183512461</v>
      </c>
      <c r="R10" s="39">
        <v>16.28902721200966</v>
      </c>
      <c r="S10" s="37">
        <v>0.8</v>
      </c>
      <c r="T10" s="39">
        <v>25.072474753617353</v>
      </c>
      <c r="U10" s="39">
        <v>-0.87</v>
      </c>
      <c r="V10" s="39">
        <v>-0.1376251331034416</v>
      </c>
      <c r="W10" s="39">
        <v>41.223876832523572</v>
      </c>
      <c r="X10" s="39">
        <v>17.88</v>
      </c>
      <c r="Y10" s="39">
        <v>2.3055859526019895</v>
      </c>
      <c r="Z10" s="39">
        <v>230.55859526019896</v>
      </c>
      <c r="AA10" s="39">
        <f>SUM($X$2:X10)</f>
        <v>160.91999999999999</v>
      </c>
    </row>
    <row r="11" spans="1:27" x14ac:dyDescent="0.2">
      <c r="A11" s="37">
        <v>10</v>
      </c>
      <c r="B11" s="37" t="str">
        <v>Pen</v>
      </c>
      <c r="C11" s="38">
        <v>0.92</v>
      </c>
      <c r="D11" s="38">
        <v>2.34</v>
      </c>
      <c r="E11" s="38">
        <v>1.42</v>
      </c>
      <c r="F11" s="37">
        <v>16</v>
      </c>
      <c r="G11" s="37">
        <v>20</v>
      </c>
      <c r="H11" s="37">
        <v>0</v>
      </c>
      <c r="I11" s="37">
        <v>75</v>
      </c>
      <c r="J11" s="39">
        <v>89.770693932156561</v>
      </c>
      <c r="K11" s="37">
        <v>1</v>
      </c>
      <c r="L11" s="37">
        <v>1</v>
      </c>
      <c r="M11" s="37">
        <v>37</v>
      </c>
      <c r="N11" s="39">
        <v>1.6517140647533517</v>
      </c>
      <c r="O11" s="39">
        <v>91.422407996909911</v>
      </c>
      <c r="P11" s="39">
        <v>8.0075379899697232</v>
      </c>
      <c r="Q11" s="39">
        <v>64.949253217735361</v>
      </c>
      <c r="R11" s="39">
        <v>0.92227939569184203</v>
      </c>
      <c r="S11" s="37">
        <v>0.8</v>
      </c>
      <c r="T11" s="39">
        <v>1.2158500202360059</v>
      </c>
      <c r="U11" s="39">
        <v>-5.7000000000000002E-2</v>
      </c>
      <c r="V11" s="39">
        <v>-1.9978925665890844E-2</v>
      </c>
      <c r="W11" s="39">
        <v>2.1181504902619572</v>
      </c>
      <c r="X11" s="39">
        <v>0.92</v>
      </c>
      <c r="Y11" s="39">
        <v>2.3023374894151707</v>
      </c>
      <c r="Z11" s="39">
        <v>230.23374894151706</v>
      </c>
      <c r="AA11" s="39">
        <f>SUM($X$2:X11)</f>
        <v>161.83999999999997</v>
      </c>
    </row>
    <row r="12" spans="1:27" x14ac:dyDescent="0.2">
      <c r="A12" s="37">
        <v>11</v>
      </c>
      <c r="B12" s="37" t="str">
        <v>Bookcase</v>
      </c>
      <c r="C12" s="38">
        <v>13.24</v>
      </c>
      <c r="D12" s="38">
        <v>29</v>
      </c>
      <c r="E12" s="38">
        <v>15.76</v>
      </c>
      <c r="F12" s="37">
        <v>25</v>
      </c>
      <c r="G12" s="37">
        <v>10</v>
      </c>
      <c r="H12" s="37">
        <v>0</v>
      </c>
      <c r="I12" s="37">
        <v>85</v>
      </c>
      <c r="J12" s="39">
        <v>82.762783535782802</v>
      </c>
      <c r="K12" s="37">
        <v>1</v>
      </c>
      <c r="L12" s="37">
        <v>1</v>
      </c>
      <c r="M12" s="37">
        <v>36</v>
      </c>
      <c r="N12" s="39">
        <v>1.8091078056993404</v>
      </c>
      <c r="O12" s="39">
        <v>84.571891341482143</v>
      </c>
      <c r="P12" s="39">
        <v>7.2067841909727512</v>
      </c>
      <c r="Q12" s="39">
        <v>75.661112086934565</v>
      </c>
      <c r="R12" s="39">
        <v>11.924191264900887</v>
      </c>
      <c r="S12" s="37">
        <v>0.8</v>
      </c>
      <c r="T12" s="39">
        <v>17.55337800416882</v>
      </c>
      <c r="U12" s="39">
        <v>-0.96</v>
      </c>
      <c r="V12" s="39">
        <v>-0.23365332396542815</v>
      </c>
      <c r="W12" s="39">
        <v>29.24391594510428</v>
      </c>
      <c r="X12" s="39">
        <v>13.24</v>
      </c>
      <c r="Y12" s="39">
        <v>2.2087549807480573</v>
      </c>
      <c r="Z12" s="39">
        <v>220.87549807480573</v>
      </c>
      <c r="AA12" s="39">
        <f>SUM($X$2:X12)</f>
        <v>175.07999999999998</v>
      </c>
    </row>
    <row r="13" spans="1:27" x14ac:dyDescent="0.2">
      <c r="A13" s="37">
        <v>12</v>
      </c>
      <c r="B13" s="37" t="str">
        <v>Keyboard</v>
      </c>
      <c r="C13" s="38">
        <v>17.88</v>
      </c>
      <c r="D13" s="38">
        <v>37.229999999999997</v>
      </c>
      <c r="E13" s="38">
        <v>19.349999999999998</v>
      </c>
      <c r="F13" s="37">
        <v>26</v>
      </c>
      <c r="G13" s="37">
        <v>0</v>
      </c>
      <c r="H13" s="37">
        <v>9</v>
      </c>
      <c r="I13" s="37">
        <v>59</v>
      </c>
      <c r="J13" s="39">
        <v>64.979992541191081</v>
      </c>
      <c r="K13" s="37">
        <v>1</v>
      </c>
      <c r="L13" s="37">
        <v>10</v>
      </c>
      <c r="M13" s="37">
        <v>36</v>
      </c>
      <c r="N13" s="39">
        <v>1.9845219614888969</v>
      </c>
      <c r="O13" s="39">
        <v>88.1435914710042</v>
      </c>
      <c r="P13" s="39">
        <v>5.5700585499997528</v>
      </c>
      <c r="Q13" s="39">
        <v>79.380878459555902</v>
      </c>
      <c r="R13" s="39">
        <v>15.360199981924065</v>
      </c>
      <c r="S13" s="37">
        <v>0.8</v>
      </c>
      <c r="T13" s="39">
        <v>23.642800840394131</v>
      </c>
      <c r="U13" s="39">
        <v>-0.87</v>
      </c>
      <c r="V13" s="39">
        <v>-0.17938635740186368</v>
      </c>
      <c r="W13" s="39">
        <v>38.823614464916332</v>
      </c>
      <c r="X13" s="39">
        <v>17.88</v>
      </c>
      <c r="Y13" s="39">
        <v>2.1713430908789895</v>
      </c>
      <c r="Z13" s="39">
        <v>217.13430908789894</v>
      </c>
      <c r="AA13" s="39">
        <f>SUM($X$2:X13)</f>
        <v>192.95999999999998</v>
      </c>
    </row>
    <row r="14" spans="1:27" x14ac:dyDescent="0.2">
      <c r="A14" s="37">
        <v>13</v>
      </c>
      <c r="B14" s="37" t="str">
        <v>Keyboard</v>
      </c>
      <c r="C14" s="38">
        <v>17.88</v>
      </c>
      <c r="D14" s="38">
        <v>37.229999999999997</v>
      </c>
      <c r="E14" s="38">
        <v>19.349999999999998</v>
      </c>
      <c r="F14" s="37">
        <v>26</v>
      </c>
      <c r="G14" s="37">
        <v>0</v>
      </c>
      <c r="H14" s="37">
        <v>10</v>
      </c>
      <c r="I14" s="37">
        <v>59</v>
      </c>
      <c r="J14" s="39">
        <v>64.979992541191081</v>
      </c>
      <c r="K14" s="37">
        <v>1</v>
      </c>
      <c r="L14" s="37">
        <v>11</v>
      </c>
      <c r="M14" s="37">
        <v>37</v>
      </c>
      <c r="N14" s="39">
        <v>1.8452704977389034</v>
      </c>
      <c r="O14" s="39">
        <v>89.988861968743109</v>
      </c>
      <c r="P14" s="39">
        <v>6.2532919988267643</v>
      </c>
      <c r="Q14" s="39">
        <v>73.810819909556145</v>
      </c>
      <c r="R14" s="39">
        <v>14.282393652499113</v>
      </c>
      <c r="S14" s="37">
        <v>0.8</v>
      </c>
      <c r="T14" s="39">
        <v>21.9838146018622</v>
      </c>
      <c r="U14" s="39">
        <v>-0.87</v>
      </c>
      <c r="V14" s="39">
        <v>-0.22784586678686153</v>
      </c>
      <c r="W14" s="39">
        <v>36.038362387574452</v>
      </c>
      <c r="X14" s="39">
        <v>17.88</v>
      </c>
      <c r="Y14" s="39">
        <v>2.0155683661954393</v>
      </c>
      <c r="Z14" s="39">
        <v>201.55683661954393</v>
      </c>
      <c r="AA14" s="39">
        <f>SUM($X$2:X14)</f>
        <v>210.83999999999997</v>
      </c>
    </row>
    <row r="15" spans="1:27" x14ac:dyDescent="0.2">
      <c r="A15" s="37">
        <v>14</v>
      </c>
      <c r="B15" s="37" t="str">
        <v>Pen</v>
      </c>
      <c r="C15" s="38">
        <v>0.92</v>
      </c>
      <c r="D15" s="38">
        <v>2.34</v>
      </c>
      <c r="E15" s="38">
        <v>1.42</v>
      </c>
      <c r="F15" s="37">
        <v>16</v>
      </c>
      <c r="G15" s="37">
        <v>20</v>
      </c>
      <c r="H15" s="37">
        <v>1</v>
      </c>
      <c r="I15" s="37">
        <v>75</v>
      </c>
      <c r="J15" s="39">
        <v>89.770693932156561</v>
      </c>
      <c r="K15" s="37">
        <v>1</v>
      </c>
      <c r="L15" s="37">
        <v>2</v>
      </c>
      <c r="M15" s="37">
        <v>38</v>
      </c>
      <c r="N15" s="39">
        <v>1.4480756475764751</v>
      </c>
      <c r="O15" s="39">
        <v>92.870483644486384</v>
      </c>
      <c r="P15" s="39">
        <v>7.7072553153458561</v>
      </c>
      <c r="Q15" s="39">
        <v>56.941715227765627</v>
      </c>
      <c r="R15" s="39">
        <v>0.80857235623427182</v>
      </c>
      <c r="S15" s="37">
        <v>0.8</v>
      </c>
      <c r="T15" s="39">
        <v>1.0659489090637724</v>
      </c>
      <c r="U15" s="39">
        <v>-5.7000000000000002E-2</v>
      </c>
      <c r="V15" s="39">
        <v>-2.4543222320173596E-2</v>
      </c>
      <c r="W15" s="39">
        <v>1.8499780429778707</v>
      </c>
      <c r="X15" s="39">
        <v>0.92</v>
      </c>
      <c r="Y15" s="39">
        <v>2.01084569888899</v>
      </c>
      <c r="Z15" s="39">
        <v>201.08456988889901</v>
      </c>
      <c r="AA15" s="39">
        <f>SUM($X$2:X15)</f>
        <v>211.75999999999996</v>
      </c>
    </row>
    <row r="16" spans="1:27" x14ac:dyDescent="0.2">
      <c r="A16" s="37">
        <v>15</v>
      </c>
      <c r="B16" s="37" t="str">
        <v>Bookcase</v>
      </c>
      <c r="C16" s="38">
        <v>13.24</v>
      </c>
      <c r="D16" s="38">
        <v>29</v>
      </c>
      <c r="E16" s="38">
        <v>15.76</v>
      </c>
      <c r="F16" s="37">
        <v>25</v>
      </c>
      <c r="G16" s="37">
        <v>10</v>
      </c>
      <c r="H16" s="37">
        <v>1</v>
      </c>
      <c r="I16" s="37">
        <v>85</v>
      </c>
      <c r="J16" s="39">
        <v>82.762783535782802</v>
      </c>
      <c r="K16" s="37">
        <v>1</v>
      </c>
      <c r="L16" s="37">
        <v>2</v>
      </c>
      <c r="M16" s="37">
        <v>37</v>
      </c>
      <c r="N16" s="39">
        <v>1.6367887745053644</v>
      </c>
      <c r="O16" s="39">
        <v>86.208680115987505</v>
      </c>
      <c r="P16" s="39">
        <v>7.2067841909727504</v>
      </c>
      <c r="Q16" s="39">
        <v>68.454327895961825</v>
      </c>
      <c r="R16" s="39">
        <v>10.788402076403584</v>
      </c>
      <c r="S16" s="37">
        <v>0.8</v>
      </c>
      <c r="T16" s="39">
        <v>15.881404071863145</v>
      </c>
      <c r="U16" s="39">
        <v>-0.96</v>
      </c>
      <c r="V16" s="39">
        <v>-0.30283845219876648</v>
      </c>
      <c r="W16" s="39">
        <v>26.36696769606796</v>
      </c>
      <c r="X16" s="39">
        <v>13.24</v>
      </c>
      <c r="Y16" s="39">
        <v>1.991462816923562</v>
      </c>
      <c r="Z16" s="39">
        <v>199.14628169235618</v>
      </c>
      <c r="AA16" s="39">
        <f>SUM($X$2:X16)</f>
        <v>224.99999999999997</v>
      </c>
    </row>
    <row r="17" spans="1:27" x14ac:dyDescent="0.2">
      <c r="A17" s="37">
        <v>16</v>
      </c>
      <c r="B17" s="37" t="str">
        <v>Keyboard</v>
      </c>
      <c r="C17" s="38">
        <v>17.88</v>
      </c>
      <c r="D17" s="38">
        <v>37.229999999999997</v>
      </c>
      <c r="E17" s="38">
        <v>19.349999999999998</v>
      </c>
      <c r="F17" s="37">
        <v>26</v>
      </c>
      <c r="G17" s="37">
        <v>0</v>
      </c>
      <c r="H17" s="37">
        <v>11</v>
      </c>
      <c r="I17" s="37">
        <v>59</v>
      </c>
      <c r="J17" s="39">
        <v>64.979992541191081</v>
      </c>
      <c r="K17" s="37">
        <v>1</v>
      </c>
      <c r="L17" s="37">
        <v>12</v>
      </c>
      <c r="M17" s="37">
        <v>38</v>
      </c>
      <c r="N17" s="39">
        <v>1.6889381977682341</v>
      </c>
      <c r="O17" s="39">
        <v>91.677800166511346</v>
      </c>
      <c r="P17" s="39">
        <v>6.7920490654665668</v>
      </c>
      <c r="Q17" s="39">
        <v>67.557527910729377</v>
      </c>
      <c r="R17" s="39">
        <v>13.072381650726134</v>
      </c>
      <c r="S17" s="37">
        <v>0.8</v>
      </c>
      <c r="T17" s="39">
        <v>20.121334112931635</v>
      </c>
      <c r="U17" s="39">
        <v>-0.87</v>
      </c>
      <c r="V17" s="39">
        <v>-0.28224950717665442</v>
      </c>
      <c r="W17" s="39">
        <v>32.911466256481113</v>
      </c>
      <c r="X17" s="39">
        <v>17.88</v>
      </c>
      <c r="Y17" s="39">
        <v>1.8406860322416732</v>
      </c>
      <c r="Z17" s="39">
        <v>184.0686032241673</v>
      </c>
      <c r="AA17" s="39">
        <f>SUM($X$2:X17)</f>
        <v>242.87999999999997</v>
      </c>
    </row>
    <row r="18" spans="1:27" x14ac:dyDescent="0.2">
      <c r="A18" s="37">
        <v>17</v>
      </c>
      <c r="B18" s="37" t="str">
        <v>Bookcase</v>
      </c>
      <c r="C18" s="38">
        <v>13.24</v>
      </c>
      <c r="D18" s="38">
        <v>29</v>
      </c>
      <c r="E18" s="38">
        <v>15.76</v>
      </c>
      <c r="F18" s="37">
        <v>25</v>
      </c>
      <c r="G18" s="37">
        <v>10</v>
      </c>
      <c r="H18" s="37">
        <v>2</v>
      </c>
      <c r="I18" s="37">
        <v>85</v>
      </c>
      <c r="J18" s="39">
        <v>82.762783535782802</v>
      </c>
      <c r="K18" s="37">
        <v>1</v>
      </c>
      <c r="L18" s="37">
        <v>3</v>
      </c>
      <c r="M18" s="37">
        <v>38</v>
      </c>
      <c r="N18" s="39">
        <v>1.464469743311388</v>
      </c>
      <c r="O18" s="39">
        <v>87.673149859298888</v>
      </c>
      <c r="P18" s="39">
        <v>6.9365297838112712</v>
      </c>
      <c r="Q18" s="39">
        <v>61.24754370498907</v>
      </c>
      <c r="R18" s="39">
        <v>9.6526128879062778</v>
      </c>
      <c r="S18" s="37">
        <v>0.8</v>
      </c>
      <c r="T18" s="39">
        <v>14.209430139557464</v>
      </c>
      <c r="U18" s="39">
        <v>-0.96</v>
      </c>
      <c r="V18" s="39">
        <v>-0.37202358043210487</v>
      </c>
      <c r="W18" s="39">
        <v>23.490019447031635</v>
      </c>
      <c r="X18" s="39">
        <v>13.24</v>
      </c>
      <c r="Y18" s="39">
        <v>1.774170653099066</v>
      </c>
      <c r="Z18" s="39">
        <v>177.4170653099066</v>
      </c>
      <c r="AA18" s="39">
        <f>SUM($X$2:X18)</f>
        <v>256.11999999999995</v>
      </c>
    </row>
    <row r="19" spans="1:27" x14ac:dyDescent="0.2">
      <c r="A19" s="37">
        <v>18</v>
      </c>
      <c r="B19" s="37" t="str">
        <v>Pen</v>
      </c>
      <c r="C19" s="38">
        <v>0.92</v>
      </c>
      <c r="D19" s="38">
        <v>2.34</v>
      </c>
      <c r="E19" s="38">
        <v>1.42</v>
      </c>
      <c r="F19" s="37">
        <v>16</v>
      </c>
      <c r="G19" s="37">
        <v>20</v>
      </c>
      <c r="H19" s="37">
        <v>2</v>
      </c>
      <c r="I19" s="37">
        <v>75</v>
      </c>
      <c r="J19" s="39">
        <v>89.770693932156561</v>
      </c>
      <c r="K19" s="37">
        <v>1</v>
      </c>
      <c r="L19" s="37">
        <v>3</v>
      </c>
      <c r="M19" s="37">
        <v>39</v>
      </c>
      <c r="N19" s="39">
        <v>1.2520736710437317</v>
      </c>
      <c r="O19" s="39">
        <v>94.122557315530116</v>
      </c>
      <c r="P19" s="39">
        <v>7.1934382943227968</v>
      </c>
      <c r="Q19" s="39">
        <v>49.234459912419773</v>
      </c>
      <c r="R19" s="39">
        <v>0.69912933075636075</v>
      </c>
      <c r="S19" s="37">
        <v>0.8</v>
      </c>
      <c r="T19" s="39">
        <v>0.92166908956049809</v>
      </c>
      <c r="U19" s="39">
        <v>-5.7000000000000002E-2</v>
      </c>
      <c r="V19" s="39">
        <v>-2.8936357849920727E-2</v>
      </c>
      <c r="W19" s="39">
        <v>1.5918620624669382</v>
      </c>
      <c r="X19" s="39">
        <v>0.92</v>
      </c>
      <c r="Y19" s="39">
        <v>1.7302848505075414</v>
      </c>
      <c r="Z19" s="39">
        <v>173.02848505075414</v>
      </c>
      <c r="AA19" s="39">
        <f>SUM($X$2:X19)</f>
        <v>257.03999999999996</v>
      </c>
    </row>
    <row r="20" spans="1:27" x14ac:dyDescent="0.2">
      <c r="A20" s="37">
        <v>19</v>
      </c>
      <c r="B20" s="37" t="str">
        <v>Keyboard</v>
      </c>
      <c r="C20" s="38">
        <v>17.88</v>
      </c>
      <c r="D20" s="38">
        <v>37.229999999999997</v>
      </c>
      <c r="E20" s="38">
        <v>19.349999999999998</v>
      </c>
      <c r="F20" s="37">
        <v>26</v>
      </c>
      <c r="G20" s="37">
        <v>0</v>
      </c>
      <c r="H20" s="37">
        <v>12</v>
      </c>
      <c r="I20" s="37">
        <v>59</v>
      </c>
      <c r="J20" s="39">
        <v>64.979992541191081</v>
      </c>
      <c r="K20" s="37">
        <v>1</v>
      </c>
      <c r="L20" s="37">
        <v>13</v>
      </c>
      <c r="M20" s="37">
        <v>39</v>
      </c>
      <c r="N20" s="39">
        <v>1.5191369711315701</v>
      </c>
      <c r="O20" s="39">
        <v>93.196937137642919</v>
      </c>
      <c r="P20" s="39">
        <v>7.137334946285594</v>
      </c>
      <c r="Q20" s="39">
        <v>60.765478845262813</v>
      </c>
      <c r="R20" s="39">
        <v>11.758120156558352</v>
      </c>
      <c r="S20" s="37">
        <v>0.8</v>
      </c>
      <c r="T20" s="39">
        <v>18.098390219273075</v>
      </c>
      <c r="U20" s="39">
        <v>-0.87</v>
      </c>
      <c r="V20" s="39">
        <v>-0.34134033404621356</v>
      </c>
      <c r="W20" s="39">
        <v>29.515170041785211</v>
      </c>
      <c r="X20" s="39">
        <v>17.88</v>
      </c>
      <c r="Y20" s="39">
        <v>1.6507365795181885</v>
      </c>
      <c r="Z20" s="39">
        <v>165.07365795181886</v>
      </c>
      <c r="AA20" s="39">
        <f>SUM($X$2:X20)</f>
        <v>274.91999999999996</v>
      </c>
    </row>
    <row r="21" spans="1:27" x14ac:dyDescent="0.2">
      <c r="A21" s="37">
        <v>20</v>
      </c>
      <c r="B21" s="37" t="str">
        <v>Bookcase</v>
      </c>
      <c r="C21" s="38">
        <v>13.24</v>
      </c>
      <c r="D21" s="38">
        <v>29</v>
      </c>
      <c r="E21" s="38">
        <v>15.76</v>
      </c>
      <c r="F21" s="37">
        <v>25</v>
      </c>
      <c r="G21" s="37">
        <v>10</v>
      </c>
      <c r="H21" s="37">
        <v>3</v>
      </c>
      <c r="I21" s="37">
        <v>85</v>
      </c>
      <c r="J21" s="39">
        <v>82.762783535782802</v>
      </c>
      <c r="K21" s="37">
        <v>1</v>
      </c>
      <c r="L21" s="37">
        <v>4</v>
      </c>
      <c r="M21" s="37">
        <v>39</v>
      </c>
      <c r="N21" s="39">
        <v>1.2986126757871861</v>
      </c>
      <c r="O21" s="39">
        <v>88.971762535086071</v>
      </c>
      <c r="P21" s="39">
        <v>6.4740944648905163</v>
      </c>
      <c r="Q21" s="39">
        <v>54.311013921177796</v>
      </c>
      <c r="R21" s="39">
        <v>8.559415793977621</v>
      </c>
      <c r="S21" s="37">
        <v>0.8</v>
      </c>
      <c r="T21" s="39">
        <v>12.60015522971325</v>
      </c>
      <c r="U21" s="39">
        <v>-0.96</v>
      </c>
      <c r="V21" s="39">
        <v>-0.43861426635669309</v>
      </c>
      <c r="W21" s="39">
        <v>20.720956757334179</v>
      </c>
      <c r="X21" s="39">
        <v>13.24</v>
      </c>
      <c r="Y21" s="39">
        <v>1.5650269454179893</v>
      </c>
      <c r="Z21" s="39">
        <v>156.50269454179892</v>
      </c>
      <c r="AA21" s="39">
        <f>SUM($X$2:X21)</f>
        <v>288.15999999999997</v>
      </c>
    </row>
    <row r="22" spans="1:27" x14ac:dyDescent="0.2">
      <c r="A22" s="37">
        <v>21</v>
      </c>
      <c r="B22" s="37" t="str">
        <v>Pen</v>
      </c>
      <c r="C22" s="38">
        <v>0.92</v>
      </c>
      <c r="D22" s="38">
        <v>2.34</v>
      </c>
      <c r="E22" s="38">
        <v>1.42</v>
      </c>
      <c r="F22" s="37">
        <v>16</v>
      </c>
      <c r="G22" s="37">
        <v>20</v>
      </c>
      <c r="H22" s="37">
        <v>3</v>
      </c>
      <c r="I22" s="37">
        <v>75</v>
      </c>
      <c r="J22" s="39">
        <v>89.770693932156561</v>
      </c>
      <c r="K22" s="37">
        <v>1</v>
      </c>
      <c r="L22" s="37">
        <v>4</v>
      </c>
      <c r="M22" s="37">
        <v>40</v>
      </c>
      <c r="N22" s="39">
        <v>1.0691384929465044</v>
      </c>
      <c r="O22" s="39">
        <v>95.191695808476624</v>
      </c>
      <c r="P22" s="39">
        <v>6.5460288478337452</v>
      </c>
      <c r="Q22" s="39">
        <v>42.041021618096977</v>
      </c>
      <c r="R22" s="39">
        <v>0.59698250697697697</v>
      </c>
      <c r="S22" s="37">
        <v>0.8</v>
      </c>
      <c r="T22" s="39">
        <v>0.78700792469077541</v>
      </c>
      <c r="U22" s="39">
        <v>-5.7000000000000002E-2</v>
      </c>
      <c r="V22" s="39">
        <v>-3.3036617677684725E-2</v>
      </c>
      <c r="W22" s="39">
        <v>1.3509538139900676</v>
      </c>
      <c r="X22" s="39">
        <v>0.92</v>
      </c>
      <c r="Y22" s="39">
        <v>1.4684280586848562</v>
      </c>
      <c r="Z22" s="39">
        <v>146.84280586848561</v>
      </c>
      <c r="AA22" s="39">
        <f>SUM($X$2:X22)</f>
        <v>289.08</v>
      </c>
    </row>
    <row r="23" spans="1:27" x14ac:dyDescent="0.2">
      <c r="A23" s="37">
        <v>22</v>
      </c>
      <c r="B23" s="37" t="str">
        <v>Keyboard</v>
      </c>
      <c r="C23" s="38">
        <v>17.88</v>
      </c>
      <c r="D23" s="38">
        <v>37.229999999999997</v>
      </c>
      <c r="E23" s="38">
        <v>19.349999999999998</v>
      </c>
      <c r="F23" s="37">
        <v>26</v>
      </c>
      <c r="G23" s="37">
        <v>0</v>
      </c>
      <c r="H23" s="37">
        <v>13</v>
      </c>
      <c r="I23" s="37">
        <v>59</v>
      </c>
      <c r="J23" s="39">
        <v>64.979992541191081</v>
      </c>
      <c r="K23" s="37">
        <v>1</v>
      </c>
      <c r="L23" s="37">
        <v>14</v>
      </c>
      <c r="M23" s="37">
        <v>40</v>
      </c>
      <c r="N23" s="39">
        <v>1.3407035974744304</v>
      </c>
      <c r="O23" s="39">
        <v>94.53764073511735</v>
      </c>
      <c r="P23" s="39">
        <v>7.2562877979544043</v>
      </c>
      <c r="Q23" s="39">
        <v>53.628143898977221</v>
      </c>
      <c r="R23" s="39">
        <v>10.377045844452091</v>
      </c>
      <c r="S23" s="37">
        <v>0.8</v>
      </c>
      <c r="T23" s="39">
        <v>15.972606378871376</v>
      </c>
      <c r="U23" s="39">
        <v>-0.87</v>
      </c>
      <c r="V23" s="39">
        <v>-0.40343514807889819</v>
      </c>
      <c r="W23" s="39">
        <v>25.946217075244569</v>
      </c>
      <c r="X23" s="39">
        <v>17.88</v>
      </c>
      <c r="Y23" s="39">
        <v>1.4511307089062959</v>
      </c>
      <c r="Z23" s="39">
        <v>145.11307089062959</v>
      </c>
      <c r="AA23" s="39">
        <f>SUM($X$2:X23)</f>
        <v>306.95999999999998</v>
      </c>
    </row>
    <row r="24" spans="1:27" x14ac:dyDescent="0.2">
      <c r="A24" s="37">
        <v>23</v>
      </c>
      <c r="B24" s="37" t="str">
        <v>Bookcase</v>
      </c>
      <c r="C24" s="38">
        <v>13.24</v>
      </c>
      <c r="D24" s="38">
        <v>29</v>
      </c>
      <c r="E24" s="38">
        <v>15.76</v>
      </c>
      <c r="F24" s="37">
        <v>25</v>
      </c>
      <c r="G24" s="37">
        <v>10</v>
      </c>
      <c r="H24" s="37">
        <v>4</v>
      </c>
      <c r="I24" s="37">
        <v>85</v>
      </c>
      <c r="J24" s="39">
        <v>82.762783535782802</v>
      </c>
      <c r="K24" s="37">
        <v>1</v>
      </c>
      <c r="L24" s="37">
        <v>5</v>
      </c>
      <c r="M24" s="37">
        <v>40</v>
      </c>
      <c r="N24" s="39">
        <v>1.1438127460979308</v>
      </c>
      <c r="O24" s="39">
        <v>90.115575281184007</v>
      </c>
      <c r="P24" s="39">
        <v>5.8914259630503709</v>
      </c>
      <c r="Q24" s="39">
        <v>47.836919456287276</v>
      </c>
      <c r="R24" s="39">
        <v>7.5390985063108751</v>
      </c>
      <c r="S24" s="37">
        <v>0.8</v>
      </c>
      <c r="T24" s="39">
        <v>11.098165313858649</v>
      </c>
      <c r="U24" s="39">
        <v>-0.96</v>
      </c>
      <c r="V24" s="39">
        <v>-0.5007655732196421</v>
      </c>
      <c r="W24" s="39">
        <v>18.136498246949884</v>
      </c>
      <c r="X24" s="39">
        <v>13.24</v>
      </c>
      <c r="Y24" s="39">
        <v>1.3698261515823176</v>
      </c>
      <c r="Z24" s="39">
        <v>136.98261515823177</v>
      </c>
      <c r="AA24" s="39">
        <f>SUM($X$2:X24)</f>
        <v>320.2</v>
      </c>
    </row>
    <row r="25" spans="1:27" x14ac:dyDescent="0.2">
      <c r="A25" s="37">
        <v>24</v>
      </c>
      <c r="B25" s="37" t="str">
        <v>Keyboard</v>
      </c>
      <c r="C25" s="38">
        <v>17.88</v>
      </c>
      <c r="D25" s="38">
        <v>37.229999999999997</v>
      </c>
      <c r="E25" s="38">
        <v>19.349999999999998</v>
      </c>
      <c r="F25" s="37">
        <v>26</v>
      </c>
      <c r="G25" s="37">
        <v>0</v>
      </c>
      <c r="H25" s="37">
        <v>14</v>
      </c>
      <c r="I25" s="37">
        <v>59</v>
      </c>
      <c r="J25" s="39">
        <v>64.979992541191081</v>
      </c>
      <c r="K25" s="37">
        <v>1</v>
      </c>
      <c r="L25" s="37">
        <v>15</v>
      </c>
      <c r="M25" s="37">
        <v>41</v>
      </c>
      <c r="N25" s="39">
        <v>1.1592964025255701</v>
      </c>
      <c r="O25" s="39">
        <v>95.696937137642919</v>
      </c>
      <c r="P25" s="39">
        <v>7.137334946285594</v>
      </c>
      <c r="Q25" s="39">
        <v>46.371856101022814</v>
      </c>
      <c r="R25" s="39">
        <v>8.9729541555479138</v>
      </c>
      <c r="S25" s="37">
        <v>0.8</v>
      </c>
      <c r="T25" s="39">
        <v>13.811393621128637</v>
      </c>
      <c r="U25" s="39">
        <v>-0.87</v>
      </c>
      <c r="V25" s="39">
        <v>-0.46656485192110153</v>
      </c>
      <c r="W25" s="39">
        <v>22.317782924755448</v>
      </c>
      <c r="X25" s="39">
        <v>17.88</v>
      </c>
      <c r="Y25" s="39">
        <v>1.248198150154108</v>
      </c>
      <c r="Z25" s="39">
        <v>124.8198150154108</v>
      </c>
      <c r="AA25" s="39">
        <f>SUM($X$2:X25)</f>
        <v>338.08</v>
      </c>
    </row>
    <row r="26" spans="1:27" x14ac:dyDescent="0.2">
      <c r="A26" s="37">
        <v>25</v>
      </c>
      <c r="B26" s="37" t="str">
        <v>Pen</v>
      </c>
      <c r="C26" s="38">
        <v>0.92</v>
      </c>
      <c r="D26" s="38">
        <v>2.34</v>
      </c>
      <c r="E26" s="38">
        <v>1.42</v>
      </c>
      <c r="F26" s="37">
        <v>16</v>
      </c>
      <c r="G26" s="37">
        <v>20</v>
      </c>
      <c r="H26" s="37">
        <v>4</v>
      </c>
      <c r="I26" s="37">
        <v>75</v>
      </c>
      <c r="J26" s="39">
        <v>89.770693932156561</v>
      </c>
      <c r="K26" s="37">
        <v>1</v>
      </c>
      <c r="L26" s="37">
        <v>5</v>
      </c>
      <c r="M26" s="37">
        <v>41</v>
      </c>
      <c r="N26" s="39">
        <v>0.90266748087802795</v>
      </c>
      <c r="O26" s="39">
        <v>96.094363289354646</v>
      </c>
      <c r="P26" s="39">
        <v>5.8319166098882453</v>
      </c>
      <c r="Q26" s="39">
        <v>35.494992770263238</v>
      </c>
      <c r="R26" s="39">
        <v>0.50402889733773792</v>
      </c>
      <c r="S26" s="37">
        <v>0.8</v>
      </c>
      <c r="T26" s="39">
        <v>0.66446626465932779</v>
      </c>
      <c r="U26" s="39">
        <v>-5.7000000000000002E-2</v>
      </c>
      <c r="V26" s="39">
        <v>-3.6767854120949954E-2</v>
      </c>
      <c r="W26" s="39">
        <v>1.1317273078761159</v>
      </c>
      <c r="X26" s="39">
        <v>0.92</v>
      </c>
      <c r="Y26" s="39">
        <v>1.2301383781262127</v>
      </c>
      <c r="Z26" s="39">
        <v>123.01383781262128</v>
      </c>
      <c r="AA26" s="39">
        <f>SUM($X$2:X26)</f>
        <v>339</v>
      </c>
    </row>
    <row r="27" spans="1:27" x14ac:dyDescent="0.2">
      <c r="A27" s="37">
        <v>26</v>
      </c>
      <c r="B27" s="37" t="str">
        <v>Bookcase</v>
      </c>
      <c r="C27" s="38">
        <v>13.24</v>
      </c>
      <c r="D27" s="38">
        <v>29</v>
      </c>
      <c r="E27" s="38">
        <v>15.76</v>
      </c>
      <c r="F27" s="37">
        <v>25</v>
      </c>
      <c r="G27" s="37">
        <v>10</v>
      </c>
      <c r="H27" s="37">
        <v>5</v>
      </c>
      <c r="I27" s="37">
        <v>85</v>
      </c>
      <c r="J27" s="39">
        <v>82.762783535782802</v>
      </c>
      <c r="K27" s="37">
        <v>1</v>
      </c>
      <c r="L27" s="37">
        <v>6</v>
      </c>
      <c r="M27" s="37">
        <v>41</v>
      </c>
      <c r="N27" s="39">
        <v>1.0029448100807083</v>
      </c>
      <c r="O27" s="39">
        <v>91.118520091264713</v>
      </c>
      <c r="P27" s="39">
        <v>5.2487249488994214</v>
      </c>
      <c r="Q27" s="39">
        <v>41.945493493236903</v>
      </c>
      <c r="R27" s="39">
        <v>6.6106097745341357</v>
      </c>
      <c r="S27" s="37">
        <v>0.8</v>
      </c>
      <c r="T27" s="39">
        <v>9.731354490430963</v>
      </c>
      <c r="U27" s="39">
        <v>-0.96</v>
      </c>
      <c r="V27" s="39">
        <v>-0.55732326246492569</v>
      </c>
      <c r="W27" s="39">
        <v>15.784641002500173</v>
      </c>
      <c r="X27" s="39">
        <v>13.24</v>
      </c>
      <c r="Y27" s="39">
        <v>1.1921934291918559</v>
      </c>
      <c r="Z27" s="39">
        <v>119.21934291918559</v>
      </c>
      <c r="AA27" s="39">
        <f>SUM($X$2:X27)</f>
        <v>352.24</v>
      </c>
    </row>
    <row r="28" spans="1:27" x14ac:dyDescent="0.2">
      <c r="A28" s="37">
        <v>27</v>
      </c>
      <c r="B28" s="37" t="str">
        <v>Keyboard</v>
      </c>
      <c r="C28" s="38">
        <v>17.88</v>
      </c>
      <c r="D28" s="38">
        <v>37.229999999999997</v>
      </c>
      <c r="E28" s="38">
        <v>19.349999999999998</v>
      </c>
      <c r="F28" s="37">
        <v>26</v>
      </c>
      <c r="G28" s="37">
        <v>0</v>
      </c>
      <c r="H28" s="37">
        <v>15</v>
      </c>
      <c r="I28" s="37">
        <v>59</v>
      </c>
      <c r="J28" s="39">
        <v>64.979992541191081</v>
      </c>
      <c r="K28" s="37">
        <v>1</v>
      </c>
      <c r="L28" s="37">
        <v>16</v>
      </c>
      <c r="M28" s="37">
        <v>42</v>
      </c>
      <c r="N28" s="39">
        <v>0.98086302886843035</v>
      </c>
      <c r="O28" s="39">
        <v>96.677800166511346</v>
      </c>
      <c r="P28" s="39">
        <v>6.7920490654665668</v>
      </c>
      <c r="Q28" s="39">
        <v>39.234521154737223</v>
      </c>
      <c r="R28" s="39">
        <v>7.5918798434416521</v>
      </c>
      <c r="S28" s="37">
        <v>0.8</v>
      </c>
      <c r="T28" s="39">
        <v>11.685609780726933</v>
      </c>
      <c r="U28" s="39">
        <v>-0.87</v>
      </c>
      <c r="V28" s="39">
        <v>-0.52865966595378611</v>
      </c>
      <c r="W28" s="39">
        <v>18.748829958214799</v>
      </c>
      <c r="X28" s="39">
        <v>17.88</v>
      </c>
      <c r="Y28" s="39">
        <v>1.0485922795422147</v>
      </c>
      <c r="Z28" s="39">
        <v>104.85922795422147</v>
      </c>
      <c r="AA28" s="39">
        <f>SUM($X$2:X28)</f>
        <v>370.12</v>
      </c>
    </row>
    <row r="29" spans="1:27" x14ac:dyDescent="0.2">
      <c r="A29" s="37">
        <v>28</v>
      </c>
      <c r="B29" s="37" t="str">
        <v>Bookcase</v>
      </c>
      <c r="C29" s="38">
        <v>13.24</v>
      </c>
      <c r="D29" s="38">
        <v>29</v>
      </c>
      <c r="E29" s="38">
        <v>15.76</v>
      </c>
      <c r="F29" s="37">
        <v>25</v>
      </c>
      <c r="G29" s="37">
        <v>10</v>
      </c>
      <c r="H29" s="37">
        <v>6</v>
      </c>
      <c r="I29" s="37">
        <v>85</v>
      </c>
      <c r="J29" s="39">
        <v>82.762783535782802</v>
      </c>
      <c r="K29" s="37">
        <v>1</v>
      </c>
      <c r="L29" s="37">
        <v>7</v>
      </c>
      <c r="M29" s="37">
        <v>42</v>
      </c>
      <c r="N29" s="39">
        <v>0.87744428526536489</v>
      </c>
      <c r="O29" s="39">
        <v>91.995964376530083</v>
      </c>
      <c r="P29" s="39">
        <v>4.5926343302869936</v>
      </c>
      <c r="Q29" s="39">
        <v>36.69676854433748</v>
      </c>
      <c r="R29" s="39">
        <v>5.783410722587587</v>
      </c>
      <c r="S29" s="37">
        <v>0.8</v>
      </c>
      <c r="T29" s="39">
        <v>8.5136503022862957</v>
      </c>
      <c r="U29" s="39">
        <v>-0.96</v>
      </c>
      <c r="V29" s="39">
        <v>-0.60771102197436011</v>
      </c>
      <c r="W29" s="39">
        <v>13.689350002899523</v>
      </c>
      <c r="X29" s="39">
        <v>13.24</v>
      </c>
      <c r="Y29" s="39">
        <v>1.0339388219712631</v>
      </c>
      <c r="Z29" s="39">
        <v>103.3938821971263</v>
      </c>
      <c r="AA29" s="39">
        <f>SUM($X$2:X29)</f>
        <v>383.36</v>
      </c>
    </row>
    <row r="30" spans="1:27" x14ac:dyDescent="0.2">
      <c r="A30" s="37">
        <v>29</v>
      </c>
      <c r="B30" s="37" t="str">
        <v>Pen</v>
      </c>
      <c r="C30" s="38">
        <v>0.92</v>
      </c>
      <c r="D30" s="38">
        <v>2.34</v>
      </c>
      <c r="E30" s="38">
        <v>1.42</v>
      </c>
      <c r="F30" s="37">
        <v>16</v>
      </c>
      <c r="G30" s="37">
        <v>20</v>
      </c>
      <c r="H30" s="37">
        <v>5</v>
      </c>
      <c r="I30" s="37">
        <v>75</v>
      </c>
      <c r="J30" s="39">
        <v>89.770693932156561</v>
      </c>
      <c r="K30" s="37">
        <v>1</v>
      </c>
      <c r="L30" s="37">
        <v>6</v>
      </c>
      <c r="M30" s="37">
        <v>42</v>
      </c>
      <c r="N30" s="39">
        <v>0.75435694285338517</v>
      </c>
      <c r="O30" s="39">
        <v>96.848720232208038</v>
      </c>
      <c r="P30" s="39">
        <v>5.1029270336522146</v>
      </c>
      <c r="Q30" s="39">
        <v>29.663076160374999</v>
      </c>
      <c r="R30" s="39">
        <v>0.42121568147732497</v>
      </c>
      <c r="S30" s="37">
        <v>0.8</v>
      </c>
      <c r="T30" s="39">
        <v>0.55529278572221996</v>
      </c>
      <c r="U30" s="39">
        <v>-5.7000000000000002E-2</v>
      </c>
      <c r="V30" s="39">
        <v>-4.0092046588586248E-2</v>
      </c>
      <c r="W30" s="39">
        <v>0.93641642061095864</v>
      </c>
      <c r="X30" s="39">
        <v>0.92</v>
      </c>
      <c r="Y30" s="39">
        <v>1.0178439354466942</v>
      </c>
      <c r="Z30" s="39">
        <v>101.78439354466941</v>
      </c>
      <c r="AA30" s="39">
        <f>SUM($X$2:X30)</f>
        <v>384.28000000000003</v>
      </c>
    </row>
    <row r="31" spans="1:27" x14ac:dyDescent="0.2">
      <c r="A31" s="37">
        <v>30</v>
      </c>
      <c r="B31" s="37" t="str">
        <v>Bookcase</v>
      </c>
      <c r="C31" s="38">
        <v>13.24</v>
      </c>
      <c r="D31" s="38">
        <v>29</v>
      </c>
      <c r="E31" s="38">
        <v>15.76</v>
      </c>
      <c r="F31" s="37">
        <v>25</v>
      </c>
      <c r="G31" s="37">
        <v>10</v>
      </c>
      <c r="H31" s="37">
        <v>7</v>
      </c>
      <c r="I31" s="37">
        <v>85</v>
      </c>
      <c r="J31" s="39">
        <v>82.762783535782802</v>
      </c>
      <c r="K31" s="37">
        <v>1</v>
      </c>
      <c r="L31" s="37">
        <v>8</v>
      </c>
      <c r="M31" s="37">
        <v>43</v>
      </c>
      <c r="N31" s="39">
        <v>0.76763132605193951</v>
      </c>
      <c r="O31" s="39">
        <v>92.763595702582023</v>
      </c>
      <c r="P31" s="39">
        <v>3.9567311153241795</v>
      </c>
      <c r="Q31" s="39">
        <v>32.10413421405049</v>
      </c>
      <c r="R31" s="39">
        <v>5.0596115521343572</v>
      </c>
      <c r="S31" s="37">
        <v>0.8</v>
      </c>
      <c r="T31" s="39">
        <v>7.4481591376597134</v>
      </c>
      <c r="U31" s="39">
        <v>-0.96</v>
      </c>
      <c r="V31" s="39">
        <v>-0.6518003115451152</v>
      </c>
      <c r="W31" s="39">
        <v>11.855970378248955</v>
      </c>
      <c r="X31" s="39">
        <v>13.24</v>
      </c>
      <c r="Y31" s="39">
        <v>0.89546604065324431</v>
      </c>
      <c r="Z31" s="39">
        <v>89.546604065324431</v>
      </c>
      <c r="AA31" s="39">
        <f>SUM($X$2:X31)</f>
        <v>397.52000000000004</v>
      </c>
    </row>
    <row r="32" spans="1:27" x14ac:dyDescent="0.2">
      <c r="A32" s="37">
        <v>31</v>
      </c>
      <c r="B32" s="37" t="str">
        <v>Keyboard</v>
      </c>
      <c r="C32" s="38">
        <v>17.88</v>
      </c>
      <c r="D32" s="38">
        <v>37.229999999999997</v>
      </c>
      <c r="E32" s="38">
        <v>19.349999999999998</v>
      </c>
      <c r="F32" s="37">
        <v>26</v>
      </c>
      <c r="G32" s="37">
        <v>0</v>
      </c>
      <c r="H32" s="37">
        <v>16</v>
      </c>
      <c r="I32" s="37">
        <v>59</v>
      </c>
      <c r="J32" s="39">
        <v>64.979992541191081</v>
      </c>
      <c r="K32" s="37">
        <v>1</v>
      </c>
      <c r="L32" s="37">
        <v>17</v>
      </c>
      <c r="M32" s="37">
        <v>43</v>
      </c>
      <c r="N32" s="39">
        <v>0.81106180223176605</v>
      </c>
      <c r="O32" s="39">
        <v>97.488861968743109</v>
      </c>
      <c r="P32" s="39">
        <v>6.2532919988267643</v>
      </c>
      <c r="Q32" s="39">
        <v>32.442472089270652</v>
      </c>
      <c r="R32" s="39">
        <v>6.2776183492738697</v>
      </c>
      <c r="S32" s="37">
        <v>0.8</v>
      </c>
      <c r="T32" s="39">
        <v>9.6626658870683695</v>
      </c>
      <c r="U32" s="39">
        <v>-0.87</v>
      </c>
      <c r="V32" s="39">
        <v>-0.58775049282334535</v>
      </c>
      <c r="W32" s="39">
        <v>15.352533743518894</v>
      </c>
      <c r="X32" s="39">
        <v>17.88</v>
      </c>
      <c r="Y32" s="39">
        <v>0.85864282681873016</v>
      </c>
      <c r="Z32" s="39">
        <v>85.864282681873021</v>
      </c>
      <c r="AA32" s="39">
        <f>SUM($X$2:X32)</f>
        <v>415.40000000000003</v>
      </c>
    </row>
    <row r="33" spans="1:27" x14ac:dyDescent="0.2">
      <c r="A33" s="37">
        <v>32</v>
      </c>
      <c r="B33" s="37" t="str">
        <v>Pen</v>
      </c>
      <c r="C33" s="38">
        <v>0.92</v>
      </c>
      <c r="D33" s="38">
        <v>2.34</v>
      </c>
      <c r="E33" s="38">
        <v>1.42</v>
      </c>
      <c r="F33" s="37">
        <v>16</v>
      </c>
      <c r="G33" s="37">
        <v>20</v>
      </c>
      <c r="H33" s="37">
        <v>6</v>
      </c>
      <c r="I33" s="37">
        <v>75</v>
      </c>
      <c r="J33" s="39">
        <v>89.770693932156561</v>
      </c>
      <c r="K33" s="37">
        <v>1</v>
      </c>
      <c r="L33" s="37">
        <v>7</v>
      </c>
      <c r="M33" s="37">
        <v>43</v>
      </c>
      <c r="N33" s="39">
        <v>0.62458522208182277</v>
      </c>
      <c r="O33" s="39">
        <v>97.473305454289857</v>
      </c>
      <c r="P33" s="39">
        <v>4.3963679059157545</v>
      </c>
      <c r="Q33" s="39">
        <v>24.560149126722791</v>
      </c>
      <c r="R33" s="39">
        <v>0.34875411759946362</v>
      </c>
      <c r="S33" s="37">
        <v>0.8</v>
      </c>
      <c r="T33" s="39">
        <v>0.45976599165225068</v>
      </c>
      <c r="U33" s="39">
        <v>-5.7000000000000002E-2</v>
      </c>
      <c r="V33" s="39">
        <v>-4.3000714997768009E-2</v>
      </c>
      <c r="W33" s="39">
        <v>0.76551939425394622</v>
      </c>
      <c r="X33" s="39">
        <v>0.92</v>
      </c>
      <c r="Y33" s="39">
        <v>0.83208629810211543</v>
      </c>
      <c r="Z33" s="39">
        <v>83.208629810211548</v>
      </c>
      <c r="AA33" s="39">
        <f>SUM($X$2:X33)</f>
        <v>416.32000000000005</v>
      </c>
    </row>
    <row r="34" spans="1:27" x14ac:dyDescent="0.2">
      <c r="A34" s="37">
        <v>33</v>
      </c>
      <c r="B34" s="37" t="str">
        <v>Bookcase</v>
      </c>
      <c r="C34" s="38">
        <v>13.24</v>
      </c>
      <c r="D34" s="38">
        <v>29</v>
      </c>
      <c r="E34" s="38">
        <v>15.76</v>
      </c>
      <c r="F34" s="37">
        <v>25</v>
      </c>
      <c r="G34" s="37">
        <v>10</v>
      </c>
      <c r="H34" s="37">
        <v>8</v>
      </c>
      <c r="I34" s="37">
        <v>85</v>
      </c>
      <c r="J34" s="39">
        <v>82.762783535782802</v>
      </c>
      <c r="K34" s="37">
        <v>1</v>
      </c>
      <c r="L34" s="37">
        <v>9</v>
      </c>
      <c r="M34" s="37">
        <v>44</v>
      </c>
      <c r="N34" s="39">
        <v>0.67302323811421905</v>
      </c>
      <c r="O34" s="39">
        <v>93.436618940696249</v>
      </c>
      <c r="P34" s="39">
        <v>3.3632214480255547</v>
      </c>
      <c r="Q34" s="39">
        <v>28.147403098726315</v>
      </c>
      <c r="R34" s="39">
        <v>4.4360307283592668</v>
      </c>
      <c r="S34" s="37">
        <v>0.8</v>
      </c>
      <c r="T34" s="39">
        <v>6.5301975189045063</v>
      </c>
      <c r="U34" s="39">
        <v>-0.96</v>
      </c>
      <c r="V34" s="39">
        <v>-0.68978493025222731</v>
      </c>
      <c r="W34" s="39">
        <v>10.276443317011546</v>
      </c>
      <c r="X34" s="39">
        <v>13.24</v>
      </c>
      <c r="Y34" s="39">
        <v>0.77616641367156691</v>
      </c>
      <c r="Z34" s="39">
        <v>77.616641367156689</v>
      </c>
      <c r="AA34" s="39">
        <f>SUM($X$2:X34)</f>
        <v>429.56000000000006</v>
      </c>
    </row>
    <row r="35" spans="1:27" x14ac:dyDescent="0.2">
      <c r="A35" s="37">
        <v>34</v>
      </c>
      <c r="B35" s="37" t="str">
        <v>Keyboard</v>
      </c>
      <c r="C35" s="38">
        <v>17.88</v>
      </c>
      <c r="D35" s="38">
        <v>37.229999999999997</v>
      </c>
      <c r="E35" s="38">
        <v>19.349999999999998</v>
      </c>
      <c r="F35" s="37">
        <v>26</v>
      </c>
      <c r="G35" s="37">
        <v>0</v>
      </c>
      <c r="H35" s="37">
        <v>17</v>
      </c>
      <c r="I35" s="37">
        <v>59</v>
      </c>
      <c r="J35" s="39">
        <v>64.979992541191081</v>
      </c>
      <c r="K35" s="37">
        <v>1</v>
      </c>
      <c r="L35" s="37">
        <v>18</v>
      </c>
      <c r="M35" s="37">
        <v>44</v>
      </c>
      <c r="N35" s="39">
        <v>0.65472950226109694</v>
      </c>
      <c r="O35" s="39">
        <v>98.1435914710042</v>
      </c>
      <c r="P35" s="39">
        <v>5.5700585499997528</v>
      </c>
      <c r="Q35" s="39">
        <v>26.189180090443884</v>
      </c>
      <c r="R35" s="39">
        <v>5.0676063475008908</v>
      </c>
      <c r="S35" s="37">
        <v>0.8</v>
      </c>
      <c r="T35" s="39">
        <v>7.8001853981378053</v>
      </c>
      <c r="U35" s="39">
        <v>-0.87</v>
      </c>
      <c r="V35" s="39">
        <v>-0.64215413321313819</v>
      </c>
      <c r="W35" s="39">
        <v>12.225637612425558</v>
      </c>
      <c r="X35" s="39">
        <v>17.88</v>
      </c>
      <c r="Y35" s="39">
        <v>0.6837604928649641</v>
      </c>
      <c r="Z35" s="39">
        <v>68.376049286496411</v>
      </c>
      <c r="AA35" s="39">
        <f>SUM($X$2:X35)</f>
        <v>447.44000000000005</v>
      </c>
    </row>
    <row r="36" spans="1:27" x14ac:dyDescent="0.2">
      <c r="A36" s="37">
        <v>35</v>
      </c>
      <c r="B36" s="37" t="str">
        <v>Bookcase</v>
      </c>
      <c r="C36" s="38">
        <v>13.24</v>
      </c>
      <c r="D36" s="38">
        <v>29</v>
      </c>
      <c r="E36" s="38">
        <v>15.76</v>
      </c>
      <c r="F36" s="37">
        <v>25</v>
      </c>
      <c r="G36" s="37">
        <v>10</v>
      </c>
      <c r="H36" s="37">
        <v>9</v>
      </c>
      <c r="I36" s="37">
        <v>85</v>
      </c>
      <c r="J36" s="39">
        <v>82.762783535782802</v>
      </c>
      <c r="K36" s="37">
        <v>1</v>
      </c>
      <c r="L36" s="37">
        <v>10</v>
      </c>
      <c r="M36" s="37">
        <v>45</v>
      </c>
      <c r="N36" s="39">
        <v>0.59260636336715655</v>
      </c>
      <c r="O36" s="39">
        <v>94.029225304063402</v>
      </c>
      <c r="P36" s="39">
        <v>2.8251060163414641</v>
      </c>
      <c r="Q36" s="39">
        <v>24.784181650700759</v>
      </c>
      <c r="R36" s="39">
        <v>3.9059870281504399</v>
      </c>
      <c r="S36" s="37">
        <v>0.8</v>
      </c>
      <c r="T36" s="39">
        <v>5.749930142962576</v>
      </c>
      <c r="U36" s="39">
        <v>-0.96</v>
      </c>
      <c r="V36" s="39">
        <v>-0.72207185615327263</v>
      </c>
      <c r="W36" s="39">
        <v>8.9338453149597434</v>
      </c>
      <c r="X36" s="39">
        <v>13.24</v>
      </c>
      <c r="Y36" s="39">
        <v>0.67476173073714074</v>
      </c>
      <c r="Z36" s="39">
        <v>67.476173073714079</v>
      </c>
      <c r="AA36" s="39">
        <f>SUM($X$2:X36)</f>
        <v>460.68000000000006</v>
      </c>
    </row>
    <row r="37" spans="1:27" x14ac:dyDescent="0.2">
      <c r="A37" s="37">
        <v>36</v>
      </c>
      <c r="B37" s="37" t="str">
        <v>Pen</v>
      </c>
      <c r="C37" s="38">
        <v>0.92</v>
      </c>
      <c r="D37" s="38">
        <v>2.34</v>
      </c>
      <c r="E37" s="38">
        <v>1.42</v>
      </c>
      <c r="F37" s="37">
        <v>16</v>
      </c>
      <c r="G37" s="37">
        <v>20</v>
      </c>
      <c r="H37" s="37">
        <v>7</v>
      </c>
      <c r="I37" s="37">
        <v>75</v>
      </c>
      <c r="J37" s="39">
        <v>89.770693932156561</v>
      </c>
      <c r="K37" s="37">
        <v>1</v>
      </c>
      <c r="L37" s="37">
        <v>8</v>
      </c>
      <c r="M37" s="37">
        <v>44</v>
      </c>
      <c r="N37" s="39">
        <v>0.51278189341709202</v>
      </c>
      <c r="O37" s="39">
        <v>97.986087347706956</v>
      </c>
      <c r="P37" s="39">
        <v>3.736912720028394</v>
      </c>
      <c r="Q37" s="39">
        <v>20.163781220807039</v>
      </c>
      <c r="R37" s="39">
        <v>0.28632569333545993</v>
      </c>
      <c r="S37" s="37">
        <v>0.8</v>
      </c>
      <c r="T37" s="39">
        <v>0.37746598445350776</v>
      </c>
      <c r="U37" s="39">
        <v>-5.7000000000000002E-2</v>
      </c>
      <c r="V37" s="39">
        <v>-4.5506644704139988E-2</v>
      </c>
      <c r="W37" s="39">
        <v>0.61828503308482774</v>
      </c>
      <c r="X37" s="39">
        <v>0.92</v>
      </c>
      <c r="Y37" s="39">
        <v>0.67204894900524748</v>
      </c>
      <c r="Z37" s="39">
        <v>67.204894900524749</v>
      </c>
      <c r="AA37" s="39">
        <f>SUM($X$2:X37)</f>
        <v>461.60000000000008</v>
      </c>
    </row>
    <row r="38" spans="1:27" x14ac:dyDescent="0.2">
      <c r="A38" s="37">
        <v>37</v>
      </c>
      <c r="B38" s="37" t="str">
        <v>Bookcase</v>
      </c>
      <c r="C38" s="38">
        <v>13.24</v>
      </c>
      <c r="D38" s="38">
        <v>29</v>
      </c>
      <c r="E38" s="38">
        <v>15.76</v>
      </c>
      <c r="F38" s="37">
        <v>25</v>
      </c>
      <c r="G38" s="37">
        <v>10</v>
      </c>
      <c r="H38" s="37">
        <v>10</v>
      </c>
      <c r="I38" s="37">
        <v>85</v>
      </c>
      <c r="J38" s="39">
        <v>82.762783535782802</v>
      </c>
      <c r="K38" s="37">
        <v>1</v>
      </c>
      <c r="L38" s="37">
        <v>11</v>
      </c>
      <c r="M38" s="37">
        <v>46</v>
      </c>
      <c r="N38" s="39">
        <v>0.52505618857962422</v>
      </c>
      <c r="O38" s="39">
        <v>94.554281492643028</v>
      </c>
      <c r="P38" s="39">
        <v>2.3483693760838413</v>
      </c>
      <c r="Q38" s="39">
        <v>21.959075634359294</v>
      </c>
      <c r="R38" s="39">
        <v>3.4607503199750251</v>
      </c>
      <c r="S38" s="37">
        <v>0.8</v>
      </c>
      <c r="T38" s="39">
        <v>5.094505547171357</v>
      </c>
      <c r="U38" s="39">
        <v>-0.96</v>
      </c>
      <c r="V38" s="39">
        <v>-0.74919287391015077</v>
      </c>
      <c r="W38" s="39">
        <v>7.8060629932362318</v>
      </c>
      <c r="X38" s="39">
        <v>13.24</v>
      </c>
      <c r="Y38" s="39">
        <v>0.58958179707222291</v>
      </c>
      <c r="Z38" s="39">
        <v>58.958179707222293</v>
      </c>
      <c r="AA38" s="39">
        <f>SUM($X$2:X38)</f>
        <v>474.84000000000009</v>
      </c>
    </row>
    <row r="39" spans="1:27" x14ac:dyDescent="0.2">
      <c r="A39" s="37">
        <v>38</v>
      </c>
      <c r="B39" s="37" t="str">
        <v>Pen</v>
      </c>
      <c r="C39" s="38">
        <v>0.92</v>
      </c>
      <c r="D39" s="38">
        <v>2.34</v>
      </c>
      <c r="E39" s="38">
        <v>1.42</v>
      </c>
      <c r="F39" s="37">
        <v>16</v>
      </c>
      <c r="G39" s="37">
        <v>20</v>
      </c>
      <c r="H39" s="37">
        <v>8</v>
      </c>
      <c r="I39" s="37">
        <v>75</v>
      </c>
      <c r="J39" s="39">
        <v>89.770693932156561</v>
      </c>
      <c r="K39" s="37">
        <v>1</v>
      </c>
      <c r="L39" s="37">
        <v>9</v>
      </c>
      <c r="M39" s="37">
        <v>45</v>
      </c>
      <c r="N39" s="39">
        <v>0.41774906405207063</v>
      </c>
      <c r="O39" s="39">
        <v>98.403836411759031</v>
      </c>
      <c r="P39" s="39">
        <v>3.1390066848238489</v>
      </c>
      <c r="Q39" s="39">
        <v>16.426868500778639</v>
      </c>
      <c r="R39" s="39">
        <v>0.23326153271105668</v>
      </c>
      <c r="S39" s="37">
        <v>0.8</v>
      </c>
      <c r="T39" s="39">
        <v>0.30751097833457613</v>
      </c>
      <c r="U39" s="39">
        <v>-5.7000000000000002E-2</v>
      </c>
      <c r="V39" s="39">
        <v>-4.7636684954556176E-2</v>
      </c>
      <c r="W39" s="39">
        <v>0.49313582609107665</v>
      </c>
      <c r="X39" s="39">
        <v>0.92</v>
      </c>
      <c r="Y39" s="39">
        <v>0.53601720227290939</v>
      </c>
      <c r="Z39" s="39">
        <v>53.60172022729094</v>
      </c>
      <c r="AA39" s="39">
        <f>SUM($X$2:X39)</f>
        <v>475.7600000000001</v>
      </c>
    </row>
    <row r="40" spans="1:27" x14ac:dyDescent="0.2">
      <c r="A40" s="37">
        <v>39</v>
      </c>
      <c r="B40" s="37" t="str">
        <v>Keyboard</v>
      </c>
      <c r="C40" s="38">
        <v>17.88</v>
      </c>
      <c r="D40" s="38">
        <v>37.229999999999997</v>
      </c>
      <c r="E40" s="38">
        <v>19.349999999999998</v>
      </c>
      <c r="F40" s="37">
        <v>26</v>
      </c>
      <c r="G40" s="37">
        <v>0</v>
      </c>
      <c r="H40" s="37">
        <v>18</v>
      </c>
      <c r="I40" s="37">
        <v>59</v>
      </c>
      <c r="J40" s="39">
        <v>64.979992541191081</v>
      </c>
      <c r="K40" s="37">
        <v>1</v>
      </c>
      <c r="L40" s="37">
        <v>19</v>
      </c>
      <c r="M40" s="37">
        <v>45</v>
      </c>
      <c r="N40" s="39">
        <v>0.51547803851110297</v>
      </c>
      <c r="O40" s="39">
        <v>98.659069509515305</v>
      </c>
      <c r="P40" s="39">
        <v>4.8001407239565665</v>
      </c>
      <c r="Q40" s="39">
        <v>20.619121540444127</v>
      </c>
      <c r="R40" s="39">
        <v>3.9898000180759379</v>
      </c>
      <c r="S40" s="37">
        <v>0.8</v>
      </c>
      <c r="T40" s="39">
        <v>6.1411991596058781</v>
      </c>
      <c r="U40" s="39">
        <v>-0.87</v>
      </c>
      <c r="V40" s="39">
        <v>-0.69061364259813618</v>
      </c>
      <c r="W40" s="39">
        <v>9.4403855350836796</v>
      </c>
      <c r="X40" s="39">
        <v>17.88</v>
      </c>
      <c r="Y40" s="39">
        <v>0.52798576818141385</v>
      </c>
      <c r="Z40" s="39">
        <v>52.798576818141385</v>
      </c>
      <c r="AA40" s="39">
        <f>SUM($X$2:X40)</f>
        <v>493.6400000000001</v>
      </c>
    </row>
    <row r="41" spans="1:27" x14ac:dyDescent="0.2">
      <c r="A41" s="37">
        <v>40</v>
      </c>
      <c r="B41" s="37" t="str">
        <v>Bookcase</v>
      </c>
      <c r="C41" s="38">
        <v>13.24</v>
      </c>
      <c r="D41" s="38">
        <v>29</v>
      </c>
      <c r="E41" s="38">
        <v>15.76</v>
      </c>
      <c r="F41" s="37">
        <v>25</v>
      </c>
      <c r="G41" s="37">
        <v>10</v>
      </c>
      <c r="H41" s="37">
        <v>11</v>
      </c>
      <c r="I41" s="37">
        <v>85</v>
      </c>
      <c r="J41" s="39">
        <v>82.762783535782802</v>
      </c>
      <c r="K41" s="37">
        <v>1</v>
      </c>
      <c r="L41" s="37">
        <v>12</v>
      </c>
      <c r="M41" s="37">
        <v>47</v>
      </c>
      <c r="N41" s="39">
        <v>0.46890510578748795</v>
      </c>
      <c r="O41" s="39">
        <v>95.023186598430513</v>
      </c>
      <c r="P41" s="39">
        <v>1.933951250892576</v>
      </c>
      <c r="Q41" s="39">
        <v>19.610706258275457</v>
      </c>
      <c r="R41" s="39">
        <v>3.0906473063042119</v>
      </c>
      <c r="S41" s="37">
        <v>0.8</v>
      </c>
      <c r="T41" s="39">
        <v>4.5496838519199061</v>
      </c>
      <c r="U41" s="39">
        <v>-0.96</v>
      </c>
      <c r="V41" s="39">
        <v>-0.77173721992055566</v>
      </c>
      <c r="W41" s="39">
        <v>6.8685939383035626</v>
      </c>
      <c r="X41" s="39">
        <v>13.24</v>
      </c>
      <c r="Y41" s="39">
        <v>0.51877597721325996</v>
      </c>
      <c r="Z41" s="39">
        <v>51.877597721325998</v>
      </c>
      <c r="AA41" s="39">
        <f>SUM($X$2:X41)</f>
        <v>506.88000000000011</v>
      </c>
    </row>
    <row r="42" spans="1:27" x14ac:dyDescent="0.2">
      <c r="A42" s="37">
        <v>41</v>
      </c>
      <c r="B42" s="37" t="str">
        <v>Bookcase</v>
      </c>
      <c r="C42" s="38">
        <v>13.24</v>
      </c>
      <c r="D42" s="38">
        <v>29</v>
      </c>
      <c r="E42" s="38">
        <v>15.76</v>
      </c>
      <c r="F42" s="37">
        <v>25</v>
      </c>
      <c r="G42" s="37">
        <v>10</v>
      </c>
      <c r="H42" s="37">
        <v>12</v>
      </c>
      <c r="I42" s="37">
        <v>85</v>
      </c>
      <c r="J42" s="39">
        <v>82.762783535782802</v>
      </c>
      <c r="K42" s="37">
        <v>1</v>
      </c>
      <c r="L42" s="37">
        <v>13</v>
      </c>
      <c r="M42" s="37">
        <v>48</v>
      </c>
      <c r="N42" s="39">
        <v>0.42266303760572865</v>
      </c>
      <c r="O42" s="39">
        <v>95.445849636036243</v>
      </c>
      <c r="P42" s="39">
        <v>1.579393521562271</v>
      </c>
      <c r="Q42" s="39">
        <v>17.67675500738288</v>
      </c>
      <c r="R42" s="39">
        <v>2.7858565891635418</v>
      </c>
      <c r="S42" s="37">
        <v>0.8</v>
      </c>
      <c r="T42" s="39">
        <v>4.1010071617128281</v>
      </c>
      <c r="U42" s="39">
        <v>-0.96</v>
      </c>
      <c r="V42" s="39">
        <v>-0.79030315192912426</v>
      </c>
      <c r="W42" s="39">
        <v>6.0965605989472458</v>
      </c>
      <c r="X42" s="39">
        <v>13.24</v>
      </c>
      <c r="Y42" s="39">
        <v>0.46046530203529046</v>
      </c>
      <c r="Z42" s="39">
        <v>46.046530203529045</v>
      </c>
      <c r="AA42" s="39">
        <f>SUM($X$2:X42)</f>
        <v>520.12000000000012</v>
      </c>
    </row>
    <row r="43" spans="1:27" x14ac:dyDescent="0.2">
      <c r="A43" s="37">
        <v>42</v>
      </c>
      <c r="B43" s="37" t="str">
        <v>Pen</v>
      </c>
      <c r="C43" s="38">
        <v>0.92</v>
      </c>
      <c r="D43" s="38">
        <v>2.34</v>
      </c>
      <c r="E43" s="38">
        <v>1.42</v>
      </c>
      <c r="F43" s="37">
        <v>16</v>
      </c>
      <c r="G43" s="37">
        <v>20</v>
      </c>
      <c r="H43" s="37">
        <v>9</v>
      </c>
      <c r="I43" s="37">
        <v>75</v>
      </c>
      <c r="J43" s="39">
        <v>89.770693932156561</v>
      </c>
      <c r="K43" s="37">
        <v>1</v>
      </c>
      <c r="L43" s="37">
        <v>10</v>
      </c>
      <c r="M43" s="37">
        <v>46</v>
      </c>
      <c r="N43" s="39">
        <v>0.33792148738545263</v>
      </c>
      <c r="O43" s="39">
        <v>98.741757899144488</v>
      </c>
      <c r="P43" s="39">
        <v>2.6092993067598234</v>
      </c>
      <c r="Q43" s="39">
        <v>13.287861815954784</v>
      </c>
      <c r="R43" s="39">
        <v>0.18868763778655795</v>
      </c>
      <c r="S43" s="37">
        <v>0.8</v>
      </c>
      <c r="T43" s="39">
        <v>0.24874877319467356</v>
      </c>
      <c r="U43" s="39">
        <v>-5.7000000000000002E-2</v>
      </c>
      <c r="V43" s="39">
        <v>-4.942591876490577E-2</v>
      </c>
      <c r="W43" s="39">
        <v>0.38801049221632578</v>
      </c>
      <c r="X43" s="39">
        <v>0.92</v>
      </c>
      <c r="Y43" s="39">
        <v>0.4217505350177454</v>
      </c>
      <c r="Z43" s="39">
        <v>42.175053501774542</v>
      </c>
      <c r="AA43" s="39">
        <f>SUM($X$2:X43)</f>
        <v>521.04000000000008</v>
      </c>
    </row>
    <row r="44" spans="1:27" x14ac:dyDescent="0.2">
      <c r="A44" s="37">
        <v>43</v>
      </c>
      <c r="B44" s="37" t="str">
        <v>Bookcase</v>
      </c>
      <c r="C44" s="38">
        <v>13.24</v>
      </c>
      <c r="D44" s="38">
        <v>29</v>
      </c>
      <c r="E44" s="38">
        <v>15.76</v>
      </c>
      <c r="F44" s="37">
        <v>25</v>
      </c>
      <c r="G44" s="37">
        <v>10</v>
      </c>
      <c r="H44" s="37">
        <v>13</v>
      </c>
      <c r="I44" s="37">
        <v>85</v>
      </c>
      <c r="J44" s="39">
        <v>82.762783535782802</v>
      </c>
      <c r="K44" s="37">
        <v>1</v>
      </c>
      <c r="L44" s="37">
        <v>14</v>
      </c>
      <c r="M44" s="37">
        <v>49</v>
      </c>
      <c r="N44" s="39">
        <v>0.3848986819239586</v>
      </c>
      <c r="O44" s="39">
        <v>95.8307483179602</v>
      </c>
      <c r="P44" s="39">
        <v>1.2801400122136288</v>
      </c>
      <c r="Q44" s="39">
        <v>16.097361485820613</v>
      </c>
      <c r="R44" s="39">
        <v>2.5369441701653286</v>
      </c>
      <c r="S44" s="37">
        <v>0.8</v>
      </c>
      <c r="T44" s="39">
        <v>3.7345878647103827</v>
      </c>
      <c r="U44" s="39">
        <v>-0.96</v>
      </c>
      <c r="V44" s="39">
        <v>-0.80546532973612206</v>
      </c>
      <c r="W44" s="39">
        <v>5.466066705139589</v>
      </c>
      <c r="X44" s="39">
        <v>13.24</v>
      </c>
      <c r="Y44" s="39">
        <v>0.41284491730661549</v>
      </c>
      <c r="Z44" s="39">
        <v>41.28449173066155</v>
      </c>
      <c r="AA44" s="39">
        <f>SUM($X$2:X44)</f>
        <v>534.28000000000009</v>
      </c>
    </row>
    <row r="45" spans="1:27" x14ac:dyDescent="0.2">
      <c r="A45" s="37">
        <v>44</v>
      </c>
      <c r="B45" s="37" t="str">
        <v>Keyboard</v>
      </c>
      <c r="C45" s="38">
        <v>17.88</v>
      </c>
      <c r="D45" s="38">
        <v>37.229999999999997</v>
      </c>
      <c r="E45" s="38">
        <v>19.349999999999998</v>
      </c>
      <c r="F45" s="37">
        <v>26</v>
      </c>
      <c r="G45" s="37">
        <v>0</v>
      </c>
      <c r="H45" s="37">
        <v>19</v>
      </c>
      <c r="I45" s="37">
        <v>59</v>
      </c>
      <c r="J45" s="39">
        <v>64.979992541191081</v>
      </c>
      <c r="K45" s="37">
        <v>1</v>
      </c>
      <c r="L45" s="37">
        <v>20</v>
      </c>
      <c r="M45" s="37">
        <v>46</v>
      </c>
      <c r="N45" s="39">
        <v>0.39547452041218911</v>
      </c>
      <c r="O45" s="39">
        <v>99.054544029927499</v>
      </c>
      <c r="P45" s="39">
        <v>4.0021313357702981</v>
      </c>
      <c r="Q45" s="39">
        <v>15.818980816487567</v>
      </c>
      <c r="R45" s="39">
        <v>3.0609727879903437</v>
      </c>
      <c r="S45" s="37">
        <v>0.8</v>
      </c>
      <c r="T45" s="39">
        <v>4.7115252463826565</v>
      </c>
      <c r="U45" s="39">
        <v>-0.87</v>
      </c>
      <c r="V45" s="39">
        <v>-0.73237486689655806</v>
      </c>
      <c r="W45" s="39">
        <v>7.040123167476442</v>
      </c>
      <c r="X45" s="39">
        <v>17.88</v>
      </c>
      <c r="Y45" s="39">
        <v>0.39374290645841398</v>
      </c>
      <c r="Z45" s="39">
        <v>39.374290645841398</v>
      </c>
      <c r="AA45" s="39">
        <f>SUM($X$2:X45)</f>
        <v>552.16000000000008</v>
      </c>
    </row>
    <row r="46" spans="1:27" x14ac:dyDescent="0.2">
      <c r="A46" s="37">
        <v>45</v>
      </c>
      <c r="B46" s="37" t="str">
        <v>Bookcase</v>
      </c>
      <c r="C46" s="38">
        <v>13.24</v>
      </c>
      <c r="D46" s="38">
        <v>29</v>
      </c>
      <c r="E46" s="38">
        <v>15.76</v>
      </c>
      <c r="F46" s="37">
        <v>25</v>
      </c>
      <c r="G46" s="37">
        <v>10</v>
      </c>
      <c r="H46" s="37">
        <v>14</v>
      </c>
      <c r="I46" s="37">
        <v>85</v>
      </c>
      <c r="J46" s="39">
        <v>82.762783535782802</v>
      </c>
      <c r="K46" s="37">
        <v>1</v>
      </c>
      <c r="L46" s="37">
        <v>15</v>
      </c>
      <c r="M46" s="37">
        <v>50</v>
      </c>
      <c r="N46" s="39">
        <v>0.35428967784505006</v>
      </c>
      <c r="O46" s="39">
        <v>96.185037995805246</v>
      </c>
      <c r="P46" s="39">
        <v>1.0305127098319715</v>
      </c>
      <c r="Q46" s="39">
        <v>14.817221473606978</v>
      </c>
      <c r="R46" s="39">
        <v>2.3351941042404594</v>
      </c>
      <c r="S46" s="37">
        <v>0.8</v>
      </c>
      <c r="T46" s="39">
        <v>3.4375953818768195</v>
      </c>
      <c r="U46" s="39">
        <v>-0.96</v>
      </c>
      <c r="V46" s="39">
        <v>-0.81775467385337297</v>
      </c>
      <c r="W46" s="39">
        <v>4.9550348122639054</v>
      </c>
      <c r="X46" s="39">
        <v>13.24</v>
      </c>
      <c r="Y46" s="39">
        <v>0.37424734231600493</v>
      </c>
      <c r="Z46" s="39">
        <v>37.424734231600496</v>
      </c>
      <c r="AA46" s="39">
        <f>SUM($X$2:X46)</f>
        <v>565.40000000000009</v>
      </c>
    </row>
    <row r="47" spans="1:27" x14ac:dyDescent="0.2">
      <c r="A47" s="37">
        <v>46</v>
      </c>
      <c r="B47" s="37" t="str">
        <v>Bookcase</v>
      </c>
      <c r="C47" s="38">
        <v>13.24</v>
      </c>
      <c r="D47" s="38">
        <v>29</v>
      </c>
      <c r="E47" s="38">
        <v>15.76</v>
      </c>
      <c r="F47" s="37">
        <v>25</v>
      </c>
      <c r="G47" s="37">
        <v>10</v>
      </c>
      <c r="H47" s="37">
        <v>15</v>
      </c>
      <c r="I47" s="37">
        <v>85</v>
      </c>
      <c r="J47" s="39">
        <v>82.762783535782802</v>
      </c>
      <c r="K47" s="37">
        <v>1</v>
      </c>
      <c r="L47" s="37">
        <v>16</v>
      </c>
      <c r="M47" s="37">
        <v>51</v>
      </c>
      <c r="N47" s="39">
        <v>0.32964942956152882</v>
      </c>
      <c r="O47" s="39">
        <v>96.514687425366773</v>
      </c>
      <c r="P47" s="39">
        <v>0.82441016786557686</v>
      </c>
      <c r="Q47" s="39">
        <v>13.78670876377501</v>
      </c>
      <c r="R47" s="39">
        <v>2.1727853011709417</v>
      </c>
      <c r="S47" s="37">
        <v>0.8</v>
      </c>
      <c r="T47" s="39">
        <v>3.1985164331958025</v>
      </c>
      <c r="U47" s="39">
        <v>-0.96</v>
      </c>
      <c r="V47" s="39">
        <v>-0.82764759586775982</v>
      </c>
      <c r="W47" s="39">
        <v>4.5436541384989848</v>
      </c>
      <c r="X47" s="39">
        <v>13.24</v>
      </c>
      <c r="Y47" s="39">
        <v>0.34317629444856379</v>
      </c>
      <c r="Z47" s="39">
        <v>34.317629444856379</v>
      </c>
      <c r="AA47" s="39">
        <f>SUM($X$2:X47)</f>
        <v>578.6400000000001</v>
      </c>
    </row>
    <row r="48" spans="1:27" x14ac:dyDescent="0.2">
      <c r="A48" s="37">
        <v>47</v>
      </c>
      <c r="B48" s="37" t="str">
        <v>Pen</v>
      </c>
      <c r="C48" s="38">
        <v>0.92</v>
      </c>
      <c r="D48" s="38">
        <v>2.34</v>
      </c>
      <c r="E48" s="38">
        <v>1.42</v>
      </c>
      <c r="F48" s="37">
        <v>16</v>
      </c>
      <c r="G48" s="37">
        <v>20</v>
      </c>
      <c r="H48" s="37">
        <v>10</v>
      </c>
      <c r="I48" s="37">
        <v>75</v>
      </c>
      <c r="J48" s="39">
        <v>89.770693932156561</v>
      </c>
      <c r="K48" s="37">
        <v>1</v>
      </c>
      <c r="L48" s="37">
        <v>11</v>
      </c>
      <c r="M48" s="37">
        <v>47</v>
      </c>
      <c r="N48" s="39">
        <v>0.27156481428132667</v>
      </c>
      <c r="O48" s="39">
        <v>99.013322713425822</v>
      </c>
      <c r="P48" s="39">
        <v>2.1488347232139735</v>
      </c>
      <c r="Q48" s="39">
        <v>10.678562509194961</v>
      </c>
      <c r="R48" s="39">
        <v>0.15163558763056845</v>
      </c>
      <c r="S48" s="37">
        <v>0.8</v>
      </c>
      <c r="T48" s="39">
        <v>0.19990269017212967</v>
      </c>
      <c r="U48" s="39">
        <v>-5.7000000000000002E-2</v>
      </c>
      <c r="V48" s="39">
        <v>-5.0913219369758879E-2</v>
      </c>
      <c r="W48" s="39">
        <v>0.30062505843293924</v>
      </c>
      <c r="X48" s="39">
        <v>0.92</v>
      </c>
      <c r="Y48" s="39">
        <v>0.32676636786189045</v>
      </c>
      <c r="Z48" s="39">
        <v>32.676636786189043</v>
      </c>
      <c r="AA48" s="39">
        <f>SUM($X$2:X48)</f>
        <v>579.56000000000006</v>
      </c>
    </row>
    <row r="49" spans="1:27" x14ac:dyDescent="0.2">
      <c r="A49" s="37">
        <v>48</v>
      </c>
      <c r="B49" s="37" t="str">
        <v>Bookcase</v>
      </c>
      <c r="C49" s="38">
        <v>13.24</v>
      </c>
      <c r="D49" s="38">
        <v>29</v>
      </c>
      <c r="E49" s="38">
        <v>15.76</v>
      </c>
      <c r="F49" s="37">
        <v>25</v>
      </c>
      <c r="G49" s="37">
        <v>10</v>
      </c>
      <c r="H49" s="37">
        <v>16</v>
      </c>
      <c r="I49" s="37">
        <v>85</v>
      </c>
      <c r="J49" s="39">
        <v>82.762783535782802</v>
      </c>
      <c r="K49" s="37">
        <v>1</v>
      </c>
      <c r="L49" s="37">
        <v>17</v>
      </c>
      <c r="M49" s="37">
        <v>52</v>
      </c>
      <c r="N49" s="39">
        <v>0.30993723093471182</v>
      </c>
      <c r="O49" s="39">
        <v>96.824624656301481</v>
      </c>
      <c r="P49" s="39">
        <v>0.65578081534761856</v>
      </c>
      <c r="Q49" s="39">
        <v>12.962298595909431</v>
      </c>
      <c r="R49" s="39">
        <v>2.0428582587153263</v>
      </c>
      <c r="S49" s="37">
        <v>0.8</v>
      </c>
      <c r="T49" s="39">
        <v>3.0072532742509877</v>
      </c>
      <c r="U49" s="39">
        <v>-0.96</v>
      </c>
      <c r="V49" s="39">
        <v>-0.83556193347926955</v>
      </c>
      <c r="W49" s="39">
        <v>4.2145495994870448</v>
      </c>
      <c r="X49" s="39">
        <v>13.24</v>
      </c>
      <c r="Y49" s="39">
        <v>0.3183194561546106</v>
      </c>
      <c r="Z49" s="39">
        <v>31.831945615461059</v>
      </c>
      <c r="AA49" s="39">
        <f>SUM($X$2:X49)</f>
        <v>592.80000000000007</v>
      </c>
    </row>
    <row r="50" spans="1:27" x14ac:dyDescent="0.2">
      <c r="A50" s="37">
        <v>49</v>
      </c>
      <c r="B50" s="37" t="str">
        <v>Bookcase</v>
      </c>
      <c r="C50" s="38">
        <v>13.24</v>
      </c>
      <c r="D50" s="38">
        <v>29</v>
      </c>
      <c r="E50" s="38">
        <v>15.76</v>
      </c>
      <c r="F50" s="37">
        <v>25</v>
      </c>
      <c r="G50" s="37">
        <v>10</v>
      </c>
      <c r="H50" s="37">
        <v>17</v>
      </c>
      <c r="I50" s="37">
        <v>85</v>
      </c>
      <c r="J50" s="39">
        <v>82.762783535782802</v>
      </c>
      <c r="K50" s="37">
        <v>1</v>
      </c>
      <c r="L50" s="37">
        <v>18</v>
      </c>
      <c r="M50" s="37">
        <v>53</v>
      </c>
      <c r="N50" s="39">
        <v>0.29425707293610753</v>
      </c>
      <c r="O50" s="39">
        <v>97.118881729237586</v>
      </c>
      <c r="P50" s="39">
        <v>0.5189222104055069</v>
      </c>
      <c r="Q50" s="39">
        <v>12.306517780561819</v>
      </c>
      <c r="R50" s="39">
        <v>1.9395072022165427</v>
      </c>
      <c r="S50" s="37">
        <v>0.8</v>
      </c>
      <c r="T50" s="39">
        <v>2.8551121250903422</v>
      </c>
      <c r="U50" s="39">
        <v>-0.96</v>
      </c>
      <c r="V50" s="39">
        <v>-0.84185742930660656</v>
      </c>
      <c r="W50" s="39">
        <v>3.9527618980002783</v>
      </c>
      <c r="X50" s="39">
        <v>13.24</v>
      </c>
      <c r="Y50" s="39">
        <v>0.29854697114805728</v>
      </c>
      <c r="Z50" s="39">
        <v>29.854697114805727</v>
      </c>
      <c r="AA50" s="39">
        <f>SUM($X$2:X50)</f>
        <v>606.04000000000008</v>
      </c>
    </row>
    <row r="51" spans="1:27" x14ac:dyDescent="0.2">
      <c r="A51" s="37">
        <v>50</v>
      </c>
      <c r="B51" s="37" t="str">
        <v>Bookcase</v>
      </c>
      <c r="C51" s="38">
        <v>13.24</v>
      </c>
      <c r="D51" s="38">
        <v>29</v>
      </c>
      <c r="E51" s="38">
        <v>15.76</v>
      </c>
      <c r="F51" s="37">
        <v>25</v>
      </c>
      <c r="G51" s="37">
        <v>10</v>
      </c>
      <c r="H51" s="37">
        <v>18</v>
      </c>
      <c r="I51" s="37">
        <v>85</v>
      </c>
      <c r="J51" s="39">
        <v>82.762783535782802</v>
      </c>
      <c r="K51" s="37">
        <v>1</v>
      </c>
      <c r="L51" s="37">
        <v>19</v>
      </c>
      <c r="M51" s="37">
        <v>54</v>
      </c>
      <c r="N51" s="39">
        <v>0.28184929573721185</v>
      </c>
      <c r="O51" s="39">
        <v>97.400731024974803</v>
      </c>
      <c r="P51" s="39">
        <v>0.40865124069433673</v>
      </c>
      <c r="Q51" s="39">
        <v>11.787595570156313</v>
      </c>
      <c r="R51" s="39">
        <v>1.857725061856635</v>
      </c>
      <c r="S51" s="37">
        <v>0.8</v>
      </c>
      <c r="T51" s="39">
        <v>2.7347221722762645</v>
      </c>
      <c r="U51" s="39">
        <v>-0.96</v>
      </c>
      <c r="V51" s="39">
        <v>-0.84683908252649942</v>
      </c>
      <c r="W51" s="39">
        <v>3.7456081516064001</v>
      </c>
      <c r="X51" s="39">
        <v>13.24</v>
      </c>
      <c r="Y51" s="39">
        <v>0.28290091779504534</v>
      </c>
      <c r="Z51" s="39">
        <v>28.290091779504532</v>
      </c>
      <c r="AA51" s="39">
        <f>SUM($X$2:X51)</f>
        <v>619.28000000000009</v>
      </c>
    </row>
    <row r="52" spans="1:27" x14ac:dyDescent="0.2">
      <c r="A52" s="37">
        <v>51</v>
      </c>
      <c r="B52" s="37" t="str">
        <v>Keyboard</v>
      </c>
      <c r="C52" s="38">
        <v>17.88</v>
      </c>
      <c r="D52" s="38">
        <v>37.229999999999997</v>
      </c>
      <c r="E52" s="38">
        <v>19.349999999999998</v>
      </c>
      <c r="F52" s="37">
        <v>26</v>
      </c>
      <c r="G52" s="37">
        <v>0</v>
      </c>
      <c r="H52" s="37">
        <v>20</v>
      </c>
      <c r="I52" s="37">
        <v>59</v>
      </c>
      <c r="J52" s="39">
        <v>64.979992541191081</v>
      </c>
      <c r="K52" s="37">
        <v>1</v>
      </c>
      <c r="L52" s="37">
        <v>21</v>
      </c>
      <c r="M52" s="37">
        <v>47</v>
      </c>
      <c r="N52" s="39">
        <v>0.2954212370179316</v>
      </c>
      <c r="O52" s="39">
        <v>99.349965266945432</v>
      </c>
      <c r="P52" s="39">
        <v>3.2282849471394677</v>
      </c>
      <c r="Q52" s="39">
        <v>11.816849480717266</v>
      </c>
      <c r="R52" s="39">
        <v>2.2865603745187908</v>
      </c>
      <c r="S52" s="37">
        <v>0.8</v>
      </c>
      <c r="T52" s="39">
        <v>3.5195304493368305</v>
      </c>
      <c r="U52" s="39">
        <v>-0.87</v>
      </c>
      <c r="V52" s="39">
        <v>-0.76719340951775972</v>
      </c>
      <c r="W52" s="39">
        <v>5.0388974143378613</v>
      </c>
      <c r="X52" s="39">
        <v>17.88</v>
      </c>
      <c r="Y52" s="39">
        <v>0.28181752876609967</v>
      </c>
      <c r="Z52" s="39">
        <v>28.181752876609966</v>
      </c>
      <c r="AA52" s="39">
        <f>SUM($X$2:X52)</f>
        <v>637.16000000000008</v>
      </c>
    </row>
    <row r="53" spans="1:27" x14ac:dyDescent="0.2">
      <c r="A53" s="37">
        <v>52</v>
      </c>
      <c r="B53" s="37" t="str">
        <v>Bookcase</v>
      </c>
      <c r="C53" s="38">
        <v>13.24</v>
      </c>
      <c r="D53" s="38">
        <v>29</v>
      </c>
      <c r="E53" s="38">
        <v>15.76</v>
      </c>
      <c r="F53" s="37">
        <v>25</v>
      </c>
      <c r="G53" s="37">
        <v>10</v>
      </c>
      <c r="H53" s="37">
        <v>19</v>
      </c>
      <c r="I53" s="37">
        <v>85</v>
      </c>
      <c r="J53" s="39">
        <v>82.762783535782802</v>
      </c>
      <c r="K53" s="37">
        <v>1</v>
      </c>
      <c r="L53" s="37">
        <v>20</v>
      </c>
      <c r="M53" s="37">
        <v>55</v>
      </c>
      <c r="N53" s="39">
        <v>0.27207817119308142</v>
      </c>
      <c r="O53" s="39">
        <v>97.67280919616789</v>
      </c>
      <c r="P53" s="39">
        <v>0.40140989398539484</v>
      </c>
      <c r="Q53" s="39">
        <v>11.378944329461973</v>
      </c>
      <c r="R53" s="39">
        <v>1.7933216263232068</v>
      </c>
      <c r="S53" s="37">
        <v>0.8</v>
      </c>
      <c r="T53" s="39">
        <v>2.6399150844351782</v>
      </c>
      <c r="U53" s="39">
        <v>-0.96</v>
      </c>
      <c r="V53" s="39">
        <v>-0.85076213443716497</v>
      </c>
      <c r="W53" s="39">
        <v>3.58247457632122</v>
      </c>
      <c r="X53" s="39">
        <v>13.24</v>
      </c>
      <c r="Y53" s="39">
        <v>0.27057965077954832</v>
      </c>
      <c r="Z53" s="39">
        <v>27.057965077954833</v>
      </c>
      <c r="AA53" s="39">
        <f>SUM($X$2:X53)</f>
        <v>650.40000000000009</v>
      </c>
    </row>
    <row r="54" spans="1:27" x14ac:dyDescent="0.2">
      <c r="A54" s="37">
        <v>53</v>
      </c>
      <c r="B54" s="37" t="str">
        <v>Bookcase</v>
      </c>
      <c r="C54" s="38">
        <v>13.24</v>
      </c>
      <c r="D54" s="38">
        <v>29</v>
      </c>
      <c r="E54" s="38">
        <v>15.76</v>
      </c>
      <c r="F54" s="37">
        <v>25</v>
      </c>
      <c r="G54" s="37">
        <v>10</v>
      </c>
      <c r="H54" s="37">
        <v>20</v>
      </c>
      <c r="I54" s="37">
        <v>85</v>
      </c>
      <c r="J54" s="39">
        <v>82.762783535782802</v>
      </c>
      <c r="K54" s="37">
        <v>1</v>
      </c>
      <c r="L54" s="37">
        <v>21</v>
      </c>
      <c r="M54" s="37">
        <v>56</v>
      </c>
      <c r="N54" s="39">
        <v>0.26248019209307144</v>
      </c>
      <c r="O54" s="39">
        <v>97.935289388260955</v>
      </c>
      <c r="P54" s="39">
        <v>0.47702135442914895</v>
      </c>
      <c r="Q54" s="39">
        <v>10.977534435476585</v>
      </c>
      <c r="R54" s="39">
        <v>1.7300594270311098</v>
      </c>
      <c r="S54" s="37">
        <v>0.8</v>
      </c>
      <c r="T54" s="39">
        <v>2.5467879890305678</v>
      </c>
      <c r="U54" s="39">
        <v>-0.96</v>
      </c>
      <c r="V54" s="39">
        <v>-0.85461566941942479</v>
      </c>
      <c r="W54" s="39">
        <v>3.4222317466422529</v>
      </c>
      <c r="X54" s="39">
        <v>13.24</v>
      </c>
      <c r="Y54" s="39">
        <v>0.25847671802433936</v>
      </c>
      <c r="Z54" s="39">
        <v>25.847671802433936</v>
      </c>
      <c r="AA54" s="39">
        <f>SUM($X$2:X54)</f>
        <v>663.6400000000001</v>
      </c>
    </row>
    <row r="55" spans="1:27" x14ac:dyDescent="0.2">
      <c r="A55" s="37">
        <v>54</v>
      </c>
      <c r="B55" s="37" t="str">
        <v>Pen</v>
      </c>
      <c r="C55" s="38">
        <v>0.92</v>
      </c>
      <c r="D55" s="38">
        <v>2.34</v>
      </c>
      <c r="E55" s="38">
        <v>1.42</v>
      </c>
      <c r="F55" s="37">
        <v>16</v>
      </c>
      <c r="G55" s="37">
        <v>20</v>
      </c>
      <c r="H55" s="37">
        <v>11</v>
      </c>
      <c r="I55" s="37">
        <v>75</v>
      </c>
      <c r="J55" s="39">
        <v>89.770693932156561</v>
      </c>
      <c r="K55" s="37">
        <v>1</v>
      </c>
      <c r="L55" s="37">
        <v>12</v>
      </c>
      <c r="M55" s="37">
        <v>48</v>
      </c>
      <c r="N55" s="39">
        <v>0.21691814231322265</v>
      </c>
      <c r="O55" s="39">
        <v>99.230240855739041</v>
      </c>
      <c r="P55" s="39">
        <v>1.7548816906247455</v>
      </c>
      <c r="Q55" s="39">
        <v>8.529727785980981</v>
      </c>
      <c r="R55" s="39">
        <v>0.12112213456092993</v>
      </c>
      <c r="S55" s="37">
        <v>0.8</v>
      </c>
      <c r="T55" s="39">
        <v>0.15967650415356396</v>
      </c>
      <c r="U55" s="39">
        <v>-5.7000000000000002E-2</v>
      </c>
      <c r="V55" s="39">
        <v>-5.213805516199084E-2</v>
      </c>
      <c r="W55" s="39">
        <v>0.22866058355250307</v>
      </c>
      <c r="X55" s="39">
        <v>0.92</v>
      </c>
      <c r="Y55" s="39">
        <v>0.24854411255706854</v>
      </c>
      <c r="Z55" s="39">
        <v>24.854411255706854</v>
      </c>
      <c r="AA55" s="39">
        <f>SUM($X$2:X55)</f>
        <v>664.56000000000006</v>
      </c>
    </row>
    <row r="56" spans="1:27" x14ac:dyDescent="0.2">
      <c r="A56" s="37">
        <v>55</v>
      </c>
      <c r="B56" s="37" t="str">
        <v>Bookcase</v>
      </c>
      <c r="C56" s="38">
        <v>13.24</v>
      </c>
      <c r="D56" s="38">
        <v>29</v>
      </c>
      <c r="E56" s="38">
        <v>15.76</v>
      </c>
      <c r="F56" s="37">
        <v>25</v>
      </c>
      <c r="G56" s="37">
        <v>10</v>
      </c>
      <c r="H56" s="37">
        <v>21</v>
      </c>
      <c r="I56" s="37">
        <v>85</v>
      </c>
      <c r="J56" s="39">
        <v>82.762783535782802</v>
      </c>
      <c r="K56" s="37">
        <v>1</v>
      </c>
      <c r="L56" s="37">
        <v>22</v>
      </c>
      <c r="M56" s="37">
        <v>57</v>
      </c>
      <c r="N56" s="39">
        <v>0.25107429239136614</v>
      </c>
      <c r="O56" s="39">
        <v>98.18636368065232</v>
      </c>
      <c r="P56" s="39">
        <v>0.59159098359882356</v>
      </c>
      <c r="Q56" s="39">
        <v>10.50051308104743</v>
      </c>
      <c r="R56" s="39">
        <v>1.654880861573075</v>
      </c>
      <c r="S56" s="37">
        <v>0.8</v>
      </c>
      <c r="T56" s="39">
        <v>2.4361190348030037</v>
      </c>
      <c r="U56" s="39">
        <v>-0.96</v>
      </c>
      <c r="V56" s="39">
        <v>-0.85919507442194454</v>
      </c>
      <c r="W56" s="39">
        <v>3.2318048219541344</v>
      </c>
      <c r="X56" s="39">
        <v>13.24</v>
      </c>
      <c r="Y56" s="39">
        <v>0.24409401978505546</v>
      </c>
      <c r="Z56" s="39">
        <v>24.409401978505546</v>
      </c>
      <c r="AA56" s="39">
        <f>SUM($X$2:X56)</f>
        <v>677.80000000000007</v>
      </c>
    </row>
    <row r="57" spans="1:27" x14ac:dyDescent="0.2">
      <c r="A57" s="37">
        <v>56</v>
      </c>
      <c r="B57" s="37" t="str">
        <v>Bookcase</v>
      </c>
      <c r="C57" s="38">
        <v>13.24</v>
      </c>
      <c r="D57" s="38">
        <v>29</v>
      </c>
      <c r="E57" s="38">
        <v>15.76</v>
      </c>
      <c r="F57" s="37">
        <v>25</v>
      </c>
      <c r="G57" s="37">
        <v>10</v>
      </c>
      <c r="H57" s="37">
        <v>22</v>
      </c>
      <c r="I57" s="37">
        <v>85</v>
      </c>
      <c r="J57" s="39">
        <v>82.762783535782802</v>
      </c>
      <c r="K57" s="37">
        <v>1</v>
      </c>
      <c r="L57" s="37">
        <v>23</v>
      </c>
      <c r="M57" s="37">
        <v>58</v>
      </c>
      <c r="N57" s="39">
        <v>0.23692895621152973</v>
      </c>
      <c r="O57" s="39">
        <v>98.423292636863849</v>
      </c>
      <c r="P57" s="39">
        <v>0.70662918371225869</v>
      </c>
      <c r="Q57" s="39">
        <v>9.9089220974486096</v>
      </c>
      <c r="R57" s="39">
        <v>1.5616461225579008</v>
      </c>
      <c r="S57" s="37">
        <v>0.8</v>
      </c>
      <c r="T57" s="39">
        <v>2.2988699266080777</v>
      </c>
      <c r="U57" s="39">
        <v>-0.96</v>
      </c>
      <c r="V57" s="39">
        <v>-0.86487434786449324</v>
      </c>
      <c r="W57" s="39">
        <v>2.9956417013014853</v>
      </c>
      <c r="X57" s="39">
        <v>13.24</v>
      </c>
      <c r="Y57" s="39">
        <v>0.22625692608017262</v>
      </c>
      <c r="Z57" s="39">
        <v>22.62569260801726</v>
      </c>
      <c r="AA57" s="39">
        <f>SUM($X$2:X57)</f>
        <v>691.04000000000008</v>
      </c>
    </row>
    <row r="58" spans="1:27" x14ac:dyDescent="0.2">
      <c r="A58" s="37">
        <v>57</v>
      </c>
      <c r="B58" s="37" t="str">
        <v>Bookcase</v>
      </c>
      <c r="C58" s="38">
        <v>13.24</v>
      </c>
      <c r="D58" s="38">
        <v>29</v>
      </c>
      <c r="E58" s="38">
        <v>15.76</v>
      </c>
      <c r="F58" s="37">
        <v>25</v>
      </c>
      <c r="G58" s="37">
        <v>10</v>
      </c>
      <c r="H58" s="37">
        <v>23</v>
      </c>
      <c r="I58" s="37">
        <v>85</v>
      </c>
      <c r="J58" s="39">
        <v>82.762783535782802</v>
      </c>
      <c r="K58" s="37">
        <v>1</v>
      </c>
      <c r="L58" s="37">
        <v>24</v>
      </c>
      <c r="M58" s="37">
        <v>59</v>
      </c>
      <c r="N58" s="39">
        <v>0.22003297970883248</v>
      </c>
      <c r="O58" s="39">
        <v>98.643325616572682</v>
      </c>
      <c r="P58" s="39">
        <v>0.79737900534468342</v>
      </c>
      <c r="Q58" s="39">
        <v>9.2022929137363576</v>
      </c>
      <c r="R58" s="39">
        <v>1.4502813632048501</v>
      </c>
      <c r="S58" s="37">
        <v>0.8</v>
      </c>
      <c r="T58" s="39">
        <v>2.1349319559868349</v>
      </c>
      <c r="U58" s="39">
        <v>-0.96</v>
      </c>
      <c r="V58" s="39">
        <v>-0.87165798802813099</v>
      </c>
      <c r="W58" s="39">
        <v>2.7135553311635539</v>
      </c>
      <c r="X58" s="39">
        <v>13.24</v>
      </c>
      <c r="Y58" s="39">
        <v>0.20495130900026842</v>
      </c>
      <c r="Z58" s="39">
        <v>20.495130900026844</v>
      </c>
      <c r="AA58" s="39">
        <f>SUM($X$2:X58)</f>
        <v>704.28000000000009</v>
      </c>
    </row>
    <row r="59" spans="1:27" x14ac:dyDescent="0.2">
      <c r="A59" s="37">
        <v>58</v>
      </c>
      <c r="B59" s="37" t="str">
        <v>Keyboard</v>
      </c>
      <c r="C59" s="38">
        <v>17.88</v>
      </c>
      <c r="D59" s="38">
        <v>37.229999999999997</v>
      </c>
      <c r="E59" s="38">
        <v>19.349999999999998</v>
      </c>
      <c r="F59" s="37">
        <v>26</v>
      </c>
      <c r="G59" s="37">
        <v>0</v>
      </c>
      <c r="H59" s="37">
        <v>21</v>
      </c>
      <c r="I59" s="37">
        <v>59</v>
      </c>
      <c r="J59" s="39">
        <v>64.979992541191081</v>
      </c>
      <c r="K59" s="37">
        <v>1</v>
      </c>
      <c r="L59" s="37">
        <v>22</v>
      </c>
      <c r="M59" s="37">
        <v>48</v>
      </c>
      <c r="N59" s="39">
        <v>0.21471411333944482</v>
      </c>
      <c r="O59" s="39">
        <v>99.564679380284872</v>
      </c>
      <c r="P59" s="39">
        <v>2.5193908240228695</v>
      </c>
      <c r="Q59" s="39">
        <v>8.5885645335777951</v>
      </c>
      <c r="R59" s="39">
        <v>1.6618872372473033</v>
      </c>
      <c r="S59" s="37">
        <v>0.8</v>
      </c>
      <c r="T59" s="39">
        <v>2.5580180606808103</v>
      </c>
      <c r="U59" s="39">
        <v>-0.87</v>
      </c>
      <c r="V59" s="39">
        <v>-0.79527948855787312</v>
      </c>
      <c r="W59" s="39">
        <v>3.4246258093702404</v>
      </c>
      <c r="X59" s="39">
        <v>17.88</v>
      </c>
      <c r="Y59" s="39">
        <v>0.19153388195583002</v>
      </c>
      <c r="Z59" s="39">
        <v>19.153388195583002</v>
      </c>
      <c r="AA59" s="39">
        <f>SUM($X$2:X59)</f>
        <v>722.16000000000008</v>
      </c>
    </row>
    <row r="60" spans="1:27" x14ac:dyDescent="0.2">
      <c r="A60" s="37">
        <v>59</v>
      </c>
      <c r="B60" s="37" t="str">
        <v>Pen</v>
      </c>
      <c r="C60" s="38">
        <v>0.92</v>
      </c>
      <c r="D60" s="38">
        <v>2.34</v>
      </c>
      <c r="E60" s="38">
        <v>1.42</v>
      </c>
      <c r="F60" s="37">
        <v>16</v>
      </c>
      <c r="G60" s="37">
        <v>20</v>
      </c>
      <c r="H60" s="37">
        <v>12</v>
      </c>
      <c r="I60" s="37">
        <v>75</v>
      </c>
      <c r="J60" s="39">
        <v>89.770693932156561</v>
      </c>
      <c r="K60" s="37">
        <v>1</v>
      </c>
      <c r="L60" s="37">
        <v>13</v>
      </c>
      <c r="M60" s="37">
        <v>49</v>
      </c>
      <c r="N60" s="39">
        <v>0.17229002687260458</v>
      </c>
      <c r="O60" s="39">
        <v>99.402530882611643</v>
      </c>
      <c r="P60" s="39">
        <v>1.4223777913484765</v>
      </c>
      <c r="Q60" s="39">
        <v>6.7748460953562386</v>
      </c>
      <c r="R60" s="39">
        <v>9.6202814554058588E-2</v>
      </c>
      <c r="S60" s="37">
        <v>0.8</v>
      </c>
      <c r="T60" s="39">
        <v>0.12682511890506878</v>
      </c>
      <c r="U60" s="39">
        <v>-5.7000000000000002E-2</v>
      </c>
      <c r="V60" s="39">
        <v>-5.3138337725646946E-2</v>
      </c>
      <c r="W60" s="39">
        <v>0.16988959573348042</v>
      </c>
      <c r="X60" s="39">
        <v>0.92</v>
      </c>
      <c r="Y60" s="39">
        <v>0.18466260405813087</v>
      </c>
      <c r="Z60" s="39">
        <v>18.466260405813088</v>
      </c>
      <c r="AA60" s="39">
        <f>SUM($X$2:X60)</f>
        <v>723.08</v>
      </c>
    </row>
    <row r="61" spans="1:27" x14ac:dyDescent="0.2">
      <c r="A61" s="37">
        <v>60</v>
      </c>
      <c r="B61" s="37" t="str">
        <v>Bookcase</v>
      </c>
      <c r="C61" s="38">
        <v>13.24</v>
      </c>
      <c r="D61" s="38">
        <v>29</v>
      </c>
      <c r="E61" s="38">
        <v>15.76</v>
      </c>
      <c r="F61" s="37">
        <v>25</v>
      </c>
      <c r="G61" s="37">
        <v>10</v>
      </c>
      <c r="H61" s="37">
        <v>24</v>
      </c>
      <c r="I61" s="37">
        <v>85</v>
      </c>
      <c r="J61" s="39">
        <v>82.762783535782802</v>
      </c>
      <c r="K61" s="37">
        <v>1</v>
      </c>
      <c r="L61" s="37">
        <v>25</v>
      </c>
      <c r="M61" s="37">
        <v>60</v>
      </c>
      <c r="N61" s="39">
        <v>0.2009671142611722</v>
      </c>
      <c r="O61" s="39">
        <v>98.844292730833857</v>
      </c>
      <c r="P61" s="39">
        <v>0.85230141715021923</v>
      </c>
      <c r="Q61" s="39">
        <v>8.4049139083916771</v>
      </c>
      <c r="R61" s="39">
        <v>1.3246144319625281</v>
      </c>
      <c r="S61" s="37">
        <v>0.8</v>
      </c>
      <c r="T61" s="39">
        <v>1.9499400267468692</v>
      </c>
      <c r="U61" s="39">
        <v>-0.96</v>
      </c>
      <c r="V61" s="39">
        <v>-0.87931282647943987</v>
      </c>
      <c r="W61" s="39">
        <v>2.3952416322299577</v>
      </c>
      <c r="X61" s="39">
        <v>13.24</v>
      </c>
      <c r="Y61" s="39">
        <v>0.18090948883912067</v>
      </c>
      <c r="Z61" s="39">
        <v>18.090948883912066</v>
      </c>
      <c r="AA61" s="39">
        <f>SUM($X$2:X61)</f>
        <v>736.32</v>
      </c>
    </row>
    <row r="62" spans="1:27" x14ac:dyDescent="0.2">
      <c r="A62" s="37">
        <v>61</v>
      </c>
      <c r="B62" s="37" t="str">
        <v>Bookcase</v>
      </c>
      <c r="C62" s="38">
        <v>13.24</v>
      </c>
      <c r="D62" s="38">
        <v>29</v>
      </c>
      <c r="E62" s="38">
        <v>15.76</v>
      </c>
      <c r="F62" s="37">
        <v>25</v>
      </c>
      <c r="G62" s="37">
        <v>10</v>
      </c>
      <c r="H62" s="37">
        <v>25</v>
      </c>
      <c r="I62" s="37">
        <v>85</v>
      </c>
      <c r="J62" s="39">
        <v>82.762783535782802</v>
      </c>
      <c r="K62" s="37">
        <v>1</v>
      </c>
      <c r="L62" s="37">
        <v>26</v>
      </c>
      <c r="M62" s="37">
        <v>61</v>
      </c>
      <c r="N62" s="39">
        <v>0.18058801720529735</v>
      </c>
      <c r="O62" s="39">
        <v>99.024880748039152</v>
      </c>
      <c r="P62" s="39">
        <v>0.86960393719838669</v>
      </c>
      <c r="Q62" s="39">
        <v>7.5526124912414616</v>
      </c>
      <c r="R62" s="39">
        <v>1.1902917286196544</v>
      </c>
      <c r="S62" s="37">
        <v>0.8</v>
      </c>
      <c r="T62" s="39">
        <v>1.7522060979680192</v>
      </c>
      <c r="U62" s="39">
        <v>-0.96</v>
      </c>
      <c r="V62" s="39">
        <v>-0.88749492008408193</v>
      </c>
      <c r="W62" s="39">
        <v>2.0550029065035917</v>
      </c>
      <c r="X62" s="39">
        <v>13.24</v>
      </c>
      <c r="Y62" s="39">
        <v>0.15521169988697822</v>
      </c>
      <c r="Z62" s="39">
        <v>15.521169988697823</v>
      </c>
      <c r="AA62" s="39">
        <f>SUM($X$2:X62)</f>
        <v>749.56000000000006</v>
      </c>
    </row>
    <row r="63" spans="1:27" x14ac:dyDescent="0.2">
      <c r="A63" s="37">
        <v>62</v>
      </c>
      <c r="B63" s="37" t="str">
        <v>Pen</v>
      </c>
      <c r="C63" s="38">
        <v>0.92</v>
      </c>
      <c r="D63" s="38">
        <v>2.34</v>
      </c>
      <c r="E63" s="38">
        <v>1.42</v>
      </c>
      <c r="F63" s="37">
        <v>16</v>
      </c>
      <c r="G63" s="37">
        <v>20</v>
      </c>
      <c r="H63" s="37">
        <v>13</v>
      </c>
      <c r="I63" s="37">
        <v>75</v>
      </c>
      <c r="J63" s="39">
        <v>89.770693932156561</v>
      </c>
      <c r="K63" s="37">
        <v>1</v>
      </c>
      <c r="L63" s="37">
        <v>14</v>
      </c>
      <c r="M63" s="37">
        <v>50</v>
      </c>
      <c r="N63" s="39">
        <v>0.13611776488389299</v>
      </c>
      <c r="O63" s="39">
        <v>99.538648647495535</v>
      </c>
      <c r="P63" s="39">
        <v>1.1450141220355239</v>
      </c>
      <c r="Q63" s="39">
        <v>5.3524683040077576</v>
      </c>
      <c r="R63" s="39">
        <v>7.600504991691015E-2</v>
      </c>
      <c r="S63" s="37">
        <v>0.8</v>
      </c>
      <c r="T63" s="39">
        <v>0.10019820665102522</v>
      </c>
      <c r="U63" s="39">
        <v>-5.7000000000000002E-2</v>
      </c>
      <c r="V63" s="39">
        <v>-5.3949093066715574E-2</v>
      </c>
      <c r="W63" s="39">
        <v>0.12225416350121979</v>
      </c>
      <c r="X63" s="39">
        <v>0.92</v>
      </c>
      <c r="Y63" s="39">
        <v>0.13288496032741282</v>
      </c>
      <c r="Z63" s="39">
        <v>13.288496032741282</v>
      </c>
      <c r="AA63" s="39">
        <f>SUM($X$2:X63)</f>
        <v>750.48</v>
      </c>
    </row>
    <row r="64" spans="1:27" x14ac:dyDescent="0.2">
      <c r="A64" s="37">
        <v>63</v>
      </c>
      <c r="B64" s="37" t="str">
        <v>Bookcase</v>
      </c>
      <c r="C64" s="38">
        <v>13.24</v>
      </c>
      <c r="D64" s="38">
        <v>29</v>
      </c>
      <c r="E64" s="38">
        <v>15.76</v>
      </c>
      <c r="F64" s="37">
        <v>25</v>
      </c>
      <c r="G64" s="37">
        <v>10</v>
      </c>
      <c r="H64" s="37">
        <v>26</v>
      </c>
      <c r="I64" s="37">
        <v>85</v>
      </c>
      <c r="J64" s="39">
        <v>82.762783535782802</v>
      </c>
      <c r="K64" s="37">
        <v>1</v>
      </c>
      <c r="L64" s="37">
        <v>27</v>
      </c>
      <c r="M64" s="37">
        <v>62</v>
      </c>
      <c r="N64" s="39">
        <v>0.15979520532004676</v>
      </c>
      <c r="O64" s="39">
        <v>99.184675953359204</v>
      </c>
      <c r="P64" s="39">
        <v>0.85346718605743033</v>
      </c>
      <c r="Q64" s="39">
        <v>6.6830085540430701</v>
      </c>
      <c r="R64" s="39">
        <v>1.0532421481171879</v>
      </c>
      <c r="S64" s="37">
        <v>0.8</v>
      </c>
      <c r="T64" s="39">
        <v>1.5504579845379922</v>
      </c>
      <c r="U64" s="39">
        <v>-0.96</v>
      </c>
      <c r="V64" s="39">
        <v>-0.89584311788118653</v>
      </c>
      <c r="W64" s="39">
        <v>1.7078570147739935</v>
      </c>
      <c r="X64" s="39">
        <v>13.24</v>
      </c>
      <c r="Y64" s="39">
        <v>0.12899222165966717</v>
      </c>
      <c r="Z64" s="39">
        <v>12.899222165966718</v>
      </c>
      <c r="AA64" s="39">
        <f>SUM($X$2:X64)</f>
        <v>763.72</v>
      </c>
    </row>
    <row r="65" spans="1:27" x14ac:dyDescent="0.2">
      <c r="A65" s="37">
        <v>64</v>
      </c>
      <c r="B65" s="37" t="str">
        <v>Keyboard</v>
      </c>
      <c r="C65" s="38">
        <v>17.88</v>
      </c>
      <c r="D65" s="38">
        <v>37.229999999999997</v>
      </c>
      <c r="E65" s="38">
        <v>19.349999999999998</v>
      </c>
      <c r="F65" s="37">
        <v>26</v>
      </c>
      <c r="G65" s="37">
        <v>0</v>
      </c>
      <c r="H65" s="37">
        <v>22</v>
      </c>
      <c r="I65" s="37">
        <v>59</v>
      </c>
      <c r="J65" s="39">
        <v>64.979992541191081</v>
      </c>
      <c r="K65" s="37">
        <v>1</v>
      </c>
      <c r="L65" s="37">
        <v>23</v>
      </c>
      <c r="M65" s="37">
        <v>49</v>
      </c>
      <c r="N65" s="39">
        <v>0.15172934273887326</v>
      </c>
      <c r="O65" s="39">
        <v>99.716408723023747</v>
      </c>
      <c r="P65" s="39">
        <v>1.9022271811069287</v>
      </c>
      <c r="Q65" s="39">
        <v>6.0691737095549314</v>
      </c>
      <c r="R65" s="39">
        <v>1.1743851127988791</v>
      </c>
      <c r="S65" s="37">
        <v>0.8</v>
      </c>
      <c r="T65" s="39">
        <v>1.8076426976538407</v>
      </c>
      <c r="U65" s="39">
        <v>-0.87</v>
      </c>
      <c r="V65" s="39">
        <v>-0.81719818872687211</v>
      </c>
      <c r="W65" s="39">
        <v>2.1648296217258478</v>
      </c>
      <c r="X65" s="39">
        <v>17.88</v>
      </c>
      <c r="Y65" s="39">
        <v>0.12107548219943221</v>
      </c>
      <c r="Z65" s="39">
        <v>12.107548219943221</v>
      </c>
      <c r="AA65" s="39">
        <f>SUM($X$2:X65)</f>
        <v>781.6</v>
      </c>
    </row>
    <row r="66" spans="1:27" x14ac:dyDescent="0.2">
      <c r="A66" s="37">
        <v>65</v>
      </c>
      <c r="B66" s="37" t="str">
        <v>Bookcase</v>
      </c>
      <c r="C66" s="38">
        <v>13.24</v>
      </c>
      <c r="D66" s="38">
        <v>29</v>
      </c>
      <c r="E66" s="38">
        <v>15.76</v>
      </c>
      <c r="F66" s="37">
        <v>25</v>
      </c>
      <c r="G66" s="37">
        <v>10</v>
      </c>
      <c r="H66" s="37">
        <v>27</v>
      </c>
      <c r="I66" s="37">
        <v>85</v>
      </c>
      <c r="J66" s="39">
        <v>82.762783535782802</v>
      </c>
      <c r="K66" s="37">
        <v>1</v>
      </c>
      <c r="L66" s="37">
        <v>28</v>
      </c>
      <c r="M66" s="37">
        <v>63</v>
      </c>
      <c r="N66" s="39">
        <v>0.13938823394972547</v>
      </c>
      <c r="O66" s="39">
        <v>99.324064187308934</v>
      </c>
      <c r="P66" s="39">
        <v>0.81097939074439007</v>
      </c>
      <c r="Q66" s="39">
        <v>5.8295413679856409</v>
      </c>
      <c r="R66" s="39">
        <v>0.91873571959453704</v>
      </c>
      <c r="S66" s="37">
        <v>0.8</v>
      </c>
      <c r="T66" s="39">
        <v>1.3524535973726688</v>
      </c>
      <c r="U66" s="39">
        <v>-0.96</v>
      </c>
      <c r="V66" s="39">
        <v>-0.90403640286733777</v>
      </c>
      <c r="W66" s="39">
        <v>1.3671529140998682</v>
      </c>
      <c r="X66" s="39">
        <v>13.24</v>
      </c>
      <c r="Y66" s="39">
        <v>0.10325928354228611</v>
      </c>
      <c r="Z66" s="39">
        <v>10.325928354228612</v>
      </c>
      <c r="AA66" s="39">
        <f>SUM($X$2:X66)</f>
        <v>794.84</v>
      </c>
    </row>
    <row r="67" spans="1:27" x14ac:dyDescent="0.2">
      <c r="A67" s="37">
        <v>66</v>
      </c>
      <c r="B67" s="37" t="str">
        <v>Pen</v>
      </c>
      <c r="C67" s="38">
        <v>0.92</v>
      </c>
      <c r="D67" s="38">
        <v>2.34</v>
      </c>
      <c r="E67" s="38">
        <v>1.42</v>
      </c>
      <c r="F67" s="37">
        <v>16</v>
      </c>
      <c r="G67" s="37">
        <v>20</v>
      </c>
      <c r="H67" s="37">
        <v>14</v>
      </c>
      <c r="I67" s="37">
        <v>75</v>
      </c>
      <c r="J67" s="39">
        <v>89.770693932156561</v>
      </c>
      <c r="K67" s="37">
        <v>1</v>
      </c>
      <c r="L67" s="37">
        <v>15</v>
      </c>
      <c r="M67" s="37">
        <v>51</v>
      </c>
      <c r="N67" s="39">
        <v>0.10699909398298034</v>
      </c>
      <c r="O67" s="39">
        <v>99.645647741478513</v>
      </c>
      <c r="P67" s="39">
        <v>0.91601129762841871</v>
      </c>
      <c r="Q67" s="39">
        <v>4.2074541819722384</v>
      </c>
      <c r="R67" s="39">
        <v>5.9745849384005789E-2</v>
      </c>
      <c r="S67" s="37">
        <v>0.8</v>
      </c>
      <c r="T67" s="39">
        <v>7.8763542286520313E-2</v>
      </c>
      <c r="U67" s="39">
        <v>-5.7000000000000002E-2</v>
      </c>
      <c r="V67" s="39">
        <v>-5.4601751116275826E-2</v>
      </c>
      <c r="W67" s="39">
        <v>8.3907640554250276E-2</v>
      </c>
      <c r="X67" s="39">
        <v>0.92</v>
      </c>
      <c r="Y67" s="39">
        <v>9.1203957124185081E-2</v>
      </c>
      <c r="Z67" s="39">
        <v>9.1203957124185084</v>
      </c>
      <c r="AA67" s="39">
        <f>SUM($X$2:X67)</f>
        <v>795.76</v>
      </c>
    </row>
    <row r="68" spans="1:27" x14ac:dyDescent="0.2">
      <c r="A68" s="37">
        <v>67</v>
      </c>
      <c r="B68" s="37" t="str">
        <v>Bookcase</v>
      </c>
      <c r="C68" s="38">
        <v>13.24</v>
      </c>
      <c r="D68" s="38">
        <v>29</v>
      </c>
      <c r="E68" s="38">
        <v>15.76</v>
      </c>
      <c r="F68" s="37">
        <v>25</v>
      </c>
      <c r="G68" s="37">
        <v>10</v>
      </c>
      <c r="H68" s="37">
        <v>28</v>
      </c>
      <c r="I68" s="37">
        <v>85</v>
      </c>
      <c r="J68" s="39">
        <v>82.762783535782802</v>
      </c>
      <c r="K68" s="37">
        <v>1</v>
      </c>
      <c r="L68" s="37">
        <v>29</v>
      </c>
      <c r="M68" s="37">
        <v>64</v>
      </c>
      <c r="N68" s="39">
        <v>0.11999717418878479</v>
      </c>
      <c r="O68" s="39">
        <v>99.444061361497717</v>
      </c>
      <c r="P68" s="39">
        <v>0.75000779865386591</v>
      </c>
      <c r="Q68" s="39">
        <v>5.018561977241248</v>
      </c>
      <c r="R68" s="39">
        <v>0.79092536761322063</v>
      </c>
      <c r="S68" s="37">
        <v>0.8</v>
      </c>
      <c r="T68" s="39">
        <v>1.1643063787199694</v>
      </c>
      <c r="U68" s="39">
        <v>-0.96</v>
      </c>
      <c r="V68" s="39">
        <v>-0.91182180501848398</v>
      </c>
      <c r="W68" s="39">
        <v>1.0434099413147062</v>
      </c>
      <c r="X68" s="39">
        <v>13.24</v>
      </c>
      <c r="Y68" s="39">
        <v>7.8807397380264821E-2</v>
      </c>
      <c r="Z68" s="39">
        <v>7.8807397380264819</v>
      </c>
      <c r="AA68" s="39">
        <f>SUM($X$2:X68)</f>
        <v>809</v>
      </c>
    </row>
    <row r="69" spans="1:27" x14ac:dyDescent="0.2">
      <c r="A69" s="37">
        <v>68</v>
      </c>
      <c r="B69" s="37" t="str">
        <v>Keyboard</v>
      </c>
      <c r="C69" s="38">
        <v>17.88</v>
      </c>
      <c r="D69" s="38">
        <v>37.229999999999997</v>
      </c>
      <c r="E69" s="38">
        <v>19.349999999999998</v>
      </c>
      <c r="F69" s="37">
        <v>26</v>
      </c>
      <c r="G69" s="37">
        <v>0</v>
      </c>
      <c r="H69" s="37">
        <v>23</v>
      </c>
      <c r="I69" s="37">
        <v>59</v>
      </c>
      <c r="J69" s="39">
        <v>64.979992541191081</v>
      </c>
      <c r="K69" s="37">
        <v>1</v>
      </c>
      <c r="L69" s="37">
        <v>24</v>
      </c>
      <c r="M69" s="37">
        <v>50</v>
      </c>
      <c r="N69" s="39">
        <v>0.10417366321120018</v>
      </c>
      <c r="O69" s="39">
        <v>99.820582386234946</v>
      </c>
      <c r="P69" s="39">
        <v>1.3895442469517987</v>
      </c>
      <c r="Q69" s="39">
        <v>4.1669465284480083</v>
      </c>
      <c r="R69" s="39">
        <v>0.8063041532546894</v>
      </c>
      <c r="S69" s="37">
        <v>0.8</v>
      </c>
      <c r="T69" s="39">
        <v>1.2410833540329549</v>
      </c>
      <c r="U69" s="39">
        <v>-0.87</v>
      </c>
      <c r="V69" s="39">
        <v>-0.83374756520250226</v>
      </c>
      <c r="W69" s="39">
        <v>1.213639942085142</v>
      </c>
      <c r="X69" s="39">
        <v>17.88</v>
      </c>
      <c r="Y69" s="39">
        <v>6.7876954255321142E-2</v>
      </c>
      <c r="Z69" s="39">
        <v>6.7876954255321138</v>
      </c>
      <c r="AA69" s="39">
        <f>SUM($X$2:X69)</f>
        <v>826.88</v>
      </c>
    </row>
    <row r="70" spans="1:27" x14ac:dyDescent="0.2">
      <c r="A70" s="37">
        <v>69</v>
      </c>
      <c r="B70" s="37" t="str">
        <v>Pen</v>
      </c>
      <c r="C70" s="38">
        <v>0.92</v>
      </c>
      <c r="D70" s="38">
        <v>2.34</v>
      </c>
      <c r="E70" s="38">
        <v>1.42</v>
      </c>
      <c r="F70" s="37">
        <v>16</v>
      </c>
      <c r="G70" s="37">
        <v>20</v>
      </c>
      <c r="H70" s="37">
        <v>15</v>
      </c>
      <c r="I70" s="37">
        <v>75</v>
      </c>
      <c r="J70" s="39">
        <v>89.770693932156561</v>
      </c>
      <c r="K70" s="37">
        <v>1</v>
      </c>
      <c r="L70" s="37">
        <v>16</v>
      </c>
      <c r="M70" s="37">
        <v>52</v>
      </c>
      <c r="N70" s="39">
        <v>8.3704157262250223E-2</v>
      </c>
      <c r="O70" s="39">
        <v>99.729351898740759</v>
      </c>
      <c r="P70" s="39">
        <v>0.72864535038624278</v>
      </c>
      <c r="Q70" s="39">
        <v>3.291442884343823</v>
      </c>
      <c r="R70" s="39">
        <v>4.6738488957682282E-2</v>
      </c>
      <c r="S70" s="37">
        <v>0.8</v>
      </c>
      <c r="T70" s="39">
        <v>6.1615810794916362E-2</v>
      </c>
      <c r="U70" s="39">
        <v>-5.7000000000000002E-2</v>
      </c>
      <c r="V70" s="39">
        <v>-5.5123877555924024E-2</v>
      </c>
      <c r="W70" s="39">
        <v>5.323042219667462E-2</v>
      </c>
      <c r="X70" s="39">
        <v>0.92</v>
      </c>
      <c r="Y70" s="39">
        <v>5.7859154561602844E-2</v>
      </c>
      <c r="Z70" s="39">
        <v>5.7859154561602839</v>
      </c>
      <c r="AA70" s="39">
        <f>SUM($X$2:X70)</f>
        <v>827.8</v>
      </c>
    </row>
    <row r="71" spans="1:27" x14ac:dyDescent="0.2">
      <c r="A71" s="37">
        <v>70</v>
      </c>
      <c r="B71" s="37" t="str">
        <v>Bookcase</v>
      </c>
      <c r="C71" s="38">
        <v>13.24</v>
      </c>
      <c r="D71" s="38">
        <v>29</v>
      </c>
      <c r="E71" s="38">
        <v>15.76</v>
      </c>
      <c r="F71" s="37">
        <v>25</v>
      </c>
      <c r="G71" s="37">
        <v>10</v>
      </c>
      <c r="H71" s="37">
        <v>29</v>
      </c>
      <c r="I71" s="37">
        <v>85</v>
      </c>
      <c r="J71" s="39">
        <v>82.762783535782802</v>
      </c>
      <c r="K71" s="37">
        <v>1</v>
      </c>
      <c r="L71" s="37">
        <v>30</v>
      </c>
      <c r="M71" s="37">
        <v>65</v>
      </c>
      <c r="N71" s="39">
        <v>0.10206398598344783</v>
      </c>
      <c r="O71" s="39">
        <v>99.546125347481166</v>
      </c>
      <c r="P71" s="39">
        <v>0.67790750139178002</v>
      </c>
      <c r="Q71" s="39">
        <v>4.2685541785873795</v>
      </c>
      <c r="R71" s="39">
        <v>0.67272413854537105</v>
      </c>
      <c r="S71" s="37">
        <v>0.8</v>
      </c>
      <c r="T71" s="39">
        <v>0.99030456943227207</v>
      </c>
      <c r="U71" s="39">
        <v>-0.96</v>
      </c>
      <c r="V71" s="39">
        <v>-0.91902187988556105</v>
      </c>
      <c r="W71" s="39">
        <v>0.74400682809208207</v>
      </c>
      <c r="X71" s="39">
        <v>13.24</v>
      </c>
      <c r="Y71" s="39">
        <v>5.6193869191244868E-2</v>
      </c>
      <c r="Z71" s="39">
        <v>5.6193869191244872</v>
      </c>
      <c r="AA71" s="39">
        <f>SUM($X$2:X71)</f>
        <v>841.04</v>
      </c>
    </row>
    <row r="72" spans="1:27" x14ac:dyDescent="0.2">
      <c r="A72" s="37">
        <v>71</v>
      </c>
      <c r="B72" s="37" t="str">
        <v>Bookcase</v>
      </c>
      <c r="C72" s="38">
        <v>13.24</v>
      </c>
      <c r="D72" s="38">
        <v>29</v>
      </c>
      <c r="E72" s="38">
        <v>15.76</v>
      </c>
      <c r="F72" s="37">
        <v>25</v>
      </c>
      <c r="G72" s="37">
        <v>10</v>
      </c>
      <c r="H72" s="37">
        <v>30</v>
      </c>
      <c r="I72" s="37">
        <v>85</v>
      </c>
      <c r="J72" s="39">
        <v>82.762783535782802</v>
      </c>
      <c r="K72" s="37">
        <v>1</v>
      </c>
      <c r="L72" s="37">
        <v>31</v>
      </c>
      <c r="M72" s="37">
        <v>66</v>
      </c>
      <c r="N72" s="39">
        <v>8.5854764119237398E-2</v>
      </c>
      <c r="O72" s="39">
        <v>99.631980111600399</v>
      </c>
      <c r="P72" s="39">
        <v>0.60086432858353223</v>
      </c>
      <c r="Q72" s="39">
        <v>3.5906466771955934</v>
      </c>
      <c r="R72" s="39">
        <v>0.56588591632602547</v>
      </c>
      <c r="S72" s="37">
        <v>0.8</v>
      </c>
      <c r="T72" s="39">
        <v>0.83303002910937773</v>
      </c>
      <c r="U72" s="39">
        <v>-0.96</v>
      </c>
      <c r="V72" s="39">
        <v>-0.92552979189892226</v>
      </c>
      <c r="W72" s="39">
        <v>0.47338615353648095</v>
      </c>
      <c r="X72" s="39">
        <v>13.24</v>
      </c>
      <c r="Y72" s="39">
        <v>3.5754241203661705E-2</v>
      </c>
      <c r="Z72" s="39">
        <v>3.5754241203661703</v>
      </c>
      <c r="AA72" s="39">
        <f>SUM($X$2:X72)</f>
        <v>854.28</v>
      </c>
    </row>
    <row r="73" spans="1:27" x14ac:dyDescent="0.2">
      <c r="A73" s="37">
        <v>72</v>
      </c>
      <c r="B73" s="37" t="str">
        <v>Pen</v>
      </c>
      <c r="C73" s="38">
        <v>0.92</v>
      </c>
      <c r="D73" s="38">
        <v>2.34</v>
      </c>
      <c r="E73" s="38">
        <v>1.42</v>
      </c>
      <c r="F73" s="37">
        <v>16</v>
      </c>
      <c r="G73" s="37">
        <v>20</v>
      </c>
      <c r="H73" s="37">
        <v>16</v>
      </c>
      <c r="I73" s="37">
        <v>75</v>
      </c>
      <c r="J73" s="39">
        <v>89.770693932156561</v>
      </c>
      <c r="K73" s="37">
        <v>1</v>
      </c>
      <c r="L73" s="37">
        <v>17</v>
      </c>
      <c r="M73" s="37">
        <v>53</v>
      </c>
      <c r="N73" s="39">
        <v>6.5174093961669316E-2</v>
      </c>
      <c r="O73" s="39">
        <v>99.794525992702432</v>
      </c>
      <c r="P73" s="39">
        <v>0.57658023378389645</v>
      </c>
      <c r="Q73" s="39">
        <v>2.5627975339575784</v>
      </c>
      <c r="R73" s="39">
        <v>3.6391724982197615E-2</v>
      </c>
      <c r="S73" s="37">
        <v>0.8</v>
      </c>
      <c r="T73" s="39">
        <v>4.797556983568587E-2</v>
      </c>
      <c r="U73" s="39">
        <v>-5.7000000000000002E-2</v>
      </c>
      <c r="V73" s="39">
        <v>-5.5539205405644179E-2</v>
      </c>
      <c r="W73" s="39">
        <v>2.8828089412239306E-2</v>
      </c>
      <c r="X73" s="39">
        <v>0.92</v>
      </c>
      <c r="Y73" s="39">
        <v>3.133487979591229E-2</v>
      </c>
      <c r="Z73" s="39">
        <v>3.1334879795912292</v>
      </c>
      <c r="AA73" s="39">
        <f>SUM($X$2:X73)</f>
        <v>855.19999999999993</v>
      </c>
    </row>
    <row r="74" spans="1:27" x14ac:dyDescent="0.2">
      <c r="A74" s="37">
        <v>73</v>
      </c>
      <c r="B74" s="37" t="str">
        <v>Keyboard</v>
      </c>
      <c r="C74" s="38">
        <v>17.88</v>
      </c>
      <c r="D74" s="38">
        <v>37.229999999999997</v>
      </c>
      <c r="E74" s="38">
        <v>19.349999999999998</v>
      </c>
      <c r="F74" s="37">
        <v>26</v>
      </c>
      <c r="G74" s="37">
        <v>0</v>
      </c>
      <c r="H74" s="37">
        <v>24</v>
      </c>
      <c r="I74" s="37">
        <v>59</v>
      </c>
      <c r="J74" s="39">
        <v>64.979992541191081</v>
      </c>
      <c r="K74" s="37">
        <v>1</v>
      </c>
      <c r="L74" s="37">
        <v>25</v>
      </c>
      <c r="M74" s="37">
        <v>51</v>
      </c>
      <c r="N74" s="39">
        <v>6.9435057037405185E-2</v>
      </c>
      <c r="O74" s="39">
        <v>99.890017443272356</v>
      </c>
      <c r="P74" s="39">
        <v>0.98203176438253603</v>
      </c>
      <c r="Q74" s="39">
        <v>2.777402281496208</v>
      </c>
      <c r="R74" s="39">
        <v>0.53742734146951621</v>
      </c>
      <c r="S74" s="37">
        <v>0.8</v>
      </c>
      <c r="T74" s="39">
        <v>0.82722149552083069</v>
      </c>
      <c r="U74" s="39">
        <v>-0.87</v>
      </c>
      <c r="V74" s="39">
        <v>-0.84583660015098305</v>
      </c>
      <c r="W74" s="39">
        <v>0.51881223683936384</v>
      </c>
      <c r="X74" s="39">
        <v>17.88</v>
      </c>
      <c r="Y74" s="39">
        <v>2.90163443422463E-2</v>
      </c>
      <c r="Z74" s="39">
        <v>2.9016344342246301</v>
      </c>
      <c r="AA74" s="39">
        <f>SUM($X$2:X74)</f>
        <v>873.07999999999993</v>
      </c>
    </row>
    <row r="75" spans="1:27" x14ac:dyDescent="0.2">
      <c r="A75" s="37">
        <v>74</v>
      </c>
      <c r="B75" s="37" t="str">
        <v>Bookcase</v>
      </c>
      <c r="C75" s="38">
        <v>13.24</v>
      </c>
      <c r="D75" s="38">
        <v>29</v>
      </c>
      <c r="E75" s="38">
        <v>15.76</v>
      </c>
      <c r="F75" s="37">
        <v>25</v>
      </c>
      <c r="G75" s="37">
        <v>10</v>
      </c>
      <c r="H75" s="37">
        <v>31</v>
      </c>
      <c r="I75" s="37">
        <v>85</v>
      </c>
      <c r="J75" s="39">
        <v>82.762783535782802</v>
      </c>
      <c r="K75" s="37">
        <v>1</v>
      </c>
      <c r="L75" s="37">
        <v>32</v>
      </c>
      <c r="M75" s="37">
        <v>67</v>
      </c>
      <c r="N75" s="39">
        <v>7.1487696057142877E-2</v>
      </c>
      <c r="O75" s="39">
        <v>99.703467807657546</v>
      </c>
      <c r="P75" s="39">
        <v>0.52366661397743253</v>
      </c>
      <c r="Q75" s="39">
        <v>2.9897823486120672</v>
      </c>
      <c r="R75" s="39">
        <v>0.47118969814126177</v>
      </c>
      <c r="S75" s="37">
        <v>0.8</v>
      </c>
      <c r="T75" s="39">
        <v>0.69362950487799968</v>
      </c>
      <c r="U75" s="39">
        <v>-0.96</v>
      </c>
      <c r="V75" s="39">
        <v>-0.93129808945332415</v>
      </c>
      <c r="W75" s="39">
        <v>0.2335211135659373</v>
      </c>
      <c r="X75" s="39">
        <v>13.24</v>
      </c>
      <c r="Y75" s="39">
        <v>1.7637546341838166E-2</v>
      </c>
      <c r="Z75" s="39">
        <v>1.7637546341838166</v>
      </c>
      <c r="AA75" s="39">
        <f>SUM($X$2:X75)</f>
        <v>886.31999999999994</v>
      </c>
    </row>
    <row r="76" spans="1:27" x14ac:dyDescent="0.2">
      <c r="A76" s="37">
        <v>75</v>
      </c>
      <c r="B76" s="37" t="str">
        <v>Pen</v>
      </c>
      <c r="C76" s="38">
        <v>0.92</v>
      </c>
      <c r="D76" s="38">
        <v>2.34</v>
      </c>
      <c r="E76" s="38">
        <v>1.42</v>
      </c>
      <c r="F76" s="37">
        <v>16</v>
      </c>
      <c r="G76" s="37">
        <v>20</v>
      </c>
      <c r="H76" s="37">
        <v>17</v>
      </c>
      <c r="I76" s="37">
        <v>75</v>
      </c>
      <c r="J76" s="39">
        <v>89.770693932156561</v>
      </c>
      <c r="K76" s="37">
        <v>1</v>
      </c>
      <c r="L76" s="37">
        <v>18</v>
      </c>
      <c r="M76" s="37">
        <v>54</v>
      </c>
      <c r="N76" s="39">
        <v>5.0511174306426966E-2</v>
      </c>
      <c r="O76" s="39">
        <v>99.845037167008854</v>
      </c>
      <c r="P76" s="39">
        <v>0.45405693410481857</v>
      </c>
      <c r="Q76" s="39">
        <v>1.9862173001736778</v>
      </c>
      <c r="R76" s="39">
        <v>2.8204285662466223E-2</v>
      </c>
      <c r="S76" s="37">
        <v>0.8</v>
      </c>
      <c r="T76" s="39">
        <v>3.7181987859251246E-2</v>
      </c>
      <c r="U76" s="39">
        <v>-5.7000000000000002E-2</v>
      </c>
      <c r="V76" s="39">
        <v>-5.5867856138901002E-2</v>
      </c>
      <c r="W76" s="39">
        <v>9.5184173828164673E-3</v>
      </c>
      <c r="X76" s="39">
        <v>0.92</v>
      </c>
      <c r="Y76" s="39">
        <v>1.0346105850887464E-2</v>
      </c>
      <c r="Z76" s="39">
        <v>1.0346105850887464</v>
      </c>
      <c r="AA76" s="39">
        <f>SUM($X$2:X76)</f>
        <v>887.2399999999999</v>
      </c>
    </row>
    <row r="77" spans="1:27" x14ac:dyDescent="0.2">
      <c r="A77" s="37">
        <v>76</v>
      </c>
      <c r="B77" s="37" t="str">
        <v>Bookcase</v>
      </c>
      <c r="C77" s="38">
        <v>13.24</v>
      </c>
      <c r="D77" s="38">
        <v>29</v>
      </c>
      <c r="E77" s="38">
        <v>15.76</v>
      </c>
      <c r="F77" s="37">
        <v>25</v>
      </c>
      <c r="G77" s="37">
        <v>10</v>
      </c>
      <c r="H77" s="37">
        <v>32</v>
      </c>
      <c r="I77" s="37">
        <v>85</v>
      </c>
      <c r="J77" s="39">
        <v>82.762783535782802</v>
      </c>
      <c r="K77" s="37">
        <v>1</v>
      </c>
      <c r="L77" s="37">
        <v>33</v>
      </c>
      <c r="M77" s="37">
        <v>68</v>
      </c>
      <c r="N77" s="39">
        <v>5.8966476994935894E-2</v>
      </c>
      <c r="O77" s="39">
        <v>99.762434284652485</v>
      </c>
      <c r="P77" s="39">
        <v>0.449737612553956</v>
      </c>
      <c r="Q77" s="39">
        <v>2.4661157346346414</v>
      </c>
      <c r="R77" s="39">
        <v>0.3886598397784195</v>
      </c>
      <c r="S77" s="37">
        <v>0.8</v>
      </c>
      <c r="T77" s="39">
        <v>0.57213885043523682</v>
      </c>
      <c r="U77" s="39">
        <v>-0.96</v>
      </c>
      <c r="V77" s="39">
        <v>-0.93632528894750733</v>
      </c>
      <c r="W77" s="39">
        <v>2.4473401266149053E-2</v>
      </c>
      <c r="X77" s="39">
        <v>13.24</v>
      </c>
      <c r="Y77" s="39">
        <v>1.8484442043919223E-3</v>
      </c>
      <c r="Z77" s="39">
        <v>0.18484442043919222</v>
      </c>
      <c r="AA77" s="39">
        <f>SUM($X$2:X77)</f>
        <v>900.4799999999999</v>
      </c>
    </row>
    <row r="78" spans="1:27" x14ac:dyDescent="0.2">
      <c r="A78" s="37">
        <v>77</v>
      </c>
      <c r="B78" s="37" t="str">
        <v>Keyboard</v>
      </c>
      <c r="C78" s="38">
        <v>17.88</v>
      </c>
      <c r="D78" s="38">
        <v>37.229999999999997</v>
      </c>
      <c r="E78" s="38">
        <v>19.349999999999998</v>
      </c>
      <c r="F78" s="37">
        <v>26</v>
      </c>
      <c r="G78" s="37">
        <v>0</v>
      </c>
      <c r="H78" s="37">
        <v>25</v>
      </c>
      <c r="I78" s="37">
        <v>59</v>
      </c>
      <c r="J78" s="39">
        <v>64.979992541191081</v>
      </c>
      <c r="K78" s="37">
        <v>1</v>
      </c>
      <c r="L78" s="37">
        <v>26</v>
      </c>
      <c r="M78" s="37">
        <v>52</v>
      </c>
      <c r="N78" s="39">
        <v>4.488426292784168E-2</v>
      </c>
      <c r="O78" s="39">
        <v>99.934901706200193</v>
      </c>
      <c r="P78" s="39">
        <v>0.67146263155013786</v>
      </c>
      <c r="Q78" s="39">
        <v>1.7953705171136676</v>
      </c>
      <c r="R78" s="39">
        <v>0.34740419506149467</v>
      </c>
      <c r="S78" s="37">
        <v>0.8</v>
      </c>
      <c r="T78" s="39">
        <v>0.53473315481713479</v>
      </c>
      <c r="U78" s="39">
        <v>-0.87</v>
      </c>
      <c r="V78" s="39">
        <v>-0.85438027650111115</v>
      </c>
      <c r="W78" s="39">
        <v>2.7757073377518315E-2</v>
      </c>
      <c r="X78" s="39">
        <v>17.88</v>
      </c>
      <c r="Y78" s="39">
        <v>1.5524090255882729E-3</v>
      </c>
      <c r="Z78" s="39">
        <v>0.15524090255882728</v>
      </c>
      <c r="AA78" s="39">
        <f>SUM($X$2:X78)</f>
        <v>918.3599999999999</v>
      </c>
    </row>
    <row r="79" spans="1:27" x14ac:dyDescent="0.2">
      <c r="A79" s="37">
        <v>78</v>
      </c>
      <c r="B79" s="37" t="str">
        <v>Pen</v>
      </c>
      <c r="C79" s="38">
        <v>0.92</v>
      </c>
      <c r="D79" s="38">
        <v>2.34</v>
      </c>
      <c r="E79" s="38">
        <v>1.42</v>
      </c>
      <c r="F79" s="37">
        <v>16</v>
      </c>
      <c r="G79" s="37">
        <v>20</v>
      </c>
      <c r="H79" s="37">
        <v>18</v>
      </c>
      <c r="I79" s="37">
        <v>75</v>
      </c>
      <c r="J79" s="39">
        <v>89.770693932156561</v>
      </c>
      <c r="K79" s="37">
        <v>1</v>
      </c>
      <c r="L79" s="37">
        <v>19</v>
      </c>
      <c r="M79" s="37">
        <v>55</v>
      </c>
      <c r="N79" s="39">
        <v>3.896412507792385E-2</v>
      </c>
      <c r="O79" s="39">
        <v>99.884001292086779</v>
      </c>
      <c r="P79" s="39">
        <v>0.35598063633817728</v>
      </c>
      <c r="Q79" s="39">
        <v>1.5321603660688652</v>
      </c>
      <c r="R79" s="39">
        <v>2.1756677198177882E-2</v>
      </c>
      <c r="S79" s="37">
        <v>0.8</v>
      </c>
      <c r="T79" s="39">
        <v>2.8682042052809158E-2</v>
      </c>
      <c r="U79" s="39">
        <v>-5.7000000000000002E-2</v>
      </c>
      <c r="V79" s="39">
        <v>-5.6126668591340752E-2</v>
      </c>
      <c r="W79" s="39">
        <v>-5.6879493403537082E-3</v>
      </c>
      <c r="X79" s="39">
        <v>0.92</v>
      </c>
      <c r="Y79" s="39">
        <v>-6.1825536308192479E-3</v>
      </c>
      <c r="Z79" s="39">
        <v>-0.61825536308192475</v>
      </c>
      <c r="AA79" s="39">
        <f>SUM($X$2:X79)</f>
        <v>919.27999999999986</v>
      </c>
    </row>
    <row r="80" spans="1:27" x14ac:dyDescent="0.2">
      <c r="A80" s="37">
        <v>79</v>
      </c>
      <c r="B80" s="37" t="str">
        <v>Bookcase</v>
      </c>
      <c r="C80" s="38">
        <v>13.24</v>
      </c>
      <c r="D80" s="38">
        <v>29</v>
      </c>
      <c r="E80" s="38">
        <v>15.76</v>
      </c>
      <c r="F80" s="37">
        <v>25</v>
      </c>
      <c r="G80" s="37">
        <v>10</v>
      </c>
      <c r="H80" s="37">
        <v>33</v>
      </c>
      <c r="I80" s="37">
        <v>85</v>
      </c>
      <c r="J80" s="39">
        <v>82.762783535782802</v>
      </c>
      <c r="K80" s="37">
        <v>1</v>
      </c>
      <c r="L80" s="37">
        <v>34</v>
      </c>
      <c r="M80" s="37">
        <v>69</v>
      </c>
      <c r="N80" s="39">
        <v>4.8212949813718917E-2</v>
      </c>
      <c r="O80" s="39">
        <v>99.810647234466202</v>
      </c>
      <c r="P80" s="39">
        <v>0.37369127200283941</v>
      </c>
      <c r="Q80" s="39">
        <v>2.0163781220806811</v>
      </c>
      <c r="R80" s="39">
        <v>0.31778119203991534</v>
      </c>
      <c r="S80" s="37">
        <v>0.8</v>
      </c>
      <c r="T80" s="39">
        <v>0.46779972432271805</v>
      </c>
      <c r="U80" s="39">
        <v>-0.96</v>
      </c>
      <c r="V80" s="39">
        <v>-0.94064277002802543</v>
      </c>
      <c r="W80" s="39">
        <v>-0.1550618536653921</v>
      </c>
      <c r="X80" s="39">
        <v>13.24</v>
      </c>
      <c r="Y80" s="39">
        <v>-1.1711620367476744E-2</v>
      </c>
      <c r="Z80" s="39">
        <v>-1.1711620367476745</v>
      </c>
      <c r="AA80" s="39">
        <f>SUM($X$2:X80)</f>
        <v>932.51999999999987</v>
      </c>
    </row>
    <row r="81" spans="1:27" x14ac:dyDescent="0.2">
      <c r="A81" s="37">
        <v>80</v>
      </c>
      <c r="B81" s="37" t="str">
        <v>Keyboard</v>
      </c>
      <c r="C81" s="38">
        <v>17.88</v>
      </c>
      <c r="D81" s="38">
        <v>37.229999999999997</v>
      </c>
      <c r="E81" s="38">
        <v>19.349999999999998</v>
      </c>
      <c r="F81" s="37">
        <v>26</v>
      </c>
      <c r="G81" s="37">
        <v>0</v>
      </c>
      <c r="H81" s="37">
        <v>26</v>
      </c>
      <c r="I81" s="37">
        <v>59</v>
      </c>
      <c r="J81" s="39">
        <v>64.979992541191081</v>
      </c>
      <c r="K81" s="37">
        <v>1</v>
      </c>
      <c r="L81" s="37">
        <v>27</v>
      </c>
      <c r="M81" s="37">
        <v>53</v>
      </c>
      <c r="N81" s="39">
        <v>2.8097697139088135E-2</v>
      </c>
      <c r="O81" s="39">
        <v>99.962999403339282</v>
      </c>
      <c r="P81" s="39">
        <v>0.44418237149131201</v>
      </c>
      <c r="Q81" s="39">
        <v>1.1239078855635256</v>
      </c>
      <c r="R81" s="39">
        <v>0.21747617585654219</v>
      </c>
      <c r="S81" s="37">
        <v>0.8</v>
      </c>
      <c r="T81" s="39">
        <v>0.33474472463624044</v>
      </c>
      <c r="U81" s="39">
        <v>-0.87</v>
      </c>
      <c r="V81" s="39">
        <v>-0.86022200139559724</v>
      </c>
      <c r="W81" s="39">
        <v>-0.30800110090281457</v>
      </c>
      <c r="X81" s="39">
        <v>17.88</v>
      </c>
      <c r="Y81" s="39">
        <v>-1.7226012354743546E-2</v>
      </c>
      <c r="Z81" s="39">
        <v>-1.7226012354743545</v>
      </c>
      <c r="AA81" s="39">
        <f>SUM($X$2:X81)</f>
        <v>950.39999999999986</v>
      </c>
    </row>
    <row r="82" spans="1:27" x14ac:dyDescent="0.2">
      <c r="A82" s="37">
        <v>81</v>
      </c>
      <c r="B82" s="37" t="str">
        <v>Pen</v>
      </c>
      <c r="C82" s="38">
        <v>0.92</v>
      </c>
      <c r="D82" s="38">
        <v>2.34</v>
      </c>
      <c r="E82" s="38">
        <v>1.42</v>
      </c>
      <c r="F82" s="37">
        <v>16</v>
      </c>
      <c r="G82" s="37">
        <v>20</v>
      </c>
      <c r="H82" s="37">
        <v>19</v>
      </c>
      <c r="I82" s="37">
        <v>75</v>
      </c>
      <c r="J82" s="39">
        <v>89.770693932156561</v>
      </c>
      <c r="K82" s="37">
        <v>1</v>
      </c>
      <c r="L82" s="37">
        <v>20</v>
      </c>
      <c r="M82" s="37">
        <v>56</v>
      </c>
      <c r="N82" s="39">
        <v>2.9911238482777384E-2</v>
      </c>
      <c r="O82" s="39">
        <v>99.913912530569561</v>
      </c>
      <c r="P82" s="39">
        <v>0.2779387276025001</v>
      </c>
      <c r="Q82" s="39">
        <v>1.1761797297306913</v>
      </c>
      <c r="R82" s="39">
        <v>1.6701752162175815E-2</v>
      </c>
      <c r="S82" s="37">
        <v>0.8</v>
      </c>
      <c r="T82" s="39">
        <v>2.2018084540558539E-2</v>
      </c>
      <c r="U82" s="39">
        <v>-5.7000000000000002E-2</v>
      </c>
      <c r="V82" s="39">
        <v>-5.632957755405351E-2</v>
      </c>
      <c r="W82" s="39">
        <v>-1.7609740851319156E-2</v>
      </c>
      <c r="X82" s="39">
        <v>0.92</v>
      </c>
      <c r="Y82" s="39">
        <v>-1.9141022664477342E-2</v>
      </c>
      <c r="Z82" s="39">
        <v>-1.9141022664477343</v>
      </c>
      <c r="AA82" s="39">
        <f>SUM($X$2:X82)</f>
        <v>951.31999999999982</v>
      </c>
    </row>
    <row r="83" spans="1:27" x14ac:dyDescent="0.2">
      <c r="A83" s="37">
        <v>82</v>
      </c>
      <c r="B83" s="37" t="str">
        <v>Bookcase</v>
      </c>
      <c r="C83" s="38">
        <v>13.24</v>
      </c>
      <c r="D83" s="38">
        <v>29</v>
      </c>
      <c r="E83" s="38">
        <v>15.76</v>
      </c>
      <c r="F83" s="37">
        <v>25</v>
      </c>
      <c r="G83" s="37">
        <v>10</v>
      </c>
      <c r="H83" s="37">
        <v>34</v>
      </c>
      <c r="I83" s="37">
        <v>85</v>
      </c>
      <c r="J83" s="39">
        <v>82.762783535782802</v>
      </c>
      <c r="K83" s="37">
        <v>1</v>
      </c>
      <c r="L83" s="37">
        <v>35</v>
      </c>
      <c r="M83" s="37">
        <v>70</v>
      </c>
      <c r="N83" s="39">
        <v>3.9277741508489644E-2</v>
      </c>
      <c r="O83" s="39">
        <v>99.849924975974687</v>
      </c>
      <c r="P83" s="39">
        <v>0.3139006684823849</v>
      </c>
      <c r="Q83" s="39">
        <v>1.6426868500778369</v>
      </c>
      <c r="R83" s="39">
        <v>0.25888744757226712</v>
      </c>
      <c r="S83" s="37">
        <v>0.8</v>
      </c>
      <c r="T83" s="39">
        <v>0.38110334921805816</v>
      </c>
      <c r="U83" s="39">
        <v>-0.96</v>
      </c>
      <c r="V83" s="39">
        <v>-0.94423020623925269</v>
      </c>
      <c r="W83" s="39">
        <v>-0.30423940944892741</v>
      </c>
      <c r="X83" s="39">
        <v>13.24</v>
      </c>
      <c r="Y83" s="39">
        <v>-2.2978807360190891E-2</v>
      </c>
      <c r="Z83" s="39">
        <v>-2.2978807360190889</v>
      </c>
      <c r="AA83" s="39">
        <f>SUM($X$2:X83)</f>
        <v>964.55999999999983</v>
      </c>
    </row>
    <row r="84" spans="1:27" x14ac:dyDescent="0.2">
      <c r="A84" s="37">
        <v>83</v>
      </c>
      <c r="B84" s="37" t="str">
        <v>Pen</v>
      </c>
      <c r="C84" s="38">
        <v>0.92</v>
      </c>
      <c r="D84" s="38">
        <v>2.34</v>
      </c>
      <c r="E84" s="38">
        <v>1.42</v>
      </c>
      <c r="F84" s="37">
        <v>16</v>
      </c>
      <c r="G84" s="37">
        <v>20</v>
      </c>
      <c r="H84" s="37">
        <v>20</v>
      </c>
      <c r="I84" s="37">
        <v>75</v>
      </c>
      <c r="J84" s="39">
        <v>89.770693932156561</v>
      </c>
      <c r="K84" s="37">
        <v>1</v>
      </c>
      <c r="L84" s="37">
        <v>21</v>
      </c>
      <c r="M84" s="37">
        <v>57</v>
      </c>
      <c r="N84" s="39">
        <v>2.2843023179643644E-2</v>
      </c>
      <c r="O84" s="39">
        <v>99.936755553749208</v>
      </c>
      <c r="P84" s="39">
        <v>0.21617456591305592</v>
      </c>
      <c r="Q84" s="39">
        <v>0.89824100212818792</v>
      </c>
      <c r="R84" s="39">
        <v>1.2755022230220268E-2</v>
      </c>
      <c r="S84" s="37">
        <v>0.8</v>
      </c>
      <c r="T84" s="39">
        <v>1.6815071559839679E-2</v>
      </c>
      <c r="U84" s="39">
        <v>-5.7000000000000002E-2</v>
      </c>
      <c r="V84" s="39">
        <v>-5.6488002628786935E-2</v>
      </c>
      <c r="W84" s="39">
        <v>-2.6917908838726991E-2</v>
      </c>
      <c r="X84" s="39">
        <v>0.92</v>
      </c>
      <c r="Y84" s="39">
        <v>-2.9258596563833686E-2</v>
      </c>
      <c r="Z84" s="39">
        <v>-2.9258596563833685</v>
      </c>
      <c r="AA84" s="39">
        <f>SUM($X$2:X84)</f>
        <v>965.47999999999979</v>
      </c>
    </row>
    <row r="85" spans="1:27" x14ac:dyDescent="0.2">
      <c r="A85" s="37">
        <v>84</v>
      </c>
      <c r="B85" s="37" t="str">
        <v>Keyboard</v>
      </c>
      <c r="C85" s="38">
        <v>17.88</v>
      </c>
      <c r="D85" s="38">
        <v>37.229999999999997</v>
      </c>
      <c r="E85" s="38">
        <v>19.349999999999998</v>
      </c>
      <c r="F85" s="37">
        <v>26</v>
      </c>
      <c r="G85" s="37">
        <v>0</v>
      </c>
      <c r="H85" s="37">
        <v>27</v>
      </c>
      <c r="I85" s="37">
        <v>59</v>
      </c>
      <c r="J85" s="39">
        <v>64.979992541191081</v>
      </c>
      <c r="K85" s="37">
        <v>1</v>
      </c>
      <c r="L85" s="37">
        <v>28</v>
      </c>
      <c r="M85" s="37">
        <v>54</v>
      </c>
      <c r="N85" s="39">
        <v>1.6993137851805423E-2</v>
      </c>
      <c r="O85" s="39">
        <v>99.979992541191081</v>
      </c>
      <c r="P85" s="39">
        <v>0.28427845494431886</v>
      </c>
      <c r="Q85" s="39">
        <v>0.67972551407221715</v>
      </c>
      <c r="R85" s="39">
        <v>0.13152688697297399</v>
      </c>
      <c r="S85" s="37">
        <v>0.8</v>
      </c>
      <c r="T85" s="39">
        <v>0.20244944711126917</v>
      </c>
      <c r="U85" s="39">
        <v>-0.87</v>
      </c>
      <c r="V85" s="39">
        <v>-0.86408638802757165</v>
      </c>
      <c r="W85" s="39">
        <v>-0.53011005394332855</v>
      </c>
      <c r="X85" s="39">
        <v>17.88</v>
      </c>
      <c r="Y85" s="39">
        <v>-2.9648213307792427E-2</v>
      </c>
      <c r="Z85" s="39">
        <v>-2.9648213307792428</v>
      </c>
      <c r="AA85" s="39">
        <f>SUM($X$2:X85)</f>
        <v>983.35999999999979</v>
      </c>
    </row>
    <row r="86" spans="1:27" x14ac:dyDescent="0.2">
      <c r="A86" s="37">
        <v>85</v>
      </c>
      <c r="B86" s="37" t="str">
        <v>Bookcase</v>
      </c>
      <c r="C86" s="38">
        <v>13.24</v>
      </c>
      <c r="D86" s="38">
        <v>29</v>
      </c>
      <c r="E86" s="38">
        <v>15.76</v>
      </c>
      <c r="F86" s="37">
        <v>25</v>
      </c>
      <c r="G86" s="37">
        <v>10</v>
      </c>
      <c r="H86" s="37">
        <v>35</v>
      </c>
      <c r="I86" s="37">
        <v>85</v>
      </c>
      <c r="J86" s="39">
        <v>82.762783535782802</v>
      </c>
      <c r="K86" s="37">
        <v>1</v>
      </c>
      <c r="L86" s="37">
        <v>36</v>
      </c>
      <c r="M86" s="37">
        <v>71</v>
      </c>
      <c r="N86" s="39">
        <v>3.1772166532097038E-2</v>
      </c>
      <c r="O86" s="39">
        <v>99.881697142506781</v>
      </c>
      <c r="P86" s="39">
        <v>0.26092993067598236</v>
      </c>
      <c r="Q86" s="39">
        <v>1.3287861815954471</v>
      </c>
      <c r="R86" s="39">
        <v>0.20941670221944247</v>
      </c>
      <c r="S86" s="37">
        <v>0.8</v>
      </c>
      <c r="T86" s="39">
        <v>0.30827839413014374</v>
      </c>
      <c r="U86" s="39">
        <v>-0.96</v>
      </c>
      <c r="V86" s="39">
        <v>-0.94724365265668364</v>
      </c>
      <c r="W86" s="39">
        <v>-0.42954855630709748</v>
      </c>
      <c r="X86" s="39">
        <v>13.24</v>
      </c>
      <c r="Y86" s="39">
        <v>-3.2443244434070803E-2</v>
      </c>
      <c r="Z86" s="39">
        <v>-3.2443244434070801</v>
      </c>
      <c r="AA86" s="39">
        <f>SUM($X$2:X86)</f>
        <v>996.5999999999998</v>
      </c>
    </row>
    <row r="87" spans="1:27" x14ac:dyDescent="0.2">
      <c r="A87" s="37">
        <v>86</v>
      </c>
      <c r="B87" s="37" t="str">
        <v>Pen</v>
      </c>
      <c r="C87" s="38">
        <v>0.92</v>
      </c>
      <c r="D87" s="38">
        <v>2.34</v>
      </c>
      <c r="E87" s="38">
        <v>1.42</v>
      </c>
      <c r="F87" s="37">
        <v>16</v>
      </c>
      <c r="G87" s="37">
        <v>20</v>
      </c>
      <c r="H87" s="37">
        <v>21</v>
      </c>
      <c r="I87" s="37">
        <v>75</v>
      </c>
      <c r="J87" s="39">
        <v>89.770693932156561</v>
      </c>
      <c r="K87" s="37">
        <v>1</v>
      </c>
      <c r="L87" s="37">
        <v>22</v>
      </c>
      <c r="M87" s="37">
        <v>58</v>
      </c>
      <c r="N87" s="39">
        <v>1.7345522388317602E-2</v>
      </c>
      <c r="O87" s="39">
        <v>99.954101076137519</v>
      </c>
      <c r="P87" s="39">
        <v>0.16753528858261826</v>
      </c>
      <c r="Q87" s="39">
        <v>0.68206643621513763</v>
      </c>
      <c r="R87" s="39">
        <v>9.6853433942549541E-3</v>
      </c>
      <c r="S87" s="37">
        <v>0.8</v>
      </c>
      <c r="T87" s="39">
        <v>1.2768283685947377E-2</v>
      </c>
      <c r="U87" s="39">
        <v>-5.7000000000000002E-2</v>
      </c>
      <c r="V87" s="39">
        <v>-5.6611222131357372E-2</v>
      </c>
      <c r="W87" s="39">
        <v>-3.4157595051155037E-2</v>
      </c>
      <c r="X87" s="39">
        <v>0.92</v>
      </c>
      <c r="Y87" s="39">
        <v>-3.7127820707777211E-2</v>
      </c>
      <c r="Z87" s="39">
        <v>-3.7127820707777213</v>
      </c>
      <c r="AA87" s="39">
        <f>SUM($X$2:X87)</f>
        <v>997.51999999999975</v>
      </c>
    </row>
    <row r="88" spans="1:27" x14ac:dyDescent="0.2">
      <c r="A88" s="37">
        <v>87</v>
      </c>
      <c r="B88" s="37" t="str">
        <v>Keyboard</v>
      </c>
      <c r="C88" s="38">
        <v>17.88</v>
      </c>
      <c r="D88" s="38">
        <v>37.229999999999997</v>
      </c>
      <c r="E88" s="38">
        <v>19.349999999999998</v>
      </c>
      <c r="F88" s="37">
        <v>26</v>
      </c>
      <c r="G88" s="37">
        <v>0</v>
      </c>
      <c r="H88" s="37">
        <v>28</v>
      </c>
      <c r="I88" s="37">
        <v>59</v>
      </c>
      <c r="J88" s="39">
        <v>64.979992541191081</v>
      </c>
      <c r="K88" s="37">
        <v>1</v>
      </c>
      <c r="L88" s="37">
        <v>29</v>
      </c>
      <c r="M88" s="37">
        <v>55</v>
      </c>
      <c r="N88" s="39">
        <v>9.8861764781975822E-3</v>
      </c>
      <c r="O88" s="39">
        <v>99.989878717669285</v>
      </c>
      <c r="P88" s="39">
        <v>0.17602312703092227</v>
      </c>
      <c r="Q88" s="39">
        <v>0.39544705912790334</v>
      </c>
      <c r="R88" s="39">
        <v>7.6519005941249288E-2</v>
      </c>
      <c r="S88" s="37">
        <v>0.8</v>
      </c>
      <c r="T88" s="39">
        <v>0.11777995209065473</v>
      </c>
      <c r="U88" s="39">
        <v>-0.87</v>
      </c>
      <c r="V88" s="39">
        <v>-0.86655961058558717</v>
      </c>
      <c r="W88" s="39">
        <v>-0.67226065255368317</v>
      </c>
      <c r="X88" s="39">
        <v>17.88</v>
      </c>
      <c r="Y88" s="39">
        <v>-3.7598470500765278E-2</v>
      </c>
      <c r="Z88" s="39">
        <v>-3.759847050076528</v>
      </c>
      <c r="AA88" s="39">
        <f>SUM($X$2:X88)</f>
        <v>1015.3999999999997</v>
      </c>
    </row>
    <row r="89" spans="1:27" x14ac:dyDescent="0.2">
      <c r="A89" s="37">
        <v>88</v>
      </c>
      <c r="B89" s="37" t="str">
        <v>Bookcase</v>
      </c>
      <c r="C89" s="38">
        <v>13.24</v>
      </c>
      <c r="D89" s="38">
        <v>29</v>
      </c>
      <c r="E89" s="38">
        <v>15.76</v>
      </c>
      <c r="F89" s="37">
        <v>25</v>
      </c>
      <c r="G89" s="37">
        <v>10</v>
      </c>
      <c r="H89" s="37">
        <v>36</v>
      </c>
      <c r="I89" s="37">
        <v>85</v>
      </c>
      <c r="J89" s="39">
        <v>82.762783535782802</v>
      </c>
      <c r="K89" s="37">
        <v>1</v>
      </c>
      <c r="L89" s="37">
        <v>37</v>
      </c>
      <c r="M89" s="37">
        <v>72</v>
      </c>
      <c r="N89" s="39">
        <v>2.5533157332970714E-2</v>
      </c>
      <c r="O89" s="39">
        <v>99.907230299839753</v>
      </c>
      <c r="P89" s="39">
        <v>0.21488347232139732</v>
      </c>
      <c r="Q89" s="39">
        <v>1.067856250919462</v>
      </c>
      <c r="R89" s="39">
        <v>0.16829414514490723</v>
      </c>
      <c r="S89" s="37">
        <v>0.8</v>
      </c>
      <c r="T89" s="39">
        <v>0.24774265021331521</v>
      </c>
      <c r="U89" s="39">
        <v>-0.96</v>
      </c>
      <c r="V89" s="39">
        <v>-0.94974857999117324</v>
      </c>
      <c r="W89" s="39">
        <v>-0.53371178463295077</v>
      </c>
      <c r="X89" s="39">
        <v>13.24</v>
      </c>
      <c r="Y89" s="39">
        <v>-4.0310557751733443E-2</v>
      </c>
      <c r="Z89" s="39">
        <v>-4.0310557751733445</v>
      </c>
      <c r="AA89" s="39">
        <f>SUM($X$2:X89)</f>
        <v>1028.6399999999996</v>
      </c>
    </row>
    <row r="90" spans="1:27" x14ac:dyDescent="0.2">
      <c r="A90" s="37">
        <v>89</v>
      </c>
      <c r="B90" s="37" t="str">
        <v>Keyboard</v>
      </c>
      <c r="C90" s="38">
        <v>17.88</v>
      </c>
      <c r="D90" s="38">
        <v>37.229999999999997</v>
      </c>
      <c r="E90" s="38">
        <v>19.349999999999998</v>
      </c>
      <c r="F90" s="37">
        <v>26</v>
      </c>
      <c r="G90" s="37">
        <v>0</v>
      </c>
      <c r="H90" s="37">
        <v>29</v>
      </c>
      <c r="I90" s="37">
        <v>59</v>
      </c>
      <c r="J90" s="39">
        <v>64.979992541191081</v>
      </c>
      <c r="K90" s="37">
        <v>1</v>
      </c>
      <c r="L90" s="37">
        <v>30</v>
      </c>
      <c r="M90" s="37">
        <v>56</v>
      </c>
      <c r="N90" s="39">
        <v>5.485598302424676E-3</v>
      </c>
      <c r="O90" s="39">
        <v>99.995364315971713</v>
      </c>
      <c r="P90" s="39">
        <v>0.10544807965177987</v>
      </c>
      <c r="Q90" s="39">
        <v>0.21942393209698707</v>
      </c>
      <c r="R90" s="39">
        <v>4.2458530860766987E-2</v>
      </c>
      <c r="S90" s="37">
        <v>0.8</v>
      </c>
      <c r="T90" s="39">
        <v>6.5353223935766633E-2</v>
      </c>
      <c r="U90" s="39">
        <v>-0.87</v>
      </c>
      <c r="V90" s="39">
        <v>-0.86809101179075621</v>
      </c>
      <c r="W90" s="39">
        <v>-0.76027925699422261</v>
      </c>
      <c r="X90" s="39">
        <v>17.88</v>
      </c>
      <c r="Y90" s="39">
        <v>-4.2521211241287618E-2</v>
      </c>
      <c r="Z90" s="39">
        <v>-4.2521211241287622</v>
      </c>
      <c r="AA90" s="39">
        <f>SUM($X$2:X90)</f>
        <v>1046.5199999999998</v>
      </c>
    </row>
    <row r="91" spans="1:27" x14ac:dyDescent="0.2">
      <c r="A91" s="37">
        <v>90</v>
      </c>
      <c r="B91" s="37" t="str">
        <v>Pen</v>
      </c>
      <c r="C91" s="38">
        <v>0.92</v>
      </c>
      <c r="D91" s="38">
        <v>2.34</v>
      </c>
      <c r="E91" s="38">
        <v>1.42</v>
      </c>
      <c r="F91" s="37">
        <v>16</v>
      </c>
      <c r="G91" s="37">
        <v>20</v>
      </c>
      <c r="H91" s="37">
        <v>22</v>
      </c>
      <c r="I91" s="37">
        <v>75</v>
      </c>
      <c r="J91" s="39">
        <v>89.770693932156561</v>
      </c>
      <c r="K91" s="37">
        <v>1</v>
      </c>
      <c r="L91" s="37">
        <v>23</v>
      </c>
      <c r="M91" s="37">
        <v>59</v>
      </c>
      <c r="N91" s="39">
        <v>1.3084959275039946E-2</v>
      </c>
      <c r="O91" s="39">
        <v>99.967186035412553</v>
      </c>
      <c r="P91" s="39">
        <v>0.12940656773278106</v>
      </c>
      <c r="Q91" s="39">
        <v>0.51453114763252472</v>
      </c>
      <c r="R91" s="39">
        <v>7.30634229638185E-3</v>
      </c>
      <c r="S91" s="37">
        <v>0.8</v>
      </c>
      <c r="T91" s="39">
        <v>9.6320230836808626E-3</v>
      </c>
      <c r="U91" s="39">
        <v>-5.7000000000000002E-2</v>
      </c>
      <c r="V91" s="39">
        <v>-5.6706717245849463E-2</v>
      </c>
      <c r="W91" s="39">
        <v>-3.9768351865786748E-2</v>
      </c>
      <c r="X91" s="39">
        <v>0.92</v>
      </c>
      <c r="Y91" s="39">
        <v>-4.3226469419333419E-2</v>
      </c>
      <c r="Z91" s="39">
        <v>-4.3226469419333418</v>
      </c>
      <c r="AA91" s="39">
        <f>SUM($X$2:X91)</f>
        <v>1047.4399999999998</v>
      </c>
    </row>
    <row r="92" spans="1:27" x14ac:dyDescent="0.2">
      <c r="A92" s="37">
        <v>91</v>
      </c>
      <c r="B92" s="37" t="str">
        <v>Keyboard</v>
      </c>
      <c r="C92" s="38">
        <v>17.88</v>
      </c>
      <c r="D92" s="38">
        <v>37.229999999999997</v>
      </c>
      <c r="E92" s="38">
        <v>19.349999999999998</v>
      </c>
      <c r="F92" s="37">
        <v>26</v>
      </c>
      <c r="G92" s="37">
        <v>0</v>
      </c>
      <c r="H92" s="37">
        <v>30</v>
      </c>
      <c r="I92" s="37">
        <v>59</v>
      </c>
      <c r="J92" s="39">
        <v>64.979992541191081</v>
      </c>
      <c r="K92" s="37">
        <v>1</v>
      </c>
      <c r="L92" s="37">
        <v>31</v>
      </c>
      <c r="M92" s="37">
        <v>57</v>
      </c>
      <c r="N92" s="39">
        <v>2.8493963111301916E-3</v>
      </c>
      <c r="O92" s="39">
        <v>99.998213712282848</v>
      </c>
      <c r="P92" s="39">
        <v>6.1115416505742079E-2</v>
      </c>
      <c r="Q92" s="39">
        <v>0.11397585244520769</v>
      </c>
      <c r="R92" s="39">
        <v>2.2054327448147684E-2</v>
      </c>
      <c r="S92" s="37">
        <v>0.8</v>
      </c>
      <c r="T92" s="39">
        <v>3.3946567892280656E-2</v>
      </c>
      <c r="U92" s="39">
        <v>-0.87</v>
      </c>
      <c r="V92" s="39">
        <v>-0.86900841008372665</v>
      </c>
      <c r="W92" s="39">
        <v>-0.81300751474329824</v>
      </c>
      <c r="X92" s="39">
        <v>17.88</v>
      </c>
      <c r="Y92" s="39">
        <v>-4.5470218945374626E-2</v>
      </c>
      <c r="Z92" s="39">
        <v>-4.5470218945374627</v>
      </c>
      <c r="AA92" s="39">
        <f>SUM($X$2:X92)</f>
        <v>1065.32</v>
      </c>
    </row>
    <row r="93" spans="1:27" x14ac:dyDescent="0.2">
      <c r="A93" s="37">
        <v>92</v>
      </c>
      <c r="B93" s="37" t="str">
        <v>Bookcase</v>
      </c>
      <c r="C93" s="38">
        <v>13.24</v>
      </c>
      <c r="D93" s="38">
        <v>29</v>
      </c>
      <c r="E93" s="38">
        <v>15.76</v>
      </c>
      <c r="F93" s="37">
        <v>25</v>
      </c>
      <c r="G93" s="37">
        <v>10</v>
      </c>
      <c r="H93" s="37">
        <v>37</v>
      </c>
      <c r="I93" s="37">
        <v>85</v>
      </c>
      <c r="J93" s="39">
        <v>82.762783535782802</v>
      </c>
      <c r="K93" s="37">
        <v>1</v>
      </c>
      <c r="L93" s="37">
        <v>38</v>
      </c>
      <c r="M93" s="37">
        <v>73</v>
      </c>
      <c r="N93" s="39">
        <v>2.0395149757219525E-2</v>
      </c>
      <c r="O93" s="39">
        <v>99.927625449596974</v>
      </c>
      <c r="P93" s="39">
        <v>0.17548816906247455</v>
      </c>
      <c r="Q93" s="39">
        <v>0.85297277859805831</v>
      </c>
      <c r="R93" s="39">
        <v>0.13442850990705399</v>
      </c>
      <c r="S93" s="37">
        <v>0.8</v>
      </c>
      <c r="T93" s="39">
        <v>0.19788968463474954</v>
      </c>
      <c r="U93" s="39">
        <v>-0.96</v>
      </c>
      <c r="V93" s="39">
        <v>-0.95181146132545857</v>
      </c>
      <c r="W93" s="39">
        <v>-0.61949326678365502</v>
      </c>
      <c r="X93" s="39">
        <v>13.24</v>
      </c>
      <c r="Y93" s="39">
        <v>-4.6789521660396904E-2</v>
      </c>
      <c r="Z93" s="39">
        <v>-4.6789521660396902</v>
      </c>
      <c r="AA93" s="39">
        <f>SUM($X$2:X93)</f>
        <v>1078.56</v>
      </c>
    </row>
    <row r="94" spans="1:27" x14ac:dyDescent="0.2">
      <c r="A94" s="37">
        <v>93</v>
      </c>
      <c r="B94" s="37" t="str">
        <v>Keyboard</v>
      </c>
      <c r="C94" s="38">
        <v>17.88</v>
      </c>
      <c r="D94" s="38">
        <v>37.229999999999997</v>
      </c>
      <c r="E94" s="38">
        <v>19.349999999999998</v>
      </c>
      <c r="F94" s="37">
        <v>26</v>
      </c>
      <c r="G94" s="37">
        <v>0</v>
      </c>
      <c r="H94" s="37">
        <v>31</v>
      </c>
      <c r="I94" s="37">
        <v>59</v>
      </c>
      <c r="J94" s="39">
        <v>64.979992541191081</v>
      </c>
      <c r="K94" s="37">
        <v>1</v>
      </c>
      <c r="L94" s="37">
        <v>32</v>
      </c>
      <c r="M94" s="37">
        <v>58</v>
      </c>
      <c r="N94" s="39">
        <v>1.3215108984866216E-3</v>
      </c>
      <c r="O94" s="39">
        <v>99.99953522318134</v>
      </c>
      <c r="P94" s="39">
        <v>3.4269363191869483E-2</v>
      </c>
      <c r="Q94" s="39">
        <v>5.2860435939464878E-2</v>
      </c>
      <c r="R94" s="39">
        <v>1.0228494354286452E-2</v>
      </c>
      <c r="S94" s="37">
        <v>0.8</v>
      </c>
      <c r="T94" s="39">
        <v>1.5743952240210218E-2</v>
      </c>
      <c r="U94" s="39">
        <v>-0.87</v>
      </c>
      <c r="V94" s="39">
        <v>-0.86954011420732669</v>
      </c>
      <c r="W94" s="39">
        <v>-0.84356766761283009</v>
      </c>
      <c r="X94" s="39">
        <v>17.88</v>
      </c>
      <c r="Y94" s="39">
        <v>-4.7179399754632555E-2</v>
      </c>
      <c r="Z94" s="39">
        <v>-4.7179399754632554</v>
      </c>
      <c r="AA94" s="39">
        <f>SUM($X$2:X94)</f>
        <v>1096.44</v>
      </c>
    </row>
    <row r="95" spans="1:27" x14ac:dyDescent="0.2">
      <c r="A95" s="37">
        <v>94</v>
      </c>
      <c r="B95" s="37" t="str">
        <v>Pen</v>
      </c>
      <c r="C95" s="38">
        <v>0.92</v>
      </c>
      <c r="D95" s="38">
        <v>2.34</v>
      </c>
      <c r="E95" s="38">
        <v>1.42</v>
      </c>
      <c r="F95" s="37">
        <v>16</v>
      </c>
      <c r="G95" s="37">
        <v>20</v>
      </c>
      <c r="H95" s="37">
        <v>23</v>
      </c>
      <c r="I95" s="37">
        <v>75</v>
      </c>
      <c r="J95" s="39">
        <v>89.770693932156561</v>
      </c>
      <c r="K95" s="37">
        <v>1</v>
      </c>
      <c r="L95" s="37">
        <v>24</v>
      </c>
      <c r="M95" s="37">
        <v>60</v>
      </c>
      <c r="N95" s="39">
        <v>9.7940415599562704E-3</v>
      </c>
      <c r="O95" s="39">
        <v>99.976980076972509</v>
      </c>
      <c r="P95" s="39">
        <v>9.9643057154241294E-2</v>
      </c>
      <c r="Q95" s="39">
        <v>0.38512457989973825</v>
      </c>
      <c r="R95" s="39">
        <v>5.4687690345762829E-3</v>
      </c>
      <c r="S95" s="37">
        <v>0.8</v>
      </c>
      <c r="T95" s="39">
        <v>7.2095321357231006E-3</v>
      </c>
      <c r="U95" s="39">
        <v>-5.7000000000000002E-2</v>
      </c>
      <c r="V95" s="39">
        <v>-5.6780478989457157E-2</v>
      </c>
      <c r="W95" s="39">
        <v>-4.4102177819157776E-2</v>
      </c>
      <c r="X95" s="39">
        <v>0.92</v>
      </c>
      <c r="Y95" s="39">
        <v>-4.7937149803432361E-2</v>
      </c>
      <c r="Z95" s="39">
        <v>-4.7937149803432364</v>
      </c>
      <c r="AA95" s="39">
        <f>SUM($X$2:X95)</f>
        <v>1097.3600000000001</v>
      </c>
    </row>
    <row r="96" spans="1:27" x14ac:dyDescent="0.2">
      <c r="A96" s="37">
        <v>95</v>
      </c>
      <c r="B96" s="37" t="str">
        <v>Keyboard</v>
      </c>
      <c r="C96" s="38">
        <v>17.88</v>
      </c>
      <c r="D96" s="38">
        <v>37.229999999999997</v>
      </c>
      <c r="E96" s="38">
        <v>19.349999999999998</v>
      </c>
      <c r="F96" s="37">
        <v>26</v>
      </c>
      <c r="G96" s="37">
        <v>0</v>
      </c>
      <c r="H96" s="37">
        <v>32</v>
      </c>
      <c r="I96" s="37">
        <v>59</v>
      </c>
      <c r="J96" s="39">
        <v>64.979992541191081</v>
      </c>
      <c r="K96" s="37">
        <v>1</v>
      </c>
      <c r="L96" s="37">
        <v>33</v>
      </c>
      <c r="M96" s="37">
        <v>59</v>
      </c>
      <c r="N96" s="39">
        <v>4.6477681868992691E-4</v>
      </c>
      <c r="O96" s="39">
        <v>100.00000000000003</v>
      </c>
      <c r="P96" s="39">
        <v>1.8591072747555257E-2</v>
      </c>
      <c r="Q96" s="39">
        <v>1.8591072747597082E-2</v>
      </c>
      <c r="R96" s="39">
        <v>3.597372576660035E-3</v>
      </c>
      <c r="S96" s="37">
        <v>0.8</v>
      </c>
      <c r="T96" s="39">
        <v>5.5371651071443153E-3</v>
      </c>
      <c r="U96" s="39">
        <v>-0.87</v>
      </c>
      <c r="V96" s="39">
        <v>-0.86983825766709588</v>
      </c>
      <c r="W96" s="39">
        <v>-0.86070371998329154</v>
      </c>
      <c r="X96" s="39">
        <v>17.88</v>
      </c>
      <c r="Y96" s="39">
        <v>-4.813779194537425E-2</v>
      </c>
      <c r="Z96" s="39">
        <v>-4.8137791945374246</v>
      </c>
      <c r="AA96" s="39">
        <f>SUM($X$2:X96)</f>
        <v>1115.2400000000002</v>
      </c>
    </row>
    <row r="97" spans="1:27" x14ac:dyDescent="0.2">
      <c r="A97" s="37">
        <v>116</v>
      </c>
      <c r="B97" s="37" t="str">
        <v>Keyboard</v>
      </c>
      <c r="C97" s="38">
        <v>17.88</v>
      </c>
      <c r="D97" s="38">
        <v>37.229999999999997</v>
      </c>
      <c r="E97" s="38">
        <v>19.349999999999998</v>
      </c>
      <c r="F97" s="37">
        <v>26</v>
      </c>
      <c r="G97" s="37">
        <v>0</v>
      </c>
      <c r="H97" s="37">
        <v>33</v>
      </c>
      <c r="I97" s="37">
        <v>59</v>
      </c>
      <c r="J97" s="39">
        <v>64.979992541191081</v>
      </c>
      <c r="K97" s="37">
        <v>1</v>
      </c>
      <c r="L97" s="37">
        <v>34</v>
      </c>
      <c r="M97" s="37">
        <v>60</v>
      </c>
      <c r="N97" s="39">
        <v>0</v>
      </c>
      <c r="O97" s="39">
        <v>100.00000000000003</v>
      </c>
      <c r="P97" s="39">
        <v>0</v>
      </c>
      <c r="Q97" s="39">
        <v>0</v>
      </c>
      <c r="R97" s="39">
        <v>0</v>
      </c>
      <c r="S97" s="37">
        <v>0.8</v>
      </c>
      <c r="T97" s="39">
        <v>0</v>
      </c>
      <c r="U97" s="39">
        <v>-0.87</v>
      </c>
      <c r="V97" s="39">
        <v>-0.87</v>
      </c>
      <c r="W97" s="39">
        <v>-0.87</v>
      </c>
      <c r="X97" s="39">
        <v>17.88</v>
      </c>
      <c r="Y97" s="39">
        <v>-4.8657718120805368E-2</v>
      </c>
      <c r="Z97" s="39">
        <v>-4.8657718120805367</v>
      </c>
      <c r="AA97" s="39">
        <f>SUM($X$2:X97)</f>
        <v>1133.1200000000003</v>
      </c>
    </row>
    <row r="98" spans="1:27" x14ac:dyDescent="0.2">
      <c r="A98" s="37">
        <v>116</v>
      </c>
      <c r="B98" s="37" t="str">
        <v>Keyboard</v>
      </c>
      <c r="C98" s="38">
        <v>17.88</v>
      </c>
      <c r="D98" s="38">
        <v>37.229999999999997</v>
      </c>
      <c r="E98" s="38">
        <v>19.349999999999998</v>
      </c>
      <c r="F98" s="37">
        <v>26</v>
      </c>
      <c r="G98" s="37">
        <v>0</v>
      </c>
      <c r="H98" s="37">
        <v>34</v>
      </c>
      <c r="I98" s="37">
        <v>59</v>
      </c>
      <c r="J98" s="39">
        <v>64.979992541191081</v>
      </c>
      <c r="K98" s="37">
        <v>1</v>
      </c>
      <c r="L98" s="37">
        <v>35</v>
      </c>
      <c r="M98" s="37">
        <v>61</v>
      </c>
      <c r="N98" s="39">
        <v>0</v>
      </c>
      <c r="O98" s="39">
        <v>100.00000000000003</v>
      </c>
      <c r="P98" s="39">
        <v>0</v>
      </c>
      <c r="Q98" s="39">
        <v>0</v>
      </c>
      <c r="R98" s="39">
        <v>0</v>
      </c>
      <c r="S98" s="37">
        <v>0.8</v>
      </c>
      <c r="T98" s="39">
        <v>0</v>
      </c>
      <c r="U98" s="39">
        <v>-0.87</v>
      </c>
      <c r="V98" s="39">
        <v>-0.87</v>
      </c>
      <c r="W98" s="39">
        <v>-0.87</v>
      </c>
      <c r="X98" s="39">
        <v>17.88</v>
      </c>
      <c r="Y98" s="39">
        <v>-4.8657718120805368E-2</v>
      </c>
      <c r="Z98" s="39">
        <v>-4.8657718120805367</v>
      </c>
      <c r="AA98" s="39">
        <f>SUM($X$2:X98)</f>
        <v>1151.0000000000005</v>
      </c>
    </row>
    <row r="99" spans="1:27" x14ac:dyDescent="0.2">
      <c r="A99" s="37">
        <v>116</v>
      </c>
      <c r="B99" s="37" t="str">
        <v>Keyboard</v>
      </c>
      <c r="C99" s="38">
        <v>17.88</v>
      </c>
      <c r="D99" s="38">
        <v>37.229999999999997</v>
      </c>
      <c r="E99" s="38">
        <v>19.349999999999998</v>
      </c>
      <c r="F99" s="37">
        <v>26</v>
      </c>
      <c r="G99" s="37">
        <v>0</v>
      </c>
      <c r="H99" s="37">
        <v>35</v>
      </c>
      <c r="I99" s="37">
        <v>59</v>
      </c>
      <c r="J99" s="39">
        <v>64.979992541191081</v>
      </c>
      <c r="K99" s="37">
        <v>1</v>
      </c>
      <c r="L99" s="37">
        <v>36</v>
      </c>
      <c r="M99" s="37">
        <v>62</v>
      </c>
      <c r="N99" s="39">
        <v>0</v>
      </c>
      <c r="O99" s="39">
        <v>100.00000000000003</v>
      </c>
      <c r="P99" s="39">
        <v>0</v>
      </c>
      <c r="Q99" s="39">
        <v>0</v>
      </c>
      <c r="R99" s="39">
        <v>0</v>
      </c>
      <c r="S99" s="37">
        <v>0.8</v>
      </c>
      <c r="T99" s="39">
        <v>0</v>
      </c>
      <c r="U99" s="39">
        <v>-0.87</v>
      </c>
      <c r="V99" s="39">
        <v>-0.87</v>
      </c>
      <c r="W99" s="39">
        <v>-0.87</v>
      </c>
      <c r="X99" s="39">
        <v>17.88</v>
      </c>
      <c r="Y99" s="39">
        <v>-4.8657718120805368E-2</v>
      </c>
      <c r="Z99" s="39">
        <v>-4.8657718120805367</v>
      </c>
      <c r="AA99" s="39">
        <f>SUM($X$2:X99)</f>
        <v>1168.8800000000006</v>
      </c>
    </row>
    <row r="100" spans="1:27" x14ac:dyDescent="0.2">
      <c r="A100" s="37">
        <v>116</v>
      </c>
      <c r="B100" s="37" t="str">
        <v>Keyboard</v>
      </c>
      <c r="C100" s="38">
        <v>17.88</v>
      </c>
      <c r="D100" s="38">
        <v>37.229999999999997</v>
      </c>
      <c r="E100" s="38">
        <v>19.349999999999998</v>
      </c>
      <c r="F100" s="37">
        <v>26</v>
      </c>
      <c r="G100" s="37">
        <v>0</v>
      </c>
      <c r="H100" s="37">
        <v>36</v>
      </c>
      <c r="I100" s="37">
        <v>59</v>
      </c>
      <c r="J100" s="39">
        <v>64.979992541191081</v>
      </c>
      <c r="K100" s="37">
        <v>1</v>
      </c>
      <c r="L100" s="37">
        <v>37</v>
      </c>
      <c r="M100" s="37">
        <v>63</v>
      </c>
      <c r="N100" s="39">
        <v>0</v>
      </c>
      <c r="O100" s="39">
        <v>100.00000000000003</v>
      </c>
      <c r="P100" s="39">
        <v>0</v>
      </c>
      <c r="Q100" s="39">
        <v>0</v>
      </c>
      <c r="R100" s="39">
        <v>0</v>
      </c>
      <c r="S100" s="37">
        <v>0.8</v>
      </c>
      <c r="T100" s="39">
        <v>0</v>
      </c>
      <c r="U100" s="39">
        <v>-0.87</v>
      </c>
      <c r="V100" s="39">
        <v>-0.87</v>
      </c>
      <c r="W100" s="39">
        <v>-0.87</v>
      </c>
      <c r="X100" s="39">
        <v>17.88</v>
      </c>
      <c r="Y100" s="39">
        <v>-4.8657718120805368E-2</v>
      </c>
      <c r="Z100" s="39">
        <v>-4.8657718120805367</v>
      </c>
      <c r="AA100" s="39">
        <f>SUM($X$2:X100)</f>
        <v>1186.7600000000007</v>
      </c>
    </row>
    <row r="101" spans="1:27" x14ac:dyDescent="0.2">
      <c r="A101" s="37">
        <v>116</v>
      </c>
      <c r="B101" s="37" t="str">
        <v>Keyboard</v>
      </c>
      <c r="C101" s="38">
        <v>17.88</v>
      </c>
      <c r="D101" s="38">
        <v>37.229999999999997</v>
      </c>
      <c r="E101" s="38">
        <v>19.349999999999998</v>
      </c>
      <c r="F101" s="37">
        <v>26</v>
      </c>
      <c r="G101" s="37">
        <v>0</v>
      </c>
      <c r="H101" s="37">
        <v>37</v>
      </c>
      <c r="I101" s="37">
        <v>59</v>
      </c>
      <c r="J101" s="39">
        <v>64.979992541191081</v>
      </c>
      <c r="K101" s="37">
        <v>1</v>
      </c>
      <c r="L101" s="37">
        <v>38</v>
      </c>
      <c r="M101" s="37">
        <v>64</v>
      </c>
      <c r="N101" s="39">
        <v>0</v>
      </c>
      <c r="O101" s="39">
        <v>100.00000000000003</v>
      </c>
      <c r="P101" s="39">
        <v>0</v>
      </c>
      <c r="Q101" s="39">
        <v>0</v>
      </c>
      <c r="R101" s="39">
        <v>0</v>
      </c>
      <c r="S101" s="37">
        <v>0.8</v>
      </c>
      <c r="T101" s="39">
        <v>0</v>
      </c>
      <c r="U101" s="39">
        <v>-0.87</v>
      </c>
      <c r="V101" s="39">
        <v>-0.87</v>
      </c>
      <c r="W101" s="39">
        <v>-0.87</v>
      </c>
      <c r="X101" s="39">
        <v>17.88</v>
      </c>
      <c r="Y101" s="39">
        <v>-4.8657718120805368E-2</v>
      </c>
      <c r="Z101" s="39">
        <v>-4.8657718120805367</v>
      </c>
      <c r="AA101" s="39">
        <f>SUM($X$2:X101)</f>
        <v>1204.6400000000008</v>
      </c>
    </row>
    <row r="102" spans="1:27" x14ac:dyDescent="0.2">
      <c r="A102" s="37">
        <v>116</v>
      </c>
      <c r="B102" s="37" t="str">
        <v>Keyboard</v>
      </c>
      <c r="C102" s="38">
        <v>17.88</v>
      </c>
      <c r="D102" s="38">
        <v>37.229999999999997</v>
      </c>
      <c r="E102" s="38">
        <v>19.349999999999998</v>
      </c>
      <c r="F102" s="37">
        <v>26</v>
      </c>
      <c r="G102" s="37">
        <v>0</v>
      </c>
      <c r="H102" s="37">
        <v>38</v>
      </c>
      <c r="I102" s="37">
        <v>59</v>
      </c>
      <c r="J102" s="39">
        <v>64.979992541191081</v>
      </c>
      <c r="K102" s="37">
        <v>1</v>
      </c>
      <c r="L102" s="37">
        <v>39</v>
      </c>
      <c r="M102" s="37">
        <v>65</v>
      </c>
      <c r="N102" s="39">
        <v>0</v>
      </c>
      <c r="O102" s="39">
        <v>100.00000000000003</v>
      </c>
      <c r="P102" s="39">
        <v>0</v>
      </c>
      <c r="Q102" s="39">
        <v>0</v>
      </c>
      <c r="R102" s="39">
        <v>0</v>
      </c>
      <c r="S102" s="37">
        <v>0.8</v>
      </c>
      <c r="T102" s="39">
        <v>0</v>
      </c>
      <c r="U102" s="39">
        <v>-0.87</v>
      </c>
      <c r="V102" s="39">
        <v>-0.87</v>
      </c>
      <c r="W102" s="39">
        <v>-0.87</v>
      </c>
      <c r="X102" s="39">
        <v>17.88</v>
      </c>
      <c r="Y102" s="39">
        <v>-4.8657718120805368E-2</v>
      </c>
      <c r="Z102" s="39">
        <v>-4.8657718120805367</v>
      </c>
      <c r="AA102" s="39">
        <f>SUM($X$2:X102)</f>
        <v>1222.5200000000009</v>
      </c>
    </row>
    <row r="103" spans="1:27" x14ac:dyDescent="0.2">
      <c r="A103" s="37">
        <v>116</v>
      </c>
      <c r="B103" s="37" t="str">
        <v>Keyboard</v>
      </c>
      <c r="C103" s="38">
        <v>17.88</v>
      </c>
      <c r="D103" s="38">
        <v>37.229999999999997</v>
      </c>
      <c r="E103" s="38">
        <v>19.349999999999998</v>
      </c>
      <c r="F103" s="37">
        <v>26</v>
      </c>
      <c r="G103" s="37">
        <v>0</v>
      </c>
      <c r="H103" s="37">
        <v>39</v>
      </c>
      <c r="I103" s="37">
        <v>59</v>
      </c>
      <c r="J103" s="39">
        <v>64.979992541191081</v>
      </c>
      <c r="K103" s="37">
        <v>1</v>
      </c>
      <c r="L103" s="37">
        <v>40</v>
      </c>
      <c r="M103" s="37">
        <v>66</v>
      </c>
      <c r="N103" s="39">
        <v>0</v>
      </c>
      <c r="O103" s="39">
        <v>100.00000000000003</v>
      </c>
      <c r="P103" s="39">
        <v>0</v>
      </c>
      <c r="Q103" s="39">
        <v>0</v>
      </c>
      <c r="R103" s="39">
        <v>0</v>
      </c>
      <c r="S103" s="37">
        <v>0.8</v>
      </c>
      <c r="T103" s="39">
        <v>0</v>
      </c>
      <c r="U103" s="39">
        <v>-0.87</v>
      </c>
      <c r="V103" s="39">
        <v>-0.87</v>
      </c>
      <c r="W103" s="39">
        <v>-0.87</v>
      </c>
      <c r="X103" s="39">
        <v>17.88</v>
      </c>
      <c r="Y103" s="39">
        <v>-4.8657718120805368E-2</v>
      </c>
      <c r="Z103" s="39">
        <v>-4.8657718120805367</v>
      </c>
      <c r="AA103" s="39">
        <f>SUM($X$2:X103)</f>
        <v>1240.400000000001</v>
      </c>
    </row>
    <row r="104" spans="1:27" x14ac:dyDescent="0.2">
      <c r="A104" s="37">
        <v>116</v>
      </c>
      <c r="B104" s="37" t="str">
        <v>Keyboard</v>
      </c>
      <c r="C104" s="38">
        <v>17.88</v>
      </c>
      <c r="D104" s="38">
        <v>37.229999999999997</v>
      </c>
      <c r="E104" s="38">
        <v>19.349999999999998</v>
      </c>
      <c r="F104" s="37">
        <v>26</v>
      </c>
      <c r="G104" s="37">
        <v>0</v>
      </c>
      <c r="H104" s="37">
        <v>40</v>
      </c>
      <c r="I104" s="37">
        <v>59</v>
      </c>
      <c r="J104" s="39">
        <v>64.979992541191081</v>
      </c>
      <c r="K104" s="37">
        <v>1</v>
      </c>
      <c r="L104" s="37">
        <v>41</v>
      </c>
      <c r="M104" s="37">
        <v>67</v>
      </c>
      <c r="N104" s="39">
        <v>0</v>
      </c>
      <c r="O104" s="39">
        <v>100.00000000000003</v>
      </c>
      <c r="P104" s="39">
        <v>0</v>
      </c>
      <c r="Q104" s="39">
        <v>0</v>
      </c>
      <c r="R104" s="39">
        <v>0</v>
      </c>
      <c r="S104" s="37">
        <v>0.8</v>
      </c>
      <c r="T104" s="39">
        <v>0</v>
      </c>
      <c r="U104" s="39">
        <v>-0.87</v>
      </c>
      <c r="V104" s="39">
        <v>-0.87</v>
      </c>
      <c r="W104" s="39">
        <v>-0.87</v>
      </c>
      <c r="X104" s="39">
        <v>17.88</v>
      </c>
      <c r="Y104" s="39">
        <v>-4.8657718120805368E-2</v>
      </c>
      <c r="Z104" s="39">
        <v>-4.8657718120805367</v>
      </c>
      <c r="AA104" s="39">
        <f>SUM($X$2:X104)</f>
        <v>1258.2800000000011</v>
      </c>
    </row>
    <row r="105" spans="1:27" x14ac:dyDescent="0.2">
      <c r="A105" s="37">
        <v>116</v>
      </c>
      <c r="B105" s="37" t="str">
        <v>Keyboard</v>
      </c>
      <c r="C105" s="38">
        <v>17.88</v>
      </c>
      <c r="D105" s="38">
        <v>37.229999999999997</v>
      </c>
      <c r="E105" s="38">
        <v>19.349999999999998</v>
      </c>
      <c r="F105" s="37">
        <v>26</v>
      </c>
      <c r="G105" s="37">
        <v>0</v>
      </c>
      <c r="H105" s="37">
        <v>41</v>
      </c>
      <c r="I105" s="37">
        <v>59</v>
      </c>
      <c r="J105" s="39">
        <v>64.979992541191081</v>
      </c>
      <c r="K105" s="37">
        <v>1</v>
      </c>
      <c r="L105" s="37">
        <v>42</v>
      </c>
      <c r="M105" s="37">
        <v>68</v>
      </c>
      <c r="N105" s="39">
        <v>0</v>
      </c>
      <c r="O105" s="39">
        <v>100.00000000000003</v>
      </c>
      <c r="P105" s="39">
        <v>0</v>
      </c>
      <c r="Q105" s="39">
        <v>0</v>
      </c>
      <c r="R105" s="39">
        <v>0</v>
      </c>
      <c r="S105" s="37">
        <v>0.8</v>
      </c>
      <c r="T105" s="39">
        <v>0</v>
      </c>
      <c r="U105" s="39">
        <v>-0.87</v>
      </c>
      <c r="V105" s="39">
        <v>-0.87</v>
      </c>
      <c r="W105" s="39">
        <v>-0.87</v>
      </c>
      <c r="X105" s="39">
        <v>17.88</v>
      </c>
      <c r="Y105" s="39">
        <v>-4.8657718120805368E-2</v>
      </c>
      <c r="Z105" s="39">
        <v>-4.8657718120805367</v>
      </c>
      <c r="AA105" s="39">
        <f>SUM($X$2:X105)</f>
        <v>1276.1600000000012</v>
      </c>
    </row>
    <row r="106" spans="1:27" x14ac:dyDescent="0.2">
      <c r="A106" s="37">
        <v>116</v>
      </c>
      <c r="B106" s="37" t="str">
        <v>Keyboard</v>
      </c>
      <c r="C106" s="38">
        <v>17.88</v>
      </c>
      <c r="D106" s="38">
        <v>37.229999999999997</v>
      </c>
      <c r="E106" s="38">
        <v>19.349999999999998</v>
      </c>
      <c r="F106" s="37">
        <v>26</v>
      </c>
      <c r="G106" s="37">
        <v>0</v>
      </c>
      <c r="H106" s="37">
        <v>42</v>
      </c>
      <c r="I106" s="37">
        <v>59</v>
      </c>
      <c r="J106" s="39">
        <v>64.979992541191081</v>
      </c>
      <c r="K106" s="37">
        <v>1</v>
      </c>
      <c r="L106" s="37">
        <v>43</v>
      </c>
      <c r="M106" s="37">
        <v>69</v>
      </c>
      <c r="N106" s="39">
        <v>0</v>
      </c>
      <c r="O106" s="39">
        <v>100.00000000000003</v>
      </c>
      <c r="P106" s="39">
        <v>0</v>
      </c>
      <c r="Q106" s="39">
        <v>0</v>
      </c>
      <c r="R106" s="39">
        <v>0</v>
      </c>
      <c r="S106" s="37">
        <v>0.8</v>
      </c>
      <c r="T106" s="39">
        <v>0</v>
      </c>
      <c r="U106" s="39">
        <v>-0.87</v>
      </c>
      <c r="V106" s="39">
        <v>-0.87</v>
      </c>
      <c r="W106" s="39">
        <v>-0.87</v>
      </c>
      <c r="X106" s="39">
        <v>17.88</v>
      </c>
      <c r="Y106" s="39">
        <v>-4.8657718120805368E-2</v>
      </c>
      <c r="Z106" s="39">
        <v>-4.8657718120805367</v>
      </c>
      <c r="AA106" s="39">
        <f>SUM($X$2:X106)</f>
        <v>1294.0400000000013</v>
      </c>
    </row>
    <row r="107" spans="1:27" x14ac:dyDescent="0.2">
      <c r="A107" s="37">
        <v>116</v>
      </c>
      <c r="B107" s="37" t="str">
        <v>Keyboard</v>
      </c>
      <c r="C107" s="38">
        <v>17.88</v>
      </c>
      <c r="D107" s="38">
        <v>37.229999999999997</v>
      </c>
      <c r="E107" s="38">
        <v>19.349999999999998</v>
      </c>
      <c r="F107" s="37">
        <v>26</v>
      </c>
      <c r="G107" s="37">
        <v>0</v>
      </c>
      <c r="H107" s="37">
        <v>43</v>
      </c>
      <c r="I107" s="37">
        <v>59</v>
      </c>
      <c r="J107" s="39">
        <v>64.979992541191081</v>
      </c>
      <c r="K107" s="37">
        <v>1</v>
      </c>
      <c r="L107" s="37">
        <v>44</v>
      </c>
      <c r="M107" s="37">
        <v>70</v>
      </c>
      <c r="N107" s="39">
        <v>0</v>
      </c>
      <c r="O107" s="39">
        <v>100.00000000000003</v>
      </c>
      <c r="P107" s="39">
        <v>0</v>
      </c>
      <c r="Q107" s="39">
        <v>0</v>
      </c>
      <c r="R107" s="39">
        <v>0</v>
      </c>
      <c r="S107" s="37">
        <v>0.8</v>
      </c>
      <c r="T107" s="39">
        <v>0</v>
      </c>
      <c r="U107" s="39">
        <v>-0.87</v>
      </c>
      <c r="V107" s="39">
        <v>-0.87</v>
      </c>
      <c r="W107" s="39">
        <v>-0.87</v>
      </c>
      <c r="X107" s="39">
        <v>17.88</v>
      </c>
      <c r="Y107" s="39">
        <v>-4.8657718120805368E-2</v>
      </c>
      <c r="Z107" s="39">
        <v>-4.8657718120805367</v>
      </c>
      <c r="AA107" s="39">
        <f>SUM($X$2:X107)</f>
        <v>1311.9200000000014</v>
      </c>
    </row>
    <row r="108" spans="1:27" x14ac:dyDescent="0.2">
      <c r="A108" s="37">
        <v>116</v>
      </c>
      <c r="B108" s="37" t="str">
        <v>Keyboard</v>
      </c>
      <c r="C108" s="38">
        <v>17.88</v>
      </c>
      <c r="D108" s="38">
        <v>37.229999999999997</v>
      </c>
      <c r="E108" s="38">
        <v>19.349999999999998</v>
      </c>
      <c r="F108" s="37">
        <v>26</v>
      </c>
      <c r="G108" s="37">
        <v>0</v>
      </c>
      <c r="H108" s="37">
        <v>44</v>
      </c>
      <c r="I108" s="37">
        <v>59</v>
      </c>
      <c r="J108" s="39">
        <v>64.979992541191081</v>
      </c>
      <c r="K108" s="37">
        <v>1</v>
      </c>
      <c r="L108" s="37">
        <v>45</v>
      </c>
      <c r="M108" s="37">
        <v>71</v>
      </c>
      <c r="N108" s="39">
        <v>0</v>
      </c>
      <c r="O108" s="39">
        <v>100.00000000000003</v>
      </c>
      <c r="P108" s="39">
        <v>0</v>
      </c>
      <c r="Q108" s="39">
        <v>0</v>
      </c>
      <c r="R108" s="39">
        <v>0</v>
      </c>
      <c r="S108" s="37">
        <v>0.8</v>
      </c>
      <c r="T108" s="39">
        <v>0</v>
      </c>
      <c r="U108" s="39">
        <v>-0.87</v>
      </c>
      <c r="V108" s="39">
        <v>-0.87</v>
      </c>
      <c r="W108" s="39">
        <v>-0.87</v>
      </c>
      <c r="X108" s="39">
        <v>17.88</v>
      </c>
      <c r="Y108" s="39">
        <v>-4.8657718120805368E-2</v>
      </c>
      <c r="Z108" s="39">
        <v>-4.8657718120805367</v>
      </c>
      <c r="AA108" s="39">
        <f>SUM($X$2:X108)</f>
        <v>1329.8000000000015</v>
      </c>
    </row>
    <row r="109" spans="1:27" x14ac:dyDescent="0.2">
      <c r="A109" s="37">
        <v>116</v>
      </c>
      <c r="B109" s="37" t="str">
        <v>Keyboard</v>
      </c>
      <c r="C109" s="38">
        <v>17.88</v>
      </c>
      <c r="D109" s="38">
        <v>37.229999999999997</v>
      </c>
      <c r="E109" s="38">
        <v>19.349999999999998</v>
      </c>
      <c r="F109" s="37">
        <v>26</v>
      </c>
      <c r="G109" s="37">
        <v>0</v>
      </c>
      <c r="H109" s="37">
        <v>45</v>
      </c>
      <c r="I109" s="37">
        <v>59</v>
      </c>
      <c r="J109" s="39">
        <v>64.979992541191081</v>
      </c>
      <c r="K109" s="37">
        <v>1</v>
      </c>
      <c r="L109" s="37">
        <v>46</v>
      </c>
      <c r="M109" s="37">
        <v>72</v>
      </c>
      <c r="N109" s="39">
        <v>0</v>
      </c>
      <c r="O109" s="39">
        <v>100.00000000000003</v>
      </c>
      <c r="P109" s="39">
        <v>0</v>
      </c>
      <c r="Q109" s="39">
        <v>0</v>
      </c>
      <c r="R109" s="39">
        <v>0</v>
      </c>
      <c r="S109" s="37">
        <v>0.8</v>
      </c>
      <c r="T109" s="39">
        <v>0</v>
      </c>
      <c r="U109" s="39">
        <v>-0.87</v>
      </c>
      <c r="V109" s="39">
        <v>-0.87</v>
      </c>
      <c r="W109" s="39">
        <v>-0.87</v>
      </c>
      <c r="X109" s="39">
        <v>17.88</v>
      </c>
      <c r="Y109" s="39">
        <v>-4.8657718120805368E-2</v>
      </c>
      <c r="Z109" s="39">
        <v>-4.8657718120805367</v>
      </c>
      <c r="AA109" s="39">
        <f>SUM($X$2:X109)</f>
        <v>1347.6800000000017</v>
      </c>
    </row>
    <row r="110" spans="1:27" x14ac:dyDescent="0.2">
      <c r="A110" s="37">
        <v>116</v>
      </c>
      <c r="B110" s="37" t="str">
        <v>Keyboard</v>
      </c>
      <c r="C110" s="38">
        <v>17.88</v>
      </c>
      <c r="D110" s="38">
        <v>37.229999999999997</v>
      </c>
      <c r="E110" s="38">
        <v>19.349999999999998</v>
      </c>
      <c r="F110" s="37">
        <v>26</v>
      </c>
      <c r="G110" s="37">
        <v>0</v>
      </c>
      <c r="H110" s="37">
        <v>46</v>
      </c>
      <c r="I110" s="37">
        <v>59</v>
      </c>
      <c r="J110" s="39">
        <v>64.979992541191081</v>
      </c>
      <c r="K110" s="37">
        <v>1</v>
      </c>
      <c r="L110" s="37">
        <v>47</v>
      </c>
      <c r="M110" s="37">
        <v>73</v>
      </c>
      <c r="N110" s="39">
        <v>0</v>
      </c>
      <c r="O110" s="39">
        <v>100.00000000000003</v>
      </c>
      <c r="P110" s="39">
        <v>0</v>
      </c>
      <c r="Q110" s="39">
        <v>0</v>
      </c>
      <c r="R110" s="39">
        <v>0</v>
      </c>
      <c r="S110" s="37">
        <v>0.8</v>
      </c>
      <c r="T110" s="39">
        <v>0</v>
      </c>
      <c r="U110" s="39">
        <v>-0.87</v>
      </c>
      <c r="V110" s="39">
        <v>-0.87</v>
      </c>
      <c r="W110" s="39">
        <v>-0.87</v>
      </c>
      <c r="X110" s="39">
        <v>17.88</v>
      </c>
      <c r="Y110" s="39">
        <v>-4.8657718120805368E-2</v>
      </c>
      <c r="Z110" s="39">
        <v>-4.8657718120805367</v>
      </c>
      <c r="AA110" s="39">
        <f>SUM($X$2:X110)</f>
        <v>1365.5600000000018</v>
      </c>
    </row>
    <row r="111" spans="1:27" x14ac:dyDescent="0.2">
      <c r="A111" s="37">
        <v>116</v>
      </c>
      <c r="B111" s="37" t="str">
        <v>Keyboard</v>
      </c>
      <c r="C111" s="38">
        <v>17.88</v>
      </c>
      <c r="D111" s="38">
        <v>37.229999999999997</v>
      </c>
      <c r="E111" s="38">
        <v>19.349999999999998</v>
      </c>
      <c r="F111" s="37">
        <v>26</v>
      </c>
      <c r="G111" s="37">
        <v>0</v>
      </c>
      <c r="H111" s="37">
        <v>47</v>
      </c>
      <c r="I111" s="37">
        <v>59</v>
      </c>
      <c r="J111" s="39">
        <v>64.979992541191081</v>
      </c>
      <c r="K111" s="37">
        <v>1</v>
      </c>
      <c r="L111" s="37">
        <v>48</v>
      </c>
      <c r="M111" s="37">
        <v>74</v>
      </c>
      <c r="N111" s="39">
        <v>0</v>
      </c>
      <c r="O111" s="39">
        <v>100.00000000000003</v>
      </c>
      <c r="P111" s="39">
        <v>0</v>
      </c>
      <c r="Q111" s="39">
        <v>0</v>
      </c>
      <c r="R111" s="39">
        <v>0</v>
      </c>
      <c r="S111" s="37">
        <v>0.8</v>
      </c>
      <c r="T111" s="39">
        <v>0</v>
      </c>
      <c r="U111" s="39">
        <v>-0.87</v>
      </c>
      <c r="V111" s="39">
        <v>-0.87</v>
      </c>
      <c r="W111" s="39">
        <v>-0.87</v>
      </c>
      <c r="X111" s="39">
        <v>17.88</v>
      </c>
      <c r="Y111" s="39">
        <v>-4.8657718120805368E-2</v>
      </c>
      <c r="Z111" s="39">
        <v>-4.8657718120805367</v>
      </c>
      <c r="AA111" s="39">
        <f>SUM($X$2:X111)</f>
        <v>1383.4400000000019</v>
      </c>
    </row>
    <row r="112" spans="1:27" x14ac:dyDescent="0.2">
      <c r="A112" s="37">
        <v>116</v>
      </c>
      <c r="B112" s="37" t="str">
        <v>Keyboard</v>
      </c>
      <c r="C112" s="38">
        <v>17.88</v>
      </c>
      <c r="D112" s="38">
        <v>37.229999999999997</v>
      </c>
      <c r="E112" s="38">
        <v>19.349999999999998</v>
      </c>
      <c r="F112" s="37">
        <v>26</v>
      </c>
      <c r="G112" s="37">
        <v>0</v>
      </c>
      <c r="H112" s="37">
        <v>48</v>
      </c>
      <c r="I112" s="37">
        <v>59</v>
      </c>
      <c r="J112" s="39">
        <v>64.979992541191081</v>
      </c>
      <c r="K112" s="37">
        <v>1</v>
      </c>
      <c r="L112" s="37">
        <v>49</v>
      </c>
      <c r="M112" s="37">
        <v>75</v>
      </c>
      <c r="N112" s="39">
        <v>0</v>
      </c>
      <c r="O112" s="39">
        <v>100.00000000000003</v>
      </c>
      <c r="P112" s="39">
        <v>0</v>
      </c>
      <c r="Q112" s="39">
        <v>0</v>
      </c>
      <c r="R112" s="39">
        <v>0</v>
      </c>
      <c r="S112" s="37">
        <v>0.8</v>
      </c>
      <c r="T112" s="39">
        <v>0</v>
      </c>
      <c r="U112" s="39">
        <v>-0.87</v>
      </c>
      <c r="V112" s="39">
        <v>-0.87</v>
      </c>
      <c r="W112" s="39">
        <v>-0.87</v>
      </c>
      <c r="X112" s="39">
        <v>17.88</v>
      </c>
      <c r="Y112" s="39">
        <v>-4.8657718120805368E-2</v>
      </c>
      <c r="Z112" s="39">
        <v>-4.8657718120805367</v>
      </c>
      <c r="AA112" s="39">
        <f>SUM($X$2:X112)</f>
        <v>1401.320000000002</v>
      </c>
    </row>
    <row r="113" spans="1:27" x14ac:dyDescent="0.2">
      <c r="A113" s="37">
        <v>116</v>
      </c>
      <c r="B113" s="37" t="str">
        <v>Keyboard</v>
      </c>
      <c r="C113" s="38">
        <v>17.88</v>
      </c>
      <c r="D113" s="38">
        <v>37.229999999999997</v>
      </c>
      <c r="E113" s="38">
        <v>19.349999999999998</v>
      </c>
      <c r="F113" s="37">
        <v>26</v>
      </c>
      <c r="G113" s="37">
        <v>0</v>
      </c>
      <c r="H113" s="37">
        <v>49</v>
      </c>
      <c r="I113" s="37">
        <v>59</v>
      </c>
      <c r="J113" s="39">
        <v>64.979992541191081</v>
      </c>
      <c r="K113" s="37">
        <v>1</v>
      </c>
      <c r="L113" s="37">
        <v>50</v>
      </c>
      <c r="M113" s="37">
        <v>76</v>
      </c>
      <c r="N113" s="39">
        <v>0</v>
      </c>
      <c r="O113" s="39">
        <v>100.00000000000003</v>
      </c>
      <c r="P113" s="39">
        <v>0</v>
      </c>
      <c r="Q113" s="39">
        <v>0</v>
      </c>
      <c r="R113" s="39">
        <v>0</v>
      </c>
      <c r="S113" s="37">
        <v>0.8</v>
      </c>
      <c r="T113" s="39">
        <v>0</v>
      </c>
      <c r="U113" s="39">
        <v>-0.87</v>
      </c>
      <c r="V113" s="39">
        <v>-0.87</v>
      </c>
      <c r="W113" s="39">
        <v>-0.87</v>
      </c>
      <c r="X113" s="39">
        <v>17.88</v>
      </c>
      <c r="Y113" s="39">
        <v>-4.8657718120805368E-2</v>
      </c>
      <c r="Z113" s="39">
        <v>-4.8657718120805367</v>
      </c>
      <c r="AA113" s="39">
        <f>SUM($X$2:X113)</f>
        <v>1419.2000000000021</v>
      </c>
    </row>
    <row r="114" spans="1:27" x14ac:dyDescent="0.2">
      <c r="A114" s="37">
        <v>116</v>
      </c>
      <c r="B114" s="37" t="str">
        <v>Keyboard</v>
      </c>
      <c r="C114" s="38">
        <v>17.88</v>
      </c>
      <c r="D114" s="38">
        <v>37.229999999999997</v>
      </c>
      <c r="E114" s="38">
        <v>19.349999999999998</v>
      </c>
      <c r="F114" s="37">
        <v>26</v>
      </c>
      <c r="G114" s="37">
        <v>0</v>
      </c>
      <c r="H114" s="37">
        <v>50</v>
      </c>
      <c r="I114" s="37">
        <v>59</v>
      </c>
      <c r="J114" s="39">
        <v>64.979992541191081</v>
      </c>
      <c r="K114" s="37">
        <v>1</v>
      </c>
      <c r="L114" s="37">
        <v>51</v>
      </c>
      <c r="M114" s="37">
        <v>77</v>
      </c>
      <c r="N114" s="39">
        <v>0</v>
      </c>
      <c r="O114" s="39">
        <v>100.00000000000003</v>
      </c>
      <c r="P114" s="39">
        <v>0</v>
      </c>
      <c r="Q114" s="39">
        <v>0</v>
      </c>
      <c r="R114" s="39">
        <v>0</v>
      </c>
      <c r="S114" s="37">
        <v>0.8</v>
      </c>
      <c r="T114" s="39">
        <v>0</v>
      </c>
      <c r="U114" s="39">
        <v>-0.87</v>
      </c>
      <c r="V114" s="39">
        <v>-0.87</v>
      </c>
      <c r="W114" s="39">
        <v>-0.87</v>
      </c>
      <c r="X114" s="39">
        <v>17.88</v>
      </c>
      <c r="Y114" s="39">
        <v>-4.8657718120805368E-2</v>
      </c>
      <c r="Z114" s="39">
        <v>-4.8657718120805367</v>
      </c>
      <c r="AA114" s="39">
        <f>SUM($X$2:X114)</f>
        <v>1437.0800000000022</v>
      </c>
    </row>
    <row r="115" spans="1:27" x14ac:dyDescent="0.2">
      <c r="A115" s="37">
        <v>116</v>
      </c>
      <c r="B115" s="37" t="str">
        <v>Keyboard</v>
      </c>
      <c r="C115" s="38">
        <v>17.88</v>
      </c>
      <c r="D115" s="38">
        <v>37.229999999999997</v>
      </c>
      <c r="E115" s="38">
        <v>19.349999999999998</v>
      </c>
      <c r="F115" s="37">
        <v>26</v>
      </c>
      <c r="G115" s="37">
        <v>0</v>
      </c>
      <c r="H115" s="37">
        <v>51</v>
      </c>
      <c r="I115" s="37">
        <v>59</v>
      </c>
      <c r="J115" s="39">
        <v>64.979992541191081</v>
      </c>
      <c r="K115" s="37">
        <v>1</v>
      </c>
      <c r="L115" s="37">
        <v>52</v>
      </c>
      <c r="M115" s="37">
        <v>78</v>
      </c>
      <c r="N115" s="39">
        <v>0</v>
      </c>
      <c r="O115" s="39">
        <v>100.00000000000003</v>
      </c>
      <c r="P115" s="39">
        <v>0</v>
      </c>
      <c r="Q115" s="39">
        <v>0</v>
      </c>
      <c r="R115" s="39">
        <v>0</v>
      </c>
      <c r="S115" s="37">
        <v>0.8</v>
      </c>
      <c r="T115" s="39">
        <v>0</v>
      </c>
      <c r="U115" s="39">
        <v>-0.87</v>
      </c>
      <c r="V115" s="39">
        <v>-0.87</v>
      </c>
      <c r="W115" s="39">
        <v>-0.87</v>
      </c>
      <c r="X115" s="39">
        <v>17.88</v>
      </c>
      <c r="Y115" s="39">
        <v>-4.8657718120805368E-2</v>
      </c>
      <c r="Z115" s="39">
        <v>-4.8657718120805367</v>
      </c>
      <c r="AA115" s="39">
        <f>SUM($X$2:X115)</f>
        <v>1454.9600000000023</v>
      </c>
    </row>
    <row r="116" spans="1:27" x14ac:dyDescent="0.2">
      <c r="A116" s="37">
        <v>116</v>
      </c>
      <c r="B116" s="37" t="str">
        <v>Keyboard</v>
      </c>
      <c r="C116" s="38">
        <v>17.88</v>
      </c>
      <c r="D116" s="38">
        <v>37.229999999999997</v>
      </c>
      <c r="E116" s="38">
        <v>19.349999999999998</v>
      </c>
      <c r="F116" s="37">
        <v>26</v>
      </c>
      <c r="G116" s="37">
        <v>0</v>
      </c>
      <c r="H116" s="37">
        <v>52</v>
      </c>
      <c r="I116" s="37">
        <v>59</v>
      </c>
      <c r="J116" s="39">
        <v>64.979992541191081</v>
      </c>
      <c r="K116" s="37">
        <v>1</v>
      </c>
      <c r="L116" s="37">
        <v>53</v>
      </c>
      <c r="M116" s="37">
        <v>79</v>
      </c>
      <c r="N116" s="39">
        <v>0</v>
      </c>
      <c r="O116" s="39">
        <v>100.00000000000003</v>
      </c>
      <c r="P116" s="39">
        <v>0</v>
      </c>
      <c r="Q116" s="39">
        <v>0</v>
      </c>
      <c r="R116" s="39">
        <v>0</v>
      </c>
      <c r="S116" s="37">
        <v>0.8</v>
      </c>
      <c r="T116" s="39">
        <v>0</v>
      </c>
      <c r="U116" s="39">
        <v>-0.87</v>
      </c>
      <c r="V116" s="39">
        <v>-0.87</v>
      </c>
      <c r="W116" s="39">
        <v>-0.87</v>
      </c>
      <c r="X116" s="39">
        <v>17.88</v>
      </c>
      <c r="Y116" s="39">
        <v>-4.8657718120805368E-2</v>
      </c>
      <c r="Z116" s="39">
        <v>-4.8657718120805367</v>
      </c>
      <c r="AA116" s="39">
        <f>SUM($X$2:X116)</f>
        <v>1472.8400000000024</v>
      </c>
    </row>
    <row r="117" spans="1:27" x14ac:dyDescent="0.2">
      <c r="A117" s="37">
        <v>116</v>
      </c>
      <c r="B117" s="37" t="str">
        <v>Keyboard</v>
      </c>
      <c r="C117" s="38">
        <v>17.88</v>
      </c>
      <c r="D117" s="38">
        <v>37.229999999999997</v>
      </c>
      <c r="E117" s="38">
        <v>19.349999999999998</v>
      </c>
      <c r="F117" s="37">
        <v>26</v>
      </c>
      <c r="G117" s="37">
        <v>0</v>
      </c>
      <c r="H117" s="37">
        <v>53</v>
      </c>
      <c r="I117" s="37">
        <v>59</v>
      </c>
      <c r="J117" s="39">
        <v>64.979992541191081</v>
      </c>
      <c r="K117" s="37">
        <v>1</v>
      </c>
      <c r="L117" s="37">
        <v>54</v>
      </c>
      <c r="M117" s="37">
        <v>80</v>
      </c>
      <c r="N117" s="39">
        <v>0</v>
      </c>
      <c r="O117" s="39">
        <v>100.00000000000003</v>
      </c>
      <c r="P117" s="39">
        <v>0</v>
      </c>
      <c r="Q117" s="39">
        <v>0</v>
      </c>
      <c r="R117" s="39">
        <v>0</v>
      </c>
      <c r="S117" s="37">
        <v>0.8</v>
      </c>
      <c r="T117" s="39">
        <v>0</v>
      </c>
      <c r="U117" s="39">
        <v>-0.87</v>
      </c>
      <c r="V117" s="39">
        <v>-0.87</v>
      </c>
      <c r="W117" s="39">
        <v>-0.87</v>
      </c>
      <c r="X117" s="39">
        <v>17.88</v>
      </c>
      <c r="Y117" s="39">
        <v>-4.8657718120805368E-2</v>
      </c>
      <c r="Z117" s="39">
        <v>-4.8657718120805367</v>
      </c>
      <c r="AA117" s="39">
        <f>SUM($X$2:X117)</f>
        <v>1490.7200000000025</v>
      </c>
    </row>
    <row r="118" spans="1:27" x14ac:dyDescent="0.2">
      <c r="A118" s="37">
        <v>116</v>
      </c>
      <c r="B118" s="37" t="str">
        <v>Keyboard</v>
      </c>
      <c r="C118" s="38">
        <v>17.88</v>
      </c>
      <c r="D118" s="38">
        <v>37.229999999999997</v>
      </c>
      <c r="E118" s="38">
        <v>19.349999999999998</v>
      </c>
      <c r="F118" s="37">
        <v>26</v>
      </c>
      <c r="G118" s="37">
        <v>0</v>
      </c>
      <c r="H118" s="37">
        <v>54</v>
      </c>
      <c r="I118" s="37">
        <v>59</v>
      </c>
      <c r="J118" s="39">
        <v>64.979992541191081</v>
      </c>
      <c r="K118" s="37">
        <v>1</v>
      </c>
      <c r="L118" s="37">
        <v>55</v>
      </c>
      <c r="M118" s="37">
        <v>81</v>
      </c>
      <c r="N118" s="39">
        <v>0</v>
      </c>
      <c r="O118" s="39">
        <v>100.00000000000003</v>
      </c>
      <c r="P118" s="39">
        <v>0</v>
      </c>
      <c r="Q118" s="39">
        <v>0</v>
      </c>
      <c r="R118" s="39">
        <v>0</v>
      </c>
      <c r="S118" s="37">
        <v>0.8</v>
      </c>
      <c r="T118" s="39">
        <v>0</v>
      </c>
      <c r="U118" s="39">
        <v>-0.87</v>
      </c>
      <c r="V118" s="39">
        <v>-0.87</v>
      </c>
      <c r="W118" s="39">
        <v>-0.87</v>
      </c>
      <c r="X118" s="39">
        <v>17.88</v>
      </c>
      <c r="Y118" s="39">
        <v>-4.8657718120805368E-2</v>
      </c>
      <c r="Z118" s="39">
        <v>-4.8657718120805367</v>
      </c>
      <c r="AA118" s="39">
        <f>SUM($X$2:X118)</f>
        <v>1508.6000000000026</v>
      </c>
    </row>
    <row r="119" spans="1:27" x14ac:dyDescent="0.2">
      <c r="A119" s="37">
        <v>116</v>
      </c>
      <c r="B119" s="37" t="str">
        <v>Keyboard</v>
      </c>
      <c r="C119" s="38">
        <v>17.88</v>
      </c>
      <c r="D119" s="38">
        <v>37.229999999999997</v>
      </c>
      <c r="E119" s="38">
        <v>19.349999999999998</v>
      </c>
      <c r="F119" s="37">
        <v>26</v>
      </c>
      <c r="G119" s="37">
        <v>0</v>
      </c>
      <c r="H119" s="37">
        <v>55</v>
      </c>
      <c r="I119" s="37">
        <v>59</v>
      </c>
      <c r="J119" s="39">
        <v>64.979992541191081</v>
      </c>
      <c r="K119" s="37">
        <v>1</v>
      </c>
      <c r="L119" s="37">
        <v>56</v>
      </c>
      <c r="M119" s="37">
        <v>82</v>
      </c>
      <c r="N119" s="39">
        <v>0</v>
      </c>
      <c r="O119" s="39">
        <v>100.00000000000003</v>
      </c>
      <c r="P119" s="39">
        <v>0</v>
      </c>
      <c r="Q119" s="39">
        <v>0</v>
      </c>
      <c r="R119" s="39">
        <v>0</v>
      </c>
      <c r="S119" s="37">
        <v>0.8</v>
      </c>
      <c r="T119" s="39">
        <v>0</v>
      </c>
      <c r="U119" s="39">
        <v>-0.87</v>
      </c>
      <c r="V119" s="39">
        <v>-0.87</v>
      </c>
      <c r="W119" s="39">
        <v>-0.87</v>
      </c>
      <c r="X119" s="39">
        <v>17.88</v>
      </c>
      <c r="Y119" s="39">
        <v>-4.8657718120805368E-2</v>
      </c>
      <c r="Z119" s="39">
        <v>-4.8657718120805367</v>
      </c>
      <c r="AA119" s="39">
        <f>SUM($X$2:X119)</f>
        <v>1526.4800000000027</v>
      </c>
    </row>
    <row r="120" spans="1:27" x14ac:dyDescent="0.2">
      <c r="A120" s="37">
        <v>116</v>
      </c>
      <c r="B120" s="37" t="str">
        <v>Keyboard</v>
      </c>
      <c r="C120" s="38">
        <v>17.88</v>
      </c>
      <c r="D120" s="38">
        <v>37.229999999999997</v>
      </c>
      <c r="E120" s="38">
        <v>19.349999999999998</v>
      </c>
      <c r="F120" s="37">
        <v>26</v>
      </c>
      <c r="G120" s="37">
        <v>0</v>
      </c>
      <c r="H120" s="37">
        <v>56</v>
      </c>
      <c r="I120" s="37">
        <v>59</v>
      </c>
      <c r="J120" s="39">
        <v>64.979992541191081</v>
      </c>
      <c r="K120" s="37">
        <v>1</v>
      </c>
      <c r="L120" s="37">
        <v>57</v>
      </c>
      <c r="M120" s="37">
        <v>83</v>
      </c>
      <c r="N120" s="39">
        <v>0</v>
      </c>
      <c r="O120" s="39">
        <v>100.00000000000003</v>
      </c>
      <c r="P120" s="39">
        <v>0</v>
      </c>
      <c r="Q120" s="39">
        <v>0</v>
      </c>
      <c r="R120" s="39">
        <v>0</v>
      </c>
      <c r="S120" s="37">
        <v>0.8</v>
      </c>
      <c r="T120" s="39">
        <v>0</v>
      </c>
      <c r="U120" s="39">
        <v>-0.87</v>
      </c>
      <c r="V120" s="39">
        <v>-0.87</v>
      </c>
      <c r="W120" s="39">
        <v>-0.87</v>
      </c>
      <c r="X120" s="39">
        <v>17.88</v>
      </c>
      <c r="Y120" s="39">
        <v>-4.8657718120805368E-2</v>
      </c>
      <c r="Z120" s="39">
        <v>-4.8657718120805367</v>
      </c>
      <c r="AA120" s="39">
        <f>SUM($X$2:X120)</f>
        <v>1544.3600000000029</v>
      </c>
    </row>
    <row r="121" spans="1:27" x14ac:dyDescent="0.2">
      <c r="A121" s="37">
        <v>116</v>
      </c>
      <c r="B121" s="37" t="str">
        <v>Keyboard</v>
      </c>
      <c r="C121" s="38">
        <v>17.88</v>
      </c>
      <c r="D121" s="38">
        <v>37.229999999999997</v>
      </c>
      <c r="E121" s="38">
        <v>19.349999999999998</v>
      </c>
      <c r="F121" s="37">
        <v>26</v>
      </c>
      <c r="G121" s="37">
        <v>0</v>
      </c>
      <c r="H121" s="37">
        <v>57</v>
      </c>
      <c r="I121" s="37">
        <v>59</v>
      </c>
      <c r="J121" s="39">
        <v>64.979992541191081</v>
      </c>
      <c r="K121" s="37">
        <v>1</v>
      </c>
      <c r="L121" s="37">
        <v>58</v>
      </c>
      <c r="M121" s="37">
        <v>84</v>
      </c>
      <c r="N121" s="39">
        <v>0</v>
      </c>
      <c r="O121" s="39">
        <v>100.00000000000003</v>
      </c>
      <c r="P121" s="39">
        <v>0</v>
      </c>
      <c r="Q121" s="39">
        <v>0</v>
      </c>
      <c r="R121" s="39">
        <v>0</v>
      </c>
      <c r="S121" s="37">
        <v>0.8</v>
      </c>
      <c r="T121" s="39">
        <v>0</v>
      </c>
      <c r="U121" s="39">
        <v>-0.87</v>
      </c>
      <c r="V121" s="39">
        <v>-0.87</v>
      </c>
      <c r="W121" s="39">
        <v>-0.87</v>
      </c>
      <c r="X121" s="39">
        <v>17.88</v>
      </c>
      <c r="Y121" s="39">
        <v>-4.8657718120805368E-2</v>
      </c>
      <c r="Z121" s="39">
        <v>-4.8657718120805367</v>
      </c>
      <c r="AA121" s="39">
        <f>SUM($X$2:X121)</f>
        <v>1562.240000000003</v>
      </c>
    </row>
    <row r="122" spans="1:27" x14ac:dyDescent="0.2">
      <c r="A122" s="37">
        <v>116</v>
      </c>
      <c r="B122" s="37" t="str">
        <v>Keyboard</v>
      </c>
      <c r="C122" s="38">
        <v>17.88</v>
      </c>
      <c r="D122" s="38">
        <v>37.229999999999997</v>
      </c>
      <c r="E122" s="38">
        <v>19.349999999999998</v>
      </c>
      <c r="F122" s="37">
        <v>26</v>
      </c>
      <c r="G122" s="37">
        <v>0</v>
      </c>
      <c r="H122" s="37">
        <v>58</v>
      </c>
      <c r="I122" s="37">
        <v>59</v>
      </c>
      <c r="J122" s="39">
        <v>64.979992541191081</v>
      </c>
      <c r="K122" s="37">
        <v>1</v>
      </c>
      <c r="L122" s="37">
        <v>59</v>
      </c>
      <c r="M122" s="37">
        <v>85</v>
      </c>
      <c r="N122" s="39">
        <v>0</v>
      </c>
      <c r="O122" s="39">
        <v>100.00000000000003</v>
      </c>
      <c r="P122" s="39">
        <v>0</v>
      </c>
      <c r="Q122" s="39">
        <v>0</v>
      </c>
      <c r="R122" s="39">
        <v>0</v>
      </c>
      <c r="S122" s="37">
        <v>0.8</v>
      </c>
      <c r="T122" s="39">
        <v>0</v>
      </c>
      <c r="U122" s="39">
        <v>-0.87</v>
      </c>
      <c r="V122" s="39">
        <v>-0.87</v>
      </c>
      <c r="W122" s="39">
        <v>-0.87</v>
      </c>
      <c r="X122" s="39">
        <v>17.88</v>
      </c>
      <c r="Y122" s="39">
        <v>-4.8657718120805368E-2</v>
      </c>
      <c r="Z122" s="39">
        <v>-4.8657718120805367</v>
      </c>
      <c r="AA122" s="39">
        <f>SUM($X$2:X122)</f>
        <v>1580.1200000000031</v>
      </c>
    </row>
    <row r="123" spans="1:27" x14ac:dyDescent="0.2">
      <c r="A123" s="37">
        <v>116</v>
      </c>
      <c r="B123" s="37" t="str">
        <v>Keyboard</v>
      </c>
      <c r="C123" s="38">
        <v>17.88</v>
      </c>
      <c r="D123" s="38">
        <v>37.229999999999997</v>
      </c>
      <c r="E123" s="38">
        <v>19.349999999999998</v>
      </c>
      <c r="F123" s="37">
        <v>26</v>
      </c>
      <c r="G123" s="37">
        <v>0</v>
      </c>
      <c r="H123" s="37">
        <v>59</v>
      </c>
      <c r="I123" s="37">
        <v>59</v>
      </c>
      <c r="J123" s="39">
        <v>64.979992541191081</v>
      </c>
      <c r="K123" s="37">
        <v>1</v>
      </c>
      <c r="L123" s="37">
        <v>60</v>
      </c>
      <c r="M123" s="37">
        <v>86</v>
      </c>
      <c r="N123" s="39">
        <v>0</v>
      </c>
      <c r="O123" s="39">
        <v>100.00000000000003</v>
      </c>
      <c r="P123" s="39">
        <v>0</v>
      </c>
      <c r="Q123" s="39">
        <v>0</v>
      </c>
      <c r="R123" s="39">
        <v>0</v>
      </c>
      <c r="S123" s="37">
        <v>0.8</v>
      </c>
      <c r="T123" s="39">
        <v>0</v>
      </c>
      <c r="U123" s="39">
        <v>-0.87</v>
      </c>
      <c r="V123" s="39">
        <v>-0.87</v>
      </c>
      <c r="W123" s="39">
        <v>-0.87</v>
      </c>
      <c r="X123" s="39">
        <v>17.88</v>
      </c>
      <c r="Y123" s="39">
        <v>-4.8657718120805368E-2</v>
      </c>
      <c r="Z123" s="39">
        <v>-4.8657718120805367</v>
      </c>
      <c r="AA123" s="39">
        <f>SUM($X$2:X123)</f>
        <v>1598.0000000000032</v>
      </c>
    </row>
    <row r="124" spans="1:27" x14ac:dyDescent="0.2">
      <c r="A124" s="37">
        <v>116</v>
      </c>
      <c r="B124" s="37" t="str">
        <v>Keyboard</v>
      </c>
      <c r="C124" s="38">
        <v>17.88</v>
      </c>
      <c r="D124" s="38">
        <v>37.229999999999997</v>
      </c>
      <c r="E124" s="38">
        <v>19.349999999999998</v>
      </c>
      <c r="F124" s="37">
        <v>26</v>
      </c>
      <c r="G124" s="37">
        <v>0</v>
      </c>
      <c r="H124" s="37">
        <v>60</v>
      </c>
      <c r="I124" s="37">
        <v>59</v>
      </c>
      <c r="J124" s="39">
        <v>64.979992541191081</v>
      </c>
      <c r="K124" s="37">
        <v>1</v>
      </c>
      <c r="L124" s="37">
        <v>61</v>
      </c>
      <c r="M124" s="37">
        <v>87</v>
      </c>
      <c r="N124" s="39">
        <v>0</v>
      </c>
      <c r="O124" s="39">
        <v>100.00000000000003</v>
      </c>
      <c r="P124" s="39">
        <v>0</v>
      </c>
      <c r="Q124" s="39">
        <v>0</v>
      </c>
      <c r="R124" s="39">
        <v>0</v>
      </c>
      <c r="S124" s="37">
        <v>0.8</v>
      </c>
      <c r="T124" s="39">
        <v>0</v>
      </c>
      <c r="U124" s="39">
        <v>-0.87</v>
      </c>
      <c r="V124" s="39">
        <v>-0.87</v>
      </c>
      <c r="W124" s="39">
        <v>-0.87</v>
      </c>
      <c r="X124" s="39">
        <v>17.88</v>
      </c>
      <c r="Y124" s="39">
        <v>-4.8657718120805368E-2</v>
      </c>
      <c r="Z124" s="39">
        <v>-4.8657718120805367</v>
      </c>
      <c r="AA124" s="39">
        <f>SUM($X$2:X124)</f>
        <v>1615.8800000000033</v>
      </c>
    </row>
    <row r="125" spans="1:27" x14ac:dyDescent="0.2">
      <c r="A125" s="37">
        <v>116</v>
      </c>
      <c r="B125" s="37" t="str">
        <v>Keyboard</v>
      </c>
      <c r="C125" s="38">
        <v>17.88</v>
      </c>
      <c r="D125" s="38">
        <v>37.229999999999997</v>
      </c>
      <c r="E125" s="38">
        <v>19.349999999999998</v>
      </c>
      <c r="F125" s="37">
        <v>26</v>
      </c>
      <c r="G125" s="37">
        <v>0</v>
      </c>
      <c r="H125" s="37">
        <v>61</v>
      </c>
      <c r="I125" s="37">
        <v>59</v>
      </c>
      <c r="J125" s="39">
        <v>64.979992541191081</v>
      </c>
      <c r="K125" s="37">
        <v>1</v>
      </c>
      <c r="L125" s="37">
        <v>62</v>
      </c>
      <c r="M125" s="37">
        <v>88</v>
      </c>
      <c r="N125" s="39">
        <v>0</v>
      </c>
      <c r="O125" s="39">
        <v>100.00000000000003</v>
      </c>
      <c r="P125" s="39">
        <v>0</v>
      </c>
      <c r="Q125" s="39">
        <v>0</v>
      </c>
      <c r="R125" s="39">
        <v>0</v>
      </c>
      <c r="S125" s="37">
        <v>0.8</v>
      </c>
      <c r="T125" s="39">
        <v>0</v>
      </c>
      <c r="U125" s="39">
        <v>-0.87</v>
      </c>
      <c r="V125" s="39">
        <v>-0.87</v>
      </c>
      <c r="W125" s="39">
        <v>-0.87</v>
      </c>
      <c r="X125" s="39">
        <v>17.88</v>
      </c>
      <c r="Y125" s="39">
        <v>-4.8657718120805368E-2</v>
      </c>
      <c r="Z125" s="39">
        <v>-4.8657718120805367</v>
      </c>
      <c r="AA125" s="39">
        <f>SUM($X$2:X125)</f>
        <v>1633.7600000000034</v>
      </c>
    </row>
    <row r="126" spans="1:27" x14ac:dyDescent="0.2">
      <c r="A126" s="37">
        <v>116</v>
      </c>
      <c r="B126" s="37" t="str">
        <v>Keyboard</v>
      </c>
      <c r="C126" s="38">
        <v>17.88</v>
      </c>
      <c r="D126" s="38">
        <v>37.229999999999997</v>
      </c>
      <c r="E126" s="38">
        <v>19.349999999999998</v>
      </c>
      <c r="F126" s="37">
        <v>26</v>
      </c>
      <c r="G126" s="37">
        <v>0</v>
      </c>
      <c r="H126" s="37">
        <v>62</v>
      </c>
      <c r="I126" s="37">
        <v>59</v>
      </c>
      <c r="J126" s="39">
        <v>64.979992541191081</v>
      </c>
      <c r="K126" s="37">
        <v>1</v>
      </c>
      <c r="L126" s="37">
        <v>63</v>
      </c>
      <c r="M126" s="37">
        <v>89</v>
      </c>
      <c r="N126" s="39">
        <v>0</v>
      </c>
      <c r="O126" s="39">
        <v>100.00000000000003</v>
      </c>
      <c r="P126" s="39">
        <v>0</v>
      </c>
      <c r="Q126" s="39">
        <v>0</v>
      </c>
      <c r="R126" s="39">
        <v>0</v>
      </c>
      <c r="S126" s="37">
        <v>0.8</v>
      </c>
      <c r="T126" s="39">
        <v>0</v>
      </c>
      <c r="U126" s="39">
        <v>-0.87</v>
      </c>
      <c r="V126" s="39">
        <v>-0.87</v>
      </c>
      <c r="W126" s="39">
        <v>-0.87</v>
      </c>
      <c r="X126" s="39">
        <v>17.88</v>
      </c>
      <c r="Y126" s="39">
        <v>-4.8657718120805368E-2</v>
      </c>
      <c r="Z126" s="39">
        <v>-4.8657718120805367</v>
      </c>
      <c r="AA126" s="39">
        <f>SUM($X$2:X126)</f>
        <v>1651.6400000000035</v>
      </c>
    </row>
    <row r="127" spans="1:27" x14ac:dyDescent="0.2">
      <c r="A127" s="37">
        <v>116</v>
      </c>
      <c r="B127" s="37" t="str">
        <v>Keyboard</v>
      </c>
      <c r="C127" s="38">
        <v>17.88</v>
      </c>
      <c r="D127" s="38">
        <v>37.229999999999997</v>
      </c>
      <c r="E127" s="38">
        <v>19.349999999999998</v>
      </c>
      <c r="F127" s="37">
        <v>26</v>
      </c>
      <c r="G127" s="37">
        <v>0</v>
      </c>
      <c r="H127" s="37">
        <v>63</v>
      </c>
      <c r="I127" s="37">
        <v>59</v>
      </c>
      <c r="J127" s="39">
        <v>64.979992541191081</v>
      </c>
      <c r="K127" s="37">
        <v>1</v>
      </c>
      <c r="L127" s="37">
        <v>64</v>
      </c>
      <c r="M127" s="37">
        <v>90</v>
      </c>
      <c r="N127" s="39">
        <v>0</v>
      </c>
      <c r="O127" s="39">
        <v>100.00000000000003</v>
      </c>
      <c r="P127" s="39">
        <v>0</v>
      </c>
      <c r="Q127" s="39">
        <v>0</v>
      </c>
      <c r="R127" s="39">
        <v>0</v>
      </c>
      <c r="S127" s="37">
        <v>0.8</v>
      </c>
      <c r="T127" s="39">
        <v>0</v>
      </c>
      <c r="U127" s="39">
        <v>-0.87</v>
      </c>
      <c r="V127" s="39">
        <v>-0.87</v>
      </c>
      <c r="W127" s="39">
        <v>-0.87</v>
      </c>
      <c r="X127" s="39">
        <v>17.88</v>
      </c>
      <c r="Y127" s="39">
        <v>-4.8657718120805368E-2</v>
      </c>
      <c r="Z127" s="39">
        <v>-4.8657718120805367</v>
      </c>
      <c r="AA127" s="39">
        <f>SUM($X$2:X127)</f>
        <v>1669.5200000000036</v>
      </c>
    </row>
    <row r="128" spans="1:27" x14ac:dyDescent="0.2">
      <c r="A128" s="37">
        <v>116</v>
      </c>
      <c r="B128" s="37" t="str">
        <v>Keyboard</v>
      </c>
      <c r="C128" s="38">
        <v>17.88</v>
      </c>
      <c r="D128" s="38">
        <v>37.229999999999997</v>
      </c>
      <c r="E128" s="38">
        <v>19.349999999999998</v>
      </c>
      <c r="F128" s="37">
        <v>26</v>
      </c>
      <c r="G128" s="37">
        <v>0</v>
      </c>
      <c r="H128" s="37">
        <v>64</v>
      </c>
      <c r="I128" s="37">
        <v>59</v>
      </c>
      <c r="J128" s="39">
        <v>64.979992541191081</v>
      </c>
      <c r="K128" s="37">
        <v>1</v>
      </c>
      <c r="L128" s="37">
        <v>65</v>
      </c>
      <c r="M128" s="37">
        <v>91</v>
      </c>
      <c r="N128" s="39">
        <v>0</v>
      </c>
      <c r="O128" s="39">
        <v>100.00000000000003</v>
      </c>
      <c r="P128" s="39">
        <v>0</v>
      </c>
      <c r="Q128" s="39">
        <v>0</v>
      </c>
      <c r="R128" s="39">
        <v>0</v>
      </c>
      <c r="S128" s="37">
        <v>0.8</v>
      </c>
      <c r="T128" s="39">
        <v>0</v>
      </c>
      <c r="U128" s="39">
        <v>-0.87</v>
      </c>
      <c r="V128" s="39">
        <v>-0.87</v>
      </c>
      <c r="W128" s="39">
        <v>-0.87</v>
      </c>
      <c r="X128" s="39">
        <v>17.88</v>
      </c>
      <c r="Y128" s="39">
        <v>-4.8657718120805368E-2</v>
      </c>
      <c r="Z128" s="39">
        <v>-4.8657718120805367</v>
      </c>
      <c r="AA128" s="39">
        <f>SUM($X$2:X128)</f>
        <v>1687.4000000000037</v>
      </c>
    </row>
    <row r="129" spans="1:27" x14ac:dyDescent="0.2">
      <c r="A129" s="37">
        <v>116</v>
      </c>
      <c r="B129" s="37" t="str">
        <v>Keyboard</v>
      </c>
      <c r="C129" s="38">
        <v>17.88</v>
      </c>
      <c r="D129" s="38">
        <v>37.229999999999997</v>
      </c>
      <c r="E129" s="38">
        <v>19.349999999999998</v>
      </c>
      <c r="F129" s="37">
        <v>26</v>
      </c>
      <c r="G129" s="37">
        <v>0</v>
      </c>
      <c r="H129" s="37">
        <v>65</v>
      </c>
      <c r="I129" s="37">
        <v>59</v>
      </c>
      <c r="J129" s="39">
        <v>64.979992541191081</v>
      </c>
      <c r="K129" s="37">
        <v>1</v>
      </c>
      <c r="L129" s="37">
        <v>66</v>
      </c>
      <c r="M129" s="37">
        <v>92</v>
      </c>
      <c r="N129" s="39">
        <v>0</v>
      </c>
      <c r="O129" s="39">
        <v>100.00000000000003</v>
      </c>
      <c r="P129" s="39">
        <v>0</v>
      </c>
      <c r="Q129" s="39">
        <v>0</v>
      </c>
      <c r="R129" s="39">
        <v>0</v>
      </c>
      <c r="S129" s="37">
        <v>0.8</v>
      </c>
      <c r="T129" s="39">
        <v>0</v>
      </c>
      <c r="U129" s="39">
        <v>-0.87</v>
      </c>
      <c r="V129" s="39">
        <v>-0.87</v>
      </c>
      <c r="W129" s="39">
        <v>-0.87</v>
      </c>
      <c r="X129" s="39">
        <v>17.88</v>
      </c>
      <c r="Y129" s="39">
        <v>-4.8657718120805368E-2</v>
      </c>
      <c r="Z129" s="39">
        <v>-4.8657718120805367</v>
      </c>
      <c r="AA129" s="39">
        <f>SUM($X$2:X129)</f>
        <v>1705.2800000000038</v>
      </c>
    </row>
    <row r="130" spans="1:27" x14ac:dyDescent="0.2">
      <c r="A130" s="37">
        <v>116</v>
      </c>
      <c r="B130" s="37" t="str">
        <v>Keyboard</v>
      </c>
      <c r="C130" s="38">
        <v>17.88</v>
      </c>
      <c r="D130" s="38">
        <v>37.229999999999997</v>
      </c>
      <c r="E130" s="38">
        <v>19.349999999999998</v>
      </c>
      <c r="F130" s="37">
        <v>26</v>
      </c>
      <c r="G130" s="37">
        <v>0</v>
      </c>
      <c r="H130" s="37">
        <v>66</v>
      </c>
      <c r="I130" s="37">
        <v>59</v>
      </c>
      <c r="J130" s="39">
        <v>64.979992541191081</v>
      </c>
      <c r="K130" s="37">
        <v>1</v>
      </c>
      <c r="L130" s="37">
        <v>67</v>
      </c>
      <c r="M130" s="37">
        <v>93</v>
      </c>
      <c r="N130" s="39">
        <v>0</v>
      </c>
      <c r="O130" s="39">
        <v>100.00000000000003</v>
      </c>
      <c r="P130" s="39">
        <v>0</v>
      </c>
      <c r="Q130" s="39">
        <v>0</v>
      </c>
      <c r="R130" s="39">
        <v>0</v>
      </c>
      <c r="S130" s="37">
        <v>0.8</v>
      </c>
      <c r="T130" s="39">
        <v>0</v>
      </c>
      <c r="U130" s="39">
        <v>-0.87</v>
      </c>
      <c r="V130" s="39">
        <v>-0.87</v>
      </c>
      <c r="W130" s="39">
        <v>-0.87</v>
      </c>
      <c r="X130" s="39">
        <v>17.88</v>
      </c>
      <c r="Y130" s="39">
        <v>-4.8657718120805368E-2</v>
      </c>
      <c r="Z130" s="39">
        <v>-4.8657718120805367</v>
      </c>
      <c r="AA130" s="39">
        <f>SUM($X$2:X130)</f>
        <v>1723.1600000000039</v>
      </c>
    </row>
    <row r="131" spans="1:27" x14ac:dyDescent="0.2">
      <c r="A131" s="37">
        <v>116</v>
      </c>
      <c r="B131" s="37" t="str">
        <v>Keyboard</v>
      </c>
      <c r="C131" s="38">
        <v>17.88</v>
      </c>
      <c r="D131" s="38">
        <v>37.229999999999997</v>
      </c>
      <c r="E131" s="38">
        <v>19.349999999999998</v>
      </c>
      <c r="F131" s="37">
        <v>26</v>
      </c>
      <c r="G131" s="37">
        <v>0</v>
      </c>
      <c r="H131" s="37">
        <v>67</v>
      </c>
      <c r="I131" s="37">
        <v>59</v>
      </c>
      <c r="J131" s="39">
        <v>64.979992541191081</v>
      </c>
      <c r="K131" s="37">
        <v>1</v>
      </c>
      <c r="L131" s="37">
        <v>68</v>
      </c>
      <c r="M131" s="37">
        <v>94</v>
      </c>
      <c r="N131" s="39">
        <v>0</v>
      </c>
      <c r="O131" s="39">
        <v>100.00000000000003</v>
      </c>
      <c r="P131" s="39">
        <v>0</v>
      </c>
      <c r="Q131" s="39">
        <v>0</v>
      </c>
      <c r="R131" s="39">
        <v>0</v>
      </c>
      <c r="S131" s="37">
        <v>0.8</v>
      </c>
      <c r="T131" s="39">
        <v>0</v>
      </c>
      <c r="U131" s="39">
        <v>-0.87</v>
      </c>
      <c r="V131" s="39">
        <v>-0.87</v>
      </c>
      <c r="W131" s="39">
        <v>-0.87</v>
      </c>
      <c r="X131" s="39">
        <v>17.88</v>
      </c>
      <c r="Y131" s="39">
        <v>-4.8657718120805368E-2</v>
      </c>
      <c r="Z131" s="39">
        <v>-4.8657718120805367</v>
      </c>
      <c r="AA131" s="39">
        <f>SUM($X$2:X131)</f>
        <v>1741.0400000000041</v>
      </c>
    </row>
    <row r="132" spans="1:27" x14ac:dyDescent="0.2">
      <c r="A132" s="37">
        <v>116</v>
      </c>
      <c r="B132" s="37" t="str">
        <v>Keyboard</v>
      </c>
      <c r="C132" s="38">
        <v>17.88</v>
      </c>
      <c r="D132" s="38">
        <v>37.229999999999997</v>
      </c>
      <c r="E132" s="38">
        <v>19.349999999999998</v>
      </c>
      <c r="F132" s="37">
        <v>26</v>
      </c>
      <c r="G132" s="37">
        <v>0</v>
      </c>
      <c r="H132" s="37">
        <v>68</v>
      </c>
      <c r="I132" s="37">
        <v>59</v>
      </c>
      <c r="J132" s="39">
        <v>64.979992541191081</v>
      </c>
      <c r="K132" s="37">
        <v>1</v>
      </c>
      <c r="L132" s="37">
        <v>69</v>
      </c>
      <c r="M132" s="37">
        <v>95</v>
      </c>
      <c r="N132" s="39">
        <v>0</v>
      </c>
      <c r="O132" s="39">
        <v>100.00000000000003</v>
      </c>
      <c r="P132" s="39">
        <v>0</v>
      </c>
      <c r="Q132" s="39">
        <v>0</v>
      </c>
      <c r="R132" s="39">
        <v>0</v>
      </c>
      <c r="S132" s="37">
        <v>0.8</v>
      </c>
      <c r="T132" s="39">
        <v>0</v>
      </c>
      <c r="U132" s="39">
        <v>-0.87</v>
      </c>
      <c r="V132" s="39">
        <v>-0.87</v>
      </c>
      <c r="W132" s="39">
        <v>-0.87</v>
      </c>
      <c r="X132" s="39">
        <v>17.88</v>
      </c>
      <c r="Y132" s="39">
        <v>-4.8657718120805368E-2</v>
      </c>
      <c r="Z132" s="39">
        <v>-4.8657718120805367</v>
      </c>
      <c r="AA132" s="39">
        <f>SUM($X$2:X132)</f>
        <v>1758.9200000000042</v>
      </c>
    </row>
    <row r="133" spans="1:27" x14ac:dyDescent="0.2">
      <c r="A133" s="37">
        <v>116</v>
      </c>
      <c r="B133" s="37" t="str">
        <v>Keyboard</v>
      </c>
      <c r="C133" s="38">
        <v>17.88</v>
      </c>
      <c r="D133" s="38">
        <v>37.229999999999997</v>
      </c>
      <c r="E133" s="38">
        <v>19.349999999999998</v>
      </c>
      <c r="F133" s="37">
        <v>26</v>
      </c>
      <c r="G133" s="37">
        <v>0</v>
      </c>
      <c r="H133" s="37">
        <v>69</v>
      </c>
      <c r="I133" s="37">
        <v>59</v>
      </c>
      <c r="J133" s="39">
        <v>64.979992541191081</v>
      </c>
      <c r="K133" s="37">
        <v>1</v>
      </c>
      <c r="L133" s="37">
        <v>70</v>
      </c>
      <c r="M133" s="37">
        <v>96</v>
      </c>
      <c r="N133" s="39">
        <v>0</v>
      </c>
      <c r="O133" s="39">
        <v>100.00000000000003</v>
      </c>
      <c r="P133" s="39">
        <v>0</v>
      </c>
      <c r="Q133" s="39">
        <v>0</v>
      </c>
      <c r="R133" s="39">
        <v>0</v>
      </c>
      <c r="S133" s="37">
        <v>0.8</v>
      </c>
      <c r="T133" s="39">
        <v>0</v>
      </c>
      <c r="U133" s="39">
        <v>-0.87</v>
      </c>
      <c r="V133" s="39">
        <v>-0.87</v>
      </c>
      <c r="W133" s="39">
        <v>-0.87</v>
      </c>
      <c r="X133" s="39">
        <v>17.88</v>
      </c>
      <c r="Y133" s="39">
        <v>-4.8657718120805368E-2</v>
      </c>
      <c r="Z133" s="39">
        <v>-4.8657718120805367</v>
      </c>
      <c r="AA133" s="39">
        <f>SUM($X$2:X133)</f>
        <v>1776.8000000000043</v>
      </c>
    </row>
    <row r="134" spans="1:27" x14ac:dyDescent="0.2">
      <c r="A134" s="37">
        <v>116</v>
      </c>
      <c r="B134" s="37" t="str">
        <v>Keyboard</v>
      </c>
      <c r="C134" s="38">
        <v>17.88</v>
      </c>
      <c r="D134" s="38">
        <v>37.229999999999997</v>
      </c>
      <c r="E134" s="38">
        <v>19.349999999999998</v>
      </c>
      <c r="F134" s="37">
        <v>26</v>
      </c>
      <c r="G134" s="37">
        <v>0</v>
      </c>
      <c r="H134" s="37">
        <v>70</v>
      </c>
      <c r="I134" s="37">
        <v>59</v>
      </c>
      <c r="J134" s="39">
        <v>64.979992541191081</v>
      </c>
      <c r="K134" s="37">
        <v>1</v>
      </c>
      <c r="L134" s="37">
        <v>71</v>
      </c>
      <c r="M134" s="37">
        <v>97</v>
      </c>
      <c r="N134" s="39">
        <v>0</v>
      </c>
      <c r="O134" s="39">
        <v>100.00000000000003</v>
      </c>
      <c r="P134" s="39">
        <v>0</v>
      </c>
      <c r="Q134" s="39">
        <v>0</v>
      </c>
      <c r="R134" s="39">
        <v>0</v>
      </c>
      <c r="S134" s="37">
        <v>0.8</v>
      </c>
      <c r="T134" s="39">
        <v>0</v>
      </c>
      <c r="U134" s="39">
        <v>-0.87</v>
      </c>
      <c r="V134" s="39">
        <v>-0.87</v>
      </c>
      <c r="W134" s="39">
        <v>-0.87</v>
      </c>
      <c r="X134" s="39">
        <v>17.88</v>
      </c>
      <c r="Y134" s="39">
        <v>-4.8657718120805368E-2</v>
      </c>
      <c r="Z134" s="39">
        <v>-4.8657718120805367</v>
      </c>
      <c r="AA134" s="39">
        <f>SUM($X$2:X134)</f>
        <v>1794.6800000000044</v>
      </c>
    </row>
    <row r="135" spans="1:27" x14ac:dyDescent="0.2">
      <c r="A135" s="37">
        <v>116</v>
      </c>
      <c r="B135" s="37" t="str">
        <v>Keyboard</v>
      </c>
      <c r="C135" s="38">
        <v>17.88</v>
      </c>
      <c r="D135" s="38">
        <v>37.229999999999997</v>
      </c>
      <c r="E135" s="38">
        <v>19.349999999999998</v>
      </c>
      <c r="F135" s="37">
        <v>26</v>
      </c>
      <c r="G135" s="37">
        <v>0</v>
      </c>
      <c r="H135" s="37">
        <v>71</v>
      </c>
      <c r="I135" s="37">
        <v>59</v>
      </c>
      <c r="J135" s="39">
        <v>64.979992541191081</v>
      </c>
      <c r="K135" s="37">
        <v>1</v>
      </c>
      <c r="L135" s="37">
        <v>72</v>
      </c>
      <c r="M135" s="37">
        <v>98</v>
      </c>
      <c r="N135" s="39">
        <v>0</v>
      </c>
      <c r="O135" s="39">
        <v>100.00000000000003</v>
      </c>
      <c r="P135" s="39">
        <v>0</v>
      </c>
      <c r="Q135" s="39">
        <v>0</v>
      </c>
      <c r="R135" s="39">
        <v>0</v>
      </c>
      <c r="S135" s="37">
        <v>0.8</v>
      </c>
      <c r="T135" s="39">
        <v>0</v>
      </c>
      <c r="U135" s="39">
        <v>-0.87</v>
      </c>
      <c r="V135" s="39">
        <v>-0.87</v>
      </c>
      <c r="W135" s="39">
        <v>-0.87</v>
      </c>
      <c r="X135" s="39">
        <v>17.88</v>
      </c>
      <c r="Y135" s="39">
        <v>-4.8657718120805368E-2</v>
      </c>
      <c r="Z135" s="39">
        <v>-4.8657718120805367</v>
      </c>
      <c r="AA135" s="39">
        <f>SUM($X$2:X135)</f>
        <v>1812.5600000000045</v>
      </c>
    </row>
    <row r="136" spans="1:27" x14ac:dyDescent="0.2">
      <c r="A136" s="37">
        <v>116</v>
      </c>
      <c r="B136" s="37" t="str">
        <v>Keyboard</v>
      </c>
      <c r="C136" s="38">
        <v>17.88</v>
      </c>
      <c r="D136" s="38">
        <v>37.229999999999997</v>
      </c>
      <c r="E136" s="38">
        <v>19.349999999999998</v>
      </c>
      <c r="F136" s="37">
        <v>26</v>
      </c>
      <c r="G136" s="37">
        <v>0</v>
      </c>
      <c r="H136" s="37">
        <v>72</v>
      </c>
      <c r="I136" s="37">
        <v>59</v>
      </c>
      <c r="J136" s="39">
        <v>64.979992541191081</v>
      </c>
      <c r="K136" s="37">
        <v>1</v>
      </c>
      <c r="L136" s="37">
        <v>73</v>
      </c>
      <c r="M136" s="37">
        <v>99</v>
      </c>
      <c r="N136" s="39">
        <v>0</v>
      </c>
      <c r="O136" s="39">
        <v>100.00000000000003</v>
      </c>
      <c r="P136" s="39">
        <v>0</v>
      </c>
      <c r="Q136" s="39">
        <v>0</v>
      </c>
      <c r="R136" s="39">
        <v>0</v>
      </c>
      <c r="S136" s="37">
        <v>0.8</v>
      </c>
      <c r="T136" s="39">
        <v>0</v>
      </c>
      <c r="U136" s="39">
        <v>-0.87</v>
      </c>
      <c r="V136" s="39">
        <v>-0.87</v>
      </c>
      <c r="W136" s="39">
        <v>-0.87</v>
      </c>
      <c r="X136" s="39">
        <v>17.88</v>
      </c>
      <c r="Y136" s="39">
        <v>-4.8657718120805368E-2</v>
      </c>
      <c r="Z136" s="39">
        <v>-4.8657718120805367</v>
      </c>
      <c r="AA136" s="39">
        <f>SUM($X$2:X136)</f>
        <v>1830.4400000000046</v>
      </c>
    </row>
    <row r="137" spans="1:27" x14ac:dyDescent="0.2">
      <c r="A137" s="37">
        <v>116</v>
      </c>
      <c r="B137" s="37" t="str">
        <v>Keyboard</v>
      </c>
      <c r="C137" s="38">
        <v>17.88</v>
      </c>
      <c r="D137" s="38">
        <v>37.229999999999997</v>
      </c>
      <c r="E137" s="38">
        <v>19.349999999999998</v>
      </c>
      <c r="F137" s="37">
        <v>26</v>
      </c>
      <c r="G137" s="37">
        <v>0</v>
      </c>
      <c r="H137" s="37">
        <v>73</v>
      </c>
      <c r="I137" s="37">
        <v>59</v>
      </c>
      <c r="J137" s="39">
        <v>64.979992541191081</v>
      </c>
      <c r="K137" s="37">
        <v>1</v>
      </c>
      <c r="L137" s="37">
        <v>74</v>
      </c>
      <c r="M137" s="37">
        <v>100</v>
      </c>
      <c r="N137" s="39">
        <v>0</v>
      </c>
      <c r="O137" s="39">
        <v>100.00000000000003</v>
      </c>
      <c r="P137" s="39">
        <v>0</v>
      </c>
      <c r="Q137" s="39">
        <v>0</v>
      </c>
      <c r="R137" s="39">
        <v>0</v>
      </c>
      <c r="S137" s="37">
        <v>0.8</v>
      </c>
      <c r="T137" s="39">
        <v>0</v>
      </c>
      <c r="U137" s="39">
        <v>-0.87</v>
      </c>
      <c r="V137" s="39">
        <v>-0.87</v>
      </c>
      <c r="W137" s="39">
        <v>-0.87</v>
      </c>
      <c r="X137" s="39">
        <v>17.88</v>
      </c>
      <c r="Y137" s="39">
        <v>-4.8657718120805368E-2</v>
      </c>
      <c r="Z137" s="39">
        <v>-4.8657718120805367</v>
      </c>
      <c r="AA137" s="39">
        <f>SUM($X$2:X137)</f>
        <v>1848.3200000000047</v>
      </c>
    </row>
    <row r="138" spans="1:27" x14ac:dyDescent="0.2">
      <c r="A138" s="37">
        <v>137</v>
      </c>
      <c r="B138" s="37" t="str">
        <v>Pen</v>
      </c>
      <c r="C138" s="38">
        <v>0.92</v>
      </c>
      <c r="D138" s="38">
        <v>2.34</v>
      </c>
      <c r="E138" s="38">
        <v>1.42</v>
      </c>
      <c r="F138" s="37">
        <v>16</v>
      </c>
      <c r="G138" s="37">
        <v>20</v>
      </c>
      <c r="H138" s="37">
        <v>24</v>
      </c>
      <c r="I138" s="37">
        <v>75</v>
      </c>
      <c r="J138" s="39">
        <v>89.770693932156561</v>
      </c>
      <c r="K138" s="37">
        <v>1</v>
      </c>
      <c r="L138" s="37">
        <v>25</v>
      </c>
      <c r="M138" s="37">
        <v>61</v>
      </c>
      <c r="N138" s="39">
        <v>7.2600349193420073E-3</v>
      </c>
      <c r="O138" s="39">
        <v>99.98424011189185</v>
      </c>
      <c r="P138" s="39">
        <v>7.6500153557127137E-2</v>
      </c>
      <c r="Q138" s="39">
        <v>0.28548152274549921</v>
      </c>
      <c r="R138" s="39">
        <v>4.0538376229860883E-3</v>
      </c>
      <c r="S138" s="37">
        <v>0.8</v>
      </c>
      <c r="T138" s="39">
        <v>5.3442141057957445E-3</v>
      </c>
      <c r="U138" s="39">
        <v>-5.7000000000000002E-2</v>
      </c>
      <c r="V138" s="39">
        <v>-5.6837275532035061E-2</v>
      </c>
      <c r="W138" s="39">
        <v>-4.7439223803253223E-2</v>
      </c>
      <c r="X138" s="39">
        <v>0.92</v>
      </c>
      <c r="Y138" s="39">
        <v>-5.1564373699188287E-2</v>
      </c>
      <c r="Z138" s="39">
        <v>-5.1564373699188284</v>
      </c>
      <c r="AA138" s="39">
        <f>SUM($X$2:X138)</f>
        <v>1849.2400000000048</v>
      </c>
    </row>
    <row r="139" spans="1:27" x14ac:dyDescent="0.2">
      <c r="A139" s="37">
        <v>138</v>
      </c>
      <c r="B139" s="37" t="str">
        <v>Bookcase</v>
      </c>
      <c r="C139" s="38">
        <v>13.24</v>
      </c>
      <c r="D139" s="38">
        <v>29</v>
      </c>
      <c r="E139" s="38">
        <v>15.76</v>
      </c>
      <c r="F139" s="37">
        <v>25</v>
      </c>
      <c r="G139" s="37">
        <v>10</v>
      </c>
      <c r="H139" s="37">
        <v>38</v>
      </c>
      <c r="I139" s="37">
        <v>85</v>
      </c>
      <c r="J139" s="39">
        <v>82.762783535782802</v>
      </c>
      <c r="K139" s="37">
        <v>1</v>
      </c>
      <c r="L139" s="37">
        <v>39</v>
      </c>
      <c r="M139" s="37">
        <v>74</v>
      </c>
      <c r="N139" s="39">
        <v>1.6199110237022817E-2</v>
      </c>
      <c r="O139" s="39">
        <v>99.943824559833999</v>
      </c>
      <c r="P139" s="39">
        <v>0.14223777913484764</v>
      </c>
      <c r="Q139" s="39">
        <v>0.67748460953558265</v>
      </c>
      <c r="R139" s="39">
        <v>0.10677157446280783</v>
      </c>
      <c r="S139" s="37">
        <v>0.8</v>
      </c>
      <c r="T139" s="39">
        <v>0.15717642941225518</v>
      </c>
      <c r="U139" s="39">
        <v>-0.96</v>
      </c>
      <c r="V139" s="39">
        <v>-0.95349614774845837</v>
      </c>
      <c r="W139" s="39">
        <v>-0.68954814387339536</v>
      </c>
      <c r="X139" s="39">
        <v>13.24</v>
      </c>
      <c r="Y139" s="39">
        <v>-5.2080675519138621E-2</v>
      </c>
      <c r="Z139" s="39">
        <v>-5.2080675519138619</v>
      </c>
      <c r="AA139" s="39">
        <f>SUM($X$2:X139)</f>
        <v>1862.4800000000048</v>
      </c>
    </row>
    <row r="140" spans="1:27" x14ac:dyDescent="0.2">
      <c r="A140" s="37">
        <v>139</v>
      </c>
      <c r="B140" s="37" t="str">
        <v>Pen</v>
      </c>
      <c r="C140" s="38">
        <v>0.92</v>
      </c>
      <c r="D140" s="38">
        <v>2.34</v>
      </c>
      <c r="E140" s="38">
        <v>1.42</v>
      </c>
      <c r="F140" s="37">
        <v>16</v>
      </c>
      <c r="G140" s="37">
        <v>20</v>
      </c>
      <c r="H140" s="37">
        <v>25</v>
      </c>
      <c r="I140" s="37">
        <v>75</v>
      </c>
      <c r="J140" s="39">
        <v>89.770693932156561</v>
      </c>
      <c r="K140" s="37">
        <v>1</v>
      </c>
      <c r="L140" s="37">
        <v>26</v>
      </c>
      <c r="M140" s="37">
        <v>62</v>
      </c>
      <c r="N140" s="39">
        <v>5.3145717565479655E-3</v>
      </c>
      <c r="O140" s="39">
        <v>99.989554683648393</v>
      </c>
      <c r="P140" s="39">
        <v>5.8570430067175577E-2</v>
      </c>
      <c r="Q140" s="39">
        <v>0.20898136918837906</v>
      </c>
      <c r="R140" s="39">
        <v>2.9675354424749827E-3</v>
      </c>
      <c r="S140" s="37">
        <v>0.8</v>
      </c>
      <c r="T140" s="39">
        <v>3.912131231206456E-3</v>
      </c>
      <c r="U140" s="39">
        <v>-5.7000000000000002E-2</v>
      </c>
      <c r="V140" s="39">
        <v>-5.6880880619562625E-2</v>
      </c>
      <c r="W140" s="39">
        <v>-5.0001213945881189E-2</v>
      </c>
      <c r="X140" s="39">
        <v>0.92</v>
      </c>
      <c r="Y140" s="39">
        <v>-5.4349145593349114E-2</v>
      </c>
      <c r="Z140" s="39">
        <v>-5.4349145593349117</v>
      </c>
      <c r="AA140" s="39">
        <f>SUM($X$2:X140)</f>
        <v>1863.4000000000049</v>
      </c>
    </row>
    <row r="141" spans="1:27" x14ac:dyDescent="0.2">
      <c r="A141" s="37">
        <v>140</v>
      </c>
      <c r="B141" s="37" t="str">
        <v>Bookcase</v>
      </c>
      <c r="C141" s="38">
        <v>13.24</v>
      </c>
      <c r="D141" s="38">
        <v>29</v>
      </c>
      <c r="E141" s="38">
        <v>15.76</v>
      </c>
      <c r="F141" s="37">
        <v>25</v>
      </c>
      <c r="G141" s="37">
        <v>10</v>
      </c>
      <c r="H141" s="37">
        <v>39</v>
      </c>
      <c r="I141" s="37">
        <v>85</v>
      </c>
      <c r="J141" s="39">
        <v>82.762783535782802</v>
      </c>
      <c r="K141" s="37">
        <v>1</v>
      </c>
      <c r="L141" s="37">
        <v>40</v>
      </c>
      <c r="M141" s="37">
        <v>75</v>
      </c>
      <c r="N141" s="39">
        <v>1.2798109783810831E-2</v>
      </c>
      <c r="O141" s="39">
        <v>99.956622669617815</v>
      </c>
      <c r="P141" s="39">
        <v>0.11450141220355238</v>
      </c>
      <c r="Q141" s="39">
        <v>0.53524683040073739</v>
      </c>
      <c r="R141" s="39">
        <v>8.4354900471156208E-2</v>
      </c>
      <c r="S141" s="37">
        <v>0.8</v>
      </c>
      <c r="T141" s="39">
        <v>0.12417726465297108</v>
      </c>
      <c r="U141" s="39">
        <v>-0.96</v>
      </c>
      <c r="V141" s="39">
        <v>-0.95486163042815297</v>
      </c>
      <c r="W141" s="39">
        <v>-0.74632946530402566</v>
      </c>
      <c r="X141" s="39">
        <v>13.24</v>
      </c>
      <c r="Y141" s="39">
        <v>-5.6369294962539701E-2</v>
      </c>
      <c r="Z141" s="39">
        <v>-5.6369294962539698</v>
      </c>
      <c r="AA141" s="39">
        <f>SUM($X$2:X141)</f>
        <v>1876.6400000000049</v>
      </c>
    </row>
    <row r="142" spans="1:27" x14ac:dyDescent="0.2">
      <c r="A142" s="37">
        <v>141</v>
      </c>
      <c r="B142" s="37" t="str">
        <v>Pen</v>
      </c>
      <c r="C142" s="38">
        <v>0.92</v>
      </c>
      <c r="D142" s="38">
        <v>2.34</v>
      </c>
      <c r="E142" s="38">
        <v>1.42</v>
      </c>
      <c r="F142" s="37">
        <v>16</v>
      </c>
      <c r="G142" s="37">
        <v>20</v>
      </c>
      <c r="H142" s="37">
        <v>26</v>
      </c>
      <c r="I142" s="37">
        <v>75</v>
      </c>
      <c r="J142" s="39">
        <v>89.770693932156561</v>
      </c>
      <c r="K142" s="37">
        <v>1</v>
      </c>
      <c r="L142" s="37">
        <v>27</v>
      </c>
      <c r="M142" s="37">
        <v>63</v>
      </c>
      <c r="N142" s="39">
        <v>3.8250765225335804E-3</v>
      </c>
      <c r="O142" s="39">
        <v>99.993379760170924</v>
      </c>
      <c r="P142" s="39">
        <v>4.4726510233115989E-2</v>
      </c>
      <c r="Q142" s="39">
        <v>0.15041093912120118</v>
      </c>
      <c r="R142" s="39">
        <v>2.1358353355210567E-3</v>
      </c>
      <c r="S142" s="37">
        <v>0.8</v>
      </c>
      <c r="T142" s="39">
        <v>2.8156927803488856E-3</v>
      </c>
      <c r="U142" s="39">
        <v>-5.7000000000000002E-2</v>
      </c>
      <c r="V142" s="39">
        <v>-5.6914265764700919E-2</v>
      </c>
      <c r="W142" s="39">
        <v>-5.1962737648830977E-2</v>
      </c>
      <c r="X142" s="39">
        <v>0.92</v>
      </c>
      <c r="Y142" s="39">
        <v>-5.6481236574816275E-2</v>
      </c>
      <c r="Z142" s="39">
        <v>-5.6481236574816274</v>
      </c>
      <c r="AA142" s="39">
        <f>SUM($X$2:X142)</f>
        <v>1877.5600000000049</v>
      </c>
    </row>
    <row r="143" spans="1:27" x14ac:dyDescent="0.2">
      <c r="A143" s="37">
        <v>142</v>
      </c>
      <c r="B143" s="37" t="str">
        <v>Pen</v>
      </c>
      <c r="C143" s="38">
        <v>0.92</v>
      </c>
      <c r="D143" s="38">
        <v>2.34</v>
      </c>
      <c r="E143" s="38">
        <v>1.42</v>
      </c>
      <c r="F143" s="37">
        <v>16</v>
      </c>
      <c r="G143" s="37">
        <v>20</v>
      </c>
      <c r="H143" s="37">
        <v>27</v>
      </c>
      <c r="I143" s="37">
        <v>75</v>
      </c>
      <c r="J143" s="39">
        <v>89.770693932156561</v>
      </c>
      <c r="K143" s="37">
        <v>1</v>
      </c>
      <c r="L143" s="37">
        <v>28</v>
      </c>
      <c r="M143" s="37">
        <v>64</v>
      </c>
      <c r="N143" s="39">
        <v>2.6876437983771144E-3</v>
      </c>
      <c r="O143" s="39">
        <v>99.996067403969306</v>
      </c>
      <c r="P143" s="39">
        <v>3.4071076912873567E-2</v>
      </c>
      <c r="Q143" s="39">
        <v>0.10568442888808249</v>
      </c>
      <c r="R143" s="39">
        <v>1.5007188902107713E-3</v>
      </c>
      <c r="S143" s="37">
        <v>0.8</v>
      </c>
      <c r="T143" s="39">
        <v>1.9784125087849041E-3</v>
      </c>
      <c r="U143" s="39">
        <v>-5.7000000000000002E-2</v>
      </c>
      <c r="V143" s="39">
        <v>-5.6939759875533798E-2</v>
      </c>
      <c r="W143" s="39">
        <v>-5.3460628476538125E-2</v>
      </c>
      <c r="X143" s="39">
        <v>0.92</v>
      </c>
      <c r="Y143" s="39">
        <v>-5.8109378778845783E-2</v>
      </c>
      <c r="Z143" s="39">
        <v>-5.8109378778845784</v>
      </c>
      <c r="AA143" s="39">
        <f>SUM($X$2:X143)</f>
        <v>1878.480000000005</v>
      </c>
    </row>
    <row r="144" spans="1:27" x14ac:dyDescent="0.2">
      <c r="A144" s="37">
        <v>143</v>
      </c>
      <c r="B144" s="37" t="str">
        <v>Pen</v>
      </c>
      <c r="C144" s="38">
        <v>0.92</v>
      </c>
      <c r="D144" s="38">
        <v>2.34</v>
      </c>
      <c r="E144" s="38">
        <v>1.42</v>
      </c>
      <c r="F144" s="37">
        <v>16</v>
      </c>
      <c r="G144" s="37">
        <v>20</v>
      </c>
      <c r="H144" s="37">
        <v>28</v>
      </c>
      <c r="I144" s="37">
        <v>75</v>
      </c>
      <c r="J144" s="39">
        <v>89.770693932156561</v>
      </c>
      <c r="K144" s="37">
        <v>1</v>
      </c>
      <c r="L144" s="37">
        <v>29</v>
      </c>
      <c r="M144" s="37">
        <v>65</v>
      </c>
      <c r="N144" s="39">
        <v>1.8211876937989794E-3</v>
      </c>
      <c r="O144" s="39">
        <v>99.997888591663099</v>
      </c>
      <c r="P144" s="39">
        <v>2.5894018453783876E-2</v>
      </c>
      <c r="Q144" s="39">
        <v>7.1613351975202022E-2</v>
      </c>
      <c r="R144" s="39">
        <v>1.0169095980478687E-3</v>
      </c>
      <c r="S144" s="37">
        <v>0.8</v>
      </c>
      <c r="T144" s="39">
        <v>1.3406019489757817E-3</v>
      </c>
      <c r="U144" s="39">
        <v>-5.7000000000000002E-2</v>
      </c>
      <c r="V144" s="39">
        <v>-5.6959180389374142E-2</v>
      </c>
      <c r="W144" s="39">
        <v>-5.4601668842350487E-2</v>
      </c>
      <c r="X144" s="39">
        <v>0.92</v>
      </c>
      <c r="Y144" s="39">
        <v>-5.9349640046033138E-2</v>
      </c>
      <c r="Z144" s="39">
        <v>-5.9349640046033141</v>
      </c>
      <c r="AA144" s="39">
        <f>SUM($X$2:X144)</f>
        <v>1879.4000000000051</v>
      </c>
    </row>
    <row r="145" spans="1:27" x14ac:dyDescent="0.2">
      <c r="A145" s="37">
        <v>144</v>
      </c>
      <c r="B145" s="37" t="str">
        <v>Bookcase</v>
      </c>
      <c r="C145" s="38">
        <v>13.24</v>
      </c>
      <c r="D145" s="38">
        <v>29</v>
      </c>
      <c r="E145" s="38">
        <v>15.76</v>
      </c>
      <c r="F145" s="37">
        <v>25</v>
      </c>
      <c r="G145" s="37">
        <v>10</v>
      </c>
      <c r="H145" s="37">
        <v>40</v>
      </c>
      <c r="I145" s="37">
        <v>85</v>
      </c>
      <c r="J145" s="39">
        <v>82.762783535782802</v>
      </c>
      <c r="K145" s="37">
        <v>1</v>
      </c>
      <c r="L145" s="37">
        <v>41</v>
      </c>
      <c r="M145" s="37">
        <v>76</v>
      </c>
      <c r="N145" s="39">
        <v>1.0060304418975145E-2</v>
      </c>
      <c r="O145" s="39">
        <v>99.966682974036786</v>
      </c>
      <c r="P145" s="39">
        <v>9.1601129762841876E-2</v>
      </c>
      <c r="Q145" s="39">
        <v>0.42074541819718547</v>
      </c>
      <c r="R145" s="39">
        <v>6.6309477907876432E-2</v>
      </c>
      <c r="S145" s="37">
        <v>0.8</v>
      </c>
      <c r="T145" s="39">
        <v>9.7612937021747045E-2</v>
      </c>
      <c r="U145" s="39">
        <v>-0.96</v>
      </c>
      <c r="V145" s="39">
        <v>-0.9559608439853069</v>
      </c>
      <c r="W145" s="39">
        <v>-0.79203842905568345</v>
      </c>
      <c r="X145" s="39">
        <v>13.24</v>
      </c>
      <c r="Y145" s="39">
        <v>-5.98216336144776E-2</v>
      </c>
      <c r="Z145" s="39">
        <v>-5.9821633614477596</v>
      </c>
      <c r="AA145" s="39">
        <f>SUM($X$2:X145)</f>
        <v>1892.6400000000051</v>
      </c>
    </row>
    <row r="146" spans="1:27" x14ac:dyDescent="0.2">
      <c r="A146" s="37">
        <v>145</v>
      </c>
      <c r="B146" s="37" t="str">
        <v>Pen</v>
      </c>
      <c r="C146" s="38">
        <v>0.92</v>
      </c>
      <c r="D146" s="38">
        <v>2.34</v>
      </c>
      <c r="E146" s="38">
        <v>1.42</v>
      </c>
      <c r="F146" s="37">
        <v>16</v>
      </c>
      <c r="G146" s="37">
        <v>20</v>
      </c>
      <c r="H146" s="37">
        <v>29</v>
      </c>
      <c r="I146" s="37">
        <v>75</v>
      </c>
      <c r="J146" s="39">
        <v>89.770693932156561</v>
      </c>
      <c r="K146" s="37">
        <v>1</v>
      </c>
      <c r="L146" s="37">
        <v>30</v>
      </c>
      <c r="M146" s="37">
        <v>66</v>
      </c>
      <c r="N146" s="39">
        <v>1.1626810543197412E-3</v>
      </c>
      <c r="O146" s="39">
        <v>99.999051272717423</v>
      </c>
      <c r="P146" s="39">
        <v>1.9636297327452777E-2</v>
      </c>
      <c r="Q146" s="39">
        <v>4.5719333521418548E-2</v>
      </c>
      <c r="R146" s="39">
        <v>6.4921453600414337E-4</v>
      </c>
      <c r="S146" s="37">
        <v>0.8</v>
      </c>
      <c r="T146" s="39">
        <v>8.5586592352095527E-4</v>
      </c>
      <c r="U146" s="39">
        <v>-5.7000000000000002E-2</v>
      </c>
      <c r="V146" s="39">
        <v>-5.6973939979892793E-2</v>
      </c>
      <c r="W146" s="39">
        <v>-5.5468859520367689E-2</v>
      </c>
      <c r="X146" s="39">
        <v>0.92</v>
      </c>
      <c r="Y146" s="39">
        <v>-6.0292238609095314E-2</v>
      </c>
      <c r="Z146" s="39">
        <v>-6.0292238609095312</v>
      </c>
      <c r="AA146" s="39">
        <f>SUM($X$2:X146)</f>
        <v>1893.5600000000052</v>
      </c>
    </row>
    <row r="147" spans="1:27" x14ac:dyDescent="0.2">
      <c r="A147" s="37">
        <v>146</v>
      </c>
      <c r="B147" s="37" t="str">
        <v>Pen</v>
      </c>
      <c r="C147" s="38">
        <v>0.92</v>
      </c>
      <c r="D147" s="38">
        <v>2.34</v>
      </c>
      <c r="E147" s="38">
        <v>1.42</v>
      </c>
      <c r="F147" s="37">
        <v>16</v>
      </c>
      <c r="G147" s="37">
        <v>20</v>
      </c>
      <c r="H147" s="37">
        <v>30</v>
      </c>
      <c r="I147" s="37">
        <v>75</v>
      </c>
      <c r="J147" s="39">
        <v>89.770693932156561</v>
      </c>
      <c r="K147" s="37">
        <v>1</v>
      </c>
      <c r="L147" s="37">
        <v>31</v>
      </c>
      <c r="M147" s="37">
        <v>67</v>
      </c>
      <c r="N147" s="39">
        <v>6.6331351938133721E-4</v>
      </c>
      <c r="O147" s="39">
        <v>99.999714586236806</v>
      </c>
      <c r="P147" s="39">
        <v>1.4859900680234552E-2</v>
      </c>
      <c r="Q147" s="39">
        <v>2.6083036193966791E-2</v>
      </c>
      <c r="R147" s="39">
        <v>3.7037911395432839E-4</v>
      </c>
      <c r="S147" s="37">
        <v>0.8</v>
      </c>
      <c r="T147" s="39">
        <v>4.882744375510584E-4</v>
      </c>
      <c r="U147" s="39">
        <v>-5.7000000000000002E-2</v>
      </c>
      <c r="V147" s="39">
        <v>-5.6985132669369436E-2</v>
      </c>
      <c r="W147" s="39">
        <v>-5.6126479117864045E-2</v>
      </c>
      <c r="X147" s="39">
        <v>0.92</v>
      </c>
      <c r="Y147" s="39">
        <v>-6.1007042519417437E-2</v>
      </c>
      <c r="Z147" s="39">
        <v>-6.1007042519417434</v>
      </c>
      <c r="AA147" s="39">
        <f>SUM($X$2:X147)</f>
        <v>1894.4800000000052</v>
      </c>
    </row>
    <row r="148" spans="1:27" x14ac:dyDescent="0.2">
      <c r="A148" s="37">
        <v>147</v>
      </c>
      <c r="B148" s="37" t="str">
        <v>Pen</v>
      </c>
      <c r="C148" s="38">
        <v>0.92</v>
      </c>
      <c r="D148" s="38">
        <v>2.34</v>
      </c>
      <c r="E148" s="38">
        <v>1.42</v>
      </c>
      <c r="F148" s="37">
        <v>16</v>
      </c>
      <c r="G148" s="37">
        <v>20</v>
      </c>
      <c r="H148" s="37">
        <v>31</v>
      </c>
      <c r="I148" s="37">
        <v>75</v>
      </c>
      <c r="J148" s="39">
        <v>89.770693932156561</v>
      </c>
      <c r="K148" s="37">
        <v>1</v>
      </c>
      <c r="L148" s="37">
        <v>32</v>
      </c>
      <c r="M148" s="37">
        <v>68</v>
      </c>
      <c r="N148" s="39">
        <v>2.8541376321168524E-4</v>
      </c>
      <c r="O148" s="39">
        <v>100.00000000000001</v>
      </c>
      <c r="P148" s="39">
        <v>1.122313551375609E-2</v>
      </c>
      <c r="Q148" s="39">
        <v>1.1223135513731108E-2</v>
      </c>
      <c r="R148" s="39">
        <v>1.5936852429498173E-4</v>
      </c>
      <c r="S148" s="37">
        <v>0.8</v>
      </c>
      <c r="T148" s="39">
        <v>2.1009709681704634E-4</v>
      </c>
      <c r="U148" s="39">
        <v>-5.7000000000000002E-2</v>
      </c>
      <c r="V148" s="39">
        <v>-5.6993602812757178E-2</v>
      </c>
      <c r="W148" s="39">
        <v>-5.6624137191645149E-2</v>
      </c>
      <c r="X148" s="39">
        <v>0.92</v>
      </c>
      <c r="Y148" s="39">
        <v>-6.1547975208309944E-2</v>
      </c>
      <c r="Z148" s="39">
        <v>-6.1547975208309946</v>
      </c>
      <c r="AA148" s="39">
        <f>SUM($X$2:X148)</f>
        <v>1895.4000000000053</v>
      </c>
    </row>
    <row r="149" spans="1:27" x14ac:dyDescent="0.2">
      <c r="A149" s="37">
        <v>163.5</v>
      </c>
      <c r="B149" s="37" t="str">
        <v>Pen</v>
      </c>
      <c r="C149" s="38">
        <v>0.92</v>
      </c>
      <c r="D149" s="38">
        <v>2.34</v>
      </c>
      <c r="E149" s="38">
        <v>1.42</v>
      </c>
      <c r="F149" s="37">
        <v>16</v>
      </c>
      <c r="G149" s="37">
        <v>20</v>
      </c>
      <c r="H149" s="37">
        <v>32</v>
      </c>
      <c r="I149" s="37">
        <v>75</v>
      </c>
      <c r="J149" s="39">
        <v>89.770693932156561</v>
      </c>
      <c r="K149" s="37">
        <v>1</v>
      </c>
      <c r="L149" s="37">
        <v>33</v>
      </c>
      <c r="M149" s="37">
        <v>69</v>
      </c>
      <c r="N149" s="39">
        <v>0</v>
      </c>
      <c r="O149" s="39">
        <v>100.00000000000001</v>
      </c>
      <c r="P149" s="39">
        <v>0</v>
      </c>
      <c r="Q149" s="39">
        <v>0</v>
      </c>
      <c r="R149" s="39">
        <v>0</v>
      </c>
      <c r="S149" s="37">
        <v>0.8</v>
      </c>
      <c r="T149" s="39">
        <v>0</v>
      </c>
      <c r="U149" s="39">
        <v>-5.7000000000000002E-2</v>
      </c>
      <c r="V149" s="39">
        <v>-5.7000000000000002E-2</v>
      </c>
      <c r="W149" s="39">
        <v>-5.7000000000000002E-2</v>
      </c>
      <c r="X149" s="39">
        <v>0.92</v>
      </c>
      <c r="Y149" s="39">
        <v>-6.1956521739130431E-2</v>
      </c>
      <c r="Z149" s="39">
        <v>-6.195652173913043</v>
      </c>
      <c r="AA149" s="39">
        <f>SUM($X$2:X149)</f>
        <v>1896.3200000000054</v>
      </c>
    </row>
    <row r="150" spans="1:27" x14ac:dyDescent="0.2">
      <c r="A150" s="37">
        <v>163.5</v>
      </c>
      <c r="B150" s="37" t="str">
        <v>Pen</v>
      </c>
      <c r="C150" s="38">
        <v>0.92</v>
      </c>
      <c r="D150" s="38">
        <v>2.34</v>
      </c>
      <c r="E150" s="38">
        <v>1.42</v>
      </c>
      <c r="F150" s="37">
        <v>16</v>
      </c>
      <c r="G150" s="37">
        <v>20</v>
      </c>
      <c r="H150" s="37">
        <v>33</v>
      </c>
      <c r="I150" s="37">
        <v>75</v>
      </c>
      <c r="J150" s="39">
        <v>89.770693932156561</v>
      </c>
      <c r="K150" s="37">
        <v>1</v>
      </c>
      <c r="L150" s="37">
        <v>34</v>
      </c>
      <c r="M150" s="37">
        <v>70</v>
      </c>
      <c r="N150" s="39">
        <v>0</v>
      </c>
      <c r="O150" s="39">
        <v>100.00000000000001</v>
      </c>
      <c r="P150" s="39">
        <v>0</v>
      </c>
      <c r="Q150" s="39">
        <v>0</v>
      </c>
      <c r="R150" s="39">
        <v>0</v>
      </c>
      <c r="S150" s="37">
        <v>0.8</v>
      </c>
      <c r="T150" s="39">
        <v>0</v>
      </c>
      <c r="U150" s="39">
        <v>-5.7000000000000002E-2</v>
      </c>
      <c r="V150" s="39">
        <v>-5.7000000000000002E-2</v>
      </c>
      <c r="W150" s="39">
        <v>-5.7000000000000002E-2</v>
      </c>
      <c r="X150" s="39">
        <v>0.92</v>
      </c>
      <c r="Y150" s="39">
        <v>-6.1956521739130431E-2</v>
      </c>
      <c r="Z150" s="39">
        <v>-6.195652173913043</v>
      </c>
      <c r="AA150" s="39">
        <f>SUM($X$2:X150)</f>
        <v>1897.2400000000055</v>
      </c>
    </row>
    <row r="151" spans="1:27" x14ac:dyDescent="0.2">
      <c r="A151" s="37">
        <v>163.5</v>
      </c>
      <c r="B151" s="37" t="str">
        <v>Pen</v>
      </c>
      <c r="C151" s="38">
        <v>0.92</v>
      </c>
      <c r="D151" s="38">
        <v>2.34</v>
      </c>
      <c r="E151" s="38">
        <v>1.42</v>
      </c>
      <c r="F151" s="37">
        <v>16</v>
      </c>
      <c r="G151" s="37">
        <v>20</v>
      </c>
      <c r="H151" s="37">
        <v>34</v>
      </c>
      <c r="I151" s="37">
        <v>75</v>
      </c>
      <c r="J151" s="39">
        <v>89.770693932156561</v>
      </c>
      <c r="K151" s="37">
        <v>1</v>
      </c>
      <c r="L151" s="37">
        <v>35</v>
      </c>
      <c r="M151" s="37">
        <v>71</v>
      </c>
      <c r="N151" s="39">
        <v>0</v>
      </c>
      <c r="O151" s="39">
        <v>100.00000000000001</v>
      </c>
      <c r="P151" s="39">
        <v>0</v>
      </c>
      <c r="Q151" s="39">
        <v>0</v>
      </c>
      <c r="R151" s="39">
        <v>0</v>
      </c>
      <c r="S151" s="37">
        <v>0.8</v>
      </c>
      <c r="T151" s="39">
        <v>0</v>
      </c>
      <c r="U151" s="39">
        <v>-5.7000000000000002E-2</v>
      </c>
      <c r="V151" s="39">
        <v>-5.7000000000000002E-2</v>
      </c>
      <c r="W151" s="39">
        <v>-5.7000000000000002E-2</v>
      </c>
      <c r="X151" s="39">
        <v>0.92</v>
      </c>
      <c r="Y151" s="39">
        <v>-6.1956521739130431E-2</v>
      </c>
      <c r="Z151" s="39">
        <v>-6.195652173913043</v>
      </c>
      <c r="AA151" s="39">
        <f>SUM($X$2:X151)</f>
        <v>1898.1600000000055</v>
      </c>
    </row>
    <row r="152" spans="1:27" x14ac:dyDescent="0.2">
      <c r="A152" s="37">
        <v>163.5</v>
      </c>
      <c r="B152" s="37" t="str">
        <v>Pen</v>
      </c>
      <c r="C152" s="38">
        <v>0.92</v>
      </c>
      <c r="D152" s="38">
        <v>2.34</v>
      </c>
      <c r="E152" s="38">
        <v>1.42</v>
      </c>
      <c r="F152" s="37">
        <v>16</v>
      </c>
      <c r="G152" s="37">
        <v>20</v>
      </c>
      <c r="H152" s="37">
        <v>35</v>
      </c>
      <c r="I152" s="37">
        <v>75</v>
      </c>
      <c r="J152" s="39">
        <v>89.770693932156561</v>
      </c>
      <c r="K152" s="37">
        <v>1</v>
      </c>
      <c r="L152" s="37">
        <v>36</v>
      </c>
      <c r="M152" s="37">
        <v>72</v>
      </c>
      <c r="N152" s="39">
        <v>0</v>
      </c>
      <c r="O152" s="39">
        <v>100.00000000000001</v>
      </c>
      <c r="P152" s="39">
        <v>0</v>
      </c>
      <c r="Q152" s="39">
        <v>0</v>
      </c>
      <c r="R152" s="39">
        <v>0</v>
      </c>
      <c r="S152" s="37">
        <v>0.8</v>
      </c>
      <c r="T152" s="39">
        <v>0</v>
      </c>
      <c r="U152" s="39">
        <v>-5.7000000000000002E-2</v>
      </c>
      <c r="V152" s="39">
        <v>-5.7000000000000002E-2</v>
      </c>
      <c r="W152" s="39">
        <v>-5.7000000000000002E-2</v>
      </c>
      <c r="X152" s="39">
        <v>0.92</v>
      </c>
      <c r="Y152" s="39">
        <v>-6.1956521739130431E-2</v>
      </c>
      <c r="Z152" s="39">
        <v>-6.195652173913043</v>
      </c>
      <c r="AA152" s="39">
        <f>SUM($X$2:X152)</f>
        <v>1899.0800000000056</v>
      </c>
    </row>
    <row r="153" spans="1:27" x14ac:dyDescent="0.2">
      <c r="A153" s="37">
        <v>163.5</v>
      </c>
      <c r="B153" s="37" t="str">
        <v>Pen</v>
      </c>
      <c r="C153" s="38">
        <v>0.92</v>
      </c>
      <c r="D153" s="38">
        <v>2.34</v>
      </c>
      <c r="E153" s="38">
        <v>1.42</v>
      </c>
      <c r="F153" s="37">
        <v>16</v>
      </c>
      <c r="G153" s="37">
        <v>20</v>
      </c>
      <c r="H153" s="37">
        <v>36</v>
      </c>
      <c r="I153" s="37">
        <v>75</v>
      </c>
      <c r="J153" s="39">
        <v>89.770693932156561</v>
      </c>
      <c r="K153" s="37">
        <v>1</v>
      </c>
      <c r="L153" s="37">
        <v>37</v>
      </c>
      <c r="M153" s="37">
        <v>73</v>
      </c>
      <c r="N153" s="39">
        <v>0</v>
      </c>
      <c r="O153" s="39">
        <v>100.00000000000001</v>
      </c>
      <c r="P153" s="39">
        <v>0</v>
      </c>
      <c r="Q153" s="39">
        <v>0</v>
      </c>
      <c r="R153" s="39">
        <v>0</v>
      </c>
      <c r="S153" s="37">
        <v>0.8</v>
      </c>
      <c r="T153" s="39">
        <v>0</v>
      </c>
      <c r="U153" s="39">
        <v>-5.7000000000000002E-2</v>
      </c>
      <c r="V153" s="39">
        <v>-5.7000000000000002E-2</v>
      </c>
      <c r="W153" s="39">
        <v>-5.7000000000000002E-2</v>
      </c>
      <c r="X153" s="39">
        <v>0.92</v>
      </c>
      <c r="Y153" s="39">
        <v>-6.1956521739130431E-2</v>
      </c>
      <c r="Z153" s="39">
        <v>-6.195652173913043</v>
      </c>
      <c r="AA153" s="39">
        <f>SUM($X$2:X153)</f>
        <v>1900.0000000000057</v>
      </c>
    </row>
    <row r="154" spans="1:27" x14ac:dyDescent="0.2">
      <c r="A154" s="37">
        <v>163.5</v>
      </c>
      <c r="B154" s="37" t="str">
        <v>Pen</v>
      </c>
      <c r="C154" s="38">
        <v>0.92</v>
      </c>
      <c r="D154" s="38">
        <v>2.34</v>
      </c>
      <c r="E154" s="38">
        <v>1.42</v>
      </c>
      <c r="F154" s="37">
        <v>16</v>
      </c>
      <c r="G154" s="37">
        <v>20</v>
      </c>
      <c r="H154" s="37">
        <v>37</v>
      </c>
      <c r="I154" s="37">
        <v>75</v>
      </c>
      <c r="J154" s="39">
        <v>89.770693932156561</v>
      </c>
      <c r="K154" s="37">
        <v>1</v>
      </c>
      <c r="L154" s="37">
        <v>38</v>
      </c>
      <c r="M154" s="37">
        <v>74</v>
      </c>
      <c r="N154" s="39">
        <v>0</v>
      </c>
      <c r="O154" s="39">
        <v>100.00000000000001</v>
      </c>
      <c r="P154" s="39">
        <v>0</v>
      </c>
      <c r="Q154" s="39">
        <v>0</v>
      </c>
      <c r="R154" s="39">
        <v>0</v>
      </c>
      <c r="S154" s="37">
        <v>0.8</v>
      </c>
      <c r="T154" s="39">
        <v>0</v>
      </c>
      <c r="U154" s="39">
        <v>-5.7000000000000002E-2</v>
      </c>
      <c r="V154" s="39">
        <v>-5.7000000000000002E-2</v>
      </c>
      <c r="W154" s="39">
        <v>-5.7000000000000002E-2</v>
      </c>
      <c r="X154" s="39">
        <v>0.92</v>
      </c>
      <c r="Y154" s="39">
        <v>-6.1956521739130431E-2</v>
      </c>
      <c r="Z154" s="39">
        <v>-6.195652173913043</v>
      </c>
      <c r="AA154" s="39">
        <f>SUM($X$2:X154)</f>
        <v>1900.9200000000058</v>
      </c>
    </row>
    <row r="155" spans="1:27" x14ac:dyDescent="0.2">
      <c r="A155" s="37">
        <v>163.5</v>
      </c>
      <c r="B155" s="37" t="str">
        <v>Pen</v>
      </c>
      <c r="C155" s="38">
        <v>0.92</v>
      </c>
      <c r="D155" s="38">
        <v>2.34</v>
      </c>
      <c r="E155" s="38">
        <v>1.42</v>
      </c>
      <c r="F155" s="37">
        <v>16</v>
      </c>
      <c r="G155" s="37">
        <v>20</v>
      </c>
      <c r="H155" s="37">
        <v>38</v>
      </c>
      <c r="I155" s="37">
        <v>75</v>
      </c>
      <c r="J155" s="39">
        <v>89.770693932156561</v>
      </c>
      <c r="K155" s="37">
        <v>1</v>
      </c>
      <c r="L155" s="37">
        <v>39</v>
      </c>
      <c r="M155" s="37">
        <v>75</v>
      </c>
      <c r="N155" s="39">
        <v>0</v>
      </c>
      <c r="O155" s="39">
        <v>100.00000000000001</v>
      </c>
      <c r="P155" s="39">
        <v>0</v>
      </c>
      <c r="Q155" s="39">
        <v>0</v>
      </c>
      <c r="R155" s="39">
        <v>0</v>
      </c>
      <c r="S155" s="37">
        <v>0.8</v>
      </c>
      <c r="T155" s="39">
        <v>0</v>
      </c>
      <c r="U155" s="39">
        <v>-5.7000000000000002E-2</v>
      </c>
      <c r="V155" s="39">
        <v>-5.7000000000000002E-2</v>
      </c>
      <c r="W155" s="39">
        <v>-5.7000000000000002E-2</v>
      </c>
      <c r="X155" s="39">
        <v>0.92</v>
      </c>
      <c r="Y155" s="39">
        <v>-6.1956521739130431E-2</v>
      </c>
      <c r="Z155" s="39">
        <v>-6.195652173913043</v>
      </c>
      <c r="AA155" s="39">
        <f>SUM($X$2:X155)</f>
        <v>1901.8400000000058</v>
      </c>
    </row>
    <row r="156" spans="1:27" x14ac:dyDescent="0.2">
      <c r="A156" s="37">
        <v>163.5</v>
      </c>
      <c r="B156" s="37" t="str">
        <v>Pen</v>
      </c>
      <c r="C156" s="38">
        <v>0.92</v>
      </c>
      <c r="D156" s="38">
        <v>2.34</v>
      </c>
      <c r="E156" s="38">
        <v>1.42</v>
      </c>
      <c r="F156" s="37">
        <v>16</v>
      </c>
      <c r="G156" s="37">
        <v>20</v>
      </c>
      <c r="H156" s="37">
        <v>39</v>
      </c>
      <c r="I156" s="37">
        <v>75</v>
      </c>
      <c r="J156" s="39">
        <v>89.770693932156561</v>
      </c>
      <c r="K156" s="37">
        <v>1</v>
      </c>
      <c r="L156" s="37">
        <v>40</v>
      </c>
      <c r="M156" s="37">
        <v>76</v>
      </c>
      <c r="N156" s="39">
        <v>0</v>
      </c>
      <c r="O156" s="39">
        <v>100.00000000000001</v>
      </c>
      <c r="P156" s="39">
        <v>0</v>
      </c>
      <c r="Q156" s="39">
        <v>0</v>
      </c>
      <c r="R156" s="39">
        <v>0</v>
      </c>
      <c r="S156" s="37">
        <v>0.8</v>
      </c>
      <c r="T156" s="39">
        <v>0</v>
      </c>
      <c r="U156" s="39">
        <v>-5.7000000000000002E-2</v>
      </c>
      <c r="V156" s="39">
        <v>-5.7000000000000002E-2</v>
      </c>
      <c r="W156" s="39">
        <v>-5.7000000000000002E-2</v>
      </c>
      <c r="X156" s="39">
        <v>0.92</v>
      </c>
      <c r="Y156" s="39">
        <v>-6.1956521739130431E-2</v>
      </c>
      <c r="Z156" s="39">
        <v>-6.195652173913043</v>
      </c>
      <c r="AA156" s="39">
        <f>SUM($X$2:X156)</f>
        <v>1902.7600000000059</v>
      </c>
    </row>
    <row r="157" spans="1:27" x14ac:dyDescent="0.2">
      <c r="A157" s="37">
        <v>163.5</v>
      </c>
      <c r="B157" s="37" t="str">
        <v>Pen</v>
      </c>
      <c r="C157" s="38">
        <v>0.92</v>
      </c>
      <c r="D157" s="38">
        <v>2.34</v>
      </c>
      <c r="E157" s="38">
        <v>1.42</v>
      </c>
      <c r="F157" s="37">
        <v>16</v>
      </c>
      <c r="G157" s="37">
        <v>20</v>
      </c>
      <c r="H157" s="37">
        <v>40</v>
      </c>
      <c r="I157" s="37">
        <v>75</v>
      </c>
      <c r="J157" s="39">
        <v>89.770693932156561</v>
      </c>
      <c r="K157" s="37">
        <v>1</v>
      </c>
      <c r="L157" s="37">
        <v>41</v>
      </c>
      <c r="M157" s="37">
        <v>77</v>
      </c>
      <c r="N157" s="39">
        <v>0</v>
      </c>
      <c r="O157" s="39">
        <v>100.00000000000001</v>
      </c>
      <c r="P157" s="39">
        <v>0</v>
      </c>
      <c r="Q157" s="39">
        <v>0</v>
      </c>
      <c r="R157" s="39">
        <v>0</v>
      </c>
      <c r="S157" s="37">
        <v>0.8</v>
      </c>
      <c r="T157" s="39">
        <v>0</v>
      </c>
      <c r="U157" s="39">
        <v>-5.7000000000000002E-2</v>
      </c>
      <c r="V157" s="39">
        <v>-5.7000000000000002E-2</v>
      </c>
      <c r="W157" s="39">
        <v>-5.7000000000000002E-2</v>
      </c>
      <c r="X157" s="39">
        <v>0.92</v>
      </c>
      <c r="Y157" s="39">
        <v>-6.1956521739130431E-2</v>
      </c>
      <c r="Z157" s="39">
        <v>-6.195652173913043</v>
      </c>
      <c r="AA157" s="39">
        <f>SUM($X$2:X157)</f>
        <v>1903.680000000006</v>
      </c>
    </row>
    <row r="158" spans="1:27" x14ac:dyDescent="0.2">
      <c r="A158" s="37">
        <v>163.5</v>
      </c>
      <c r="B158" s="37" t="str">
        <v>Pen</v>
      </c>
      <c r="C158" s="38">
        <v>0.92</v>
      </c>
      <c r="D158" s="38">
        <v>2.34</v>
      </c>
      <c r="E158" s="38">
        <v>1.42</v>
      </c>
      <c r="F158" s="37">
        <v>16</v>
      </c>
      <c r="G158" s="37">
        <v>20</v>
      </c>
      <c r="H158" s="37">
        <v>41</v>
      </c>
      <c r="I158" s="37">
        <v>75</v>
      </c>
      <c r="J158" s="39">
        <v>89.770693932156561</v>
      </c>
      <c r="K158" s="37">
        <v>1</v>
      </c>
      <c r="L158" s="37">
        <v>42</v>
      </c>
      <c r="M158" s="37">
        <v>78</v>
      </c>
      <c r="N158" s="39">
        <v>0</v>
      </c>
      <c r="O158" s="39">
        <v>100.00000000000001</v>
      </c>
      <c r="P158" s="39">
        <v>0</v>
      </c>
      <c r="Q158" s="39">
        <v>0</v>
      </c>
      <c r="R158" s="39">
        <v>0</v>
      </c>
      <c r="S158" s="37">
        <v>0.8</v>
      </c>
      <c r="T158" s="39">
        <v>0</v>
      </c>
      <c r="U158" s="39">
        <v>-5.7000000000000002E-2</v>
      </c>
      <c r="V158" s="39">
        <v>-5.7000000000000002E-2</v>
      </c>
      <c r="W158" s="39">
        <v>-5.7000000000000002E-2</v>
      </c>
      <c r="X158" s="39">
        <v>0.92</v>
      </c>
      <c r="Y158" s="39">
        <v>-6.1956521739130431E-2</v>
      </c>
      <c r="Z158" s="39">
        <v>-6.195652173913043</v>
      </c>
      <c r="AA158" s="39">
        <f>SUM($X$2:X158)</f>
        <v>1904.600000000006</v>
      </c>
    </row>
    <row r="159" spans="1:27" x14ac:dyDescent="0.2">
      <c r="A159" s="37">
        <v>163.5</v>
      </c>
      <c r="B159" s="37" t="str">
        <v>Pen</v>
      </c>
      <c r="C159" s="38">
        <v>0.92</v>
      </c>
      <c r="D159" s="38">
        <v>2.34</v>
      </c>
      <c r="E159" s="38">
        <v>1.42</v>
      </c>
      <c r="F159" s="37">
        <v>16</v>
      </c>
      <c r="G159" s="37">
        <v>20</v>
      </c>
      <c r="H159" s="37">
        <v>42</v>
      </c>
      <c r="I159" s="37">
        <v>75</v>
      </c>
      <c r="J159" s="39">
        <v>89.770693932156561</v>
      </c>
      <c r="K159" s="37">
        <v>1</v>
      </c>
      <c r="L159" s="37">
        <v>43</v>
      </c>
      <c r="M159" s="37">
        <v>79</v>
      </c>
      <c r="N159" s="39">
        <v>0</v>
      </c>
      <c r="O159" s="39">
        <v>100.00000000000001</v>
      </c>
      <c r="P159" s="39">
        <v>0</v>
      </c>
      <c r="Q159" s="39">
        <v>0</v>
      </c>
      <c r="R159" s="39">
        <v>0</v>
      </c>
      <c r="S159" s="37">
        <v>0.8</v>
      </c>
      <c r="T159" s="39">
        <v>0</v>
      </c>
      <c r="U159" s="39">
        <v>-5.7000000000000002E-2</v>
      </c>
      <c r="V159" s="39">
        <v>-5.7000000000000002E-2</v>
      </c>
      <c r="W159" s="39">
        <v>-5.7000000000000002E-2</v>
      </c>
      <c r="X159" s="39">
        <v>0.92</v>
      </c>
      <c r="Y159" s="39">
        <v>-6.1956521739130431E-2</v>
      </c>
      <c r="Z159" s="39">
        <v>-6.195652173913043</v>
      </c>
      <c r="AA159" s="39">
        <f>SUM($X$2:X159)</f>
        <v>1905.5200000000061</v>
      </c>
    </row>
    <row r="160" spans="1:27" x14ac:dyDescent="0.2">
      <c r="A160" s="37">
        <v>163.5</v>
      </c>
      <c r="B160" s="37" t="str">
        <v>Pen</v>
      </c>
      <c r="C160" s="38">
        <v>0.92</v>
      </c>
      <c r="D160" s="38">
        <v>2.34</v>
      </c>
      <c r="E160" s="38">
        <v>1.42</v>
      </c>
      <c r="F160" s="37">
        <v>16</v>
      </c>
      <c r="G160" s="37">
        <v>20</v>
      </c>
      <c r="H160" s="37">
        <v>43</v>
      </c>
      <c r="I160" s="37">
        <v>75</v>
      </c>
      <c r="J160" s="39">
        <v>89.770693932156561</v>
      </c>
      <c r="K160" s="37">
        <v>1</v>
      </c>
      <c r="L160" s="37">
        <v>44</v>
      </c>
      <c r="M160" s="37">
        <v>80</v>
      </c>
      <c r="N160" s="39">
        <v>0</v>
      </c>
      <c r="O160" s="39">
        <v>100.00000000000001</v>
      </c>
      <c r="P160" s="39">
        <v>0</v>
      </c>
      <c r="Q160" s="39">
        <v>0</v>
      </c>
      <c r="R160" s="39">
        <v>0</v>
      </c>
      <c r="S160" s="37">
        <v>0.8</v>
      </c>
      <c r="T160" s="39">
        <v>0</v>
      </c>
      <c r="U160" s="39">
        <v>-5.7000000000000002E-2</v>
      </c>
      <c r="V160" s="39">
        <v>-5.7000000000000002E-2</v>
      </c>
      <c r="W160" s="39">
        <v>-5.7000000000000002E-2</v>
      </c>
      <c r="X160" s="39">
        <v>0.92</v>
      </c>
      <c r="Y160" s="39">
        <v>-6.1956521739130431E-2</v>
      </c>
      <c r="Z160" s="39">
        <v>-6.195652173913043</v>
      </c>
      <c r="AA160" s="39">
        <f>SUM($X$2:X160)</f>
        <v>1906.4400000000062</v>
      </c>
    </row>
    <row r="161" spans="1:27" x14ac:dyDescent="0.2">
      <c r="A161" s="37">
        <v>163.5</v>
      </c>
      <c r="B161" s="37" t="str">
        <v>Pen</v>
      </c>
      <c r="C161" s="38">
        <v>0.92</v>
      </c>
      <c r="D161" s="38">
        <v>2.34</v>
      </c>
      <c r="E161" s="38">
        <v>1.42</v>
      </c>
      <c r="F161" s="37">
        <v>16</v>
      </c>
      <c r="G161" s="37">
        <v>20</v>
      </c>
      <c r="H161" s="37">
        <v>44</v>
      </c>
      <c r="I161" s="37">
        <v>75</v>
      </c>
      <c r="J161" s="39">
        <v>89.770693932156561</v>
      </c>
      <c r="K161" s="37">
        <v>1</v>
      </c>
      <c r="L161" s="37">
        <v>45</v>
      </c>
      <c r="M161" s="37">
        <v>81</v>
      </c>
      <c r="N161" s="39">
        <v>0</v>
      </c>
      <c r="O161" s="39">
        <v>100.00000000000001</v>
      </c>
      <c r="P161" s="39">
        <v>0</v>
      </c>
      <c r="Q161" s="39">
        <v>0</v>
      </c>
      <c r="R161" s="39">
        <v>0</v>
      </c>
      <c r="S161" s="37">
        <v>0.8</v>
      </c>
      <c r="T161" s="39">
        <v>0</v>
      </c>
      <c r="U161" s="39">
        <v>-5.7000000000000002E-2</v>
      </c>
      <c r="V161" s="39">
        <v>-5.7000000000000002E-2</v>
      </c>
      <c r="W161" s="39">
        <v>-5.7000000000000002E-2</v>
      </c>
      <c r="X161" s="39">
        <v>0.92</v>
      </c>
      <c r="Y161" s="39">
        <v>-6.1956521739130431E-2</v>
      </c>
      <c r="Z161" s="39">
        <v>-6.195652173913043</v>
      </c>
      <c r="AA161" s="39">
        <f>SUM($X$2:X161)</f>
        <v>1907.3600000000063</v>
      </c>
    </row>
    <row r="162" spans="1:27" x14ac:dyDescent="0.2">
      <c r="A162" s="37">
        <v>163.5</v>
      </c>
      <c r="B162" s="37" t="str">
        <v>Pen</v>
      </c>
      <c r="C162" s="38">
        <v>0.92</v>
      </c>
      <c r="D162" s="38">
        <v>2.34</v>
      </c>
      <c r="E162" s="38">
        <v>1.42</v>
      </c>
      <c r="F162" s="37">
        <v>16</v>
      </c>
      <c r="G162" s="37">
        <v>20</v>
      </c>
      <c r="H162" s="37">
        <v>45</v>
      </c>
      <c r="I162" s="37">
        <v>75</v>
      </c>
      <c r="J162" s="39">
        <v>89.770693932156561</v>
      </c>
      <c r="K162" s="37">
        <v>1</v>
      </c>
      <c r="L162" s="37">
        <v>46</v>
      </c>
      <c r="M162" s="37">
        <v>82</v>
      </c>
      <c r="N162" s="39">
        <v>0</v>
      </c>
      <c r="O162" s="39">
        <v>100.00000000000001</v>
      </c>
      <c r="P162" s="39">
        <v>0</v>
      </c>
      <c r="Q162" s="39">
        <v>0</v>
      </c>
      <c r="R162" s="39">
        <v>0</v>
      </c>
      <c r="S162" s="37">
        <v>0.8</v>
      </c>
      <c r="T162" s="39">
        <v>0</v>
      </c>
      <c r="U162" s="39">
        <v>-5.7000000000000002E-2</v>
      </c>
      <c r="V162" s="39">
        <v>-5.7000000000000002E-2</v>
      </c>
      <c r="W162" s="39">
        <v>-5.7000000000000002E-2</v>
      </c>
      <c r="X162" s="39">
        <v>0.92</v>
      </c>
      <c r="Y162" s="39">
        <v>-6.1956521739130431E-2</v>
      </c>
      <c r="Z162" s="39">
        <v>-6.195652173913043</v>
      </c>
      <c r="AA162" s="39">
        <f>SUM($X$2:X162)</f>
        <v>1908.2800000000063</v>
      </c>
    </row>
    <row r="163" spans="1:27" x14ac:dyDescent="0.2">
      <c r="A163" s="37">
        <v>163.5</v>
      </c>
      <c r="B163" s="37" t="str">
        <v>Pen</v>
      </c>
      <c r="C163" s="38">
        <v>0.92</v>
      </c>
      <c r="D163" s="38">
        <v>2.34</v>
      </c>
      <c r="E163" s="38">
        <v>1.42</v>
      </c>
      <c r="F163" s="37">
        <v>16</v>
      </c>
      <c r="G163" s="37">
        <v>20</v>
      </c>
      <c r="H163" s="37">
        <v>46</v>
      </c>
      <c r="I163" s="37">
        <v>75</v>
      </c>
      <c r="J163" s="39">
        <v>89.770693932156561</v>
      </c>
      <c r="K163" s="37">
        <v>1</v>
      </c>
      <c r="L163" s="37">
        <v>47</v>
      </c>
      <c r="M163" s="37">
        <v>83</v>
      </c>
      <c r="N163" s="39">
        <v>0</v>
      </c>
      <c r="O163" s="39">
        <v>100.00000000000001</v>
      </c>
      <c r="P163" s="39">
        <v>0</v>
      </c>
      <c r="Q163" s="39">
        <v>0</v>
      </c>
      <c r="R163" s="39">
        <v>0</v>
      </c>
      <c r="S163" s="37">
        <v>0.8</v>
      </c>
      <c r="T163" s="39">
        <v>0</v>
      </c>
      <c r="U163" s="39">
        <v>-5.7000000000000002E-2</v>
      </c>
      <c r="V163" s="39">
        <v>-5.7000000000000002E-2</v>
      </c>
      <c r="W163" s="39">
        <v>-5.7000000000000002E-2</v>
      </c>
      <c r="X163" s="39">
        <v>0.92</v>
      </c>
      <c r="Y163" s="39">
        <v>-6.1956521739130431E-2</v>
      </c>
      <c r="Z163" s="39">
        <v>-6.195652173913043</v>
      </c>
      <c r="AA163" s="39">
        <f>SUM($X$2:X163)</f>
        <v>1909.2000000000064</v>
      </c>
    </row>
    <row r="164" spans="1:27" x14ac:dyDescent="0.2">
      <c r="A164" s="37">
        <v>163.5</v>
      </c>
      <c r="B164" s="37" t="str">
        <v>Pen</v>
      </c>
      <c r="C164" s="38">
        <v>0.92</v>
      </c>
      <c r="D164" s="38">
        <v>2.34</v>
      </c>
      <c r="E164" s="38">
        <v>1.42</v>
      </c>
      <c r="F164" s="37">
        <v>16</v>
      </c>
      <c r="G164" s="37">
        <v>20</v>
      </c>
      <c r="H164" s="37">
        <v>47</v>
      </c>
      <c r="I164" s="37">
        <v>75</v>
      </c>
      <c r="J164" s="39">
        <v>89.770693932156561</v>
      </c>
      <c r="K164" s="37">
        <v>1</v>
      </c>
      <c r="L164" s="37">
        <v>48</v>
      </c>
      <c r="M164" s="37">
        <v>84</v>
      </c>
      <c r="N164" s="39">
        <v>0</v>
      </c>
      <c r="O164" s="39">
        <v>100.00000000000001</v>
      </c>
      <c r="P164" s="39">
        <v>0</v>
      </c>
      <c r="Q164" s="39">
        <v>0</v>
      </c>
      <c r="R164" s="39">
        <v>0</v>
      </c>
      <c r="S164" s="37">
        <v>0.8</v>
      </c>
      <c r="T164" s="39">
        <v>0</v>
      </c>
      <c r="U164" s="39">
        <v>-5.7000000000000002E-2</v>
      </c>
      <c r="V164" s="39">
        <v>-5.7000000000000002E-2</v>
      </c>
      <c r="W164" s="39">
        <v>-5.7000000000000002E-2</v>
      </c>
      <c r="X164" s="39">
        <v>0.92</v>
      </c>
      <c r="Y164" s="39">
        <v>-6.1956521739130431E-2</v>
      </c>
      <c r="Z164" s="39">
        <v>-6.195652173913043</v>
      </c>
      <c r="AA164" s="39">
        <f>SUM($X$2:X164)</f>
        <v>1910.1200000000065</v>
      </c>
    </row>
    <row r="165" spans="1:27" x14ac:dyDescent="0.2">
      <c r="A165" s="37">
        <v>163.5</v>
      </c>
      <c r="B165" s="37" t="str">
        <v>Pen</v>
      </c>
      <c r="C165" s="38">
        <v>0.92</v>
      </c>
      <c r="D165" s="38">
        <v>2.34</v>
      </c>
      <c r="E165" s="38">
        <v>1.42</v>
      </c>
      <c r="F165" s="37">
        <v>16</v>
      </c>
      <c r="G165" s="37">
        <v>20</v>
      </c>
      <c r="H165" s="37">
        <v>48</v>
      </c>
      <c r="I165" s="37">
        <v>75</v>
      </c>
      <c r="J165" s="39">
        <v>89.770693932156561</v>
      </c>
      <c r="K165" s="37">
        <v>1</v>
      </c>
      <c r="L165" s="37">
        <v>49</v>
      </c>
      <c r="M165" s="37">
        <v>85</v>
      </c>
      <c r="N165" s="39">
        <v>0</v>
      </c>
      <c r="O165" s="39">
        <v>100.00000000000001</v>
      </c>
      <c r="P165" s="39">
        <v>0</v>
      </c>
      <c r="Q165" s="39">
        <v>0</v>
      </c>
      <c r="R165" s="39">
        <v>0</v>
      </c>
      <c r="S165" s="37">
        <v>0.8</v>
      </c>
      <c r="T165" s="39">
        <v>0</v>
      </c>
      <c r="U165" s="39">
        <v>-5.7000000000000002E-2</v>
      </c>
      <c r="V165" s="39">
        <v>-5.7000000000000002E-2</v>
      </c>
      <c r="W165" s="39">
        <v>-5.7000000000000002E-2</v>
      </c>
      <c r="X165" s="39">
        <v>0.92</v>
      </c>
      <c r="Y165" s="39">
        <v>-6.1956521739130431E-2</v>
      </c>
      <c r="Z165" s="39">
        <v>-6.195652173913043</v>
      </c>
      <c r="AA165" s="39">
        <f>SUM($X$2:X165)</f>
        <v>1911.0400000000066</v>
      </c>
    </row>
    <row r="166" spans="1:27" x14ac:dyDescent="0.2">
      <c r="A166" s="37">
        <v>163.5</v>
      </c>
      <c r="B166" s="37" t="str">
        <v>Pen</v>
      </c>
      <c r="C166" s="38">
        <v>0.92</v>
      </c>
      <c r="D166" s="38">
        <v>2.34</v>
      </c>
      <c r="E166" s="38">
        <v>1.42</v>
      </c>
      <c r="F166" s="37">
        <v>16</v>
      </c>
      <c r="G166" s="37">
        <v>20</v>
      </c>
      <c r="H166" s="37">
        <v>49</v>
      </c>
      <c r="I166" s="37">
        <v>75</v>
      </c>
      <c r="J166" s="39">
        <v>89.770693932156561</v>
      </c>
      <c r="K166" s="37">
        <v>1</v>
      </c>
      <c r="L166" s="37">
        <v>50</v>
      </c>
      <c r="M166" s="37">
        <v>86</v>
      </c>
      <c r="N166" s="39">
        <v>0</v>
      </c>
      <c r="O166" s="39">
        <v>100.00000000000001</v>
      </c>
      <c r="P166" s="39">
        <v>0</v>
      </c>
      <c r="Q166" s="39">
        <v>0</v>
      </c>
      <c r="R166" s="39">
        <v>0</v>
      </c>
      <c r="S166" s="37">
        <v>0.8</v>
      </c>
      <c r="T166" s="39">
        <v>0</v>
      </c>
      <c r="U166" s="39">
        <v>-5.7000000000000002E-2</v>
      </c>
      <c r="V166" s="39">
        <v>-5.7000000000000002E-2</v>
      </c>
      <c r="W166" s="39">
        <v>-5.7000000000000002E-2</v>
      </c>
      <c r="X166" s="39">
        <v>0.92</v>
      </c>
      <c r="Y166" s="39">
        <v>-6.1956521739130431E-2</v>
      </c>
      <c r="Z166" s="39">
        <v>-6.195652173913043</v>
      </c>
      <c r="AA166" s="39">
        <f>SUM($X$2:X166)</f>
        <v>1911.9600000000066</v>
      </c>
    </row>
    <row r="167" spans="1:27" x14ac:dyDescent="0.2">
      <c r="A167" s="37">
        <v>163.5</v>
      </c>
      <c r="B167" s="37" t="str">
        <v>Pen</v>
      </c>
      <c r="C167" s="38">
        <v>0.92</v>
      </c>
      <c r="D167" s="38">
        <v>2.34</v>
      </c>
      <c r="E167" s="38">
        <v>1.42</v>
      </c>
      <c r="F167" s="37">
        <v>16</v>
      </c>
      <c r="G167" s="37">
        <v>20</v>
      </c>
      <c r="H167" s="37">
        <v>50</v>
      </c>
      <c r="I167" s="37">
        <v>75</v>
      </c>
      <c r="J167" s="39">
        <v>89.770693932156561</v>
      </c>
      <c r="K167" s="37">
        <v>1</v>
      </c>
      <c r="L167" s="37">
        <v>51</v>
      </c>
      <c r="M167" s="37">
        <v>87</v>
      </c>
      <c r="N167" s="39">
        <v>0</v>
      </c>
      <c r="O167" s="39">
        <v>100.00000000000001</v>
      </c>
      <c r="P167" s="39">
        <v>0</v>
      </c>
      <c r="Q167" s="39">
        <v>0</v>
      </c>
      <c r="R167" s="39">
        <v>0</v>
      </c>
      <c r="S167" s="37">
        <v>0.8</v>
      </c>
      <c r="T167" s="39">
        <v>0</v>
      </c>
      <c r="U167" s="39">
        <v>-5.7000000000000002E-2</v>
      </c>
      <c r="V167" s="39">
        <v>-5.7000000000000002E-2</v>
      </c>
      <c r="W167" s="39">
        <v>-5.7000000000000002E-2</v>
      </c>
      <c r="X167" s="39">
        <v>0.92</v>
      </c>
      <c r="Y167" s="39">
        <v>-6.1956521739130431E-2</v>
      </c>
      <c r="Z167" s="39">
        <v>-6.195652173913043</v>
      </c>
      <c r="AA167" s="39">
        <f>SUM($X$2:X167)</f>
        <v>1912.8800000000067</v>
      </c>
    </row>
    <row r="168" spans="1:27" x14ac:dyDescent="0.2">
      <c r="A168" s="37">
        <v>163.5</v>
      </c>
      <c r="B168" s="37" t="str">
        <v>Pen</v>
      </c>
      <c r="C168" s="38">
        <v>0.92</v>
      </c>
      <c r="D168" s="38">
        <v>2.34</v>
      </c>
      <c r="E168" s="38">
        <v>1.42</v>
      </c>
      <c r="F168" s="37">
        <v>16</v>
      </c>
      <c r="G168" s="37">
        <v>20</v>
      </c>
      <c r="H168" s="37">
        <v>51</v>
      </c>
      <c r="I168" s="37">
        <v>75</v>
      </c>
      <c r="J168" s="39">
        <v>89.770693932156561</v>
      </c>
      <c r="K168" s="37">
        <v>1</v>
      </c>
      <c r="L168" s="37">
        <v>52</v>
      </c>
      <c r="M168" s="37">
        <v>88</v>
      </c>
      <c r="N168" s="39">
        <v>0</v>
      </c>
      <c r="O168" s="39">
        <v>100.00000000000001</v>
      </c>
      <c r="P168" s="39">
        <v>0</v>
      </c>
      <c r="Q168" s="39">
        <v>0</v>
      </c>
      <c r="R168" s="39">
        <v>0</v>
      </c>
      <c r="S168" s="37">
        <v>0.8</v>
      </c>
      <c r="T168" s="39">
        <v>0</v>
      </c>
      <c r="U168" s="39">
        <v>-5.7000000000000002E-2</v>
      </c>
      <c r="V168" s="39">
        <v>-5.7000000000000002E-2</v>
      </c>
      <c r="W168" s="39">
        <v>-5.7000000000000002E-2</v>
      </c>
      <c r="X168" s="39">
        <v>0.92</v>
      </c>
      <c r="Y168" s="39">
        <v>-6.1956521739130431E-2</v>
      </c>
      <c r="Z168" s="39">
        <v>-6.195652173913043</v>
      </c>
      <c r="AA168" s="39">
        <f>SUM($X$2:X168)</f>
        <v>1913.8000000000068</v>
      </c>
    </row>
    <row r="169" spans="1:27" x14ac:dyDescent="0.2">
      <c r="A169" s="37">
        <v>163.5</v>
      </c>
      <c r="B169" s="37" t="str">
        <v>Pen</v>
      </c>
      <c r="C169" s="38">
        <v>0.92</v>
      </c>
      <c r="D169" s="38">
        <v>2.34</v>
      </c>
      <c r="E169" s="38">
        <v>1.42</v>
      </c>
      <c r="F169" s="37">
        <v>16</v>
      </c>
      <c r="G169" s="37">
        <v>20</v>
      </c>
      <c r="H169" s="37">
        <v>52</v>
      </c>
      <c r="I169" s="37">
        <v>75</v>
      </c>
      <c r="J169" s="39">
        <v>89.770693932156561</v>
      </c>
      <c r="K169" s="37">
        <v>1</v>
      </c>
      <c r="L169" s="37">
        <v>53</v>
      </c>
      <c r="M169" s="37">
        <v>89</v>
      </c>
      <c r="N169" s="39">
        <v>0</v>
      </c>
      <c r="O169" s="39">
        <v>100.00000000000001</v>
      </c>
      <c r="P169" s="39">
        <v>0</v>
      </c>
      <c r="Q169" s="39">
        <v>0</v>
      </c>
      <c r="R169" s="39">
        <v>0</v>
      </c>
      <c r="S169" s="37">
        <v>0.8</v>
      </c>
      <c r="T169" s="39">
        <v>0</v>
      </c>
      <c r="U169" s="39">
        <v>-5.7000000000000002E-2</v>
      </c>
      <c r="V169" s="39">
        <v>-5.7000000000000002E-2</v>
      </c>
      <c r="W169" s="39">
        <v>-5.7000000000000002E-2</v>
      </c>
      <c r="X169" s="39">
        <v>0.92</v>
      </c>
      <c r="Y169" s="39">
        <v>-6.1956521739130431E-2</v>
      </c>
      <c r="Z169" s="39">
        <v>-6.195652173913043</v>
      </c>
      <c r="AA169" s="39">
        <f>SUM($X$2:X169)</f>
        <v>1914.7200000000068</v>
      </c>
    </row>
    <row r="170" spans="1:27" x14ac:dyDescent="0.2">
      <c r="A170" s="37">
        <v>163.5</v>
      </c>
      <c r="B170" s="37" t="str">
        <v>Pen</v>
      </c>
      <c r="C170" s="38">
        <v>0.92</v>
      </c>
      <c r="D170" s="38">
        <v>2.34</v>
      </c>
      <c r="E170" s="38">
        <v>1.42</v>
      </c>
      <c r="F170" s="37">
        <v>16</v>
      </c>
      <c r="G170" s="37">
        <v>20</v>
      </c>
      <c r="H170" s="37">
        <v>53</v>
      </c>
      <c r="I170" s="37">
        <v>75</v>
      </c>
      <c r="J170" s="39">
        <v>89.770693932156561</v>
      </c>
      <c r="K170" s="37">
        <v>1</v>
      </c>
      <c r="L170" s="37">
        <v>54</v>
      </c>
      <c r="M170" s="37">
        <v>90</v>
      </c>
      <c r="N170" s="39">
        <v>0</v>
      </c>
      <c r="O170" s="39">
        <v>100.00000000000001</v>
      </c>
      <c r="P170" s="39">
        <v>0</v>
      </c>
      <c r="Q170" s="39">
        <v>0</v>
      </c>
      <c r="R170" s="39">
        <v>0</v>
      </c>
      <c r="S170" s="37">
        <v>0.8</v>
      </c>
      <c r="T170" s="39">
        <v>0</v>
      </c>
      <c r="U170" s="39">
        <v>-5.7000000000000002E-2</v>
      </c>
      <c r="V170" s="39">
        <v>-5.7000000000000002E-2</v>
      </c>
      <c r="W170" s="39">
        <v>-5.7000000000000002E-2</v>
      </c>
      <c r="X170" s="39">
        <v>0.92</v>
      </c>
      <c r="Y170" s="39">
        <v>-6.1956521739130431E-2</v>
      </c>
      <c r="Z170" s="39">
        <v>-6.195652173913043</v>
      </c>
      <c r="AA170" s="39">
        <f>SUM($X$2:X170)</f>
        <v>1915.6400000000069</v>
      </c>
    </row>
    <row r="171" spans="1:27" x14ac:dyDescent="0.2">
      <c r="A171" s="37">
        <v>163.5</v>
      </c>
      <c r="B171" s="37" t="str">
        <v>Pen</v>
      </c>
      <c r="C171" s="38">
        <v>0.92</v>
      </c>
      <c r="D171" s="38">
        <v>2.34</v>
      </c>
      <c r="E171" s="38">
        <v>1.42</v>
      </c>
      <c r="F171" s="37">
        <v>16</v>
      </c>
      <c r="G171" s="37">
        <v>20</v>
      </c>
      <c r="H171" s="37">
        <v>54</v>
      </c>
      <c r="I171" s="37">
        <v>75</v>
      </c>
      <c r="J171" s="39">
        <v>89.770693932156561</v>
      </c>
      <c r="K171" s="37">
        <v>1</v>
      </c>
      <c r="L171" s="37">
        <v>55</v>
      </c>
      <c r="M171" s="37">
        <v>91</v>
      </c>
      <c r="N171" s="39">
        <v>0</v>
      </c>
      <c r="O171" s="39">
        <v>100.00000000000001</v>
      </c>
      <c r="P171" s="39">
        <v>0</v>
      </c>
      <c r="Q171" s="39">
        <v>0</v>
      </c>
      <c r="R171" s="39">
        <v>0</v>
      </c>
      <c r="S171" s="37">
        <v>0.8</v>
      </c>
      <c r="T171" s="39">
        <v>0</v>
      </c>
      <c r="U171" s="39">
        <v>-5.7000000000000002E-2</v>
      </c>
      <c r="V171" s="39">
        <v>-5.7000000000000002E-2</v>
      </c>
      <c r="W171" s="39">
        <v>-5.7000000000000002E-2</v>
      </c>
      <c r="X171" s="39">
        <v>0.92</v>
      </c>
      <c r="Y171" s="39">
        <v>-6.1956521739130431E-2</v>
      </c>
      <c r="Z171" s="39">
        <v>-6.195652173913043</v>
      </c>
      <c r="AA171" s="39">
        <f>SUM($X$2:X171)</f>
        <v>1916.560000000007</v>
      </c>
    </row>
    <row r="172" spans="1:27" x14ac:dyDescent="0.2">
      <c r="A172" s="37">
        <v>163.5</v>
      </c>
      <c r="B172" s="37" t="str">
        <v>Pen</v>
      </c>
      <c r="C172" s="38">
        <v>0.92</v>
      </c>
      <c r="D172" s="38">
        <v>2.34</v>
      </c>
      <c r="E172" s="38">
        <v>1.42</v>
      </c>
      <c r="F172" s="37">
        <v>16</v>
      </c>
      <c r="G172" s="37">
        <v>20</v>
      </c>
      <c r="H172" s="37">
        <v>55</v>
      </c>
      <c r="I172" s="37">
        <v>75</v>
      </c>
      <c r="J172" s="39">
        <v>89.770693932156561</v>
      </c>
      <c r="K172" s="37">
        <v>1</v>
      </c>
      <c r="L172" s="37">
        <v>56</v>
      </c>
      <c r="M172" s="37">
        <v>92</v>
      </c>
      <c r="N172" s="39">
        <v>0</v>
      </c>
      <c r="O172" s="39">
        <v>100.00000000000001</v>
      </c>
      <c r="P172" s="39">
        <v>0</v>
      </c>
      <c r="Q172" s="39">
        <v>0</v>
      </c>
      <c r="R172" s="39">
        <v>0</v>
      </c>
      <c r="S172" s="37">
        <v>0.8</v>
      </c>
      <c r="T172" s="39">
        <v>0</v>
      </c>
      <c r="U172" s="39">
        <v>-5.7000000000000002E-2</v>
      </c>
      <c r="V172" s="39">
        <v>-5.7000000000000002E-2</v>
      </c>
      <c r="W172" s="39">
        <v>-5.7000000000000002E-2</v>
      </c>
      <c r="X172" s="39">
        <v>0.92</v>
      </c>
      <c r="Y172" s="39">
        <v>-6.1956521739130431E-2</v>
      </c>
      <c r="Z172" s="39">
        <v>-6.195652173913043</v>
      </c>
      <c r="AA172" s="39">
        <f>SUM($X$2:X172)</f>
        <v>1917.4800000000071</v>
      </c>
    </row>
    <row r="173" spans="1:27" x14ac:dyDescent="0.2">
      <c r="A173" s="37">
        <v>163.5</v>
      </c>
      <c r="B173" s="37" t="str">
        <v>Pen</v>
      </c>
      <c r="C173" s="38">
        <v>0.92</v>
      </c>
      <c r="D173" s="38">
        <v>2.34</v>
      </c>
      <c r="E173" s="38">
        <v>1.42</v>
      </c>
      <c r="F173" s="37">
        <v>16</v>
      </c>
      <c r="G173" s="37">
        <v>20</v>
      </c>
      <c r="H173" s="37">
        <v>56</v>
      </c>
      <c r="I173" s="37">
        <v>75</v>
      </c>
      <c r="J173" s="39">
        <v>89.770693932156561</v>
      </c>
      <c r="K173" s="37">
        <v>1</v>
      </c>
      <c r="L173" s="37">
        <v>57</v>
      </c>
      <c r="M173" s="37">
        <v>93</v>
      </c>
      <c r="N173" s="39">
        <v>0</v>
      </c>
      <c r="O173" s="39">
        <v>100.00000000000001</v>
      </c>
      <c r="P173" s="39">
        <v>0</v>
      </c>
      <c r="Q173" s="39">
        <v>0</v>
      </c>
      <c r="R173" s="39">
        <v>0</v>
      </c>
      <c r="S173" s="37">
        <v>0.8</v>
      </c>
      <c r="T173" s="39">
        <v>0</v>
      </c>
      <c r="U173" s="39">
        <v>-5.7000000000000002E-2</v>
      </c>
      <c r="V173" s="39">
        <v>-5.7000000000000002E-2</v>
      </c>
      <c r="W173" s="39">
        <v>-5.7000000000000002E-2</v>
      </c>
      <c r="X173" s="39">
        <v>0.92</v>
      </c>
      <c r="Y173" s="39">
        <v>-6.1956521739130431E-2</v>
      </c>
      <c r="Z173" s="39">
        <v>-6.195652173913043</v>
      </c>
      <c r="AA173" s="39">
        <f>SUM($X$2:X173)</f>
        <v>1918.4000000000071</v>
      </c>
    </row>
    <row r="174" spans="1:27" x14ac:dyDescent="0.2">
      <c r="A174" s="37">
        <v>163.5</v>
      </c>
      <c r="B174" s="37" t="str">
        <v>Pen</v>
      </c>
      <c r="C174" s="38">
        <v>0.92</v>
      </c>
      <c r="D174" s="38">
        <v>2.34</v>
      </c>
      <c r="E174" s="38">
        <v>1.42</v>
      </c>
      <c r="F174" s="37">
        <v>16</v>
      </c>
      <c r="G174" s="37">
        <v>20</v>
      </c>
      <c r="H174" s="37">
        <v>57</v>
      </c>
      <c r="I174" s="37">
        <v>75</v>
      </c>
      <c r="J174" s="39">
        <v>89.770693932156561</v>
      </c>
      <c r="K174" s="37">
        <v>1</v>
      </c>
      <c r="L174" s="37">
        <v>58</v>
      </c>
      <c r="M174" s="37">
        <v>94</v>
      </c>
      <c r="N174" s="39">
        <v>0</v>
      </c>
      <c r="O174" s="39">
        <v>100.00000000000001</v>
      </c>
      <c r="P174" s="39">
        <v>0</v>
      </c>
      <c r="Q174" s="39">
        <v>0</v>
      </c>
      <c r="R174" s="39">
        <v>0</v>
      </c>
      <c r="S174" s="37">
        <v>0.8</v>
      </c>
      <c r="T174" s="39">
        <v>0</v>
      </c>
      <c r="U174" s="39">
        <v>-5.7000000000000002E-2</v>
      </c>
      <c r="V174" s="39">
        <v>-5.7000000000000002E-2</v>
      </c>
      <c r="W174" s="39">
        <v>-5.7000000000000002E-2</v>
      </c>
      <c r="X174" s="39">
        <v>0.92</v>
      </c>
      <c r="Y174" s="39">
        <v>-6.1956521739130431E-2</v>
      </c>
      <c r="Z174" s="39">
        <v>-6.195652173913043</v>
      </c>
      <c r="AA174" s="39">
        <f>SUM($X$2:X174)</f>
        <v>1919.3200000000072</v>
      </c>
    </row>
    <row r="175" spans="1:27" x14ac:dyDescent="0.2">
      <c r="A175" s="37">
        <v>163.5</v>
      </c>
      <c r="B175" s="37" t="str">
        <v>Pen</v>
      </c>
      <c r="C175" s="38">
        <v>0.92</v>
      </c>
      <c r="D175" s="38">
        <v>2.34</v>
      </c>
      <c r="E175" s="38">
        <v>1.42</v>
      </c>
      <c r="F175" s="37">
        <v>16</v>
      </c>
      <c r="G175" s="37">
        <v>20</v>
      </c>
      <c r="H175" s="37">
        <v>58</v>
      </c>
      <c r="I175" s="37">
        <v>75</v>
      </c>
      <c r="J175" s="39">
        <v>89.770693932156561</v>
      </c>
      <c r="K175" s="37">
        <v>1</v>
      </c>
      <c r="L175" s="37">
        <v>59</v>
      </c>
      <c r="M175" s="37">
        <v>95</v>
      </c>
      <c r="N175" s="39">
        <v>0</v>
      </c>
      <c r="O175" s="39">
        <v>100.00000000000001</v>
      </c>
      <c r="P175" s="39">
        <v>0</v>
      </c>
      <c r="Q175" s="39">
        <v>0</v>
      </c>
      <c r="R175" s="39">
        <v>0</v>
      </c>
      <c r="S175" s="37">
        <v>0.8</v>
      </c>
      <c r="T175" s="39">
        <v>0</v>
      </c>
      <c r="U175" s="39">
        <v>-5.7000000000000002E-2</v>
      </c>
      <c r="V175" s="39">
        <v>-5.7000000000000002E-2</v>
      </c>
      <c r="W175" s="39">
        <v>-5.7000000000000002E-2</v>
      </c>
      <c r="X175" s="39">
        <v>0.92</v>
      </c>
      <c r="Y175" s="39">
        <v>-6.1956521739130431E-2</v>
      </c>
      <c r="Z175" s="39">
        <v>-6.195652173913043</v>
      </c>
      <c r="AA175" s="39">
        <f>SUM($X$2:X175)</f>
        <v>1920.2400000000073</v>
      </c>
    </row>
    <row r="176" spans="1:27" x14ac:dyDescent="0.2">
      <c r="A176" s="37">
        <v>163.5</v>
      </c>
      <c r="B176" s="37" t="str">
        <v>Pen</v>
      </c>
      <c r="C176" s="38">
        <v>0.92</v>
      </c>
      <c r="D176" s="38">
        <v>2.34</v>
      </c>
      <c r="E176" s="38">
        <v>1.42</v>
      </c>
      <c r="F176" s="37">
        <v>16</v>
      </c>
      <c r="G176" s="37">
        <v>20</v>
      </c>
      <c r="H176" s="37">
        <v>59</v>
      </c>
      <c r="I176" s="37">
        <v>75</v>
      </c>
      <c r="J176" s="39">
        <v>89.770693932156561</v>
      </c>
      <c r="K176" s="37">
        <v>1</v>
      </c>
      <c r="L176" s="37">
        <v>60</v>
      </c>
      <c r="M176" s="37">
        <v>96</v>
      </c>
      <c r="N176" s="39">
        <v>0</v>
      </c>
      <c r="O176" s="39">
        <v>100.00000000000001</v>
      </c>
      <c r="P176" s="39">
        <v>0</v>
      </c>
      <c r="Q176" s="39">
        <v>0</v>
      </c>
      <c r="R176" s="39">
        <v>0</v>
      </c>
      <c r="S176" s="37">
        <v>0.8</v>
      </c>
      <c r="T176" s="39">
        <v>0</v>
      </c>
      <c r="U176" s="39">
        <v>-5.7000000000000002E-2</v>
      </c>
      <c r="V176" s="39">
        <v>-5.7000000000000002E-2</v>
      </c>
      <c r="W176" s="39">
        <v>-5.7000000000000002E-2</v>
      </c>
      <c r="X176" s="39">
        <v>0.92</v>
      </c>
      <c r="Y176" s="39">
        <v>-6.1956521739130431E-2</v>
      </c>
      <c r="Z176" s="39">
        <v>-6.195652173913043</v>
      </c>
      <c r="AA176" s="39">
        <f>SUM($X$2:X176)</f>
        <v>1921.1600000000074</v>
      </c>
    </row>
    <row r="177" spans="1:27" x14ac:dyDescent="0.2">
      <c r="A177" s="37">
        <v>163.5</v>
      </c>
      <c r="B177" s="37" t="str">
        <v>Pen</v>
      </c>
      <c r="C177" s="38">
        <v>0.92</v>
      </c>
      <c r="D177" s="38">
        <v>2.34</v>
      </c>
      <c r="E177" s="38">
        <v>1.42</v>
      </c>
      <c r="F177" s="37">
        <v>16</v>
      </c>
      <c r="G177" s="37">
        <v>20</v>
      </c>
      <c r="H177" s="37">
        <v>60</v>
      </c>
      <c r="I177" s="37">
        <v>75</v>
      </c>
      <c r="J177" s="39">
        <v>89.770693932156561</v>
      </c>
      <c r="K177" s="37">
        <v>1</v>
      </c>
      <c r="L177" s="37">
        <v>61</v>
      </c>
      <c r="M177" s="37">
        <v>97</v>
      </c>
      <c r="N177" s="39">
        <v>0</v>
      </c>
      <c r="O177" s="39">
        <v>100.00000000000001</v>
      </c>
      <c r="P177" s="39">
        <v>0</v>
      </c>
      <c r="Q177" s="39">
        <v>0</v>
      </c>
      <c r="R177" s="39">
        <v>0</v>
      </c>
      <c r="S177" s="37">
        <v>0.8</v>
      </c>
      <c r="T177" s="39">
        <v>0</v>
      </c>
      <c r="U177" s="39">
        <v>-5.7000000000000002E-2</v>
      </c>
      <c r="V177" s="39">
        <v>-5.7000000000000002E-2</v>
      </c>
      <c r="W177" s="39">
        <v>-5.7000000000000002E-2</v>
      </c>
      <c r="X177" s="39">
        <v>0.92</v>
      </c>
      <c r="Y177" s="39">
        <v>-6.1956521739130431E-2</v>
      </c>
      <c r="Z177" s="39">
        <v>-6.195652173913043</v>
      </c>
      <c r="AA177" s="39">
        <f>SUM($X$2:X177)</f>
        <v>1922.0800000000074</v>
      </c>
    </row>
    <row r="178" spans="1:27" x14ac:dyDescent="0.2">
      <c r="A178" s="37">
        <v>163.5</v>
      </c>
      <c r="B178" s="37" t="str">
        <v>Pen</v>
      </c>
      <c r="C178" s="38">
        <v>0.92</v>
      </c>
      <c r="D178" s="38">
        <v>2.34</v>
      </c>
      <c r="E178" s="38">
        <v>1.42</v>
      </c>
      <c r="F178" s="37">
        <v>16</v>
      </c>
      <c r="G178" s="37">
        <v>20</v>
      </c>
      <c r="H178" s="37">
        <v>61</v>
      </c>
      <c r="I178" s="37">
        <v>75</v>
      </c>
      <c r="J178" s="39">
        <v>89.770693932156561</v>
      </c>
      <c r="K178" s="37">
        <v>1</v>
      </c>
      <c r="L178" s="37">
        <v>62</v>
      </c>
      <c r="M178" s="37">
        <v>98</v>
      </c>
      <c r="N178" s="39">
        <v>0</v>
      </c>
      <c r="O178" s="39">
        <v>100.00000000000001</v>
      </c>
      <c r="P178" s="39">
        <v>0</v>
      </c>
      <c r="Q178" s="39">
        <v>0</v>
      </c>
      <c r="R178" s="39">
        <v>0</v>
      </c>
      <c r="S178" s="37">
        <v>0.8</v>
      </c>
      <c r="T178" s="39">
        <v>0</v>
      </c>
      <c r="U178" s="39">
        <v>-5.7000000000000002E-2</v>
      </c>
      <c r="V178" s="39">
        <v>-5.7000000000000002E-2</v>
      </c>
      <c r="W178" s="39">
        <v>-5.7000000000000002E-2</v>
      </c>
      <c r="X178" s="39">
        <v>0.92</v>
      </c>
      <c r="Y178" s="39">
        <v>-6.1956521739130431E-2</v>
      </c>
      <c r="Z178" s="39">
        <v>-6.195652173913043</v>
      </c>
      <c r="AA178" s="39">
        <f>SUM($X$2:X178)</f>
        <v>1923.0000000000075</v>
      </c>
    </row>
    <row r="179" spans="1:27" x14ac:dyDescent="0.2">
      <c r="A179" s="37">
        <v>163.5</v>
      </c>
      <c r="B179" s="37" t="str">
        <v>Pen</v>
      </c>
      <c r="C179" s="38">
        <v>0.92</v>
      </c>
      <c r="D179" s="38">
        <v>2.34</v>
      </c>
      <c r="E179" s="38">
        <v>1.42</v>
      </c>
      <c r="F179" s="37">
        <v>16</v>
      </c>
      <c r="G179" s="37">
        <v>20</v>
      </c>
      <c r="H179" s="37">
        <v>62</v>
      </c>
      <c r="I179" s="37">
        <v>75</v>
      </c>
      <c r="J179" s="39">
        <v>89.770693932156561</v>
      </c>
      <c r="K179" s="37">
        <v>1</v>
      </c>
      <c r="L179" s="37">
        <v>63</v>
      </c>
      <c r="M179" s="37">
        <v>99</v>
      </c>
      <c r="N179" s="39">
        <v>0</v>
      </c>
      <c r="O179" s="39">
        <v>100.00000000000001</v>
      </c>
      <c r="P179" s="39">
        <v>0</v>
      </c>
      <c r="Q179" s="39">
        <v>0</v>
      </c>
      <c r="R179" s="39">
        <v>0</v>
      </c>
      <c r="S179" s="37">
        <v>0.8</v>
      </c>
      <c r="T179" s="39">
        <v>0</v>
      </c>
      <c r="U179" s="39">
        <v>-5.7000000000000002E-2</v>
      </c>
      <c r="V179" s="39">
        <v>-5.7000000000000002E-2</v>
      </c>
      <c r="W179" s="39">
        <v>-5.7000000000000002E-2</v>
      </c>
      <c r="X179" s="39">
        <v>0.92</v>
      </c>
      <c r="Y179" s="39">
        <v>-6.1956521739130431E-2</v>
      </c>
      <c r="Z179" s="39">
        <v>-6.195652173913043</v>
      </c>
      <c r="AA179" s="39">
        <f>SUM($X$2:X179)</f>
        <v>1923.9200000000076</v>
      </c>
    </row>
    <row r="180" spans="1:27" x14ac:dyDescent="0.2">
      <c r="A180" s="37">
        <v>163.5</v>
      </c>
      <c r="B180" s="37" t="str">
        <v>Pen</v>
      </c>
      <c r="C180" s="38">
        <v>0.92</v>
      </c>
      <c r="D180" s="38">
        <v>2.34</v>
      </c>
      <c r="E180" s="38">
        <v>1.42</v>
      </c>
      <c r="F180" s="37">
        <v>16</v>
      </c>
      <c r="G180" s="37">
        <v>20</v>
      </c>
      <c r="H180" s="37">
        <v>63</v>
      </c>
      <c r="I180" s="37">
        <v>75</v>
      </c>
      <c r="J180" s="39">
        <v>89.770693932156561</v>
      </c>
      <c r="K180" s="37">
        <v>1</v>
      </c>
      <c r="L180" s="37">
        <v>64</v>
      </c>
      <c r="M180" s="37">
        <v>100</v>
      </c>
      <c r="N180" s="39">
        <v>0</v>
      </c>
      <c r="O180" s="39">
        <v>100.00000000000001</v>
      </c>
      <c r="P180" s="39">
        <v>0</v>
      </c>
      <c r="Q180" s="39">
        <v>0</v>
      </c>
      <c r="R180" s="39">
        <v>0</v>
      </c>
      <c r="S180" s="37">
        <v>0.8</v>
      </c>
      <c r="T180" s="39">
        <v>0</v>
      </c>
      <c r="U180" s="39">
        <v>-5.7000000000000002E-2</v>
      </c>
      <c r="V180" s="39">
        <v>-5.7000000000000002E-2</v>
      </c>
      <c r="W180" s="39">
        <v>-5.7000000000000002E-2</v>
      </c>
      <c r="X180" s="39">
        <v>0.92</v>
      </c>
      <c r="Y180" s="39">
        <v>-6.1956521739130431E-2</v>
      </c>
      <c r="Z180" s="39">
        <v>-6.195652173913043</v>
      </c>
      <c r="AA180" s="39">
        <f>SUM($X$2:X180)</f>
        <v>1924.8400000000076</v>
      </c>
    </row>
    <row r="181" spans="1:27" x14ac:dyDescent="0.2">
      <c r="A181" s="37">
        <v>180</v>
      </c>
      <c r="B181" s="37" t="str">
        <v>Bookcase</v>
      </c>
      <c r="C181" s="38">
        <v>13.24</v>
      </c>
      <c r="D181" s="38">
        <v>29</v>
      </c>
      <c r="E181" s="38">
        <v>15.76</v>
      </c>
      <c r="F181" s="37">
        <v>25</v>
      </c>
      <c r="G181" s="37">
        <v>10</v>
      </c>
      <c r="H181" s="37">
        <v>41</v>
      </c>
      <c r="I181" s="37">
        <v>85</v>
      </c>
      <c r="J181" s="39">
        <v>82.762783535782802</v>
      </c>
      <c r="K181" s="37">
        <v>1</v>
      </c>
      <c r="L181" s="37">
        <v>42</v>
      </c>
      <c r="M181" s="37">
        <v>77</v>
      </c>
      <c r="N181" s="39">
        <v>7.870060127106733E-3</v>
      </c>
      <c r="O181" s="39">
        <v>99.97455303416389</v>
      </c>
      <c r="P181" s="39">
        <v>7.2864535038624278E-2</v>
      </c>
      <c r="Q181" s="39">
        <v>0.32914428843434962</v>
      </c>
      <c r="R181" s="39">
        <v>5.1873139857253496E-2</v>
      </c>
      <c r="S181" s="37">
        <v>0.8</v>
      </c>
      <c r="T181" s="39">
        <v>7.6361474916769118E-2</v>
      </c>
      <c r="U181" s="39">
        <v>-0.96</v>
      </c>
      <c r="V181" s="39">
        <v>-0.95684021483103021</v>
      </c>
      <c r="W181" s="39">
        <v>-0.82860560005700756</v>
      </c>
      <c r="X181" s="39">
        <v>13.24</v>
      </c>
      <c r="Y181" s="39">
        <v>-6.2583504536027762E-2</v>
      </c>
      <c r="Z181" s="39">
        <v>-6.2583504536027759</v>
      </c>
      <c r="AA181" s="39">
        <f>SUM($X$2:X181)</f>
        <v>1938.0800000000077</v>
      </c>
    </row>
    <row r="182" spans="1:27" x14ac:dyDescent="0.2">
      <c r="A182" s="37">
        <v>181</v>
      </c>
      <c r="B182" s="37" t="str">
        <v>Bookcase</v>
      </c>
      <c r="C182" s="38">
        <v>13.24</v>
      </c>
      <c r="D182" s="38">
        <v>29</v>
      </c>
      <c r="E182" s="38">
        <v>15.76</v>
      </c>
      <c r="F182" s="37">
        <v>25</v>
      </c>
      <c r="G182" s="37">
        <v>10</v>
      </c>
      <c r="H182" s="37">
        <v>42</v>
      </c>
      <c r="I182" s="37">
        <v>85</v>
      </c>
      <c r="J182" s="39">
        <v>82.762783535782802</v>
      </c>
      <c r="K182" s="37">
        <v>1</v>
      </c>
      <c r="L182" s="37">
        <v>43</v>
      </c>
      <c r="M182" s="37">
        <v>78</v>
      </c>
      <c r="N182" s="39">
        <v>6.1278203494841491E-3</v>
      </c>
      <c r="O182" s="39">
        <v>99.98068085451338</v>
      </c>
      <c r="P182" s="39">
        <v>5.7658023378389656E-2</v>
      </c>
      <c r="Q182" s="39">
        <v>0.25627975339573084</v>
      </c>
      <c r="R182" s="39">
        <v>4.0389689135167182E-2</v>
      </c>
      <c r="S182" s="37">
        <v>0.8</v>
      </c>
      <c r="T182" s="39">
        <v>5.9456902787809553E-2</v>
      </c>
      <c r="U182" s="39">
        <v>-0.96</v>
      </c>
      <c r="V182" s="39">
        <v>-0.95753971436740104</v>
      </c>
      <c r="W182" s="39">
        <v>-0.85769312244442431</v>
      </c>
      <c r="X182" s="39">
        <v>13.24</v>
      </c>
      <c r="Y182" s="39">
        <v>-6.4780447314533557E-2</v>
      </c>
      <c r="Z182" s="39">
        <v>-6.4780447314533554</v>
      </c>
      <c r="AA182" s="39">
        <f>SUM($X$2:X182)</f>
        <v>1951.3200000000077</v>
      </c>
    </row>
    <row r="183" spans="1:27" x14ac:dyDescent="0.2">
      <c r="A183" s="37">
        <v>182</v>
      </c>
      <c r="B183" s="37" t="str">
        <v>Bookcase</v>
      </c>
      <c r="C183" s="38">
        <v>13.24</v>
      </c>
      <c r="D183" s="38">
        <v>29</v>
      </c>
      <c r="E183" s="38">
        <v>15.76</v>
      </c>
      <c r="F183" s="37">
        <v>25</v>
      </c>
      <c r="G183" s="37">
        <v>10</v>
      </c>
      <c r="H183" s="37">
        <v>43</v>
      </c>
      <c r="I183" s="37">
        <v>85</v>
      </c>
      <c r="J183" s="39">
        <v>82.762783535782802</v>
      </c>
      <c r="K183" s="37">
        <v>1</v>
      </c>
      <c r="L183" s="37">
        <v>44</v>
      </c>
      <c r="M183" s="37">
        <v>79</v>
      </c>
      <c r="N183" s="39">
        <v>4.7491784384956267E-3</v>
      </c>
      <c r="O183" s="39">
        <v>99.985430032951882</v>
      </c>
      <c r="P183" s="39">
        <v>4.5405693410481854E-2</v>
      </c>
      <c r="Q183" s="39">
        <v>0.19862173001733652</v>
      </c>
      <c r="R183" s="39">
        <v>3.1302784650732239E-2</v>
      </c>
      <c r="S183" s="37">
        <v>0.8</v>
      </c>
      <c r="T183" s="39">
        <v>4.608024136402207E-2</v>
      </c>
      <c r="U183" s="39">
        <v>-0.96</v>
      </c>
      <c r="V183" s="39">
        <v>-0.95809323139183344</v>
      </c>
      <c r="W183" s="39">
        <v>-0.88071020537707911</v>
      </c>
      <c r="X183" s="39">
        <v>13.24</v>
      </c>
      <c r="Y183" s="39">
        <v>-6.6518897687090572E-2</v>
      </c>
      <c r="Z183" s="39">
        <v>-6.651889768709057</v>
      </c>
      <c r="AA183" s="39">
        <f>SUM($X$2:X183)</f>
        <v>1964.5600000000077</v>
      </c>
    </row>
    <row r="184" spans="1:27" x14ac:dyDescent="0.2">
      <c r="A184" s="37">
        <v>183</v>
      </c>
      <c r="B184" s="37" t="str">
        <v>Bookcase</v>
      </c>
      <c r="C184" s="38">
        <v>13.24</v>
      </c>
      <c r="D184" s="38">
        <v>29</v>
      </c>
      <c r="E184" s="38">
        <v>15.76</v>
      </c>
      <c r="F184" s="37">
        <v>25</v>
      </c>
      <c r="G184" s="37">
        <v>10</v>
      </c>
      <c r="H184" s="37">
        <v>44</v>
      </c>
      <c r="I184" s="37">
        <v>85</v>
      </c>
      <c r="J184" s="39">
        <v>82.762783535782802</v>
      </c>
      <c r="K184" s="37">
        <v>1</v>
      </c>
      <c r="L184" s="37">
        <v>45</v>
      </c>
      <c r="M184" s="37">
        <v>80</v>
      </c>
      <c r="N184" s="39">
        <v>3.6634979335921319E-3</v>
      </c>
      <c r="O184" s="39">
        <v>99.989093530885469</v>
      </c>
      <c r="P184" s="39">
        <v>3.5598063633817727E-2</v>
      </c>
      <c r="Q184" s="39">
        <v>0.15321603660684957</v>
      </c>
      <c r="R184" s="39">
        <v>2.4146847369239492E-2</v>
      </c>
      <c r="S184" s="37">
        <v>0.8</v>
      </c>
      <c r="T184" s="39">
        <v>3.5546120492789102E-2</v>
      </c>
      <c r="U184" s="39">
        <v>-0.96</v>
      </c>
      <c r="V184" s="39">
        <v>-0.95852912604857421</v>
      </c>
      <c r="W184" s="39">
        <v>-0.89883615818654561</v>
      </c>
      <c r="X184" s="39">
        <v>13.24</v>
      </c>
      <c r="Y184" s="39">
        <v>-6.7887927355479272E-2</v>
      </c>
      <c r="Z184" s="39">
        <v>-6.7887927355479274</v>
      </c>
      <c r="AA184" s="39">
        <f>SUM($X$2:X184)</f>
        <v>1977.8000000000077</v>
      </c>
    </row>
    <row r="185" spans="1:27" x14ac:dyDescent="0.2">
      <c r="A185" s="37">
        <v>184</v>
      </c>
      <c r="B185" s="37" t="str">
        <v>Bookcase</v>
      </c>
      <c r="C185" s="38">
        <v>13.24</v>
      </c>
      <c r="D185" s="38">
        <v>29</v>
      </c>
      <c r="E185" s="38">
        <v>15.76</v>
      </c>
      <c r="F185" s="37">
        <v>25</v>
      </c>
      <c r="G185" s="37">
        <v>10</v>
      </c>
      <c r="H185" s="37">
        <v>45</v>
      </c>
      <c r="I185" s="37">
        <v>85</v>
      </c>
      <c r="J185" s="39">
        <v>82.762783535782802</v>
      </c>
      <c r="K185" s="37">
        <v>1</v>
      </c>
      <c r="L185" s="37">
        <v>46</v>
      </c>
      <c r="M185" s="37">
        <v>81</v>
      </c>
      <c r="N185" s="39">
        <v>2.8123244177479987E-3</v>
      </c>
      <c r="O185" s="39">
        <v>99.991905855303216</v>
      </c>
      <c r="P185" s="39">
        <v>2.7793872760250013E-2</v>
      </c>
      <c r="Q185" s="39">
        <v>0.11761797297303644</v>
      </c>
      <c r="R185" s="39">
        <v>1.8536592540550543E-2</v>
      </c>
      <c r="S185" s="37">
        <v>0.8</v>
      </c>
      <c r="T185" s="39">
        <v>2.7287369729744455E-2</v>
      </c>
      <c r="U185" s="39">
        <v>-0.96</v>
      </c>
      <c r="V185" s="39">
        <v>-0.95887086745945882</v>
      </c>
      <c r="W185" s="39">
        <v>-0.91304690518916387</v>
      </c>
      <c r="X185" s="39">
        <v>13.24</v>
      </c>
      <c r="Y185" s="39">
        <v>-6.8961246615495755E-2</v>
      </c>
      <c r="Z185" s="39">
        <v>-6.8961246615495755</v>
      </c>
      <c r="AA185" s="39">
        <f>SUM($X$2:X185)</f>
        <v>1991.0400000000077</v>
      </c>
    </row>
    <row r="186" spans="1:27" x14ac:dyDescent="0.2">
      <c r="A186" s="37">
        <v>185</v>
      </c>
      <c r="B186" s="37" t="str">
        <v>Bookcase</v>
      </c>
      <c r="C186" s="38">
        <v>13.24</v>
      </c>
      <c r="D186" s="38">
        <v>29</v>
      </c>
      <c r="E186" s="38">
        <v>15.76</v>
      </c>
      <c r="F186" s="37">
        <v>25</v>
      </c>
      <c r="G186" s="37">
        <v>10</v>
      </c>
      <c r="H186" s="37">
        <v>46</v>
      </c>
      <c r="I186" s="37">
        <v>85</v>
      </c>
      <c r="J186" s="39">
        <v>82.762783535782802</v>
      </c>
      <c r="K186" s="37">
        <v>1</v>
      </c>
      <c r="L186" s="37">
        <v>47</v>
      </c>
      <c r="M186" s="37">
        <v>82</v>
      </c>
      <c r="N186" s="39">
        <v>2.1477543265310027E-3</v>
      </c>
      <c r="O186" s="39">
        <v>99.994053609629745</v>
      </c>
      <c r="P186" s="39">
        <v>2.1617456591305595E-2</v>
      </c>
      <c r="Q186" s="39">
        <v>8.9824100212780422E-2</v>
      </c>
      <c r="R186" s="39">
        <v>1.4156278193534195E-2</v>
      </c>
      <c r="S186" s="37">
        <v>0.8</v>
      </c>
      <c r="T186" s="39">
        <v>2.083919124936506E-2</v>
      </c>
      <c r="U186" s="39">
        <v>-0.96</v>
      </c>
      <c r="V186" s="39">
        <v>-0.95913768863795723</v>
      </c>
      <c r="W186" s="39">
        <v>-0.92414221919505801</v>
      </c>
      <c r="X186" s="39">
        <v>13.24</v>
      </c>
      <c r="Y186" s="39">
        <v>-6.9799261268508911E-2</v>
      </c>
      <c r="Z186" s="39">
        <v>-6.9799261268508914</v>
      </c>
      <c r="AA186" s="39">
        <f>SUM($X$2:X186)</f>
        <v>2004.2800000000077</v>
      </c>
    </row>
    <row r="187" spans="1:27" x14ac:dyDescent="0.2">
      <c r="A187" s="37">
        <v>186</v>
      </c>
      <c r="B187" s="37" t="str">
        <v>Bookcase</v>
      </c>
      <c r="C187" s="38">
        <v>13.24</v>
      </c>
      <c r="D187" s="38">
        <v>29</v>
      </c>
      <c r="E187" s="38">
        <v>15.76</v>
      </c>
      <c r="F187" s="37">
        <v>25</v>
      </c>
      <c r="G187" s="37">
        <v>10</v>
      </c>
      <c r="H187" s="37">
        <v>47</v>
      </c>
      <c r="I187" s="37">
        <v>85</v>
      </c>
      <c r="J187" s="39">
        <v>82.762783535782802</v>
      </c>
      <c r="K187" s="37">
        <v>1</v>
      </c>
      <c r="L187" s="37">
        <v>48</v>
      </c>
      <c r="M187" s="37">
        <v>83</v>
      </c>
      <c r="N187" s="39">
        <v>1.6308664778068992E-3</v>
      </c>
      <c r="O187" s="39">
        <v>99.995684476107556</v>
      </c>
      <c r="P187" s="39">
        <v>1.6753528858261826E-2</v>
      </c>
      <c r="Q187" s="39">
        <v>6.8206643621479657E-2</v>
      </c>
      <c r="R187" s="39">
        <v>1.0749367034745194E-2</v>
      </c>
      <c r="S187" s="37">
        <v>0.8</v>
      </c>
      <c r="T187" s="39">
        <v>1.582394132018328E-2</v>
      </c>
      <c r="U187" s="39">
        <v>-0.96</v>
      </c>
      <c r="V187" s="39">
        <v>-0.9593452162212337</v>
      </c>
      <c r="W187" s="39">
        <v>-0.93277190786630526</v>
      </c>
      <c r="X187" s="39">
        <v>13.24</v>
      </c>
      <c r="Y187" s="39">
        <v>-7.0451050443074412E-2</v>
      </c>
      <c r="Z187" s="39">
        <v>-7.0451050443074408</v>
      </c>
      <c r="AA187" s="39">
        <f>SUM($X$2:X187)</f>
        <v>2017.5200000000077</v>
      </c>
    </row>
    <row r="188" spans="1:27" x14ac:dyDescent="0.2">
      <c r="A188" s="37">
        <v>187</v>
      </c>
      <c r="B188" s="37" t="str">
        <v>Bookcase</v>
      </c>
      <c r="C188" s="38">
        <v>13.24</v>
      </c>
      <c r="D188" s="38">
        <v>29</v>
      </c>
      <c r="E188" s="38">
        <v>15.76</v>
      </c>
      <c r="F188" s="37">
        <v>25</v>
      </c>
      <c r="G188" s="37">
        <v>10</v>
      </c>
      <c r="H188" s="37">
        <v>48</v>
      </c>
      <c r="I188" s="37">
        <v>85</v>
      </c>
      <c r="J188" s="39">
        <v>82.762783535782802</v>
      </c>
      <c r="K188" s="37">
        <v>1</v>
      </c>
      <c r="L188" s="37">
        <v>49</v>
      </c>
      <c r="M188" s="37">
        <v>84</v>
      </c>
      <c r="N188" s="39">
        <v>1.2302783950456765E-3</v>
      </c>
      <c r="O188" s="39">
        <v>99.996914754502598</v>
      </c>
      <c r="P188" s="39">
        <v>1.2940656773278107E-2</v>
      </c>
      <c r="Q188" s="39">
        <v>5.1453114763219787E-2</v>
      </c>
      <c r="R188" s="39">
        <v>8.1090108866834383E-3</v>
      </c>
      <c r="S188" s="37">
        <v>0.8</v>
      </c>
      <c r="T188" s="39">
        <v>1.1937122625066991E-2</v>
      </c>
      <c r="U188" s="39">
        <v>-0.96</v>
      </c>
      <c r="V188" s="39">
        <v>-0.95950605009827294</v>
      </c>
      <c r="W188" s="39">
        <v>-0.9394599165865225</v>
      </c>
      <c r="X188" s="39">
        <v>13.24</v>
      </c>
      <c r="Y188" s="39">
        <v>-7.0956187053362721E-2</v>
      </c>
      <c r="Z188" s="39">
        <v>-7.095618705336272</v>
      </c>
      <c r="AA188" s="39">
        <f>SUM($X$2:X188)</f>
        <v>2030.7600000000077</v>
      </c>
    </row>
    <row r="189" spans="1:27" x14ac:dyDescent="0.2">
      <c r="A189" s="37">
        <v>188</v>
      </c>
      <c r="B189" s="37" t="str">
        <v>Bookcase</v>
      </c>
      <c r="C189" s="38">
        <v>13.24</v>
      </c>
      <c r="D189" s="38">
        <v>29</v>
      </c>
      <c r="E189" s="38">
        <v>15.76</v>
      </c>
      <c r="F189" s="37">
        <v>25</v>
      </c>
      <c r="G189" s="37">
        <v>10</v>
      </c>
      <c r="H189" s="37">
        <v>49</v>
      </c>
      <c r="I189" s="37">
        <v>85</v>
      </c>
      <c r="J189" s="39">
        <v>82.762783535782802</v>
      </c>
      <c r="K189" s="37">
        <v>1</v>
      </c>
      <c r="L189" s="37">
        <v>50</v>
      </c>
      <c r="M189" s="37">
        <v>85</v>
      </c>
      <c r="N189" s="39">
        <v>9.2085863456792521E-4</v>
      </c>
      <c r="O189" s="39">
        <v>99.99783561313717</v>
      </c>
      <c r="P189" s="39">
        <v>9.9643057154241294E-3</v>
      </c>
      <c r="Q189" s="39">
        <v>3.8512457989938298E-2</v>
      </c>
      <c r="R189" s="39">
        <v>6.0695633792142755E-3</v>
      </c>
      <c r="S189" s="37">
        <v>0.8</v>
      </c>
      <c r="T189" s="39">
        <v>8.9348902536656866E-3</v>
      </c>
      <c r="U189" s="39">
        <v>-0.96</v>
      </c>
      <c r="V189" s="39">
        <v>-0.95963028040329656</v>
      </c>
      <c r="W189" s="39">
        <v>-0.94462582677041662</v>
      </c>
      <c r="X189" s="39">
        <v>13.24</v>
      </c>
      <c r="Y189" s="39">
        <v>-7.1346361538551104E-2</v>
      </c>
      <c r="Z189" s="39">
        <v>-7.1346361538551104</v>
      </c>
      <c r="AA189" s="39">
        <f>SUM($X$2:X189)</f>
        <v>2044.0000000000077</v>
      </c>
    </row>
    <row r="190" spans="1:27" x14ac:dyDescent="0.2">
      <c r="A190" s="37">
        <v>189</v>
      </c>
      <c r="B190" s="37" t="str">
        <v>Bookcase</v>
      </c>
      <c r="C190" s="38">
        <v>13.24</v>
      </c>
      <c r="D190" s="38">
        <v>29</v>
      </c>
      <c r="E190" s="38">
        <v>15.76</v>
      </c>
      <c r="F190" s="37">
        <v>25</v>
      </c>
      <c r="G190" s="37">
        <v>10</v>
      </c>
      <c r="H190" s="37">
        <v>50</v>
      </c>
      <c r="I190" s="37">
        <v>85</v>
      </c>
      <c r="J190" s="39">
        <v>82.762783535782802</v>
      </c>
      <c r="K190" s="37">
        <v>1</v>
      </c>
      <c r="L190" s="37">
        <v>51</v>
      </c>
      <c r="M190" s="37">
        <v>86</v>
      </c>
      <c r="N190" s="39">
        <v>6.826054190000228E-4</v>
      </c>
      <c r="O190" s="39">
        <v>99.998518218556171</v>
      </c>
      <c r="P190" s="39">
        <v>7.6500153557127141E-3</v>
      </c>
      <c r="Q190" s="39">
        <v>2.854815227451013E-2</v>
      </c>
      <c r="R190" s="39">
        <v>4.4991887984627962E-3</v>
      </c>
      <c r="S190" s="37">
        <v>0.8</v>
      </c>
      <c r="T190" s="39">
        <v>6.62317132768635E-3</v>
      </c>
      <c r="U190" s="39">
        <v>-0.96</v>
      </c>
      <c r="V190" s="39">
        <v>-0.95972593773816472</v>
      </c>
      <c r="W190" s="39">
        <v>-0.94860357761201564</v>
      </c>
      <c r="X190" s="39">
        <v>13.24</v>
      </c>
      <c r="Y190" s="39">
        <v>-7.1646795892146189E-2</v>
      </c>
      <c r="Z190" s="39">
        <v>-7.1646795892146189</v>
      </c>
      <c r="AA190" s="39">
        <f>SUM($X$2:X190)</f>
        <v>2057.2400000000075</v>
      </c>
    </row>
    <row r="191" spans="1:27" x14ac:dyDescent="0.2">
      <c r="A191" s="37">
        <v>190</v>
      </c>
      <c r="B191" s="37" t="str">
        <v>Bookcase</v>
      </c>
      <c r="C191" s="38">
        <v>13.24</v>
      </c>
      <c r="D191" s="38">
        <v>29</v>
      </c>
      <c r="E191" s="38">
        <v>15.76</v>
      </c>
      <c r="F191" s="37">
        <v>25</v>
      </c>
      <c r="G191" s="37">
        <v>10</v>
      </c>
      <c r="H191" s="37">
        <v>51</v>
      </c>
      <c r="I191" s="37">
        <v>85</v>
      </c>
      <c r="J191" s="39">
        <v>82.762783535782802</v>
      </c>
      <c r="K191" s="37">
        <v>1</v>
      </c>
      <c r="L191" s="37">
        <v>52</v>
      </c>
      <c r="M191" s="37">
        <v>87</v>
      </c>
      <c r="N191" s="39">
        <v>4.9968843414485839E-4</v>
      </c>
      <c r="O191" s="39">
        <v>99.999017906990318</v>
      </c>
      <c r="P191" s="39">
        <v>5.8570430067175581E-3</v>
      </c>
      <c r="Q191" s="39">
        <v>2.0898136918802379E-2</v>
      </c>
      <c r="R191" s="39">
        <v>3.293546378403255E-3</v>
      </c>
      <c r="S191" s="37">
        <v>0.8</v>
      </c>
      <c r="T191" s="39">
        <v>4.8483677651621516E-3</v>
      </c>
      <c r="U191" s="39">
        <v>-0.96</v>
      </c>
      <c r="V191" s="39">
        <v>-0.95979937788557945</v>
      </c>
      <c r="W191" s="39">
        <v>-0.95165746374201399</v>
      </c>
      <c r="X191" s="39">
        <v>13.24</v>
      </c>
      <c r="Y191" s="39">
        <v>-7.1877451944260873E-2</v>
      </c>
      <c r="Z191" s="39">
        <v>-7.1877451944260873</v>
      </c>
      <c r="AA191" s="39">
        <f>SUM($X$2:X191)</f>
        <v>2070.4800000000073</v>
      </c>
    </row>
    <row r="192" spans="1:27" x14ac:dyDescent="0.2">
      <c r="A192" s="37">
        <v>191</v>
      </c>
      <c r="B192" s="37" t="str">
        <v>Bookcase</v>
      </c>
      <c r="C192" s="38">
        <v>13.24</v>
      </c>
      <c r="D192" s="38">
        <v>29</v>
      </c>
      <c r="E192" s="38">
        <v>15.76</v>
      </c>
      <c r="F192" s="37">
        <v>25</v>
      </c>
      <c r="G192" s="37">
        <v>10</v>
      </c>
      <c r="H192" s="37">
        <v>52</v>
      </c>
      <c r="I192" s="37">
        <v>85</v>
      </c>
      <c r="J192" s="39">
        <v>82.762783535782802</v>
      </c>
      <c r="K192" s="37">
        <v>1</v>
      </c>
      <c r="L192" s="37">
        <v>53</v>
      </c>
      <c r="M192" s="37">
        <v>88</v>
      </c>
      <c r="N192" s="39">
        <v>3.5964261761512839E-4</v>
      </c>
      <c r="O192" s="39">
        <v>99.999377549607928</v>
      </c>
      <c r="P192" s="39">
        <v>4.4726510233115994E-3</v>
      </c>
      <c r="Q192" s="39">
        <v>1.5041093912088854E-2</v>
      </c>
      <c r="R192" s="39">
        <v>2.3704764005452032E-3</v>
      </c>
      <c r="S192" s="37">
        <v>0.8</v>
      </c>
      <c r="T192" s="39">
        <v>3.4895337876046147E-3</v>
      </c>
      <c r="U192" s="39">
        <v>-0.96</v>
      </c>
      <c r="V192" s="39">
        <v>-0.95985560549844395</v>
      </c>
      <c r="W192" s="39">
        <v>-0.9539955953102941</v>
      </c>
      <c r="X192" s="39">
        <v>13.24</v>
      </c>
      <c r="Y192" s="39">
        <v>-7.2054047984161179E-2</v>
      </c>
      <c r="Z192" s="39">
        <v>-7.2054047984161178</v>
      </c>
      <c r="AA192" s="39">
        <f>SUM($X$2:X192)</f>
        <v>2083.7200000000071</v>
      </c>
    </row>
    <row r="193" spans="1:27" x14ac:dyDescent="0.2">
      <c r="A193" s="37">
        <v>192</v>
      </c>
      <c r="B193" s="37" t="str">
        <v>Bookcase</v>
      </c>
      <c r="C193" s="38">
        <v>13.24</v>
      </c>
      <c r="D193" s="38">
        <v>29</v>
      </c>
      <c r="E193" s="38">
        <v>15.76</v>
      </c>
      <c r="F193" s="37">
        <v>25</v>
      </c>
      <c r="G193" s="37">
        <v>10</v>
      </c>
      <c r="H193" s="37">
        <v>53</v>
      </c>
      <c r="I193" s="37">
        <v>85</v>
      </c>
      <c r="J193" s="39">
        <v>82.762783535782802</v>
      </c>
      <c r="K193" s="37">
        <v>1</v>
      </c>
      <c r="L193" s="37">
        <v>54</v>
      </c>
      <c r="M193" s="37">
        <v>89</v>
      </c>
      <c r="N193" s="39">
        <v>2.5269853953793564E-4</v>
      </c>
      <c r="O193" s="39">
        <v>99.999630248147469</v>
      </c>
      <c r="P193" s="39">
        <v>3.4071076912873576E-3</v>
      </c>
      <c r="Q193" s="39">
        <v>1.056844288878267E-2</v>
      </c>
      <c r="R193" s="39">
        <v>1.6655865992721488E-3</v>
      </c>
      <c r="S193" s="37">
        <v>0.8</v>
      </c>
      <c r="T193" s="39">
        <v>2.4518787501975796E-3</v>
      </c>
      <c r="U193" s="39">
        <v>-0.96</v>
      </c>
      <c r="V193" s="39">
        <v>-0.95989854294826771</v>
      </c>
      <c r="W193" s="39">
        <v>-0.95578107759879793</v>
      </c>
      <c r="X193" s="39">
        <v>13.24</v>
      </c>
      <c r="Y193" s="39">
        <v>-7.2188903141903168E-2</v>
      </c>
      <c r="Z193" s="39">
        <v>-7.2188903141903165</v>
      </c>
      <c r="AA193" s="39">
        <f>SUM($X$2:X193)</f>
        <v>2096.9600000000069</v>
      </c>
    </row>
    <row r="194" spans="1:27" x14ac:dyDescent="0.2">
      <c r="A194" s="37">
        <v>193</v>
      </c>
      <c r="B194" s="37" t="str">
        <v>Bookcase</v>
      </c>
      <c r="C194" s="38">
        <v>13.24</v>
      </c>
      <c r="D194" s="38">
        <v>29</v>
      </c>
      <c r="E194" s="38">
        <v>15.76</v>
      </c>
      <c r="F194" s="37">
        <v>25</v>
      </c>
      <c r="G194" s="37">
        <v>10</v>
      </c>
      <c r="H194" s="37">
        <v>54</v>
      </c>
      <c r="I194" s="37">
        <v>85</v>
      </c>
      <c r="J194" s="39">
        <v>82.762783535782802</v>
      </c>
      <c r="K194" s="37">
        <v>1</v>
      </c>
      <c r="L194" s="37">
        <v>55</v>
      </c>
      <c r="M194" s="37">
        <v>90</v>
      </c>
      <c r="N194" s="39">
        <v>1.7123231535548861E-4</v>
      </c>
      <c r="O194" s="39">
        <v>99.999801480462821</v>
      </c>
      <c r="P194" s="39">
        <v>2.5894018453783882E-3</v>
      </c>
      <c r="Q194" s="39">
        <v>7.1613351974946227E-3</v>
      </c>
      <c r="R194" s="39">
        <v>1.1286264271251525E-3</v>
      </c>
      <c r="S194" s="37">
        <v>0.8</v>
      </c>
      <c r="T194" s="39">
        <v>1.6614297658187527E-3</v>
      </c>
      <c r="U194" s="39">
        <v>-0.96</v>
      </c>
      <c r="V194" s="39">
        <v>-0.95993125118210398</v>
      </c>
      <c r="W194" s="39">
        <v>-0.95714119498916006</v>
      </c>
      <c r="X194" s="39">
        <v>13.24</v>
      </c>
      <c r="Y194" s="39">
        <v>-7.2291631041477344E-2</v>
      </c>
      <c r="Z194" s="39">
        <v>-7.2291631041477347</v>
      </c>
      <c r="AA194" s="39">
        <f>SUM($X$2:X194)</f>
        <v>2110.2000000000066</v>
      </c>
    </row>
    <row r="195" spans="1:27" x14ac:dyDescent="0.2">
      <c r="A195" s="37">
        <v>194</v>
      </c>
      <c r="B195" s="37" t="str">
        <v>Bookcase</v>
      </c>
      <c r="C195" s="38">
        <v>13.24</v>
      </c>
      <c r="D195" s="38">
        <v>29</v>
      </c>
      <c r="E195" s="38">
        <v>15.76</v>
      </c>
      <c r="F195" s="37">
        <v>25</v>
      </c>
      <c r="G195" s="37">
        <v>10</v>
      </c>
      <c r="H195" s="37">
        <v>55</v>
      </c>
      <c r="I195" s="37">
        <v>85</v>
      </c>
      <c r="J195" s="39">
        <v>82.762783535782802</v>
      </c>
      <c r="K195" s="37">
        <v>1</v>
      </c>
      <c r="L195" s="37">
        <v>56</v>
      </c>
      <c r="M195" s="37">
        <v>91</v>
      </c>
      <c r="N195" s="39">
        <v>1.0931798497670653E-4</v>
      </c>
      <c r="O195" s="39">
        <v>99.9999107984478</v>
      </c>
      <c r="P195" s="39">
        <v>1.9636297327452782E-3</v>
      </c>
      <c r="Q195" s="39">
        <v>4.5719333521105909E-3</v>
      </c>
      <c r="R195" s="39">
        <v>7.2053669629262905E-4</v>
      </c>
      <c r="S195" s="37">
        <v>0.8</v>
      </c>
      <c r="T195" s="39">
        <v>1.0606885376896571E-3</v>
      </c>
      <c r="U195" s="39">
        <v>-0.96</v>
      </c>
      <c r="V195" s="39">
        <v>-0.95995610943981968</v>
      </c>
      <c r="W195" s="39">
        <v>-0.9581748842058373</v>
      </c>
      <c r="X195" s="39">
        <v>13.24</v>
      </c>
      <c r="Y195" s="39">
        <v>-7.2369704245153876E-2</v>
      </c>
      <c r="Z195" s="39">
        <v>-7.2369704245153876</v>
      </c>
      <c r="AA195" s="39">
        <f>SUM($X$2:X195)</f>
        <v>2123.4400000000064</v>
      </c>
    </row>
    <row r="196" spans="1:27" x14ac:dyDescent="0.2">
      <c r="A196" s="37">
        <v>195</v>
      </c>
      <c r="B196" s="37" t="str">
        <v>Bookcase</v>
      </c>
      <c r="C196" s="38">
        <v>13.24</v>
      </c>
      <c r="D196" s="38">
        <v>29</v>
      </c>
      <c r="E196" s="38">
        <v>15.76</v>
      </c>
      <c r="F196" s="37">
        <v>25</v>
      </c>
      <c r="G196" s="37">
        <v>10</v>
      </c>
      <c r="H196" s="37">
        <v>56</v>
      </c>
      <c r="I196" s="37">
        <v>85</v>
      </c>
      <c r="J196" s="39">
        <v>82.762783535782802</v>
      </c>
      <c r="K196" s="37">
        <v>1</v>
      </c>
      <c r="L196" s="37">
        <v>57</v>
      </c>
      <c r="M196" s="37">
        <v>92</v>
      </c>
      <c r="N196" s="39">
        <v>6.2366284439636184E-5</v>
      </c>
      <c r="O196" s="39">
        <v>99.999973164732239</v>
      </c>
      <c r="P196" s="39">
        <v>1.4859900680234553E-3</v>
      </c>
      <c r="Q196" s="39">
        <v>2.6083036193682574E-3</v>
      </c>
      <c r="R196" s="39">
        <v>4.1106865041243734E-4</v>
      </c>
      <c r="S196" s="37">
        <v>0.8</v>
      </c>
      <c r="T196" s="39">
        <v>6.0512643969343573E-4</v>
      </c>
      <c r="U196" s="39">
        <v>-0.96</v>
      </c>
      <c r="V196" s="39">
        <v>-0.95997496028525409</v>
      </c>
      <c r="W196" s="39">
        <v>-0.95895876519514822</v>
      </c>
      <c r="X196" s="39">
        <v>13.24</v>
      </c>
      <c r="Y196" s="39">
        <v>-7.2428909757941709E-2</v>
      </c>
      <c r="Z196" s="39">
        <v>-7.2428909757941708</v>
      </c>
      <c r="AA196" s="39">
        <f>SUM($X$2:X196)</f>
        <v>2136.6800000000062</v>
      </c>
    </row>
    <row r="197" spans="1:27" x14ac:dyDescent="0.2">
      <c r="A197" s="37">
        <v>196</v>
      </c>
      <c r="B197" s="37" t="str">
        <v>Bookcase</v>
      </c>
      <c r="C197" s="38">
        <v>13.24</v>
      </c>
      <c r="D197" s="38">
        <v>29</v>
      </c>
      <c r="E197" s="38">
        <v>15.76</v>
      </c>
      <c r="F197" s="37">
        <v>25</v>
      </c>
      <c r="G197" s="37">
        <v>10</v>
      </c>
      <c r="H197" s="37">
        <v>57</v>
      </c>
      <c r="I197" s="37">
        <v>85</v>
      </c>
      <c r="J197" s="39">
        <v>82.762783535782802</v>
      </c>
      <c r="K197" s="37">
        <v>1</v>
      </c>
      <c r="L197" s="37">
        <v>58</v>
      </c>
      <c r="M197" s="37">
        <v>93</v>
      </c>
      <c r="N197" s="39">
        <v>2.6835267817034266E-5</v>
      </c>
      <c r="O197" s="39">
        <v>100.00000000000006</v>
      </c>
      <c r="P197" s="39">
        <v>1.122313551375609E-3</v>
      </c>
      <c r="Q197" s="39">
        <v>1.1223135513489524E-3</v>
      </c>
      <c r="R197" s="39">
        <v>1.7687661569259491E-4</v>
      </c>
      <c r="S197" s="37">
        <v>0.8</v>
      </c>
      <c r="T197" s="39">
        <v>2.6037674391295699E-4</v>
      </c>
      <c r="U197" s="39">
        <v>-0.96</v>
      </c>
      <c r="V197" s="39">
        <v>-0.95998922578990697</v>
      </c>
      <c r="W197" s="39">
        <v>-0.95955197243030144</v>
      </c>
      <c r="X197" s="39">
        <v>13.24</v>
      </c>
      <c r="Y197" s="39">
        <v>-7.2473713929781081E-2</v>
      </c>
      <c r="Z197" s="39">
        <v>-7.2473713929781081</v>
      </c>
      <c r="AA197" s="39">
        <f>SUM($X$2:X197)</f>
        <v>2149.920000000006</v>
      </c>
    </row>
    <row r="198" spans="1:27" x14ac:dyDescent="0.2">
      <c r="A198" s="37">
        <v>200</v>
      </c>
      <c r="B198" s="37" t="str">
        <v>Bookcase</v>
      </c>
      <c r="C198" s="38">
        <v>13.24</v>
      </c>
      <c r="D198" s="38">
        <v>29</v>
      </c>
      <c r="E198" s="38">
        <v>15.76</v>
      </c>
      <c r="F198" s="37">
        <v>25</v>
      </c>
      <c r="G198" s="37">
        <v>10</v>
      </c>
      <c r="H198" s="37">
        <v>58</v>
      </c>
      <c r="I198" s="37">
        <v>85</v>
      </c>
      <c r="J198" s="39">
        <v>82.762783535782802</v>
      </c>
      <c r="K198" s="37">
        <v>1</v>
      </c>
      <c r="L198" s="37">
        <v>59</v>
      </c>
      <c r="M198" s="37">
        <v>94</v>
      </c>
      <c r="N198" s="39">
        <v>0</v>
      </c>
      <c r="O198" s="39">
        <v>100.00000000000006</v>
      </c>
      <c r="P198" s="39">
        <v>0</v>
      </c>
      <c r="Q198" s="39">
        <v>0</v>
      </c>
      <c r="R198" s="39">
        <v>0</v>
      </c>
      <c r="S198" s="37">
        <v>0.8</v>
      </c>
      <c r="T198" s="39">
        <v>0</v>
      </c>
      <c r="U198" s="39">
        <v>-0.96</v>
      </c>
      <c r="V198" s="39">
        <v>-0.96</v>
      </c>
      <c r="W198" s="39">
        <v>-0.96</v>
      </c>
      <c r="X198" s="39">
        <v>13.24</v>
      </c>
      <c r="Y198" s="39">
        <v>-7.2507552870090627E-2</v>
      </c>
      <c r="Z198" s="39">
        <v>-7.2507552870090626</v>
      </c>
      <c r="AA198" s="39">
        <f>SUM($X$2:X198)</f>
        <v>2163.1600000000058</v>
      </c>
    </row>
    <row r="199" spans="1:27" x14ac:dyDescent="0.2">
      <c r="A199" s="37">
        <v>200</v>
      </c>
      <c r="B199" s="37" t="str">
        <v>Bookcase</v>
      </c>
      <c r="C199" s="38">
        <v>13.24</v>
      </c>
      <c r="D199" s="38">
        <v>29</v>
      </c>
      <c r="E199" s="38">
        <v>15.76</v>
      </c>
      <c r="F199" s="37">
        <v>25</v>
      </c>
      <c r="G199" s="37">
        <v>10</v>
      </c>
      <c r="H199" s="37">
        <v>59</v>
      </c>
      <c r="I199" s="37">
        <v>85</v>
      </c>
      <c r="J199" s="39">
        <v>82.762783535782802</v>
      </c>
      <c r="K199" s="37">
        <v>1</v>
      </c>
      <c r="L199" s="37">
        <v>60</v>
      </c>
      <c r="M199" s="37">
        <v>95</v>
      </c>
      <c r="N199" s="39">
        <v>0</v>
      </c>
      <c r="O199" s="39">
        <v>100.00000000000006</v>
      </c>
      <c r="P199" s="39">
        <v>0</v>
      </c>
      <c r="Q199" s="39">
        <v>0</v>
      </c>
      <c r="R199" s="39">
        <v>0</v>
      </c>
      <c r="S199" s="37">
        <v>0.8</v>
      </c>
      <c r="T199" s="39">
        <v>0</v>
      </c>
      <c r="U199" s="39">
        <v>-0.96</v>
      </c>
      <c r="V199" s="39">
        <v>-0.96</v>
      </c>
      <c r="W199" s="39">
        <v>-0.96</v>
      </c>
      <c r="X199" s="39">
        <v>13.24</v>
      </c>
      <c r="Y199" s="39">
        <v>-7.2507552870090627E-2</v>
      </c>
      <c r="Z199" s="39">
        <v>-7.2507552870090626</v>
      </c>
      <c r="AA199" s="39">
        <f>SUM($X$2:X199)</f>
        <v>2176.4000000000055</v>
      </c>
    </row>
    <row r="200" spans="1:27" x14ac:dyDescent="0.2">
      <c r="A200" s="37">
        <v>200</v>
      </c>
      <c r="B200" s="37" t="str">
        <v>Bookcase</v>
      </c>
      <c r="C200" s="38">
        <v>13.24</v>
      </c>
      <c r="D200" s="38">
        <v>29</v>
      </c>
      <c r="E200" s="38">
        <v>15.76</v>
      </c>
      <c r="F200" s="37">
        <v>25</v>
      </c>
      <c r="G200" s="37">
        <v>10</v>
      </c>
      <c r="H200" s="37">
        <v>60</v>
      </c>
      <c r="I200" s="37">
        <v>85</v>
      </c>
      <c r="J200" s="39">
        <v>82.762783535782802</v>
      </c>
      <c r="K200" s="37">
        <v>1</v>
      </c>
      <c r="L200" s="37">
        <v>61</v>
      </c>
      <c r="M200" s="37">
        <v>96</v>
      </c>
      <c r="N200" s="39">
        <v>0</v>
      </c>
      <c r="O200" s="39">
        <v>100.00000000000006</v>
      </c>
      <c r="P200" s="39">
        <v>0</v>
      </c>
      <c r="Q200" s="39">
        <v>0</v>
      </c>
      <c r="R200" s="39">
        <v>0</v>
      </c>
      <c r="S200" s="37">
        <v>0.8</v>
      </c>
      <c r="T200" s="39">
        <v>0</v>
      </c>
      <c r="U200" s="39">
        <v>-0.96</v>
      </c>
      <c r="V200" s="39">
        <v>-0.96</v>
      </c>
      <c r="W200" s="39">
        <v>-0.96</v>
      </c>
      <c r="X200" s="39">
        <v>13.24</v>
      </c>
      <c r="Y200" s="39">
        <v>-7.2507552870090627E-2</v>
      </c>
      <c r="Z200" s="39">
        <v>-7.2507552870090626</v>
      </c>
      <c r="AA200" s="39">
        <f>SUM($X$2:X200)</f>
        <v>2189.6400000000053</v>
      </c>
    </row>
    <row r="201" spans="1:27" x14ac:dyDescent="0.2">
      <c r="A201" s="37">
        <v>200</v>
      </c>
      <c r="B201" s="37" t="str">
        <v>Bookcase</v>
      </c>
      <c r="C201" s="38">
        <v>13.24</v>
      </c>
      <c r="D201" s="38">
        <v>29</v>
      </c>
      <c r="E201" s="38">
        <v>15.76</v>
      </c>
      <c r="F201" s="37">
        <v>25</v>
      </c>
      <c r="G201" s="37">
        <v>10</v>
      </c>
      <c r="H201" s="37">
        <v>61</v>
      </c>
      <c r="I201" s="37">
        <v>85</v>
      </c>
      <c r="J201" s="39">
        <v>82.762783535782802</v>
      </c>
      <c r="K201" s="37">
        <v>1</v>
      </c>
      <c r="L201" s="37">
        <v>62</v>
      </c>
      <c r="M201" s="37">
        <v>97</v>
      </c>
      <c r="N201" s="39">
        <v>0</v>
      </c>
      <c r="O201" s="39">
        <v>100.00000000000006</v>
      </c>
      <c r="P201" s="39">
        <v>0</v>
      </c>
      <c r="Q201" s="39">
        <v>0</v>
      </c>
      <c r="R201" s="39">
        <v>0</v>
      </c>
      <c r="S201" s="37">
        <v>0.8</v>
      </c>
      <c r="T201" s="39">
        <v>0</v>
      </c>
      <c r="U201" s="39">
        <v>-0.96</v>
      </c>
      <c r="V201" s="39">
        <v>-0.96</v>
      </c>
      <c r="W201" s="39">
        <v>-0.96</v>
      </c>
      <c r="X201" s="39">
        <v>13.24</v>
      </c>
      <c r="Y201" s="39">
        <v>-7.2507552870090627E-2</v>
      </c>
      <c r="Z201" s="39">
        <v>-7.2507552870090626</v>
      </c>
      <c r="AA201" s="39">
        <f>SUM($X$2:X201)</f>
        <v>2202.8800000000051</v>
      </c>
    </row>
    <row r="202" spans="1:27" x14ac:dyDescent="0.2">
      <c r="A202" s="37">
        <v>200</v>
      </c>
      <c r="B202" s="37" t="str">
        <v>Bookcase</v>
      </c>
      <c r="C202" s="38">
        <v>13.24</v>
      </c>
      <c r="D202" s="38">
        <v>29</v>
      </c>
      <c r="E202" s="38">
        <v>15.76</v>
      </c>
      <c r="F202" s="37">
        <v>25</v>
      </c>
      <c r="G202" s="37">
        <v>10</v>
      </c>
      <c r="H202" s="37">
        <v>62</v>
      </c>
      <c r="I202" s="37">
        <v>85</v>
      </c>
      <c r="J202" s="39">
        <v>82.762783535782802</v>
      </c>
      <c r="K202" s="37">
        <v>1</v>
      </c>
      <c r="L202" s="37">
        <v>63</v>
      </c>
      <c r="M202" s="37">
        <v>98</v>
      </c>
      <c r="N202" s="39">
        <v>0</v>
      </c>
      <c r="O202" s="39">
        <v>100.00000000000006</v>
      </c>
      <c r="P202" s="39">
        <v>0</v>
      </c>
      <c r="Q202" s="39">
        <v>0</v>
      </c>
      <c r="R202" s="39">
        <v>0</v>
      </c>
      <c r="S202" s="37">
        <v>0.8</v>
      </c>
      <c r="T202" s="39">
        <v>0</v>
      </c>
      <c r="U202" s="39">
        <v>-0.96</v>
      </c>
      <c r="V202" s="39">
        <v>-0.96</v>
      </c>
      <c r="W202" s="39">
        <v>-0.96</v>
      </c>
      <c r="X202" s="39">
        <v>13.24</v>
      </c>
      <c r="Y202" s="39">
        <v>-7.2507552870090627E-2</v>
      </c>
      <c r="Z202" s="39">
        <v>-7.2507552870090626</v>
      </c>
      <c r="AA202" s="39">
        <f>SUM($X$2:X202)</f>
        <v>2216.1200000000049</v>
      </c>
    </row>
    <row r="203" spans="1:27" x14ac:dyDescent="0.2">
      <c r="A203" s="37">
        <v>200</v>
      </c>
      <c r="B203" s="37" t="str">
        <v>Bookcase</v>
      </c>
      <c r="C203" s="38">
        <v>13.24</v>
      </c>
      <c r="D203" s="38">
        <v>29</v>
      </c>
      <c r="E203" s="38">
        <v>15.76</v>
      </c>
      <c r="F203" s="37">
        <v>25</v>
      </c>
      <c r="G203" s="37">
        <v>10</v>
      </c>
      <c r="H203" s="37">
        <v>63</v>
      </c>
      <c r="I203" s="37">
        <v>85</v>
      </c>
      <c r="J203" s="39">
        <v>82.762783535782802</v>
      </c>
      <c r="K203" s="37">
        <v>1</v>
      </c>
      <c r="L203" s="37">
        <v>64</v>
      </c>
      <c r="M203" s="37">
        <v>99</v>
      </c>
      <c r="N203" s="39">
        <v>0</v>
      </c>
      <c r="O203" s="39">
        <v>100.00000000000006</v>
      </c>
      <c r="P203" s="39">
        <v>0</v>
      </c>
      <c r="Q203" s="39">
        <v>0</v>
      </c>
      <c r="R203" s="39">
        <v>0</v>
      </c>
      <c r="S203" s="37">
        <v>0.8</v>
      </c>
      <c r="T203" s="39">
        <v>0</v>
      </c>
      <c r="U203" s="39">
        <v>-0.96</v>
      </c>
      <c r="V203" s="39">
        <v>-0.96</v>
      </c>
      <c r="W203" s="39">
        <v>-0.96</v>
      </c>
      <c r="X203" s="39">
        <v>13.24</v>
      </c>
      <c r="Y203" s="39">
        <v>-7.2507552870090627E-2</v>
      </c>
      <c r="Z203" s="39">
        <v>-7.2507552870090626</v>
      </c>
      <c r="AA203" s="39">
        <f>SUM($X$2:X203)</f>
        <v>2229.3600000000047</v>
      </c>
    </row>
    <row r="204" spans="1:27" x14ac:dyDescent="0.2">
      <c r="A204" s="37">
        <v>200</v>
      </c>
      <c r="B204" s="37" t="str">
        <v>Bookcase</v>
      </c>
      <c r="C204" s="38">
        <v>13.24</v>
      </c>
      <c r="D204" s="38">
        <v>29</v>
      </c>
      <c r="E204" s="38">
        <v>15.76</v>
      </c>
      <c r="F204" s="37">
        <v>25</v>
      </c>
      <c r="G204" s="37">
        <v>10</v>
      </c>
      <c r="H204" s="37">
        <v>64</v>
      </c>
      <c r="I204" s="37">
        <v>85</v>
      </c>
      <c r="J204" s="39">
        <v>82.762783535782802</v>
      </c>
      <c r="K204" s="37">
        <v>1</v>
      </c>
      <c r="L204" s="37">
        <v>65</v>
      </c>
      <c r="M204" s="37">
        <v>100</v>
      </c>
      <c r="N204" s="39">
        <v>0</v>
      </c>
      <c r="O204" s="39">
        <v>100.00000000000006</v>
      </c>
      <c r="P204" s="39">
        <v>0</v>
      </c>
      <c r="Q204" s="39">
        <v>0</v>
      </c>
      <c r="R204" s="39">
        <v>0</v>
      </c>
      <c r="S204" s="37">
        <v>0.8</v>
      </c>
      <c r="T204" s="39">
        <v>0</v>
      </c>
      <c r="U204" s="39">
        <v>-0.96</v>
      </c>
      <c r="V204" s="39">
        <v>-0.96</v>
      </c>
      <c r="W204" s="39">
        <v>-0.96</v>
      </c>
      <c r="X204" s="39">
        <v>13.24</v>
      </c>
      <c r="Y204" s="39">
        <v>-7.2507552870090627E-2</v>
      </c>
      <c r="Z204" s="39">
        <v>-7.2507552870090626</v>
      </c>
      <c r="AA204" s="39">
        <f>SUM($X$2:X204)</f>
        <v>2242.6000000000045</v>
      </c>
    </row>
    <row r="205" spans="1:27" x14ac:dyDescent="0.2">
      <c r="A205" s="37" t="str">
        <v/>
      </c>
      <c r="B205" s="37" t="str">
        <v>Keyboard</v>
      </c>
      <c r="C205" s="38">
        <v>17.88</v>
      </c>
      <c r="D205" s="38">
        <v>37.229999999999997</v>
      </c>
      <c r="E205" s="38">
        <v>19.349999999999998</v>
      </c>
      <c r="F205" s="37">
        <v>26</v>
      </c>
      <c r="G205" s="37">
        <v>0</v>
      </c>
      <c r="H205" s="37" t="str">
        <v/>
      </c>
      <c r="I205" s="37">
        <v>59</v>
      </c>
      <c r="J205" s="39">
        <v>64.979992541191081</v>
      </c>
      <c r="K205" s="37">
        <v>0</v>
      </c>
      <c r="L205" s="37" t="str">
        <v/>
      </c>
      <c r="M205" s="37">
        <v>0</v>
      </c>
      <c r="N205" s="39">
        <v>0</v>
      </c>
      <c r="O205" s="39">
        <v>0</v>
      </c>
      <c r="P205" s="39">
        <v>0</v>
      </c>
      <c r="Q205" s="39">
        <v>0</v>
      </c>
      <c r="R205" s="39">
        <v>0</v>
      </c>
      <c r="S205" s="37">
        <v>0.8</v>
      </c>
      <c r="T205" s="39">
        <v>0</v>
      </c>
      <c r="U205" s="39">
        <v>-0.87</v>
      </c>
      <c r="V205" s="39" t="str">
        <v/>
      </c>
      <c r="W205" s="39" t="str">
        <v/>
      </c>
      <c r="X205" s="39" t="str">
        <v/>
      </c>
      <c r="Y205" s="39" t="str">
        <v/>
      </c>
      <c r="Z205" s="39" t="str">
        <v/>
      </c>
      <c r="AA205" s="39">
        <f>SUM($X$2:X205)</f>
        <v>2242.6000000000045</v>
      </c>
    </row>
    <row r="206" spans="1:27" x14ac:dyDescent="0.2">
      <c r="A206" s="37" t="str">
        <v/>
      </c>
      <c r="B206" s="37" t="str">
        <v>Keyboard</v>
      </c>
      <c r="C206" s="38">
        <v>17.88</v>
      </c>
      <c r="D206" s="38">
        <v>37.229999999999997</v>
      </c>
      <c r="E206" s="38">
        <v>19.349999999999998</v>
      </c>
      <c r="F206" s="37">
        <v>26</v>
      </c>
      <c r="G206" s="37">
        <v>0</v>
      </c>
      <c r="H206" s="37" t="str">
        <v/>
      </c>
      <c r="I206" s="37">
        <v>59</v>
      </c>
      <c r="J206" s="39">
        <v>64.979992541191081</v>
      </c>
      <c r="K206" s="37">
        <v>1</v>
      </c>
      <c r="L206" s="37" t="str">
        <v/>
      </c>
      <c r="M206" s="37">
        <v>1</v>
      </c>
      <c r="N206" s="39">
        <v>2.4999999999999996</v>
      </c>
      <c r="O206" s="39">
        <v>2.4999999999999996</v>
      </c>
      <c r="P206" s="39">
        <v>0</v>
      </c>
      <c r="Q206" s="39">
        <v>100</v>
      </c>
      <c r="R206" s="39">
        <v>19.349999999999998</v>
      </c>
      <c r="S206" s="37">
        <v>0.8</v>
      </c>
      <c r="T206" s="39">
        <v>29.783999999999995</v>
      </c>
      <c r="U206" s="39">
        <v>-0.87</v>
      </c>
      <c r="V206" s="39" t="str">
        <v/>
      </c>
      <c r="W206" s="39" t="str">
        <v/>
      </c>
      <c r="X206" s="39" t="str">
        <v/>
      </c>
      <c r="Y206" s="39" t="str">
        <v/>
      </c>
      <c r="Z206" s="39" t="str">
        <v/>
      </c>
      <c r="AA206" s="39">
        <f>SUM($X$2:X206)</f>
        <v>2242.6000000000045</v>
      </c>
    </row>
    <row r="207" spans="1:27" x14ac:dyDescent="0.2">
      <c r="A207" s="37" t="str">
        <v/>
      </c>
      <c r="B207" s="37" t="str">
        <v>Keyboard</v>
      </c>
      <c r="C207" s="38">
        <v>17.88</v>
      </c>
      <c r="D207" s="38">
        <v>37.229999999999997</v>
      </c>
      <c r="E207" s="38">
        <v>19.349999999999998</v>
      </c>
      <c r="F207" s="37">
        <v>26</v>
      </c>
      <c r="G207" s="37">
        <v>0</v>
      </c>
      <c r="H207" s="37" t="str">
        <v/>
      </c>
      <c r="I207" s="37">
        <v>59</v>
      </c>
      <c r="J207" s="39">
        <v>64.979992541191081</v>
      </c>
      <c r="K207" s="37">
        <v>1</v>
      </c>
      <c r="L207" s="37" t="str">
        <v/>
      </c>
      <c r="M207" s="37">
        <v>2</v>
      </c>
      <c r="N207" s="39">
        <v>2.4999999999999996</v>
      </c>
      <c r="O207" s="39">
        <v>4.9999999999999991</v>
      </c>
      <c r="P207" s="39">
        <v>0</v>
      </c>
      <c r="Q207" s="39">
        <v>100</v>
      </c>
      <c r="R207" s="39">
        <v>19.349999999999998</v>
      </c>
      <c r="S207" s="37">
        <v>0.8</v>
      </c>
      <c r="T207" s="39">
        <v>29.783999999999995</v>
      </c>
      <c r="U207" s="39">
        <v>-0.87</v>
      </c>
      <c r="V207" s="39" t="str">
        <v/>
      </c>
      <c r="W207" s="39" t="str">
        <v/>
      </c>
      <c r="X207" s="39" t="str">
        <v/>
      </c>
      <c r="Y207" s="39" t="str">
        <v/>
      </c>
      <c r="Z207" s="39" t="str">
        <v/>
      </c>
      <c r="AA207" s="39">
        <f>SUM($X$2:X207)</f>
        <v>2242.6000000000045</v>
      </c>
    </row>
    <row r="208" spans="1:27" x14ac:dyDescent="0.2">
      <c r="A208" s="37" t="str">
        <v/>
      </c>
      <c r="B208" s="37" t="str">
        <v>Keyboard</v>
      </c>
      <c r="C208" s="38">
        <v>17.88</v>
      </c>
      <c r="D208" s="38">
        <v>37.229999999999997</v>
      </c>
      <c r="E208" s="38">
        <v>19.349999999999998</v>
      </c>
      <c r="F208" s="37">
        <v>26</v>
      </c>
      <c r="G208" s="37">
        <v>0</v>
      </c>
      <c r="H208" s="37" t="str">
        <v/>
      </c>
      <c r="I208" s="37">
        <v>59</v>
      </c>
      <c r="J208" s="39">
        <v>64.979992541191081</v>
      </c>
      <c r="K208" s="37">
        <v>1</v>
      </c>
      <c r="L208" s="37" t="str">
        <v/>
      </c>
      <c r="M208" s="37">
        <v>3</v>
      </c>
      <c r="N208" s="39">
        <v>2.4999999999999996</v>
      </c>
      <c r="O208" s="39">
        <v>7.4999999999999982</v>
      </c>
      <c r="P208" s="39">
        <v>0</v>
      </c>
      <c r="Q208" s="39">
        <v>100</v>
      </c>
      <c r="R208" s="39">
        <v>19.349999999999998</v>
      </c>
      <c r="S208" s="37">
        <v>0.8</v>
      </c>
      <c r="T208" s="39">
        <v>29.783999999999995</v>
      </c>
      <c r="U208" s="39">
        <v>-0.87</v>
      </c>
      <c r="V208" s="39" t="str">
        <v/>
      </c>
      <c r="W208" s="39" t="str">
        <v/>
      </c>
      <c r="X208" s="39" t="str">
        <v/>
      </c>
      <c r="Y208" s="39" t="str">
        <v/>
      </c>
      <c r="Z208" s="39" t="str">
        <v/>
      </c>
      <c r="AA208" s="39">
        <f>SUM($X$2:X208)</f>
        <v>2242.6000000000045</v>
      </c>
    </row>
    <row r="209" spans="1:27" x14ac:dyDescent="0.2">
      <c r="A209" s="37" t="str">
        <v/>
      </c>
      <c r="B209" s="37" t="str">
        <v>Keyboard</v>
      </c>
      <c r="C209" s="38">
        <v>17.88</v>
      </c>
      <c r="D209" s="38">
        <v>37.229999999999997</v>
      </c>
      <c r="E209" s="38">
        <v>19.349999999999998</v>
      </c>
      <c r="F209" s="37">
        <v>26</v>
      </c>
      <c r="G209" s="37">
        <v>0</v>
      </c>
      <c r="H209" s="37" t="str">
        <v/>
      </c>
      <c r="I209" s="37">
        <v>59</v>
      </c>
      <c r="J209" s="39">
        <v>64.979992541191081</v>
      </c>
      <c r="K209" s="37">
        <v>1</v>
      </c>
      <c r="L209" s="37" t="str">
        <v/>
      </c>
      <c r="M209" s="37">
        <v>4</v>
      </c>
      <c r="N209" s="39">
        <v>2.4999999999999996</v>
      </c>
      <c r="O209" s="39">
        <v>9.9999999999999982</v>
      </c>
      <c r="P209" s="39">
        <v>0</v>
      </c>
      <c r="Q209" s="39">
        <v>100</v>
      </c>
      <c r="R209" s="39">
        <v>19.349999999999998</v>
      </c>
      <c r="S209" s="37">
        <v>0.8</v>
      </c>
      <c r="T209" s="39">
        <v>29.783999999999995</v>
      </c>
      <c r="U209" s="39">
        <v>-0.87</v>
      </c>
      <c r="V209" s="39" t="str">
        <v/>
      </c>
      <c r="W209" s="39" t="str">
        <v/>
      </c>
      <c r="X209" s="39" t="str">
        <v/>
      </c>
      <c r="Y209" s="39" t="str">
        <v/>
      </c>
      <c r="Z209" s="39" t="str">
        <v/>
      </c>
      <c r="AA209" s="39">
        <f>SUM($X$2:X209)</f>
        <v>2242.6000000000045</v>
      </c>
    </row>
    <row r="210" spans="1:27" x14ac:dyDescent="0.2">
      <c r="A210" s="37" t="str">
        <v/>
      </c>
      <c r="B210" s="37" t="str">
        <v>Keyboard</v>
      </c>
      <c r="C210" s="38">
        <v>17.88</v>
      </c>
      <c r="D210" s="38">
        <v>37.229999999999997</v>
      </c>
      <c r="E210" s="38">
        <v>19.349999999999998</v>
      </c>
      <c r="F210" s="37">
        <v>26</v>
      </c>
      <c r="G210" s="37">
        <v>0</v>
      </c>
      <c r="H210" s="37" t="str">
        <v/>
      </c>
      <c r="I210" s="37">
        <v>59</v>
      </c>
      <c r="J210" s="39">
        <v>64.979992541191081</v>
      </c>
      <c r="K210" s="37">
        <v>1</v>
      </c>
      <c r="L210" s="37" t="str">
        <v/>
      </c>
      <c r="M210" s="37">
        <v>5</v>
      </c>
      <c r="N210" s="39">
        <v>2.4999999999999996</v>
      </c>
      <c r="O210" s="39">
        <v>12.499999999999998</v>
      </c>
      <c r="P210" s="39">
        <v>0</v>
      </c>
      <c r="Q210" s="39">
        <v>100</v>
      </c>
      <c r="R210" s="39">
        <v>19.349999999999998</v>
      </c>
      <c r="S210" s="37">
        <v>0.8</v>
      </c>
      <c r="T210" s="39">
        <v>29.783999999999995</v>
      </c>
      <c r="U210" s="39">
        <v>-0.87</v>
      </c>
      <c r="V210" s="39" t="str">
        <v/>
      </c>
      <c r="W210" s="39" t="str">
        <v/>
      </c>
      <c r="X210" s="39" t="str">
        <v/>
      </c>
      <c r="Y210" s="39" t="str">
        <v/>
      </c>
      <c r="Z210" s="39" t="str">
        <v/>
      </c>
      <c r="AA210" s="39">
        <f>SUM($X$2:X210)</f>
        <v>2242.6000000000045</v>
      </c>
    </row>
    <row r="211" spans="1:27" x14ac:dyDescent="0.2">
      <c r="A211" s="37" t="str">
        <v/>
      </c>
      <c r="B211" s="37" t="str">
        <v>Keyboard</v>
      </c>
      <c r="C211" s="38">
        <v>17.88</v>
      </c>
      <c r="D211" s="38">
        <v>37.229999999999997</v>
      </c>
      <c r="E211" s="38">
        <v>19.349999999999998</v>
      </c>
      <c r="F211" s="37">
        <v>26</v>
      </c>
      <c r="G211" s="37">
        <v>0</v>
      </c>
      <c r="H211" s="37" t="str">
        <v/>
      </c>
      <c r="I211" s="37">
        <v>59</v>
      </c>
      <c r="J211" s="39">
        <v>64.979992541191081</v>
      </c>
      <c r="K211" s="37">
        <v>1</v>
      </c>
      <c r="L211" s="37" t="str">
        <v/>
      </c>
      <c r="M211" s="37">
        <v>6</v>
      </c>
      <c r="N211" s="39">
        <v>2.4999999999999996</v>
      </c>
      <c r="O211" s="39">
        <v>14.999999999999998</v>
      </c>
      <c r="P211" s="39">
        <v>0</v>
      </c>
      <c r="Q211" s="39">
        <v>100</v>
      </c>
      <c r="R211" s="39">
        <v>19.349999999999998</v>
      </c>
      <c r="S211" s="37">
        <v>0.8</v>
      </c>
      <c r="T211" s="39">
        <v>29.783999999999995</v>
      </c>
      <c r="U211" s="39">
        <v>-0.87</v>
      </c>
      <c r="V211" s="39" t="str">
        <v/>
      </c>
      <c r="W211" s="39" t="str">
        <v/>
      </c>
      <c r="X211" s="39" t="str">
        <v/>
      </c>
      <c r="Y211" s="39" t="str">
        <v/>
      </c>
      <c r="Z211" s="39" t="str">
        <v/>
      </c>
      <c r="AA211" s="39">
        <f>SUM($X$2:X211)</f>
        <v>2242.6000000000045</v>
      </c>
    </row>
    <row r="212" spans="1:27" x14ac:dyDescent="0.2">
      <c r="A212" s="37" t="str">
        <v/>
      </c>
      <c r="B212" s="37" t="str">
        <v>Keyboard</v>
      </c>
      <c r="C212" s="38">
        <v>17.88</v>
      </c>
      <c r="D212" s="38">
        <v>37.229999999999997</v>
      </c>
      <c r="E212" s="38">
        <v>19.349999999999998</v>
      </c>
      <c r="F212" s="37">
        <v>26</v>
      </c>
      <c r="G212" s="37">
        <v>0</v>
      </c>
      <c r="H212" s="37" t="str">
        <v/>
      </c>
      <c r="I212" s="37">
        <v>59</v>
      </c>
      <c r="J212" s="39">
        <v>64.979992541191081</v>
      </c>
      <c r="K212" s="37">
        <v>1</v>
      </c>
      <c r="L212" s="37" t="str">
        <v/>
      </c>
      <c r="M212" s="37">
        <v>7</v>
      </c>
      <c r="N212" s="39">
        <v>2.4999999999999996</v>
      </c>
      <c r="O212" s="39">
        <v>17.499999999999996</v>
      </c>
      <c r="P212" s="39">
        <v>0</v>
      </c>
      <c r="Q212" s="39">
        <v>100</v>
      </c>
      <c r="R212" s="39">
        <v>19.349999999999998</v>
      </c>
      <c r="S212" s="37">
        <v>0.8</v>
      </c>
      <c r="T212" s="39">
        <v>29.783999999999995</v>
      </c>
      <c r="U212" s="39">
        <v>-0.87</v>
      </c>
      <c r="V212" s="39" t="str">
        <v/>
      </c>
      <c r="W212" s="39" t="str">
        <v/>
      </c>
      <c r="X212" s="39" t="str">
        <v/>
      </c>
      <c r="Y212" s="39" t="str">
        <v/>
      </c>
      <c r="Z212" s="39" t="str">
        <v/>
      </c>
      <c r="AA212" s="39">
        <f>SUM($X$2:X212)</f>
        <v>2242.6000000000045</v>
      </c>
    </row>
    <row r="213" spans="1:27" x14ac:dyDescent="0.2">
      <c r="A213" s="37" t="str">
        <v/>
      </c>
      <c r="B213" s="37" t="str">
        <v>Keyboard</v>
      </c>
      <c r="C213" s="38">
        <v>17.88</v>
      </c>
      <c r="D213" s="38">
        <v>37.229999999999997</v>
      </c>
      <c r="E213" s="38">
        <v>19.349999999999998</v>
      </c>
      <c r="F213" s="37">
        <v>26</v>
      </c>
      <c r="G213" s="37">
        <v>0</v>
      </c>
      <c r="H213" s="37" t="str">
        <v/>
      </c>
      <c r="I213" s="37">
        <v>59</v>
      </c>
      <c r="J213" s="39">
        <v>64.979992541191081</v>
      </c>
      <c r="K213" s="37">
        <v>1</v>
      </c>
      <c r="L213" s="37" t="str">
        <v/>
      </c>
      <c r="M213" s="37">
        <v>8</v>
      </c>
      <c r="N213" s="39">
        <v>2.4999999999999996</v>
      </c>
      <c r="O213" s="39">
        <v>19.999999999999996</v>
      </c>
      <c r="P213" s="39">
        <v>0</v>
      </c>
      <c r="Q213" s="39">
        <v>100</v>
      </c>
      <c r="R213" s="39">
        <v>19.349999999999998</v>
      </c>
      <c r="S213" s="37">
        <v>0.8</v>
      </c>
      <c r="T213" s="39">
        <v>29.783999999999995</v>
      </c>
      <c r="U213" s="39">
        <v>-0.87</v>
      </c>
      <c r="V213" s="39" t="str">
        <v/>
      </c>
      <c r="W213" s="39" t="str">
        <v/>
      </c>
      <c r="X213" s="39" t="str">
        <v/>
      </c>
      <c r="Y213" s="39" t="str">
        <v/>
      </c>
      <c r="Z213" s="39" t="str">
        <v/>
      </c>
      <c r="AA213" s="39">
        <f>SUM($X$2:X213)</f>
        <v>2242.6000000000045</v>
      </c>
    </row>
    <row r="214" spans="1:27" x14ac:dyDescent="0.2">
      <c r="A214" s="37" t="str">
        <v/>
      </c>
      <c r="B214" s="37" t="str">
        <v>Keyboard</v>
      </c>
      <c r="C214" s="38">
        <v>17.88</v>
      </c>
      <c r="D214" s="38">
        <v>37.229999999999997</v>
      </c>
      <c r="E214" s="38">
        <v>19.349999999999998</v>
      </c>
      <c r="F214" s="37">
        <v>26</v>
      </c>
      <c r="G214" s="37">
        <v>0</v>
      </c>
      <c r="H214" s="37" t="str">
        <v/>
      </c>
      <c r="I214" s="37">
        <v>59</v>
      </c>
      <c r="J214" s="39">
        <v>64.979992541191081</v>
      </c>
      <c r="K214" s="37">
        <v>1</v>
      </c>
      <c r="L214" s="37" t="str">
        <v/>
      </c>
      <c r="M214" s="37">
        <v>9</v>
      </c>
      <c r="N214" s="39">
        <v>2.4999999999999996</v>
      </c>
      <c r="O214" s="39">
        <v>22.499999999999996</v>
      </c>
      <c r="P214" s="39">
        <v>0</v>
      </c>
      <c r="Q214" s="39">
        <v>100</v>
      </c>
      <c r="R214" s="39">
        <v>19.349999999999998</v>
      </c>
      <c r="S214" s="37">
        <v>0.8</v>
      </c>
      <c r="T214" s="39">
        <v>29.783999999999995</v>
      </c>
      <c r="U214" s="39">
        <v>-0.87</v>
      </c>
      <c r="V214" s="39" t="str">
        <v/>
      </c>
      <c r="W214" s="39" t="str">
        <v/>
      </c>
      <c r="X214" s="39" t="str">
        <v/>
      </c>
      <c r="Y214" s="39" t="str">
        <v/>
      </c>
      <c r="Z214" s="39" t="str">
        <v/>
      </c>
      <c r="AA214" s="39">
        <f>SUM($X$2:X214)</f>
        <v>2242.6000000000045</v>
      </c>
    </row>
    <row r="215" spans="1:27" x14ac:dyDescent="0.2">
      <c r="A215" s="37" t="str">
        <v/>
      </c>
      <c r="B215" s="37" t="str">
        <v>Keyboard</v>
      </c>
      <c r="C215" s="38">
        <v>17.88</v>
      </c>
      <c r="D215" s="38">
        <v>37.229999999999997</v>
      </c>
      <c r="E215" s="38">
        <v>19.349999999999998</v>
      </c>
      <c r="F215" s="37">
        <v>26</v>
      </c>
      <c r="G215" s="37">
        <v>0</v>
      </c>
      <c r="H215" s="37" t="str">
        <v/>
      </c>
      <c r="I215" s="37">
        <v>59</v>
      </c>
      <c r="J215" s="39">
        <v>64.979992541191081</v>
      </c>
      <c r="K215" s="37">
        <v>1</v>
      </c>
      <c r="L215" s="37" t="str">
        <v/>
      </c>
      <c r="M215" s="37">
        <v>10</v>
      </c>
      <c r="N215" s="39">
        <v>2.4999999999999996</v>
      </c>
      <c r="O215" s="39">
        <v>24.999999999999996</v>
      </c>
      <c r="P215" s="39">
        <v>0</v>
      </c>
      <c r="Q215" s="39">
        <v>100</v>
      </c>
      <c r="R215" s="39">
        <v>19.349999999999998</v>
      </c>
      <c r="S215" s="37">
        <v>0.8</v>
      </c>
      <c r="T215" s="39">
        <v>29.783999999999995</v>
      </c>
      <c r="U215" s="39">
        <v>-0.87</v>
      </c>
      <c r="V215" s="39" t="str">
        <v/>
      </c>
      <c r="W215" s="39" t="str">
        <v/>
      </c>
      <c r="X215" s="39" t="str">
        <v/>
      </c>
      <c r="Y215" s="39" t="str">
        <v/>
      </c>
      <c r="Z215" s="39" t="str">
        <v/>
      </c>
      <c r="AA215" s="39">
        <f>SUM($X$2:X215)</f>
        <v>2242.6000000000045</v>
      </c>
    </row>
    <row r="216" spans="1:27" x14ac:dyDescent="0.2">
      <c r="A216" s="37" t="str">
        <v/>
      </c>
      <c r="B216" s="37" t="str">
        <v>Keyboard</v>
      </c>
      <c r="C216" s="38">
        <v>17.88</v>
      </c>
      <c r="D216" s="38">
        <v>37.229999999999997</v>
      </c>
      <c r="E216" s="38">
        <v>19.349999999999998</v>
      </c>
      <c r="F216" s="37">
        <v>26</v>
      </c>
      <c r="G216" s="37">
        <v>0</v>
      </c>
      <c r="H216" s="37" t="str">
        <v/>
      </c>
      <c r="I216" s="37">
        <v>59</v>
      </c>
      <c r="J216" s="39">
        <v>64.979992541191081</v>
      </c>
      <c r="K216" s="37">
        <v>1</v>
      </c>
      <c r="L216" s="37" t="str">
        <v/>
      </c>
      <c r="M216" s="37">
        <v>11</v>
      </c>
      <c r="N216" s="39">
        <v>2.4999999999999996</v>
      </c>
      <c r="O216" s="39">
        <v>27.499999999999996</v>
      </c>
      <c r="P216" s="39">
        <v>0</v>
      </c>
      <c r="Q216" s="39">
        <v>100</v>
      </c>
      <c r="R216" s="39">
        <v>19.349999999999998</v>
      </c>
      <c r="S216" s="37">
        <v>0.8</v>
      </c>
      <c r="T216" s="39">
        <v>29.783999999999995</v>
      </c>
      <c r="U216" s="39">
        <v>-0.87</v>
      </c>
      <c r="V216" s="39" t="str">
        <v/>
      </c>
      <c r="W216" s="39" t="str">
        <v/>
      </c>
      <c r="X216" s="39" t="str">
        <v/>
      </c>
      <c r="Y216" s="39" t="str">
        <v/>
      </c>
      <c r="Z216" s="39" t="str">
        <v/>
      </c>
      <c r="AA216" s="39">
        <f>SUM($X$2:X216)</f>
        <v>2242.6000000000045</v>
      </c>
    </row>
    <row r="217" spans="1:27" x14ac:dyDescent="0.2">
      <c r="A217" s="37" t="str">
        <v/>
      </c>
      <c r="B217" s="37" t="str">
        <v>Keyboard</v>
      </c>
      <c r="C217" s="38">
        <v>17.88</v>
      </c>
      <c r="D217" s="38">
        <v>37.229999999999997</v>
      </c>
      <c r="E217" s="38">
        <v>19.349999999999998</v>
      </c>
      <c r="F217" s="37">
        <v>26</v>
      </c>
      <c r="G217" s="37">
        <v>0</v>
      </c>
      <c r="H217" s="37" t="str">
        <v/>
      </c>
      <c r="I217" s="37">
        <v>59</v>
      </c>
      <c r="J217" s="39">
        <v>64.979992541191081</v>
      </c>
      <c r="K217" s="37">
        <v>1</v>
      </c>
      <c r="L217" s="37" t="str">
        <v/>
      </c>
      <c r="M217" s="37">
        <v>12</v>
      </c>
      <c r="N217" s="39">
        <v>2.4999999999999996</v>
      </c>
      <c r="O217" s="39">
        <v>29.999999999999996</v>
      </c>
      <c r="P217" s="39">
        <v>0</v>
      </c>
      <c r="Q217" s="39">
        <v>100</v>
      </c>
      <c r="R217" s="39">
        <v>19.349999999999998</v>
      </c>
      <c r="S217" s="37">
        <v>0.8</v>
      </c>
      <c r="T217" s="39">
        <v>29.783999999999995</v>
      </c>
      <c r="U217" s="39">
        <v>-0.87</v>
      </c>
      <c r="V217" s="39" t="str">
        <v/>
      </c>
      <c r="W217" s="39" t="str">
        <v/>
      </c>
      <c r="X217" s="39" t="str">
        <v/>
      </c>
      <c r="Y217" s="39" t="str">
        <v/>
      </c>
      <c r="Z217" s="39" t="str">
        <v/>
      </c>
      <c r="AA217" s="39">
        <f>SUM($X$2:X217)</f>
        <v>2242.6000000000045</v>
      </c>
    </row>
    <row r="218" spans="1:27" x14ac:dyDescent="0.2">
      <c r="A218" s="37" t="str">
        <v/>
      </c>
      <c r="B218" s="37" t="str">
        <v>Keyboard</v>
      </c>
      <c r="C218" s="38">
        <v>17.88</v>
      </c>
      <c r="D218" s="38">
        <v>37.229999999999997</v>
      </c>
      <c r="E218" s="38">
        <v>19.349999999999998</v>
      </c>
      <c r="F218" s="37">
        <v>26</v>
      </c>
      <c r="G218" s="37">
        <v>0</v>
      </c>
      <c r="H218" s="37" t="str">
        <v/>
      </c>
      <c r="I218" s="37">
        <v>59</v>
      </c>
      <c r="J218" s="39">
        <v>64.979992541191081</v>
      </c>
      <c r="K218" s="37">
        <v>1</v>
      </c>
      <c r="L218" s="37" t="str">
        <v/>
      </c>
      <c r="M218" s="37">
        <v>13</v>
      </c>
      <c r="N218" s="39">
        <v>2.4999999999999996</v>
      </c>
      <c r="O218" s="39">
        <v>32.499999999999993</v>
      </c>
      <c r="P218" s="39">
        <v>0</v>
      </c>
      <c r="Q218" s="39">
        <v>100</v>
      </c>
      <c r="R218" s="39">
        <v>19.349999999999998</v>
      </c>
      <c r="S218" s="37">
        <v>0.8</v>
      </c>
      <c r="T218" s="39">
        <v>29.783999999999995</v>
      </c>
      <c r="U218" s="39">
        <v>-0.87</v>
      </c>
      <c r="V218" s="39" t="str">
        <v/>
      </c>
      <c r="W218" s="39" t="str">
        <v/>
      </c>
      <c r="X218" s="39" t="str">
        <v/>
      </c>
      <c r="Y218" s="39" t="str">
        <v/>
      </c>
      <c r="Z218" s="39" t="str">
        <v/>
      </c>
      <c r="AA218" s="39">
        <f>SUM($X$2:X218)</f>
        <v>2242.6000000000045</v>
      </c>
    </row>
    <row r="219" spans="1:27" x14ac:dyDescent="0.2">
      <c r="A219" s="37" t="str">
        <v/>
      </c>
      <c r="B219" s="37" t="str">
        <v>Keyboard</v>
      </c>
      <c r="C219" s="38">
        <v>17.88</v>
      </c>
      <c r="D219" s="38">
        <v>37.229999999999997</v>
      </c>
      <c r="E219" s="38">
        <v>19.349999999999998</v>
      </c>
      <c r="F219" s="37">
        <v>26</v>
      </c>
      <c r="G219" s="37">
        <v>0</v>
      </c>
      <c r="H219" s="37" t="str">
        <v/>
      </c>
      <c r="I219" s="37">
        <v>59</v>
      </c>
      <c r="J219" s="39">
        <v>64.979992541191081</v>
      </c>
      <c r="K219" s="37">
        <v>1</v>
      </c>
      <c r="L219" s="37" t="str">
        <v/>
      </c>
      <c r="M219" s="37">
        <v>14</v>
      </c>
      <c r="N219" s="39">
        <v>2.4999999999999996</v>
      </c>
      <c r="O219" s="39">
        <v>34.999999999999993</v>
      </c>
      <c r="P219" s="39">
        <v>0</v>
      </c>
      <c r="Q219" s="39">
        <v>100</v>
      </c>
      <c r="R219" s="39">
        <v>19.349999999999998</v>
      </c>
      <c r="S219" s="37">
        <v>0.8</v>
      </c>
      <c r="T219" s="39">
        <v>29.783999999999995</v>
      </c>
      <c r="U219" s="39">
        <v>-0.87</v>
      </c>
      <c r="V219" s="39" t="str">
        <v/>
      </c>
      <c r="W219" s="39" t="str">
        <v/>
      </c>
      <c r="X219" s="39" t="str">
        <v/>
      </c>
      <c r="Y219" s="39" t="str">
        <v/>
      </c>
      <c r="Z219" s="39" t="str">
        <v/>
      </c>
      <c r="AA219" s="39">
        <f>SUM($X$2:X219)</f>
        <v>2242.6000000000045</v>
      </c>
    </row>
    <row r="220" spans="1:27" x14ac:dyDescent="0.2">
      <c r="A220" s="37" t="str">
        <v/>
      </c>
      <c r="B220" s="37" t="str">
        <v>Keyboard</v>
      </c>
      <c r="C220" s="38">
        <v>17.88</v>
      </c>
      <c r="D220" s="38">
        <v>37.229999999999997</v>
      </c>
      <c r="E220" s="38">
        <v>19.349999999999998</v>
      </c>
      <c r="F220" s="37">
        <v>26</v>
      </c>
      <c r="G220" s="37">
        <v>0</v>
      </c>
      <c r="H220" s="37" t="str">
        <v/>
      </c>
      <c r="I220" s="37">
        <v>59</v>
      </c>
      <c r="J220" s="39">
        <v>64.979992541191081</v>
      </c>
      <c r="K220" s="37">
        <v>1</v>
      </c>
      <c r="L220" s="37" t="str">
        <v/>
      </c>
      <c r="M220" s="37">
        <v>15</v>
      </c>
      <c r="N220" s="39">
        <v>2.4999999999999996</v>
      </c>
      <c r="O220" s="39">
        <v>37.499999999999993</v>
      </c>
      <c r="P220" s="39">
        <v>0</v>
      </c>
      <c r="Q220" s="39">
        <v>100</v>
      </c>
      <c r="R220" s="39">
        <v>19.349999999999998</v>
      </c>
      <c r="S220" s="37">
        <v>0.8</v>
      </c>
      <c r="T220" s="39">
        <v>29.783999999999995</v>
      </c>
      <c r="U220" s="39">
        <v>-0.87</v>
      </c>
      <c r="V220" s="39" t="str">
        <v/>
      </c>
      <c r="W220" s="39" t="str">
        <v/>
      </c>
      <c r="X220" s="39" t="str">
        <v/>
      </c>
      <c r="Y220" s="39" t="str">
        <v/>
      </c>
      <c r="Z220" s="39" t="str">
        <v/>
      </c>
      <c r="AA220" s="39">
        <f>SUM($X$2:X220)</f>
        <v>2242.6000000000045</v>
      </c>
    </row>
    <row r="221" spans="1:27" x14ac:dyDescent="0.2">
      <c r="A221" s="37" t="str">
        <v/>
      </c>
      <c r="B221" s="37" t="str">
        <v>Keyboard</v>
      </c>
      <c r="C221" s="38">
        <v>17.88</v>
      </c>
      <c r="D221" s="38">
        <v>37.229999999999997</v>
      </c>
      <c r="E221" s="38">
        <v>19.349999999999998</v>
      </c>
      <c r="F221" s="37">
        <v>26</v>
      </c>
      <c r="G221" s="37">
        <v>0</v>
      </c>
      <c r="H221" s="37" t="str">
        <v/>
      </c>
      <c r="I221" s="37">
        <v>59</v>
      </c>
      <c r="J221" s="39">
        <v>64.979992541191081</v>
      </c>
      <c r="K221" s="37">
        <v>1</v>
      </c>
      <c r="L221" s="37" t="str">
        <v/>
      </c>
      <c r="M221" s="37">
        <v>16</v>
      </c>
      <c r="N221" s="39">
        <v>2.4999999999999996</v>
      </c>
      <c r="O221" s="39">
        <v>39.999999999999993</v>
      </c>
      <c r="P221" s="39">
        <v>0</v>
      </c>
      <c r="Q221" s="39">
        <v>100</v>
      </c>
      <c r="R221" s="39">
        <v>19.349999999999998</v>
      </c>
      <c r="S221" s="37">
        <v>0.8</v>
      </c>
      <c r="T221" s="39">
        <v>29.783999999999995</v>
      </c>
      <c r="U221" s="39">
        <v>-0.87</v>
      </c>
      <c r="V221" s="39" t="str">
        <v/>
      </c>
      <c r="W221" s="39" t="str">
        <v/>
      </c>
      <c r="X221" s="39" t="str">
        <v/>
      </c>
      <c r="Y221" s="39" t="str">
        <v/>
      </c>
      <c r="Z221" s="39" t="str">
        <v/>
      </c>
      <c r="AA221" s="39">
        <f>SUM($X$2:X221)</f>
        <v>2242.6000000000045</v>
      </c>
    </row>
    <row r="222" spans="1:27" x14ac:dyDescent="0.2">
      <c r="A222" s="37" t="str">
        <v/>
      </c>
      <c r="B222" s="37" t="str">
        <v>Keyboard</v>
      </c>
      <c r="C222" s="38">
        <v>17.88</v>
      </c>
      <c r="D222" s="38">
        <v>37.229999999999997</v>
      </c>
      <c r="E222" s="38">
        <v>19.349999999999998</v>
      </c>
      <c r="F222" s="37">
        <v>26</v>
      </c>
      <c r="G222" s="37">
        <v>0</v>
      </c>
      <c r="H222" s="37" t="str">
        <v/>
      </c>
      <c r="I222" s="37">
        <v>59</v>
      </c>
      <c r="J222" s="39">
        <v>64.979992541191081</v>
      </c>
      <c r="K222" s="37">
        <v>1</v>
      </c>
      <c r="L222" s="37" t="str">
        <v/>
      </c>
      <c r="M222" s="37">
        <v>17</v>
      </c>
      <c r="N222" s="39">
        <v>2.4999999999999996</v>
      </c>
      <c r="O222" s="39">
        <v>42.499999999999993</v>
      </c>
      <c r="P222" s="39">
        <v>0</v>
      </c>
      <c r="Q222" s="39">
        <v>100</v>
      </c>
      <c r="R222" s="39">
        <v>19.349999999999998</v>
      </c>
      <c r="S222" s="37">
        <v>0.8</v>
      </c>
      <c r="T222" s="39">
        <v>29.783999999999995</v>
      </c>
      <c r="U222" s="39">
        <v>-0.87</v>
      </c>
      <c r="V222" s="39" t="str">
        <v/>
      </c>
      <c r="W222" s="39" t="str">
        <v/>
      </c>
      <c r="X222" s="39" t="str">
        <v/>
      </c>
      <c r="Y222" s="39" t="str">
        <v/>
      </c>
      <c r="Z222" s="39" t="str">
        <v/>
      </c>
      <c r="AA222" s="39">
        <f>SUM($X$2:X222)</f>
        <v>2242.6000000000045</v>
      </c>
    </row>
    <row r="223" spans="1:27" x14ac:dyDescent="0.2">
      <c r="A223" s="37" t="str">
        <v/>
      </c>
      <c r="B223" s="37" t="str">
        <v>Keyboard</v>
      </c>
      <c r="C223" s="38">
        <v>17.88</v>
      </c>
      <c r="D223" s="38">
        <v>37.229999999999997</v>
      </c>
      <c r="E223" s="38">
        <v>19.349999999999998</v>
      </c>
      <c r="F223" s="37">
        <v>26</v>
      </c>
      <c r="G223" s="37">
        <v>0</v>
      </c>
      <c r="H223" s="37" t="str">
        <v/>
      </c>
      <c r="I223" s="37">
        <v>59</v>
      </c>
      <c r="J223" s="39">
        <v>64.979992541191081</v>
      </c>
      <c r="K223" s="37">
        <v>1</v>
      </c>
      <c r="L223" s="37" t="str">
        <v/>
      </c>
      <c r="M223" s="37">
        <v>18</v>
      </c>
      <c r="N223" s="39">
        <v>2.4999999999999996</v>
      </c>
      <c r="O223" s="39">
        <v>44.999999999999993</v>
      </c>
      <c r="P223" s="39">
        <v>0</v>
      </c>
      <c r="Q223" s="39">
        <v>100</v>
      </c>
      <c r="R223" s="39">
        <v>19.349999999999998</v>
      </c>
      <c r="S223" s="37">
        <v>0.8</v>
      </c>
      <c r="T223" s="39">
        <v>29.783999999999995</v>
      </c>
      <c r="U223" s="39">
        <v>-0.87</v>
      </c>
      <c r="V223" s="39" t="str">
        <v/>
      </c>
      <c r="W223" s="39" t="str">
        <v/>
      </c>
      <c r="X223" s="39" t="str">
        <v/>
      </c>
      <c r="Y223" s="39" t="str">
        <v/>
      </c>
      <c r="Z223" s="39" t="str">
        <v/>
      </c>
      <c r="AA223" s="39">
        <f>SUM($X$2:X223)</f>
        <v>2242.6000000000045</v>
      </c>
    </row>
    <row r="224" spans="1:27" x14ac:dyDescent="0.2">
      <c r="A224" s="37" t="str">
        <v/>
      </c>
      <c r="B224" s="37" t="str">
        <v>Keyboard</v>
      </c>
      <c r="C224" s="38">
        <v>17.88</v>
      </c>
      <c r="D224" s="38">
        <v>37.229999999999997</v>
      </c>
      <c r="E224" s="38">
        <v>19.349999999999998</v>
      </c>
      <c r="F224" s="37">
        <v>26</v>
      </c>
      <c r="G224" s="37">
        <v>0</v>
      </c>
      <c r="H224" s="37" t="str">
        <v/>
      </c>
      <c r="I224" s="37">
        <v>59</v>
      </c>
      <c r="J224" s="39">
        <v>64.979992541191081</v>
      </c>
      <c r="K224" s="37">
        <v>1</v>
      </c>
      <c r="L224" s="37" t="str">
        <v/>
      </c>
      <c r="M224" s="37">
        <v>19</v>
      </c>
      <c r="N224" s="39">
        <v>2.4999999999999996</v>
      </c>
      <c r="O224" s="39">
        <v>47.499999999999993</v>
      </c>
      <c r="P224" s="39">
        <v>0</v>
      </c>
      <c r="Q224" s="39">
        <v>100</v>
      </c>
      <c r="R224" s="39">
        <v>19.349999999999998</v>
      </c>
      <c r="S224" s="37">
        <v>0.8</v>
      </c>
      <c r="T224" s="39">
        <v>29.783999999999995</v>
      </c>
      <c r="U224" s="39">
        <v>-0.87</v>
      </c>
      <c r="V224" s="39" t="str">
        <v/>
      </c>
      <c r="W224" s="39" t="str">
        <v/>
      </c>
      <c r="X224" s="39" t="str">
        <v/>
      </c>
      <c r="Y224" s="39" t="str">
        <v/>
      </c>
      <c r="Z224" s="39" t="str">
        <v/>
      </c>
      <c r="AA224" s="39">
        <f>SUM($X$2:X224)</f>
        <v>2242.6000000000045</v>
      </c>
    </row>
    <row r="225" spans="1:27" x14ac:dyDescent="0.2">
      <c r="A225" s="37" t="str">
        <v/>
      </c>
      <c r="B225" s="37" t="str">
        <v>Keyboard</v>
      </c>
      <c r="C225" s="38">
        <v>17.88</v>
      </c>
      <c r="D225" s="38">
        <v>37.229999999999997</v>
      </c>
      <c r="E225" s="38">
        <v>19.349999999999998</v>
      </c>
      <c r="F225" s="37">
        <v>26</v>
      </c>
      <c r="G225" s="37">
        <v>0</v>
      </c>
      <c r="H225" s="37" t="str">
        <v/>
      </c>
      <c r="I225" s="37">
        <v>59</v>
      </c>
      <c r="J225" s="39">
        <v>64.979992541191081</v>
      </c>
      <c r="K225" s="37">
        <v>1</v>
      </c>
      <c r="L225" s="37" t="str">
        <v/>
      </c>
      <c r="M225" s="37">
        <v>20</v>
      </c>
      <c r="N225" s="39">
        <v>2.4999999999999996</v>
      </c>
      <c r="O225" s="39">
        <v>49.999999999999993</v>
      </c>
      <c r="P225" s="39">
        <v>0</v>
      </c>
      <c r="Q225" s="39">
        <v>100</v>
      </c>
      <c r="R225" s="39">
        <v>19.349999999999998</v>
      </c>
      <c r="S225" s="37">
        <v>0.8</v>
      </c>
      <c r="T225" s="39">
        <v>29.783999999999995</v>
      </c>
      <c r="U225" s="39">
        <v>-0.87</v>
      </c>
      <c r="V225" s="39" t="str">
        <v/>
      </c>
      <c r="W225" s="39" t="str">
        <v/>
      </c>
      <c r="X225" s="39" t="str">
        <v/>
      </c>
      <c r="Y225" s="39" t="str">
        <v/>
      </c>
      <c r="Z225" s="39" t="str">
        <v/>
      </c>
      <c r="AA225" s="39">
        <f>SUM($X$2:X225)</f>
        <v>2242.6000000000045</v>
      </c>
    </row>
    <row r="226" spans="1:27" x14ac:dyDescent="0.2">
      <c r="A226" s="37" t="str">
        <v/>
      </c>
      <c r="B226" s="37" t="str">
        <v>Keyboard</v>
      </c>
      <c r="C226" s="38">
        <v>17.88</v>
      </c>
      <c r="D226" s="38">
        <v>37.229999999999997</v>
      </c>
      <c r="E226" s="38">
        <v>19.349999999999998</v>
      </c>
      <c r="F226" s="37">
        <v>26</v>
      </c>
      <c r="G226" s="37">
        <v>0</v>
      </c>
      <c r="H226" s="37" t="str">
        <v/>
      </c>
      <c r="I226" s="37">
        <v>59</v>
      </c>
      <c r="J226" s="39">
        <v>64.979992541191081</v>
      </c>
      <c r="K226" s="37">
        <v>1</v>
      </c>
      <c r="L226" s="37" t="str">
        <v/>
      </c>
      <c r="M226" s="37">
        <v>21</v>
      </c>
      <c r="N226" s="39">
        <v>2.4999999999999996</v>
      </c>
      <c r="O226" s="39">
        <v>52.499999999999993</v>
      </c>
      <c r="P226" s="39">
        <v>1.8591072747555257E-2</v>
      </c>
      <c r="Q226" s="39">
        <v>100</v>
      </c>
      <c r="R226" s="39">
        <v>19.349999999999998</v>
      </c>
      <c r="S226" s="37">
        <v>0.8</v>
      </c>
      <c r="T226" s="39">
        <v>29.783999999999995</v>
      </c>
      <c r="U226" s="39">
        <v>-0.87</v>
      </c>
      <c r="V226" s="39" t="str">
        <v/>
      </c>
      <c r="W226" s="39" t="str">
        <v/>
      </c>
      <c r="X226" s="39" t="str">
        <v/>
      </c>
      <c r="Y226" s="39" t="str">
        <v/>
      </c>
      <c r="Z226" s="39" t="str">
        <v/>
      </c>
      <c r="AA226" s="39">
        <f>SUM($X$2:X226)</f>
        <v>2242.6000000000045</v>
      </c>
    </row>
    <row r="227" spans="1:27" x14ac:dyDescent="0.2">
      <c r="A227" s="37" t="str">
        <v/>
      </c>
      <c r="B227" s="37" t="str">
        <v>Keyboard</v>
      </c>
      <c r="C227" s="38">
        <v>17.88</v>
      </c>
      <c r="D227" s="38">
        <v>37.229999999999997</v>
      </c>
      <c r="E227" s="38">
        <v>19.349999999999998</v>
      </c>
      <c r="F227" s="37">
        <v>26</v>
      </c>
      <c r="G227" s="37">
        <v>0</v>
      </c>
      <c r="H227" s="37" t="str">
        <v/>
      </c>
      <c r="I227" s="37">
        <v>59</v>
      </c>
      <c r="J227" s="39">
        <v>64.979992541191081</v>
      </c>
      <c r="K227" s="37">
        <v>1</v>
      </c>
      <c r="L227" s="37" t="str">
        <v/>
      </c>
      <c r="M227" s="37">
        <v>22</v>
      </c>
      <c r="N227" s="39">
        <v>2.4995352231813106</v>
      </c>
      <c r="O227" s="39">
        <v>54.999535223181304</v>
      </c>
      <c r="P227" s="39">
        <v>3.4269363191869483E-2</v>
      </c>
      <c r="Q227" s="39">
        <v>99.981408927252446</v>
      </c>
      <c r="R227" s="39">
        <v>19.346402627423348</v>
      </c>
      <c r="S227" s="37">
        <v>0.8</v>
      </c>
      <c r="T227" s="39">
        <v>29.778462834892871</v>
      </c>
      <c r="U227" s="39">
        <v>-0.87</v>
      </c>
      <c r="V227" s="39" t="str">
        <v/>
      </c>
      <c r="W227" s="39" t="str">
        <v/>
      </c>
      <c r="X227" s="39" t="str">
        <v/>
      </c>
      <c r="Y227" s="39" t="str">
        <v/>
      </c>
      <c r="Z227" s="39" t="str">
        <v/>
      </c>
      <c r="AA227" s="39">
        <f>SUM($X$2:X227)</f>
        <v>2242.6000000000045</v>
      </c>
    </row>
    <row r="228" spans="1:27" x14ac:dyDescent="0.2">
      <c r="A228" s="37" t="str">
        <v/>
      </c>
      <c r="B228" s="37" t="str">
        <v>Keyboard</v>
      </c>
      <c r="C228" s="38">
        <v>17.88</v>
      </c>
      <c r="D228" s="38">
        <v>37.229999999999997</v>
      </c>
      <c r="E228" s="38">
        <v>19.349999999999998</v>
      </c>
      <c r="F228" s="37">
        <v>26</v>
      </c>
      <c r="G228" s="37">
        <v>0</v>
      </c>
      <c r="H228" s="37" t="str">
        <v/>
      </c>
      <c r="I228" s="37">
        <v>59</v>
      </c>
      <c r="J228" s="39">
        <v>64.979992541191081</v>
      </c>
      <c r="K228" s="37">
        <v>1</v>
      </c>
      <c r="L228" s="37" t="str">
        <v/>
      </c>
      <c r="M228" s="37">
        <v>23</v>
      </c>
      <c r="N228" s="39">
        <v>2.4986784891015139</v>
      </c>
      <c r="O228" s="39">
        <v>57.498213712282819</v>
      </c>
      <c r="P228" s="39">
        <v>6.1115416505742079E-2</v>
      </c>
      <c r="Q228" s="39">
        <v>99.947139564060578</v>
      </c>
      <c r="R228" s="39">
        <v>19.339771505645718</v>
      </c>
      <c r="S228" s="37">
        <v>0.8</v>
      </c>
      <c r="T228" s="39">
        <v>29.768256047759806</v>
      </c>
      <c r="U228" s="39">
        <v>-0.87</v>
      </c>
      <c r="V228" s="39" t="str">
        <v/>
      </c>
      <c r="W228" s="39" t="str">
        <v/>
      </c>
      <c r="X228" s="39" t="str">
        <v/>
      </c>
      <c r="Y228" s="39" t="str">
        <v/>
      </c>
      <c r="Z228" s="39" t="str">
        <v/>
      </c>
      <c r="AA228" s="39">
        <f>SUM($X$2:X228)</f>
        <v>2242.6000000000045</v>
      </c>
    </row>
    <row r="229" spans="1:27" x14ac:dyDescent="0.2">
      <c r="A229" s="37" t="str">
        <v/>
      </c>
      <c r="B229" s="37" t="str">
        <v>Keyboard</v>
      </c>
      <c r="C229" s="38">
        <v>17.88</v>
      </c>
      <c r="D229" s="38">
        <v>37.229999999999997</v>
      </c>
      <c r="E229" s="38">
        <v>19.349999999999998</v>
      </c>
      <c r="F229" s="37">
        <v>26</v>
      </c>
      <c r="G229" s="37">
        <v>0</v>
      </c>
      <c r="H229" s="37" t="str">
        <v/>
      </c>
      <c r="I229" s="37">
        <v>59</v>
      </c>
      <c r="J229" s="39">
        <v>64.979992541191081</v>
      </c>
      <c r="K229" s="37">
        <v>1</v>
      </c>
      <c r="L229" s="37" t="str">
        <v/>
      </c>
      <c r="M229" s="37">
        <v>24</v>
      </c>
      <c r="N229" s="39">
        <v>2.4971506036888704</v>
      </c>
      <c r="O229" s="39">
        <v>59.995364315971692</v>
      </c>
      <c r="P229" s="39">
        <v>0.10544807965177987</v>
      </c>
      <c r="Q229" s="39">
        <v>99.886024147554835</v>
      </c>
      <c r="R229" s="39">
        <v>19.327945672551859</v>
      </c>
      <c r="S229" s="37">
        <v>0.8</v>
      </c>
      <c r="T229" s="39">
        <v>29.75005343210773</v>
      </c>
      <c r="U229" s="39">
        <v>-0.87</v>
      </c>
      <c r="V229" s="39" t="str">
        <v/>
      </c>
      <c r="W229" s="39" t="str">
        <v/>
      </c>
      <c r="X229" s="39" t="str">
        <v/>
      </c>
      <c r="Y229" s="39" t="str">
        <v/>
      </c>
      <c r="Z229" s="39" t="str">
        <v/>
      </c>
      <c r="AA229" s="39">
        <f>SUM($X$2:X229)</f>
        <v>2242.6000000000045</v>
      </c>
    </row>
    <row r="230" spans="1:27" x14ac:dyDescent="0.2">
      <c r="A230" s="37" t="str">
        <v/>
      </c>
      <c r="B230" s="37" t="str">
        <v>Keyboard</v>
      </c>
      <c r="C230" s="37">
        <v>17.88</v>
      </c>
      <c r="D230" s="37">
        <v>37.229999999999997</v>
      </c>
      <c r="E230" s="37">
        <v>19.349999999999998</v>
      </c>
      <c r="F230" s="37">
        <v>26</v>
      </c>
      <c r="G230" s="37">
        <v>0</v>
      </c>
      <c r="H230" s="37" t="str">
        <v/>
      </c>
      <c r="I230" s="37">
        <v>59</v>
      </c>
      <c r="J230" s="39">
        <v>64.979992541191081</v>
      </c>
      <c r="K230" s="37">
        <v>1</v>
      </c>
      <c r="L230" s="37" t="str">
        <v/>
      </c>
      <c r="M230" s="37">
        <v>25</v>
      </c>
      <c r="N230" s="37">
        <v>2.4945144016975758</v>
      </c>
      <c r="O230" s="37">
        <v>62.489878717669271</v>
      </c>
      <c r="P230" s="37">
        <v>0.17602312703092227</v>
      </c>
      <c r="Q230" s="37">
        <v>99.780576067903056</v>
      </c>
      <c r="R230" s="37">
        <v>19.307541469139238</v>
      </c>
      <c r="S230" s="37">
        <v>0.8</v>
      </c>
      <c r="T230" s="37">
        <v>29.718646776064247</v>
      </c>
      <c r="U230" s="37">
        <v>-0.87</v>
      </c>
      <c r="V230" s="37" t="str">
        <v/>
      </c>
      <c r="W230" s="37" t="str">
        <v/>
      </c>
      <c r="X230" s="37" t="str">
        <v/>
      </c>
      <c r="Y230" s="37" t="str">
        <v/>
      </c>
      <c r="Z230" s="37" t="str">
        <v/>
      </c>
      <c r="AA230" s="39">
        <f>SUM($X$2:X230)</f>
        <v>2242.6000000000045</v>
      </c>
    </row>
    <row r="231" spans="1:27" x14ac:dyDescent="0.2">
      <c r="A231" s="37" t="str">
        <v/>
      </c>
      <c r="B231" s="37" t="str">
        <v>Keyboard</v>
      </c>
      <c r="C231" s="37">
        <v>17.88</v>
      </c>
      <c r="D231" s="37">
        <v>37.229999999999997</v>
      </c>
      <c r="E231" s="37">
        <v>19.349999999999998</v>
      </c>
      <c r="F231" s="37">
        <v>26</v>
      </c>
      <c r="G231" s="37">
        <v>0</v>
      </c>
      <c r="H231" s="37" t="str">
        <v/>
      </c>
      <c r="I231" s="37">
        <v>59</v>
      </c>
      <c r="J231" s="39">
        <v>64.979992541191081</v>
      </c>
      <c r="K231" s="37">
        <v>1</v>
      </c>
      <c r="L231" s="37" t="str">
        <v/>
      </c>
      <c r="M231" s="37">
        <v>26</v>
      </c>
      <c r="N231" s="37">
        <v>2.4901138235218028</v>
      </c>
      <c r="O231" s="37">
        <v>64.979992541191081</v>
      </c>
      <c r="P231" s="37">
        <v>0.28427845494431886</v>
      </c>
      <c r="Q231" s="37">
        <v>99.604552940872125</v>
      </c>
      <c r="R231" s="37">
        <v>19.273480994058755</v>
      </c>
      <c r="S231" s="37">
        <v>0.8</v>
      </c>
      <c r="T231" s="37">
        <v>29.666220047909356</v>
      </c>
      <c r="U231" s="37">
        <v>-0.87</v>
      </c>
      <c r="V231" s="37" t="str">
        <v/>
      </c>
      <c r="W231" s="37" t="str">
        <v/>
      </c>
      <c r="X231" s="37" t="str">
        <v/>
      </c>
      <c r="Y231" s="37" t="str">
        <v/>
      </c>
      <c r="Z231" s="37" t="str">
        <v/>
      </c>
      <c r="AA231" s="39">
        <f>SUM($X$2:X231)</f>
        <v>2242.6000000000045</v>
      </c>
    </row>
    <row r="232" spans="1:27" x14ac:dyDescent="0.2">
      <c r="A232" s="37" t="str">
        <v/>
      </c>
      <c r="B232" s="37" t="str">
        <v>Pen</v>
      </c>
      <c r="C232" s="37">
        <v>0.92</v>
      </c>
      <c r="D232" s="37">
        <v>2.34</v>
      </c>
      <c r="E232" s="37">
        <v>1.42</v>
      </c>
      <c r="F232" s="37">
        <v>16</v>
      </c>
      <c r="G232" s="37">
        <v>20</v>
      </c>
      <c r="H232" s="37" t="str">
        <v/>
      </c>
      <c r="I232" s="37">
        <v>75</v>
      </c>
      <c r="J232" s="39">
        <v>89.770693932156561</v>
      </c>
      <c r="K232" s="37">
        <v>0</v>
      </c>
      <c r="L232" s="37" t="str">
        <v/>
      </c>
      <c r="M232" s="37">
        <v>0</v>
      </c>
      <c r="N232" s="37">
        <v>0</v>
      </c>
      <c r="O232" s="37">
        <v>0</v>
      </c>
      <c r="P232" s="37">
        <v>0</v>
      </c>
      <c r="Q232" s="37">
        <v>0</v>
      </c>
      <c r="R232" s="37">
        <v>0</v>
      </c>
      <c r="S232" s="37">
        <v>0.8</v>
      </c>
      <c r="T232" s="37">
        <v>0</v>
      </c>
      <c r="U232" s="37">
        <v>-5.7000000000000002E-2</v>
      </c>
      <c r="V232" s="37" t="str">
        <v/>
      </c>
      <c r="W232" s="37" t="str">
        <v/>
      </c>
      <c r="X232" s="37" t="str">
        <v/>
      </c>
      <c r="Y232" s="37" t="str">
        <v/>
      </c>
      <c r="Z232" s="37" t="str">
        <v/>
      </c>
      <c r="AA232" s="39">
        <f>SUM($X$2:X232)</f>
        <v>2242.6000000000045</v>
      </c>
    </row>
    <row r="233" spans="1:27" x14ac:dyDescent="0.2">
      <c r="A233" s="37" t="str">
        <v/>
      </c>
      <c r="B233" s="37" t="str">
        <v>Pen</v>
      </c>
      <c r="C233" s="37">
        <v>0.92</v>
      </c>
      <c r="D233" s="37">
        <v>2.34</v>
      </c>
      <c r="E233" s="37">
        <v>1.42</v>
      </c>
      <c r="F233" s="37">
        <v>16</v>
      </c>
      <c r="G233" s="37">
        <v>20</v>
      </c>
      <c r="H233" s="37" t="str">
        <v/>
      </c>
      <c r="I233" s="37">
        <v>75</v>
      </c>
      <c r="J233" s="39">
        <v>89.770693932156561</v>
      </c>
      <c r="K233" s="37">
        <v>1</v>
      </c>
      <c r="L233" s="37" t="str">
        <v/>
      </c>
      <c r="M233" s="37">
        <v>1</v>
      </c>
      <c r="N233" s="37">
        <v>2.5430839970032584</v>
      </c>
      <c r="O233" s="37">
        <v>2.5430839970032584</v>
      </c>
      <c r="P233" s="37">
        <v>0</v>
      </c>
      <c r="Q233" s="37">
        <v>100</v>
      </c>
      <c r="R233" s="37">
        <v>1.42</v>
      </c>
      <c r="S233" s="37">
        <v>0.8</v>
      </c>
      <c r="T233" s="37">
        <v>1.8720000000000001</v>
      </c>
      <c r="U233" s="37">
        <v>-5.7000000000000002E-2</v>
      </c>
      <c r="V233" s="37" t="str">
        <v/>
      </c>
      <c r="W233" s="37" t="str">
        <v/>
      </c>
      <c r="X233" s="37" t="str">
        <v/>
      </c>
      <c r="Y233" s="37" t="str">
        <v/>
      </c>
      <c r="Z233" s="37" t="str">
        <v/>
      </c>
      <c r="AA233" s="39">
        <f>SUM($X$2:X233)</f>
        <v>2242.6000000000045</v>
      </c>
    </row>
    <row r="234" spans="1:27" x14ac:dyDescent="0.2">
      <c r="A234" s="37" t="str">
        <v/>
      </c>
      <c r="B234" s="37" t="str">
        <v>Pen</v>
      </c>
      <c r="C234" s="37">
        <v>0.92</v>
      </c>
      <c r="D234" s="37">
        <v>2.34</v>
      </c>
      <c r="E234" s="37">
        <v>1.42</v>
      </c>
      <c r="F234" s="37">
        <v>16</v>
      </c>
      <c r="G234" s="37">
        <v>20</v>
      </c>
      <c r="H234" s="37" t="str">
        <v/>
      </c>
      <c r="I234" s="37">
        <v>75</v>
      </c>
      <c r="J234" s="39">
        <v>89.770693932156561</v>
      </c>
      <c r="K234" s="37">
        <v>1</v>
      </c>
      <c r="L234" s="37" t="str">
        <v/>
      </c>
      <c r="M234" s="37">
        <v>2</v>
      </c>
      <c r="N234" s="37">
        <v>2.5430839970032584</v>
      </c>
      <c r="O234" s="37">
        <v>5.0861679940065168</v>
      </c>
      <c r="P234" s="37">
        <v>0</v>
      </c>
      <c r="Q234" s="37">
        <v>100</v>
      </c>
      <c r="R234" s="37">
        <v>1.42</v>
      </c>
      <c r="S234" s="37">
        <v>0.8</v>
      </c>
      <c r="T234" s="37">
        <v>1.8720000000000001</v>
      </c>
      <c r="U234" s="37">
        <v>-5.7000000000000002E-2</v>
      </c>
      <c r="V234" s="37" t="str">
        <v/>
      </c>
      <c r="W234" s="37" t="str">
        <v/>
      </c>
      <c r="X234" s="37" t="str">
        <v/>
      </c>
      <c r="Y234" s="37" t="str">
        <v/>
      </c>
      <c r="Z234" s="37" t="str">
        <v/>
      </c>
      <c r="AA234" s="39">
        <f>SUM($X$2:X234)</f>
        <v>2242.6000000000045</v>
      </c>
    </row>
    <row r="235" spans="1:27" x14ac:dyDescent="0.2">
      <c r="A235" s="37" t="str">
        <v/>
      </c>
      <c r="B235" s="37" t="str">
        <v>Pen</v>
      </c>
      <c r="C235" s="37">
        <v>0.92</v>
      </c>
      <c r="D235" s="37">
        <v>2.34</v>
      </c>
      <c r="E235" s="37">
        <v>1.42</v>
      </c>
      <c r="F235" s="37">
        <v>16</v>
      </c>
      <c r="G235" s="37">
        <v>20</v>
      </c>
      <c r="H235" s="37" t="str">
        <v/>
      </c>
      <c r="I235" s="37">
        <v>75</v>
      </c>
      <c r="J235" s="39">
        <v>89.770693932156561</v>
      </c>
      <c r="K235" s="37">
        <v>1</v>
      </c>
      <c r="L235" s="37" t="str">
        <v/>
      </c>
      <c r="M235" s="37">
        <v>3</v>
      </c>
      <c r="N235" s="37">
        <v>2.5430839970032584</v>
      </c>
      <c r="O235" s="37">
        <v>7.6292519910097756</v>
      </c>
      <c r="P235" s="37">
        <v>0</v>
      </c>
      <c r="Q235" s="37">
        <v>100</v>
      </c>
      <c r="R235" s="37">
        <v>1.42</v>
      </c>
      <c r="S235" s="37">
        <v>0.8</v>
      </c>
      <c r="T235" s="37">
        <v>1.8720000000000001</v>
      </c>
      <c r="U235" s="37">
        <v>-5.7000000000000002E-2</v>
      </c>
      <c r="V235" s="37" t="str">
        <v/>
      </c>
      <c r="W235" s="37" t="str">
        <v/>
      </c>
      <c r="X235" s="37" t="str">
        <v/>
      </c>
      <c r="Y235" s="37" t="str">
        <v/>
      </c>
      <c r="Z235" s="37" t="str">
        <v/>
      </c>
      <c r="AA235" s="39">
        <f>SUM($X$2:X235)</f>
        <v>2242.6000000000045</v>
      </c>
    </row>
    <row r="236" spans="1:27" x14ac:dyDescent="0.2">
      <c r="A236" s="37" t="str">
        <v/>
      </c>
      <c r="B236" s="37" t="str">
        <v>Pen</v>
      </c>
      <c r="C236" s="37">
        <v>0.92</v>
      </c>
      <c r="D236" s="37">
        <v>2.34</v>
      </c>
      <c r="E236" s="37">
        <v>1.42</v>
      </c>
      <c r="F236" s="37">
        <v>16</v>
      </c>
      <c r="G236" s="37">
        <v>20</v>
      </c>
      <c r="H236" s="37" t="str">
        <v/>
      </c>
      <c r="I236" s="37">
        <v>75</v>
      </c>
      <c r="J236" s="39">
        <v>89.770693932156561</v>
      </c>
      <c r="K236" s="37">
        <v>1</v>
      </c>
      <c r="L236" s="37" t="str">
        <v/>
      </c>
      <c r="M236" s="37">
        <v>4</v>
      </c>
      <c r="N236" s="37">
        <v>2.5430839970032584</v>
      </c>
      <c r="O236" s="37">
        <v>10.172335988013034</v>
      </c>
      <c r="P236" s="37">
        <v>0</v>
      </c>
      <c r="Q236" s="37">
        <v>100</v>
      </c>
      <c r="R236" s="37">
        <v>1.42</v>
      </c>
      <c r="S236" s="37">
        <v>0.8</v>
      </c>
      <c r="T236" s="37">
        <v>1.8720000000000001</v>
      </c>
      <c r="U236" s="37">
        <v>-5.7000000000000002E-2</v>
      </c>
      <c r="V236" s="37" t="str">
        <v/>
      </c>
      <c r="W236" s="37" t="str">
        <v/>
      </c>
      <c r="X236" s="37" t="str">
        <v/>
      </c>
      <c r="Y236" s="37" t="str">
        <v/>
      </c>
      <c r="Z236" s="37" t="str">
        <v/>
      </c>
      <c r="AA236" s="39">
        <f>SUM($X$2:X236)</f>
        <v>2242.6000000000045</v>
      </c>
    </row>
    <row r="237" spans="1:27" x14ac:dyDescent="0.2">
      <c r="A237" s="37" t="str">
        <v/>
      </c>
      <c r="B237" s="37" t="str">
        <v>Pen</v>
      </c>
      <c r="C237" s="37">
        <v>0.92</v>
      </c>
      <c r="D237" s="37">
        <v>2.34</v>
      </c>
      <c r="E237" s="37">
        <v>1.42</v>
      </c>
      <c r="F237" s="37">
        <v>16</v>
      </c>
      <c r="G237" s="37">
        <v>20</v>
      </c>
      <c r="H237" s="37" t="str">
        <v/>
      </c>
      <c r="I237" s="37">
        <v>75</v>
      </c>
      <c r="J237" s="39">
        <v>89.770693932156561</v>
      </c>
      <c r="K237" s="37">
        <v>1</v>
      </c>
      <c r="L237" s="37" t="str">
        <v/>
      </c>
      <c r="M237" s="37">
        <v>5</v>
      </c>
      <c r="N237" s="37">
        <v>2.5430839970032584</v>
      </c>
      <c r="O237" s="37">
        <v>12.715419985016291</v>
      </c>
      <c r="P237" s="37">
        <v>0</v>
      </c>
      <c r="Q237" s="37">
        <v>100</v>
      </c>
      <c r="R237" s="37">
        <v>1.42</v>
      </c>
      <c r="S237" s="37">
        <v>0.8</v>
      </c>
      <c r="T237" s="37">
        <v>1.8720000000000001</v>
      </c>
      <c r="U237" s="37">
        <v>-5.7000000000000002E-2</v>
      </c>
      <c r="V237" s="37" t="str">
        <v/>
      </c>
      <c r="W237" s="37" t="str">
        <v/>
      </c>
      <c r="X237" s="37" t="str">
        <v/>
      </c>
      <c r="Y237" s="37" t="str">
        <v/>
      </c>
      <c r="Z237" s="37" t="str">
        <v/>
      </c>
      <c r="AA237" s="39">
        <f>SUM($X$2:X237)</f>
        <v>2242.6000000000045</v>
      </c>
    </row>
    <row r="238" spans="1:27" x14ac:dyDescent="0.2">
      <c r="A238" s="37" t="str">
        <v/>
      </c>
      <c r="B238" s="37" t="str">
        <v>Pen</v>
      </c>
      <c r="C238" s="37">
        <v>0.92</v>
      </c>
      <c r="D238" s="37">
        <v>2.34</v>
      </c>
      <c r="E238" s="37">
        <v>1.42</v>
      </c>
      <c r="F238" s="37">
        <v>16</v>
      </c>
      <c r="G238" s="37">
        <v>20</v>
      </c>
      <c r="H238" s="37" t="str">
        <v/>
      </c>
      <c r="I238" s="37">
        <v>75</v>
      </c>
      <c r="J238" s="39">
        <v>89.770693932156561</v>
      </c>
      <c r="K238" s="37">
        <v>1</v>
      </c>
      <c r="L238" s="37" t="str">
        <v/>
      </c>
      <c r="M238" s="37">
        <v>6</v>
      </c>
      <c r="N238" s="37">
        <v>2.5430839970032584</v>
      </c>
      <c r="O238" s="37">
        <v>15.258503982019549</v>
      </c>
      <c r="P238" s="37">
        <v>0</v>
      </c>
      <c r="Q238" s="37">
        <v>100</v>
      </c>
      <c r="R238" s="37">
        <v>1.42</v>
      </c>
      <c r="S238" s="37">
        <v>0.8</v>
      </c>
      <c r="T238" s="37">
        <v>1.8720000000000001</v>
      </c>
      <c r="U238" s="37">
        <v>-5.7000000000000002E-2</v>
      </c>
      <c r="V238" s="37" t="str">
        <v/>
      </c>
      <c r="W238" s="37" t="str">
        <v/>
      </c>
      <c r="X238" s="37" t="str">
        <v/>
      </c>
      <c r="Y238" s="37" t="str">
        <v/>
      </c>
      <c r="Z238" s="37" t="str">
        <v/>
      </c>
      <c r="AA238" s="39">
        <f>SUM($X$2:X238)</f>
        <v>2242.6000000000045</v>
      </c>
    </row>
    <row r="239" spans="1:27" x14ac:dyDescent="0.2">
      <c r="A239" s="37" t="str">
        <v/>
      </c>
      <c r="B239" s="37" t="str">
        <v>Pen</v>
      </c>
      <c r="C239" s="38">
        <v>0.92</v>
      </c>
      <c r="D239" s="38">
        <v>2.34</v>
      </c>
      <c r="E239" s="38">
        <v>1.42</v>
      </c>
      <c r="F239" s="37">
        <v>16</v>
      </c>
      <c r="G239" s="37">
        <v>20</v>
      </c>
      <c r="H239" s="37" t="str">
        <v/>
      </c>
      <c r="I239" s="37">
        <v>75</v>
      </c>
      <c r="J239" s="39">
        <v>89.770693932156561</v>
      </c>
      <c r="K239" s="37">
        <v>1</v>
      </c>
      <c r="L239" s="37" t="str">
        <v/>
      </c>
      <c r="M239" s="37">
        <v>7</v>
      </c>
      <c r="N239" s="37">
        <v>2.5430839970032584</v>
      </c>
      <c r="O239" s="37">
        <v>17.801587979022809</v>
      </c>
      <c r="P239" s="37">
        <v>0</v>
      </c>
      <c r="Q239" s="37">
        <v>100</v>
      </c>
      <c r="R239" s="37">
        <v>1.42</v>
      </c>
      <c r="S239" s="37">
        <v>0.8</v>
      </c>
      <c r="T239" s="37">
        <v>1.8720000000000001</v>
      </c>
      <c r="U239" s="37">
        <v>-5.7000000000000002E-2</v>
      </c>
      <c r="V239" s="37" t="str">
        <v/>
      </c>
      <c r="W239" s="37" t="str">
        <v/>
      </c>
      <c r="X239" s="37" t="str">
        <v/>
      </c>
      <c r="Y239" s="37" t="str">
        <v/>
      </c>
      <c r="Z239" s="37" t="str">
        <v/>
      </c>
      <c r="AA239" s="39">
        <f>SUM($X$2:X239)</f>
        <v>2242.6000000000045</v>
      </c>
    </row>
    <row r="240" spans="1:27" x14ac:dyDescent="0.2">
      <c r="A240" s="37" t="str">
        <v/>
      </c>
      <c r="B240" s="37" t="str">
        <v>Pen</v>
      </c>
      <c r="C240" s="38">
        <v>0.92</v>
      </c>
      <c r="D240" s="38">
        <v>2.34</v>
      </c>
      <c r="E240" s="38">
        <v>1.42</v>
      </c>
      <c r="F240" s="37">
        <v>16</v>
      </c>
      <c r="G240" s="37">
        <v>20</v>
      </c>
      <c r="H240" s="37" t="str">
        <v/>
      </c>
      <c r="I240" s="37">
        <v>75</v>
      </c>
      <c r="J240" s="39">
        <v>89.770693932156561</v>
      </c>
      <c r="K240" s="37">
        <v>1</v>
      </c>
      <c r="L240" s="37" t="str">
        <v/>
      </c>
      <c r="M240" s="37">
        <v>8</v>
      </c>
      <c r="N240" s="37">
        <v>2.5430839970032584</v>
      </c>
      <c r="O240" s="37">
        <v>20.344671976026067</v>
      </c>
      <c r="P240" s="37">
        <v>0</v>
      </c>
      <c r="Q240" s="37">
        <v>100</v>
      </c>
      <c r="R240" s="37">
        <v>1.42</v>
      </c>
      <c r="S240" s="37">
        <v>0.8</v>
      </c>
      <c r="T240" s="37">
        <v>1.8720000000000001</v>
      </c>
      <c r="U240" s="37">
        <v>-5.7000000000000002E-2</v>
      </c>
      <c r="V240" s="37" t="str">
        <v/>
      </c>
      <c r="W240" s="37" t="str">
        <v/>
      </c>
      <c r="X240" s="37" t="str">
        <v/>
      </c>
      <c r="Y240" s="37" t="str">
        <v/>
      </c>
      <c r="Z240" s="37" t="str">
        <v/>
      </c>
      <c r="AA240" s="39">
        <f>SUM($X$2:X240)</f>
        <v>2242.6000000000045</v>
      </c>
    </row>
    <row r="241" spans="1:27" x14ac:dyDescent="0.2">
      <c r="A241" s="37" t="str">
        <v/>
      </c>
      <c r="B241" s="37" t="str">
        <v>Pen</v>
      </c>
      <c r="C241" s="38">
        <v>0.92</v>
      </c>
      <c r="D241" s="38">
        <v>2.34</v>
      </c>
      <c r="E241" s="38">
        <v>1.42</v>
      </c>
      <c r="F241" s="37">
        <v>16</v>
      </c>
      <c r="G241" s="37">
        <v>20</v>
      </c>
      <c r="H241" s="37" t="str">
        <v/>
      </c>
      <c r="I241" s="37">
        <v>75</v>
      </c>
      <c r="J241" s="39">
        <v>89.770693932156561</v>
      </c>
      <c r="K241" s="37">
        <v>1</v>
      </c>
      <c r="L241" s="37" t="str">
        <v/>
      </c>
      <c r="M241" s="37">
        <v>9</v>
      </c>
      <c r="N241" s="37">
        <v>2.5430839970032584</v>
      </c>
      <c r="O241" s="37">
        <v>22.887755973029325</v>
      </c>
      <c r="P241" s="37">
        <v>0</v>
      </c>
      <c r="Q241" s="37">
        <v>100</v>
      </c>
      <c r="R241" s="37">
        <v>1.42</v>
      </c>
      <c r="S241" s="37">
        <v>0.8</v>
      </c>
      <c r="T241" s="37">
        <v>1.8720000000000001</v>
      </c>
      <c r="U241" s="37">
        <v>-5.7000000000000002E-2</v>
      </c>
      <c r="V241" s="37" t="str">
        <v/>
      </c>
      <c r="W241" s="37" t="str">
        <v/>
      </c>
      <c r="X241" s="37" t="str">
        <v/>
      </c>
      <c r="Y241" s="37" t="str">
        <v/>
      </c>
      <c r="Z241" s="37" t="str">
        <v/>
      </c>
      <c r="AA241" s="39">
        <f>SUM($X$2:X241)</f>
        <v>2242.6000000000045</v>
      </c>
    </row>
    <row r="242" spans="1:27" x14ac:dyDescent="0.2">
      <c r="A242" s="37" t="str">
        <v/>
      </c>
      <c r="B242" s="37" t="str">
        <v>Pen</v>
      </c>
      <c r="C242" s="38">
        <v>0.92</v>
      </c>
      <c r="D242" s="38">
        <v>2.34</v>
      </c>
      <c r="E242" s="38">
        <v>1.42</v>
      </c>
      <c r="F242" s="37">
        <v>16</v>
      </c>
      <c r="G242" s="37">
        <v>20</v>
      </c>
      <c r="H242" s="37" t="str">
        <v/>
      </c>
      <c r="I242" s="37">
        <v>75</v>
      </c>
      <c r="J242" s="39">
        <v>89.770693932156561</v>
      </c>
      <c r="K242" s="37">
        <v>1</v>
      </c>
      <c r="L242" s="37" t="str">
        <v/>
      </c>
      <c r="M242" s="37">
        <v>10</v>
      </c>
      <c r="N242" s="37">
        <v>2.5430839970032584</v>
      </c>
      <c r="O242" s="37">
        <v>25.430839970032583</v>
      </c>
      <c r="P242" s="37">
        <v>0</v>
      </c>
      <c r="Q242" s="37">
        <v>100</v>
      </c>
      <c r="R242" s="37">
        <v>1.42</v>
      </c>
      <c r="S242" s="37">
        <v>0.8</v>
      </c>
      <c r="T242" s="37">
        <v>1.8720000000000001</v>
      </c>
      <c r="U242" s="37">
        <v>-5.7000000000000002E-2</v>
      </c>
      <c r="V242" s="37" t="str">
        <v/>
      </c>
      <c r="W242" s="37" t="str">
        <v/>
      </c>
      <c r="X242" s="37" t="str">
        <v/>
      </c>
      <c r="Y242" s="37" t="str">
        <v/>
      </c>
      <c r="Z242" s="37" t="str">
        <v/>
      </c>
      <c r="AA242" s="39">
        <f>SUM($X$2:X242)</f>
        <v>2242.6000000000045</v>
      </c>
    </row>
    <row r="243" spans="1:27" x14ac:dyDescent="0.2">
      <c r="A243" s="37" t="str">
        <v/>
      </c>
      <c r="B243" s="37" t="str">
        <v>Pen</v>
      </c>
      <c r="C243" s="38">
        <v>0.92</v>
      </c>
      <c r="D243" s="38">
        <v>2.34</v>
      </c>
      <c r="E243" s="38">
        <v>1.42</v>
      </c>
      <c r="F243" s="37">
        <v>16</v>
      </c>
      <c r="G243" s="37">
        <v>20</v>
      </c>
      <c r="H243" s="37" t="str">
        <v/>
      </c>
      <c r="I243" s="37">
        <v>75</v>
      </c>
      <c r="J243" s="39">
        <v>89.770693932156561</v>
      </c>
      <c r="K243" s="37">
        <v>1</v>
      </c>
      <c r="L243" s="37" t="str">
        <v/>
      </c>
      <c r="M243" s="37">
        <v>11</v>
      </c>
      <c r="N243" s="37">
        <v>2.5430839970032584</v>
      </c>
      <c r="O243" s="37">
        <v>27.973923967035841</v>
      </c>
      <c r="P243" s="37">
        <v>0</v>
      </c>
      <c r="Q243" s="37">
        <v>100</v>
      </c>
      <c r="R243" s="37">
        <v>1.42</v>
      </c>
      <c r="S243" s="37">
        <v>0.8</v>
      </c>
      <c r="T243" s="37">
        <v>1.8720000000000001</v>
      </c>
      <c r="U243" s="37">
        <v>-5.7000000000000002E-2</v>
      </c>
      <c r="V243" s="37" t="str">
        <v/>
      </c>
      <c r="W243" s="37" t="str">
        <v/>
      </c>
      <c r="X243" s="37" t="str">
        <v/>
      </c>
      <c r="Y243" s="37" t="str">
        <v/>
      </c>
      <c r="Z243" s="37" t="str">
        <v/>
      </c>
      <c r="AA243" s="39">
        <f>SUM($X$2:X243)</f>
        <v>2242.6000000000045</v>
      </c>
    </row>
    <row r="244" spans="1:27" x14ac:dyDescent="0.2">
      <c r="A244" s="37" t="str">
        <v/>
      </c>
      <c r="B244" s="37" t="str">
        <v>Pen</v>
      </c>
      <c r="C244" s="38">
        <v>0.92</v>
      </c>
      <c r="D244" s="38">
        <v>2.34</v>
      </c>
      <c r="E244" s="38">
        <v>1.42</v>
      </c>
      <c r="F244" s="37">
        <v>16</v>
      </c>
      <c r="G244" s="37">
        <v>20</v>
      </c>
      <c r="H244" s="37" t="str">
        <v/>
      </c>
      <c r="I244" s="37">
        <v>75</v>
      </c>
      <c r="J244" s="39">
        <v>89.770693932156561</v>
      </c>
      <c r="K244" s="37">
        <v>1</v>
      </c>
      <c r="L244" s="37" t="str">
        <v/>
      </c>
      <c r="M244" s="37">
        <v>12</v>
      </c>
      <c r="N244" s="37">
        <v>2.5430839970032584</v>
      </c>
      <c r="O244" s="37">
        <v>30.517007964039099</v>
      </c>
      <c r="P244" s="37">
        <v>0</v>
      </c>
      <c r="Q244" s="37">
        <v>100</v>
      </c>
      <c r="R244" s="37">
        <v>1.42</v>
      </c>
      <c r="S244" s="37">
        <v>0.8</v>
      </c>
      <c r="T244" s="37">
        <v>1.8720000000000001</v>
      </c>
      <c r="U244" s="37">
        <v>-5.7000000000000002E-2</v>
      </c>
      <c r="V244" s="37" t="str">
        <v/>
      </c>
      <c r="W244" s="37" t="str">
        <v/>
      </c>
      <c r="X244" s="37" t="str">
        <v/>
      </c>
      <c r="Y244" s="37" t="str">
        <v/>
      </c>
      <c r="Z244" s="37" t="str">
        <v/>
      </c>
      <c r="AA244" s="39">
        <f>SUM($X$2:X244)</f>
        <v>2242.6000000000045</v>
      </c>
    </row>
    <row r="245" spans="1:27" x14ac:dyDescent="0.2">
      <c r="A245" s="37" t="str">
        <v/>
      </c>
      <c r="B245" s="37" t="str">
        <v>Pen</v>
      </c>
      <c r="C245" s="38">
        <v>0.92</v>
      </c>
      <c r="D245" s="38">
        <v>2.34</v>
      </c>
      <c r="E245" s="38">
        <v>1.42</v>
      </c>
      <c r="F245" s="37">
        <v>16</v>
      </c>
      <c r="G245" s="37">
        <v>20</v>
      </c>
      <c r="H245" s="37" t="str">
        <v/>
      </c>
      <c r="I245" s="37">
        <v>75</v>
      </c>
      <c r="J245" s="39">
        <v>89.770693932156561</v>
      </c>
      <c r="K245" s="37">
        <v>1</v>
      </c>
      <c r="L245" s="37" t="str">
        <v/>
      </c>
      <c r="M245" s="37">
        <v>13</v>
      </c>
      <c r="N245" s="37">
        <v>2.5430839970032584</v>
      </c>
      <c r="O245" s="37">
        <v>33.06009196104236</v>
      </c>
      <c r="P245" s="37">
        <v>0</v>
      </c>
      <c r="Q245" s="37">
        <v>100</v>
      </c>
      <c r="R245" s="37">
        <v>1.42</v>
      </c>
      <c r="S245" s="37">
        <v>0.8</v>
      </c>
      <c r="T245" s="37">
        <v>1.8720000000000001</v>
      </c>
      <c r="U245" s="37">
        <v>-5.7000000000000002E-2</v>
      </c>
      <c r="V245" s="37" t="str">
        <v/>
      </c>
      <c r="W245" s="37" t="str">
        <v/>
      </c>
      <c r="X245" s="37" t="str">
        <v/>
      </c>
      <c r="Y245" s="37" t="str">
        <v/>
      </c>
      <c r="Z245" s="37" t="str">
        <v/>
      </c>
      <c r="AA245" s="39">
        <f>SUM($X$2:X245)</f>
        <v>2242.6000000000045</v>
      </c>
    </row>
    <row r="246" spans="1:27" x14ac:dyDescent="0.2">
      <c r="A246" s="37" t="str">
        <v/>
      </c>
      <c r="B246" s="37" t="str">
        <v>Pen</v>
      </c>
      <c r="C246" s="38">
        <v>0.92</v>
      </c>
      <c r="D246" s="38">
        <v>2.34</v>
      </c>
      <c r="E246" s="38">
        <v>1.42</v>
      </c>
      <c r="F246" s="37">
        <v>16</v>
      </c>
      <c r="G246" s="37">
        <v>20</v>
      </c>
      <c r="H246" s="37" t="str">
        <v/>
      </c>
      <c r="I246" s="37">
        <v>75</v>
      </c>
      <c r="J246" s="39">
        <v>89.770693932156561</v>
      </c>
      <c r="K246" s="37">
        <v>1</v>
      </c>
      <c r="L246" s="37" t="str">
        <v/>
      </c>
      <c r="M246" s="37">
        <v>14</v>
      </c>
      <c r="N246" s="37">
        <v>2.5430839970032584</v>
      </c>
      <c r="O246" s="37">
        <v>35.603175958045618</v>
      </c>
      <c r="P246" s="37">
        <v>0</v>
      </c>
      <c r="Q246" s="37">
        <v>100</v>
      </c>
      <c r="R246" s="37">
        <v>1.42</v>
      </c>
      <c r="S246" s="37">
        <v>0.8</v>
      </c>
      <c r="T246" s="37">
        <v>1.8720000000000001</v>
      </c>
      <c r="U246" s="37">
        <v>-5.7000000000000002E-2</v>
      </c>
      <c r="V246" s="37" t="str">
        <v/>
      </c>
      <c r="W246" s="37" t="str">
        <v/>
      </c>
      <c r="X246" s="37" t="str">
        <v/>
      </c>
      <c r="Y246" s="37" t="str">
        <v/>
      </c>
      <c r="Z246" s="37" t="str">
        <v/>
      </c>
      <c r="AA246" s="39">
        <f>SUM($X$2:X246)</f>
        <v>2242.6000000000045</v>
      </c>
    </row>
    <row r="247" spans="1:27" x14ac:dyDescent="0.2">
      <c r="A247" s="37" t="str">
        <v/>
      </c>
      <c r="B247" s="37" t="str">
        <v>Pen</v>
      </c>
      <c r="C247" s="38">
        <v>0.92</v>
      </c>
      <c r="D247" s="38">
        <v>2.34</v>
      </c>
      <c r="E247" s="38">
        <v>1.42</v>
      </c>
      <c r="F247" s="37">
        <v>16</v>
      </c>
      <c r="G247" s="37">
        <v>20</v>
      </c>
      <c r="H247" s="37" t="str">
        <v/>
      </c>
      <c r="I247" s="37">
        <v>75</v>
      </c>
      <c r="J247" s="39">
        <v>89.770693932156561</v>
      </c>
      <c r="K247" s="37">
        <v>1</v>
      </c>
      <c r="L247" s="37" t="str">
        <v/>
      </c>
      <c r="M247" s="37">
        <v>15</v>
      </c>
      <c r="N247" s="37">
        <v>2.5430839970032584</v>
      </c>
      <c r="O247" s="37">
        <v>38.146259955048876</v>
      </c>
      <c r="P247" s="37">
        <v>0</v>
      </c>
      <c r="Q247" s="37">
        <v>100</v>
      </c>
      <c r="R247" s="37">
        <v>1.42</v>
      </c>
      <c r="S247" s="37">
        <v>0.8</v>
      </c>
      <c r="T247" s="37">
        <v>1.8720000000000001</v>
      </c>
      <c r="U247" s="37">
        <v>-5.7000000000000002E-2</v>
      </c>
      <c r="V247" s="37" t="str">
        <v/>
      </c>
      <c r="W247" s="37" t="str">
        <v/>
      </c>
      <c r="X247" s="37" t="str">
        <v/>
      </c>
      <c r="Y247" s="37" t="str">
        <v/>
      </c>
      <c r="Z247" s="37" t="str">
        <v/>
      </c>
      <c r="AA247" s="39">
        <f>SUM($X$2:X247)</f>
        <v>2242.6000000000045</v>
      </c>
    </row>
    <row r="248" spans="1:27" x14ac:dyDescent="0.2">
      <c r="A248" s="37" t="str">
        <v/>
      </c>
      <c r="B248" s="37" t="str">
        <v>Pen</v>
      </c>
      <c r="C248" s="38">
        <v>0.92</v>
      </c>
      <c r="D248" s="38">
        <v>2.34</v>
      </c>
      <c r="E248" s="38">
        <v>1.42</v>
      </c>
      <c r="F248" s="37">
        <v>16</v>
      </c>
      <c r="G248" s="37">
        <v>20</v>
      </c>
      <c r="H248" s="37" t="str">
        <v/>
      </c>
      <c r="I248" s="37">
        <v>75</v>
      </c>
      <c r="J248" s="39">
        <v>89.770693932156561</v>
      </c>
      <c r="K248" s="37">
        <v>1</v>
      </c>
      <c r="L248" s="37" t="str">
        <v/>
      </c>
      <c r="M248" s="37">
        <v>16</v>
      </c>
      <c r="N248" s="37">
        <v>2.5430839970032584</v>
      </c>
      <c r="O248" s="37">
        <v>40.689343952052134</v>
      </c>
      <c r="P248" s="37">
        <v>0</v>
      </c>
      <c r="Q248" s="37">
        <v>100</v>
      </c>
      <c r="R248" s="37">
        <v>1.42</v>
      </c>
      <c r="S248" s="37">
        <v>0.8</v>
      </c>
      <c r="T248" s="37">
        <v>1.8720000000000001</v>
      </c>
      <c r="U248" s="37">
        <v>-5.7000000000000002E-2</v>
      </c>
      <c r="V248" s="37" t="str">
        <v/>
      </c>
      <c r="W248" s="37" t="str">
        <v/>
      </c>
      <c r="X248" s="37" t="str">
        <v/>
      </c>
      <c r="Y248" s="37" t="str">
        <v/>
      </c>
      <c r="Z248" s="37" t="str">
        <v/>
      </c>
      <c r="AA248" s="39">
        <f>SUM($X$2:X248)</f>
        <v>2242.6000000000045</v>
      </c>
    </row>
    <row r="249" spans="1:27" x14ac:dyDescent="0.2">
      <c r="A249" s="37" t="str">
        <v/>
      </c>
      <c r="B249" s="37" t="str">
        <v>Pen</v>
      </c>
      <c r="C249" s="38">
        <v>0.92</v>
      </c>
      <c r="D249" s="38">
        <v>2.34</v>
      </c>
      <c r="E249" s="38">
        <v>1.42</v>
      </c>
      <c r="F249" s="37">
        <v>16</v>
      </c>
      <c r="G249" s="37">
        <v>20</v>
      </c>
      <c r="H249" s="37" t="str">
        <v/>
      </c>
      <c r="I249" s="37">
        <v>75</v>
      </c>
      <c r="J249" s="39">
        <v>89.770693932156561</v>
      </c>
      <c r="K249" s="37">
        <v>1</v>
      </c>
      <c r="L249" s="37" t="str">
        <v/>
      </c>
      <c r="M249" s="37">
        <v>17</v>
      </c>
      <c r="N249" s="37">
        <v>2.5430839970032584</v>
      </c>
      <c r="O249" s="37">
        <v>43.232427949055392</v>
      </c>
      <c r="P249" s="37">
        <v>0</v>
      </c>
      <c r="Q249" s="37">
        <v>100</v>
      </c>
      <c r="R249" s="37">
        <v>1.42</v>
      </c>
      <c r="S249" s="37">
        <v>0.8</v>
      </c>
      <c r="T249" s="37">
        <v>1.8720000000000001</v>
      </c>
      <c r="U249" s="37">
        <v>-5.7000000000000002E-2</v>
      </c>
      <c r="V249" s="37" t="str">
        <v/>
      </c>
      <c r="W249" s="37" t="str">
        <v/>
      </c>
      <c r="X249" s="37" t="str">
        <v/>
      </c>
      <c r="Y249" s="37" t="str">
        <v/>
      </c>
      <c r="Z249" s="37" t="str">
        <v/>
      </c>
      <c r="AA249" s="39">
        <f>SUM($X$2:X249)</f>
        <v>2242.6000000000045</v>
      </c>
    </row>
    <row r="250" spans="1:27" x14ac:dyDescent="0.2">
      <c r="A250" s="37" t="str">
        <v/>
      </c>
      <c r="B250" s="37" t="str">
        <v>Pen</v>
      </c>
      <c r="C250" s="38">
        <v>0.92</v>
      </c>
      <c r="D250" s="38">
        <v>2.34</v>
      </c>
      <c r="E250" s="38">
        <v>1.42</v>
      </c>
      <c r="F250" s="37">
        <v>16</v>
      </c>
      <c r="G250" s="37">
        <v>20</v>
      </c>
      <c r="H250" s="37" t="str">
        <v/>
      </c>
      <c r="I250" s="37">
        <v>75</v>
      </c>
      <c r="J250" s="39">
        <v>89.770693932156561</v>
      </c>
      <c r="K250" s="37">
        <v>1</v>
      </c>
      <c r="L250" s="37" t="str">
        <v/>
      </c>
      <c r="M250" s="37">
        <v>18</v>
      </c>
      <c r="N250" s="37">
        <v>2.5430839970032584</v>
      </c>
      <c r="O250" s="37">
        <v>45.77551194605865</v>
      </c>
      <c r="P250" s="37">
        <v>0</v>
      </c>
      <c r="Q250" s="37">
        <v>100</v>
      </c>
      <c r="R250" s="37">
        <v>1.42</v>
      </c>
      <c r="S250" s="37">
        <v>0.8</v>
      </c>
      <c r="T250" s="37">
        <v>1.8720000000000001</v>
      </c>
      <c r="U250" s="37">
        <v>-5.7000000000000002E-2</v>
      </c>
      <c r="V250" s="37" t="str">
        <v/>
      </c>
      <c r="W250" s="37" t="str">
        <v/>
      </c>
      <c r="X250" s="37" t="str">
        <v/>
      </c>
      <c r="Y250" s="37" t="str">
        <v/>
      </c>
      <c r="Z250" s="37" t="str">
        <v/>
      </c>
      <c r="AA250" s="39">
        <f>SUM($X$2:X250)</f>
        <v>2242.6000000000045</v>
      </c>
    </row>
    <row r="251" spans="1:27" x14ac:dyDescent="0.2">
      <c r="A251" s="37" t="str">
        <v/>
      </c>
      <c r="B251" s="37" t="str">
        <v>Pen</v>
      </c>
      <c r="C251" s="38">
        <v>0.92</v>
      </c>
      <c r="D251" s="38">
        <v>2.34</v>
      </c>
      <c r="E251" s="38">
        <v>1.42</v>
      </c>
      <c r="F251" s="37">
        <v>16</v>
      </c>
      <c r="G251" s="37">
        <v>20</v>
      </c>
      <c r="H251" s="37" t="str">
        <v/>
      </c>
      <c r="I251" s="37">
        <v>75</v>
      </c>
      <c r="J251" s="39">
        <v>89.770693932156561</v>
      </c>
      <c r="K251" s="37">
        <v>1</v>
      </c>
      <c r="L251" s="37" t="str">
        <v/>
      </c>
      <c r="M251" s="37">
        <v>19</v>
      </c>
      <c r="N251" s="37">
        <v>2.5430839970032584</v>
      </c>
      <c r="O251" s="37">
        <v>48.318595943061908</v>
      </c>
      <c r="P251" s="37">
        <v>0</v>
      </c>
      <c r="Q251" s="37">
        <v>100</v>
      </c>
      <c r="R251" s="37">
        <v>1.42</v>
      </c>
      <c r="S251" s="37">
        <v>0.8</v>
      </c>
      <c r="T251" s="37">
        <v>1.8720000000000001</v>
      </c>
      <c r="U251" s="37">
        <v>-5.7000000000000002E-2</v>
      </c>
      <c r="V251" s="37" t="str">
        <v/>
      </c>
      <c r="W251" s="37" t="str">
        <v/>
      </c>
      <c r="X251" s="37" t="str">
        <v/>
      </c>
      <c r="Y251" s="37" t="str">
        <v/>
      </c>
      <c r="Z251" s="37" t="str">
        <v/>
      </c>
      <c r="AA251" s="39">
        <f>SUM($X$2:X251)</f>
        <v>2242.6000000000045</v>
      </c>
    </row>
    <row r="252" spans="1:27" x14ac:dyDescent="0.2">
      <c r="A252" s="37" t="str">
        <v/>
      </c>
      <c r="B252" s="37" t="str">
        <v>Pen</v>
      </c>
      <c r="C252" s="38">
        <v>0.92</v>
      </c>
      <c r="D252" s="38">
        <v>2.34</v>
      </c>
      <c r="E252" s="38">
        <v>1.42</v>
      </c>
      <c r="F252" s="37">
        <v>16</v>
      </c>
      <c r="G252" s="37">
        <v>20</v>
      </c>
      <c r="H252" s="37" t="str">
        <v/>
      </c>
      <c r="I252" s="37">
        <v>75</v>
      </c>
      <c r="J252" s="39">
        <v>89.770693932156561</v>
      </c>
      <c r="K252" s="37">
        <v>1</v>
      </c>
      <c r="L252" s="37" t="str">
        <v/>
      </c>
      <c r="M252" s="37">
        <v>20</v>
      </c>
      <c r="N252" s="37">
        <v>2.5430839970032584</v>
      </c>
      <c r="O252" s="37">
        <v>50.861679940065166</v>
      </c>
      <c r="P252" s="37">
        <v>0</v>
      </c>
      <c r="Q252" s="37">
        <v>100</v>
      </c>
      <c r="R252" s="37">
        <v>1.42</v>
      </c>
      <c r="S252" s="37">
        <v>0.8</v>
      </c>
      <c r="T252" s="37">
        <v>1.8720000000000001</v>
      </c>
      <c r="U252" s="37">
        <v>-5.7000000000000002E-2</v>
      </c>
      <c r="V252" s="37" t="str">
        <v/>
      </c>
      <c r="W252" s="37" t="str">
        <v/>
      </c>
      <c r="X252" s="37" t="str">
        <v/>
      </c>
      <c r="Y252" s="37" t="str">
        <v/>
      </c>
      <c r="Z252" s="37" t="str">
        <v/>
      </c>
      <c r="AA252" s="39">
        <f>SUM($X$2:X252)</f>
        <v>2242.6000000000045</v>
      </c>
    </row>
    <row r="253" spans="1:27" x14ac:dyDescent="0.2">
      <c r="A253" s="37" t="str">
        <v/>
      </c>
      <c r="B253" s="37" t="str">
        <v>Pen</v>
      </c>
      <c r="C253" s="38">
        <v>0.92</v>
      </c>
      <c r="D253" s="38">
        <v>2.34</v>
      </c>
      <c r="E253" s="38">
        <v>1.42</v>
      </c>
      <c r="F253" s="37">
        <v>16</v>
      </c>
      <c r="G253" s="37">
        <v>20</v>
      </c>
      <c r="H253" s="37" t="str">
        <v/>
      </c>
      <c r="I253" s="37">
        <v>75</v>
      </c>
      <c r="J253" s="39">
        <v>89.770693932156561</v>
      </c>
      <c r="K253" s="37">
        <v>1</v>
      </c>
      <c r="L253" s="37" t="str">
        <v/>
      </c>
      <c r="M253" s="37">
        <v>21</v>
      </c>
      <c r="N253" s="37">
        <v>2.5430839970032584</v>
      </c>
      <c r="O253" s="37">
        <v>53.404763937068424</v>
      </c>
      <c r="P253" s="37">
        <v>0</v>
      </c>
      <c r="Q253" s="37">
        <v>100</v>
      </c>
      <c r="R253" s="37">
        <v>1.42</v>
      </c>
      <c r="S253" s="37">
        <v>0.8</v>
      </c>
      <c r="T253" s="37">
        <v>1.8720000000000001</v>
      </c>
      <c r="U253" s="37">
        <v>-5.7000000000000002E-2</v>
      </c>
      <c r="V253" s="37" t="str">
        <v/>
      </c>
      <c r="W253" s="37" t="str">
        <v/>
      </c>
      <c r="X253" s="37" t="str">
        <v/>
      </c>
      <c r="Y253" s="37" t="str">
        <v/>
      </c>
      <c r="Z253" s="37" t="str">
        <v/>
      </c>
      <c r="AA253" s="39">
        <f>SUM($X$2:X253)</f>
        <v>2242.6000000000045</v>
      </c>
    </row>
    <row r="254" spans="1:27" x14ac:dyDescent="0.2">
      <c r="A254" s="37" t="str">
        <v/>
      </c>
      <c r="B254" s="37" t="str">
        <v>Pen</v>
      </c>
      <c r="C254" s="38">
        <v>0.92</v>
      </c>
      <c r="D254" s="38">
        <v>2.34</v>
      </c>
      <c r="E254" s="38">
        <v>1.42</v>
      </c>
      <c r="F254" s="37">
        <v>16</v>
      </c>
      <c r="G254" s="37">
        <v>20</v>
      </c>
      <c r="H254" s="37" t="str">
        <v/>
      </c>
      <c r="I254" s="37">
        <v>75</v>
      </c>
      <c r="J254" s="39">
        <v>89.770693932156561</v>
      </c>
      <c r="K254" s="37">
        <v>1</v>
      </c>
      <c r="L254" s="37" t="str">
        <v/>
      </c>
      <c r="M254" s="37">
        <v>22</v>
      </c>
      <c r="N254" s="37">
        <v>2.5430839970032584</v>
      </c>
      <c r="O254" s="37">
        <v>55.947847934071682</v>
      </c>
      <c r="P254" s="37">
        <v>0</v>
      </c>
      <c r="Q254" s="37">
        <v>100</v>
      </c>
      <c r="R254" s="37">
        <v>1.42</v>
      </c>
      <c r="S254" s="37">
        <v>0.8</v>
      </c>
      <c r="T254" s="37">
        <v>1.8720000000000001</v>
      </c>
      <c r="U254" s="37">
        <v>-5.7000000000000002E-2</v>
      </c>
      <c r="V254" s="37" t="str">
        <v/>
      </c>
      <c r="W254" s="37" t="str">
        <v/>
      </c>
      <c r="X254" s="37" t="str">
        <v/>
      </c>
      <c r="Y254" s="37" t="str">
        <v/>
      </c>
      <c r="Z254" s="37" t="str">
        <v/>
      </c>
      <c r="AA254" s="39">
        <f>SUM($X$2:X254)</f>
        <v>2242.6000000000045</v>
      </c>
    </row>
    <row r="255" spans="1:27" x14ac:dyDescent="0.2">
      <c r="A255" s="37" t="str">
        <v/>
      </c>
      <c r="B255" s="37" t="str">
        <v>Pen</v>
      </c>
      <c r="C255" s="38">
        <v>0.92</v>
      </c>
      <c r="D255" s="38">
        <v>2.34</v>
      </c>
      <c r="E255" s="38">
        <v>1.42</v>
      </c>
      <c r="F255" s="37">
        <v>16</v>
      </c>
      <c r="G255" s="37">
        <v>20</v>
      </c>
      <c r="H255" s="37" t="str">
        <v/>
      </c>
      <c r="I255" s="37">
        <v>75</v>
      </c>
      <c r="J255" s="39">
        <v>89.770693932156561</v>
      </c>
      <c r="K255" s="37">
        <v>1</v>
      </c>
      <c r="L255" s="37" t="str">
        <v/>
      </c>
      <c r="M255" s="37">
        <v>23</v>
      </c>
      <c r="N255" s="37">
        <v>2.5430839970032584</v>
      </c>
      <c r="O255" s="37">
        <v>58.49093193107494</v>
      </c>
      <c r="P255" s="37">
        <v>0</v>
      </c>
      <c r="Q255" s="37">
        <v>100</v>
      </c>
      <c r="R255" s="37">
        <v>1.42</v>
      </c>
      <c r="S255" s="37">
        <v>0.8</v>
      </c>
      <c r="T255" s="37">
        <v>1.8720000000000001</v>
      </c>
      <c r="U255" s="37">
        <v>-5.7000000000000002E-2</v>
      </c>
      <c r="V255" s="37" t="str">
        <v/>
      </c>
      <c r="W255" s="37" t="str">
        <v/>
      </c>
      <c r="X255" s="37" t="str">
        <v/>
      </c>
      <c r="Y255" s="37" t="str">
        <v/>
      </c>
      <c r="Z255" s="37" t="str">
        <v/>
      </c>
      <c r="AA255" s="39">
        <f>SUM($X$2:X255)</f>
        <v>2242.6000000000045</v>
      </c>
    </row>
    <row r="256" spans="1:27" x14ac:dyDescent="0.2">
      <c r="A256" s="37" t="str">
        <v/>
      </c>
      <c r="B256" s="37" t="str">
        <v>Pen</v>
      </c>
      <c r="C256" s="38">
        <v>0.92</v>
      </c>
      <c r="D256" s="38">
        <v>2.34</v>
      </c>
      <c r="E256" s="38">
        <v>1.42</v>
      </c>
      <c r="F256" s="37">
        <v>16</v>
      </c>
      <c r="G256" s="37">
        <v>20</v>
      </c>
      <c r="H256" s="37" t="str">
        <v/>
      </c>
      <c r="I256" s="37">
        <v>75</v>
      </c>
      <c r="J256" s="39">
        <v>89.770693932156561</v>
      </c>
      <c r="K256" s="37">
        <v>1</v>
      </c>
      <c r="L256" s="37" t="str">
        <v/>
      </c>
      <c r="M256" s="37">
        <v>24</v>
      </c>
      <c r="N256" s="37">
        <v>2.5430839970032584</v>
      </c>
      <c r="O256" s="37">
        <v>61.034015928078198</v>
      </c>
      <c r="P256" s="37">
        <v>0</v>
      </c>
      <c r="Q256" s="37">
        <v>100</v>
      </c>
      <c r="R256" s="37">
        <v>1.42</v>
      </c>
      <c r="S256" s="37">
        <v>0.8</v>
      </c>
      <c r="T256" s="37">
        <v>1.8720000000000001</v>
      </c>
      <c r="U256" s="37">
        <v>-5.7000000000000002E-2</v>
      </c>
      <c r="V256" s="37" t="str">
        <v/>
      </c>
      <c r="W256" s="37" t="str">
        <v/>
      </c>
      <c r="X256" s="37" t="str">
        <v/>
      </c>
      <c r="Y256" s="37" t="str">
        <v/>
      </c>
      <c r="Z256" s="37" t="str">
        <v/>
      </c>
      <c r="AA256" s="39">
        <f>SUM($X$2:X256)</f>
        <v>2242.6000000000045</v>
      </c>
    </row>
    <row r="257" spans="1:27" x14ac:dyDescent="0.2">
      <c r="A257" s="37" t="str">
        <v/>
      </c>
      <c r="B257" s="37" t="str">
        <v>Pen</v>
      </c>
      <c r="C257" s="38">
        <v>0.92</v>
      </c>
      <c r="D257" s="38">
        <v>2.34</v>
      </c>
      <c r="E257" s="38">
        <v>1.42</v>
      </c>
      <c r="F257" s="37">
        <v>16</v>
      </c>
      <c r="G257" s="37">
        <v>20</v>
      </c>
      <c r="H257" s="37" t="str">
        <v/>
      </c>
      <c r="I257" s="37">
        <v>75</v>
      </c>
      <c r="J257" s="39">
        <v>89.770693932156561</v>
      </c>
      <c r="K257" s="37">
        <v>1</v>
      </c>
      <c r="L257" s="37" t="str">
        <v/>
      </c>
      <c r="M257" s="37">
        <v>25</v>
      </c>
      <c r="N257" s="37">
        <v>2.5430839970032584</v>
      </c>
      <c r="O257" s="37">
        <v>63.577099925081455</v>
      </c>
      <c r="P257" s="37">
        <v>0</v>
      </c>
      <c r="Q257" s="37">
        <v>100</v>
      </c>
      <c r="R257" s="37">
        <v>1.42</v>
      </c>
      <c r="S257" s="37">
        <v>0.8</v>
      </c>
      <c r="T257" s="37">
        <v>1.8720000000000001</v>
      </c>
      <c r="U257" s="37">
        <v>-5.7000000000000002E-2</v>
      </c>
      <c r="V257" s="37" t="str">
        <v/>
      </c>
      <c r="W257" s="37" t="str">
        <v/>
      </c>
      <c r="X257" s="37" t="str">
        <v/>
      </c>
      <c r="Y257" s="37" t="str">
        <v/>
      </c>
      <c r="Z257" s="37" t="str">
        <v/>
      </c>
      <c r="AA257" s="39">
        <f>SUM($X$2:X257)</f>
        <v>2242.6000000000045</v>
      </c>
    </row>
    <row r="258" spans="1:27" x14ac:dyDescent="0.2">
      <c r="A258" s="37" t="str">
        <v/>
      </c>
      <c r="B258" s="37" t="str">
        <v>Pen</v>
      </c>
      <c r="C258" s="38">
        <v>0.92</v>
      </c>
      <c r="D258" s="38">
        <v>2.34</v>
      </c>
      <c r="E258" s="38">
        <v>1.42</v>
      </c>
      <c r="F258" s="37">
        <v>16</v>
      </c>
      <c r="G258" s="37">
        <v>20</v>
      </c>
      <c r="H258" s="37" t="str">
        <v/>
      </c>
      <c r="I258" s="37">
        <v>75</v>
      </c>
      <c r="J258" s="39">
        <v>89.770693932156561</v>
      </c>
      <c r="K258" s="37">
        <v>1</v>
      </c>
      <c r="L258" s="37" t="str">
        <v/>
      </c>
      <c r="M258" s="37">
        <v>26</v>
      </c>
      <c r="N258" s="37">
        <v>2.5430839970032584</v>
      </c>
      <c r="O258" s="37">
        <v>66.120183922084721</v>
      </c>
      <c r="P258" s="37">
        <v>0</v>
      </c>
      <c r="Q258" s="37">
        <v>100</v>
      </c>
      <c r="R258" s="37">
        <v>1.42</v>
      </c>
      <c r="S258" s="37">
        <v>0.8</v>
      </c>
      <c r="T258" s="37">
        <v>1.8720000000000001</v>
      </c>
      <c r="U258" s="37">
        <v>-5.7000000000000002E-2</v>
      </c>
      <c r="V258" s="37" t="str">
        <v/>
      </c>
      <c r="W258" s="37" t="str">
        <v/>
      </c>
      <c r="X258" s="37" t="str">
        <v/>
      </c>
      <c r="Y258" s="37" t="str">
        <v/>
      </c>
      <c r="Z258" s="37" t="str">
        <v/>
      </c>
      <c r="AA258" s="39">
        <f>SUM($X$2:X258)</f>
        <v>2242.6000000000045</v>
      </c>
    </row>
    <row r="259" spans="1:27" x14ac:dyDescent="0.2">
      <c r="A259" s="37" t="str">
        <v/>
      </c>
      <c r="B259" s="37" t="str">
        <v>Pen</v>
      </c>
      <c r="C259" s="38">
        <v>0.92</v>
      </c>
      <c r="D259" s="38">
        <v>2.34</v>
      </c>
      <c r="E259" s="38">
        <v>1.42</v>
      </c>
      <c r="F259" s="37">
        <v>16</v>
      </c>
      <c r="G259" s="37">
        <v>20</v>
      </c>
      <c r="H259" s="37" t="str">
        <v/>
      </c>
      <c r="I259" s="37">
        <v>75</v>
      </c>
      <c r="J259" s="39">
        <v>89.770693932156561</v>
      </c>
      <c r="K259" s="37">
        <v>1</v>
      </c>
      <c r="L259" s="37" t="str">
        <v/>
      </c>
      <c r="M259" s="37">
        <v>27</v>
      </c>
      <c r="N259" s="37">
        <v>2.5430839970032584</v>
      </c>
      <c r="O259" s="37">
        <v>68.663267919087986</v>
      </c>
      <c r="P259" s="37">
        <v>0</v>
      </c>
      <c r="Q259" s="37">
        <v>100</v>
      </c>
      <c r="R259" s="37">
        <v>1.42</v>
      </c>
      <c r="S259" s="37">
        <v>0.8</v>
      </c>
      <c r="T259" s="37">
        <v>1.8720000000000001</v>
      </c>
      <c r="U259" s="37">
        <v>-5.7000000000000002E-2</v>
      </c>
      <c r="V259" s="37" t="str">
        <v/>
      </c>
      <c r="W259" s="37" t="str">
        <v/>
      </c>
      <c r="X259" s="37" t="str">
        <v/>
      </c>
      <c r="Y259" s="37" t="str">
        <v/>
      </c>
      <c r="Z259" s="37" t="str">
        <v/>
      </c>
      <c r="AA259" s="39">
        <f>SUM($X$2:X259)</f>
        <v>2242.6000000000045</v>
      </c>
    </row>
    <row r="260" spans="1:27" x14ac:dyDescent="0.2">
      <c r="A260" s="37" t="str">
        <v/>
      </c>
      <c r="B260" s="37" t="str">
        <v>Pen</v>
      </c>
      <c r="C260" s="38">
        <v>0.92</v>
      </c>
      <c r="D260" s="38">
        <v>2.34</v>
      </c>
      <c r="E260" s="38">
        <v>1.42</v>
      </c>
      <c r="F260" s="37">
        <v>16</v>
      </c>
      <c r="G260" s="37">
        <v>20</v>
      </c>
      <c r="H260" s="37" t="str">
        <v/>
      </c>
      <c r="I260" s="37">
        <v>75</v>
      </c>
      <c r="J260" s="39">
        <v>89.770693932156561</v>
      </c>
      <c r="K260" s="37">
        <v>1</v>
      </c>
      <c r="L260" s="37" t="str">
        <v/>
      </c>
      <c r="M260" s="37">
        <v>28</v>
      </c>
      <c r="N260" s="37">
        <v>2.5430839970032584</v>
      </c>
      <c r="O260" s="37">
        <v>71.206351916091251</v>
      </c>
      <c r="P260" s="37">
        <v>0</v>
      </c>
      <c r="Q260" s="37">
        <v>100</v>
      </c>
      <c r="R260" s="37">
        <v>1.42</v>
      </c>
      <c r="S260" s="37">
        <v>0.8</v>
      </c>
      <c r="T260" s="37">
        <v>1.8720000000000001</v>
      </c>
      <c r="U260" s="37">
        <v>-5.7000000000000002E-2</v>
      </c>
      <c r="V260" s="37" t="str">
        <v/>
      </c>
      <c r="W260" s="37" t="str">
        <v/>
      </c>
      <c r="X260" s="37" t="str">
        <v/>
      </c>
      <c r="Y260" s="37" t="str">
        <v/>
      </c>
      <c r="Z260" s="37" t="str">
        <v/>
      </c>
      <c r="AA260" s="39">
        <f>SUM($X$2:X260)</f>
        <v>2242.6000000000045</v>
      </c>
    </row>
    <row r="261" spans="1:27" x14ac:dyDescent="0.2">
      <c r="A261" s="37" t="str">
        <v/>
      </c>
      <c r="B261" s="37" t="str">
        <v>Pen</v>
      </c>
      <c r="C261" s="38">
        <v>0.92</v>
      </c>
      <c r="D261" s="38">
        <v>2.34</v>
      </c>
      <c r="E261" s="38">
        <v>1.42</v>
      </c>
      <c r="F261" s="37">
        <v>16</v>
      </c>
      <c r="G261" s="37">
        <v>20</v>
      </c>
      <c r="H261" s="37" t="str">
        <v/>
      </c>
      <c r="I261" s="37">
        <v>75</v>
      </c>
      <c r="J261" s="39">
        <v>89.770693932156561</v>
      </c>
      <c r="K261" s="37">
        <v>1</v>
      </c>
      <c r="L261" s="37" t="str">
        <v/>
      </c>
      <c r="M261" s="37">
        <v>29</v>
      </c>
      <c r="N261" s="37">
        <v>2.5430839970032584</v>
      </c>
      <c r="O261" s="37">
        <v>73.749435913094516</v>
      </c>
      <c r="P261" s="37">
        <v>0</v>
      </c>
      <c r="Q261" s="37">
        <v>100</v>
      </c>
      <c r="R261" s="37">
        <v>1.42</v>
      </c>
      <c r="S261" s="37">
        <v>0.8</v>
      </c>
      <c r="T261" s="37">
        <v>1.8720000000000001</v>
      </c>
      <c r="U261" s="37">
        <v>-5.7000000000000002E-2</v>
      </c>
      <c r="V261" s="37" t="str">
        <v/>
      </c>
      <c r="W261" s="37" t="str">
        <v/>
      </c>
      <c r="X261" s="37" t="str">
        <v/>
      </c>
      <c r="Y261" s="37" t="str">
        <v/>
      </c>
      <c r="Z261" s="37" t="str">
        <v/>
      </c>
      <c r="AA261" s="39">
        <f>SUM($X$2:X261)</f>
        <v>2242.6000000000045</v>
      </c>
    </row>
    <row r="262" spans="1:27" x14ac:dyDescent="0.2">
      <c r="A262" s="37" t="str">
        <v/>
      </c>
      <c r="B262" s="37" t="str">
        <v>Pen</v>
      </c>
      <c r="C262" s="38">
        <v>0.92</v>
      </c>
      <c r="D262" s="38">
        <v>2.34</v>
      </c>
      <c r="E262" s="38">
        <v>1.42</v>
      </c>
      <c r="F262" s="37">
        <v>16</v>
      </c>
      <c r="G262" s="37">
        <v>20</v>
      </c>
      <c r="H262" s="37" t="str">
        <v/>
      </c>
      <c r="I262" s="37">
        <v>75</v>
      </c>
      <c r="J262" s="39">
        <v>89.770693932156561</v>
      </c>
      <c r="K262" s="37">
        <v>1</v>
      </c>
      <c r="L262" s="37" t="str">
        <v/>
      </c>
      <c r="M262" s="37">
        <v>30</v>
      </c>
      <c r="N262" s="37">
        <v>2.5430839970032584</v>
      </c>
      <c r="O262" s="37">
        <v>76.292519910097781</v>
      </c>
      <c r="P262" s="37">
        <v>0.81027321281035281</v>
      </c>
      <c r="Q262" s="37">
        <v>100</v>
      </c>
      <c r="R262" s="37">
        <v>1.42</v>
      </c>
      <c r="S262" s="37">
        <v>0.8</v>
      </c>
      <c r="T262" s="37">
        <v>1.8720000000000001</v>
      </c>
      <c r="U262" s="37">
        <v>-5.7000000000000002E-2</v>
      </c>
      <c r="V262" s="37" t="str">
        <v/>
      </c>
      <c r="W262" s="37" t="str">
        <v/>
      </c>
      <c r="X262" s="37" t="str">
        <v/>
      </c>
      <c r="Y262" s="37" t="str">
        <v/>
      </c>
      <c r="Z262" s="37" t="str">
        <v/>
      </c>
      <c r="AA262" s="39">
        <f>SUM($X$2:X262)</f>
        <v>2242.6000000000045</v>
      </c>
    </row>
    <row r="263" spans="1:27" x14ac:dyDescent="0.2">
      <c r="A263" s="37" t="str">
        <v/>
      </c>
      <c r="B263" s="37" t="str">
        <v>Pen</v>
      </c>
      <c r="C263" s="38">
        <v>0.92</v>
      </c>
      <c r="D263" s="38">
        <v>2.34</v>
      </c>
      <c r="E263" s="38">
        <v>1.42</v>
      </c>
      <c r="F263" s="37">
        <v>16</v>
      </c>
      <c r="G263" s="37">
        <v>20</v>
      </c>
      <c r="H263" s="37" t="str">
        <v/>
      </c>
      <c r="I263" s="37">
        <v>75</v>
      </c>
      <c r="J263" s="39">
        <v>89.770693932156561</v>
      </c>
      <c r="K263" s="37">
        <v>1</v>
      </c>
      <c r="L263" s="37" t="str">
        <v/>
      </c>
      <c r="M263" s="37">
        <v>31</v>
      </c>
      <c r="N263" s="37">
        <v>2.522478068596274</v>
      </c>
      <c r="O263" s="37">
        <v>78.814997978694052</v>
      </c>
      <c r="P263" s="37">
        <v>2.2687649958689886</v>
      </c>
      <c r="Q263" s="37">
        <v>99.189726787189642</v>
      </c>
      <c r="R263" s="37">
        <v>1.408494120378093</v>
      </c>
      <c r="S263" s="37">
        <v>0.8</v>
      </c>
      <c r="T263" s="37">
        <v>1.8568316854561899</v>
      </c>
      <c r="U263" s="37">
        <v>-5.7000000000000002E-2</v>
      </c>
      <c r="V263" s="37" t="str">
        <v/>
      </c>
      <c r="W263" s="37" t="str">
        <v/>
      </c>
      <c r="X263" s="37" t="str">
        <v/>
      </c>
      <c r="Y263" s="37" t="str">
        <v/>
      </c>
      <c r="Z263" s="37" t="str">
        <v/>
      </c>
      <c r="AA263" s="39">
        <f>SUM($X$2:X263)</f>
        <v>2242.6000000000045</v>
      </c>
    </row>
    <row r="264" spans="1:27" x14ac:dyDescent="0.2">
      <c r="A264" s="37" t="str">
        <v/>
      </c>
      <c r="B264" s="37" t="str">
        <v>Pen</v>
      </c>
      <c r="C264" s="38">
        <v>0.92</v>
      </c>
      <c r="D264" s="38">
        <v>2.34</v>
      </c>
      <c r="E264" s="38">
        <v>1.42</v>
      </c>
      <c r="F264" s="37">
        <v>16</v>
      </c>
      <c r="G264" s="37">
        <v>20</v>
      </c>
      <c r="H264" s="37" t="str">
        <v/>
      </c>
      <c r="I264" s="37">
        <v>75</v>
      </c>
      <c r="J264" s="39">
        <v>89.770693932156561</v>
      </c>
      <c r="K264" s="37">
        <v>1</v>
      </c>
      <c r="L264" s="37" t="str">
        <v/>
      </c>
      <c r="M264" s="37">
        <v>32</v>
      </c>
      <c r="N264" s="37">
        <v>2.4647814690567182</v>
      </c>
      <c r="O264" s="37">
        <v>81.279779447750769</v>
      </c>
      <c r="P264" s="37">
        <v>3.970338742770732</v>
      </c>
      <c r="Q264" s="37">
        <v>96.920961791320664</v>
      </c>
      <c r="R264" s="37">
        <v>1.3762776574367532</v>
      </c>
      <c r="S264" s="37">
        <v>0.8</v>
      </c>
      <c r="T264" s="37">
        <v>1.8143604047335229</v>
      </c>
      <c r="U264" s="37">
        <v>-5.7000000000000002E-2</v>
      </c>
      <c r="V264" s="37" t="str">
        <v/>
      </c>
      <c r="W264" s="37" t="str">
        <v/>
      </c>
      <c r="X264" s="37" t="str">
        <v/>
      </c>
      <c r="Y264" s="37" t="str">
        <v/>
      </c>
      <c r="Z264" s="37" t="str">
        <v/>
      </c>
      <c r="AA264" s="39">
        <f>SUM($X$2:X264)</f>
        <v>2242.6000000000045</v>
      </c>
    </row>
    <row r="265" spans="1:27" x14ac:dyDescent="0.2">
      <c r="A265" s="37" t="str">
        <v/>
      </c>
      <c r="B265" s="37" t="str">
        <v>Pen</v>
      </c>
      <c r="C265" s="38">
        <v>0.92</v>
      </c>
      <c r="D265" s="38">
        <v>2.34</v>
      </c>
      <c r="E265" s="38">
        <v>1.42</v>
      </c>
      <c r="F265" s="37">
        <v>16</v>
      </c>
      <c r="G265" s="37">
        <v>20</v>
      </c>
      <c r="H265" s="37" t="str">
        <v/>
      </c>
      <c r="I265" s="37">
        <v>75</v>
      </c>
      <c r="J265" s="39">
        <v>89.770693932156561</v>
      </c>
      <c r="K265" s="37">
        <v>1</v>
      </c>
      <c r="L265" s="37" t="str">
        <v/>
      </c>
      <c r="M265" s="37">
        <v>33</v>
      </c>
      <c r="N265" s="37">
        <v>2.3638124198624952</v>
      </c>
      <c r="O265" s="37">
        <v>83.643591867613267</v>
      </c>
      <c r="P265" s="37">
        <v>5.5584742398790237</v>
      </c>
      <c r="Q265" s="37">
        <v>92.950623048549929</v>
      </c>
      <c r="R265" s="37">
        <v>1.3198988472894089</v>
      </c>
      <c r="S265" s="37">
        <v>0.8</v>
      </c>
      <c r="T265" s="37">
        <v>1.7400356634688547</v>
      </c>
      <c r="U265" s="37">
        <v>-5.7000000000000002E-2</v>
      </c>
      <c r="V265" s="37" t="str">
        <v/>
      </c>
      <c r="W265" s="37" t="str">
        <v/>
      </c>
      <c r="X265" s="37" t="str">
        <v/>
      </c>
      <c r="Y265" s="37" t="str">
        <v/>
      </c>
      <c r="Z265" s="37" t="str">
        <v/>
      </c>
      <c r="AA265" s="39">
        <f>SUM($X$2:X265)</f>
        <v>2242.6000000000045</v>
      </c>
    </row>
    <row r="266" spans="1:27" x14ac:dyDescent="0.2">
      <c r="A266" s="37" t="str">
        <v/>
      </c>
      <c r="B266" s="37" t="str">
        <v>Pen</v>
      </c>
      <c r="C266" s="38">
        <v>0.92</v>
      </c>
      <c r="D266" s="38">
        <v>2.34</v>
      </c>
      <c r="E266" s="38">
        <v>1.42</v>
      </c>
      <c r="F266" s="37">
        <v>16</v>
      </c>
      <c r="G266" s="37">
        <v>20</v>
      </c>
      <c r="H266" s="37" t="str">
        <v/>
      </c>
      <c r="I266" s="37">
        <v>75</v>
      </c>
      <c r="J266" s="39">
        <v>89.770693932156561</v>
      </c>
      <c r="K266" s="37">
        <v>1</v>
      </c>
      <c r="L266" s="37" t="str">
        <v/>
      </c>
      <c r="M266" s="37">
        <v>34</v>
      </c>
      <c r="N266" s="37">
        <v>2.2224557509905831</v>
      </c>
      <c r="O266" s="37">
        <v>85.866047618603844</v>
      </c>
      <c r="P266" s="37">
        <v>6.8091309438518026</v>
      </c>
      <c r="Q266" s="37">
        <v>87.392148808670896</v>
      </c>
      <c r="R266" s="37">
        <v>1.2409685130831267</v>
      </c>
      <c r="S266" s="37">
        <v>0.8</v>
      </c>
      <c r="T266" s="37">
        <v>1.6359810256983192</v>
      </c>
      <c r="U266" s="37">
        <v>-5.7000000000000002E-2</v>
      </c>
      <c r="V266" s="37" t="str">
        <v/>
      </c>
      <c r="W266" s="37" t="str">
        <v/>
      </c>
      <c r="X266" s="37" t="str">
        <v/>
      </c>
      <c r="Y266" s="37" t="str">
        <v/>
      </c>
      <c r="Z266" s="37" t="str">
        <v/>
      </c>
      <c r="AA266" s="39">
        <f>SUM($X$2:X266)</f>
        <v>2242.6000000000045</v>
      </c>
    </row>
    <row r="267" spans="1:27" x14ac:dyDescent="0.2">
      <c r="A267" s="37" t="str">
        <v/>
      </c>
      <c r="B267" s="37" t="str">
        <v>Pen</v>
      </c>
      <c r="C267" s="38">
        <v>0.92</v>
      </c>
      <c r="D267" s="38">
        <v>2.34</v>
      </c>
      <c r="E267" s="38">
        <v>1.42</v>
      </c>
      <c r="F267" s="37">
        <v>16</v>
      </c>
      <c r="G267" s="37">
        <v>20</v>
      </c>
      <c r="H267" s="37" t="str">
        <v/>
      </c>
      <c r="I267" s="37">
        <v>75</v>
      </c>
      <c r="J267" s="39">
        <v>89.770693932156561</v>
      </c>
      <c r="K267" s="37">
        <v>1</v>
      </c>
      <c r="L267" s="37" t="str">
        <v/>
      </c>
      <c r="M267" s="37">
        <v>35</v>
      </c>
      <c r="N267" s="37">
        <v>2.0492938316224909</v>
      </c>
      <c r="O267" s="37">
        <v>87.915341450226336</v>
      </c>
      <c r="P267" s="37">
        <v>7.62622665711402</v>
      </c>
      <c r="Q267" s="37">
        <v>80.583017864819098</v>
      </c>
      <c r="R267" s="37">
        <v>1.1442788536804311</v>
      </c>
      <c r="S267" s="37">
        <v>0.8</v>
      </c>
      <c r="T267" s="37">
        <v>1.5085140944294135</v>
      </c>
      <c r="U267" s="37">
        <v>-5.7000000000000002E-2</v>
      </c>
      <c r="V267" s="37" t="str">
        <v/>
      </c>
      <c r="W267" s="37" t="str">
        <v/>
      </c>
      <c r="X267" s="37" t="str">
        <v/>
      </c>
      <c r="Y267" s="37" t="str">
        <v/>
      </c>
      <c r="Z267" s="37" t="str">
        <v/>
      </c>
      <c r="AA267" s="39">
        <f>SUM($X$2:X267)</f>
        <v>2242.6000000000045</v>
      </c>
    </row>
    <row r="268" spans="1:27" x14ac:dyDescent="0.2">
      <c r="A268" s="37" t="str">
        <v/>
      </c>
      <c r="B268" s="37" t="str">
        <v>Pen</v>
      </c>
      <c r="C268" s="38">
        <v>0.92</v>
      </c>
      <c r="D268" s="38">
        <v>2.34</v>
      </c>
      <c r="E268" s="38">
        <v>1.42</v>
      </c>
      <c r="F268" s="37">
        <v>16</v>
      </c>
      <c r="G268" s="37">
        <v>20</v>
      </c>
      <c r="H268" s="37" t="str">
        <v/>
      </c>
      <c r="I268" s="37">
        <v>75</v>
      </c>
      <c r="J268" s="39">
        <v>89.770693932156561</v>
      </c>
      <c r="K268" s="37">
        <v>1</v>
      </c>
      <c r="L268" s="37" t="str">
        <v/>
      </c>
      <c r="M268" s="37">
        <v>36</v>
      </c>
      <c r="N268" s="37">
        <v>1.8553524819302281</v>
      </c>
      <c r="O268" s="37">
        <v>89.770693932156561</v>
      </c>
      <c r="P268" s="37">
        <v>8.007537989969725</v>
      </c>
      <c r="Q268" s="37">
        <v>72.956791207705081</v>
      </c>
      <c r="R268" s="37">
        <v>1.0359864351494121</v>
      </c>
      <c r="S268" s="37">
        <v>0.8</v>
      </c>
      <c r="T268" s="37">
        <v>1.3657511314082391</v>
      </c>
      <c r="U268" s="37">
        <v>-5.7000000000000002E-2</v>
      </c>
      <c r="V268" s="37" t="str">
        <v/>
      </c>
      <c r="W268" s="37" t="str">
        <v/>
      </c>
      <c r="X268" s="37" t="str">
        <v/>
      </c>
      <c r="Y268" s="37" t="str">
        <v/>
      </c>
      <c r="Z268" s="37" t="str">
        <v/>
      </c>
      <c r="AA268" s="39">
        <f>SUM($X$2:X268)</f>
        <v>2242.6000000000045</v>
      </c>
    </row>
    <row r="269" spans="1:27" x14ac:dyDescent="0.2">
      <c r="A269" s="37" t="str">
        <v/>
      </c>
      <c r="B269" s="37" t="str">
        <v>Bookcase</v>
      </c>
      <c r="C269" s="38">
        <v>13.24</v>
      </c>
      <c r="D269" s="38">
        <v>29</v>
      </c>
      <c r="E269" s="38">
        <v>0</v>
      </c>
      <c r="F269" s="37">
        <v>25</v>
      </c>
      <c r="G269" s="37">
        <v>10</v>
      </c>
      <c r="H269" s="37" t="str">
        <v/>
      </c>
      <c r="I269" s="37">
        <v>85</v>
      </c>
      <c r="J269" s="39">
        <v>82.762783535782802</v>
      </c>
      <c r="K269" s="37">
        <v>0</v>
      </c>
      <c r="L269" s="37" t="str">
        <v/>
      </c>
      <c r="M269" s="37">
        <v>0</v>
      </c>
      <c r="N269" s="37">
        <v>0</v>
      </c>
      <c r="O269" s="37">
        <v>0</v>
      </c>
      <c r="P269" s="37">
        <v>0</v>
      </c>
      <c r="Q269" s="37">
        <v>0</v>
      </c>
      <c r="R269" s="37">
        <v>0</v>
      </c>
      <c r="S269" s="37">
        <v>0.8</v>
      </c>
      <c r="T269" s="37">
        <v>0</v>
      </c>
      <c r="U269" s="37">
        <v>-0.96</v>
      </c>
      <c r="V269" s="37" t="str">
        <v/>
      </c>
      <c r="W269" s="37" t="str">
        <v/>
      </c>
      <c r="X269" s="37" t="str">
        <v/>
      </c>
      <c r="Y269" s="37" t="str">
        <v/>
      </c>
      <c r="Z269" s="37" t="str">
        <v/>
      </c>
      <c r="AA269" s="39">
        <f>SUM($X$2:X269)</f>
        <v>2242.6000000000045</v>
      </c>
    </row>
    <row r="270" spans="1:27" x14ac:dyDescent="0.2">
      <c r="A270" s="37" t="str">
        <v/>
      </c>
      <c r="B270" s="37" t="str">
        <v>Bookcase</v>
      </c>
      <c r="C270" s="38">
        <v>13.24</v>
      </c>
      <c r="D270" s="38">
        <v>29</v>
      </c>
      <c r="E270" s="38">
        <v>15.76</v>
      </c>
      <c r="F270" s="37">
        <v>25</v>
      </c>
      <c r="G270" s="37">
        <v>10</v>
      </c>
      <c r="H270" s="37" t="str">
        <v/>
      </c>
      <c r="I270" s="37">
        <v>85</v>
      </c>
      <c r="J270" s="39">
        <v>82.762783535782802</v>
      </c>
      <c r="K270" s="37">
        <v>1</v>
      </c>
      <c r="L270" s="37" t="str">
        <v/>
      </c>
      <c r="M270" s="37">
        <v>1</v>
      </c>
      <c r="N270" s="37">
        <v>2.3910668979074439</v>
      </c>
      <c r="O270" s="37">
        <v>2.3910668979074439</v>
      </c>
      <c r="P270" s="37">
        <v>0</v>
      </c>
      <c r="Q270" s="37">
        <v>100</v>
      </c>
      <c r="R270" s="37">
        <v>15.76</v>
      </c>
      <c r="S270" s="37">
        <v>0.8</v>
      </c>
      <c r="T270" s="37">
        <v>23.2</v>
      </c>
      <c r="U270" s="37">
        <v>-0.96</v>
      </c>
      <c r="V270" s="37" t="str">
        <v/>
      </c>
      <c r="W270" s="37" t="str">
        <v/>
      </c>
      <c r="X270" s="37" t="str">
        <v/>
      </c>
      <c r="Y270" s="37" t="str">
        <v/>
      </c>
      <c r="Z270" s="37" t="str">
        <v/>
      </c>
      <c r="AA270" s="39">
        <f>SUM($X$2:X270)</f>
        <v>2242.6000000000045</v>
      </c>
    </row>
    <row r="271" spans="1:27" x14ac:dyDescent="0.2">
      <c r="A271" s="37" t="str">
        <v/>
      </c>
      <c r="B271" s="37" t="str">
        <v>Bookcase</v>
      </c>
      <c r="C271" s="38">
        <v>13.24</v>
      </c>
      <c r="D271" s="38">
        <v>29</v>
      </c>
      <c r="E271" s="38">
        <v>15.76</v>
      </c>
      <c r="F271" s="37">
        <v>25</v>
      </c>
      <c r="G271" s="37">
        <v>10</v>
      </c>
      <c r="H271" s="37" t="str">
        <v/>
      </c>
      <c r="I271" s="37">
        <v>85</v>
      </c>
      <c r="J271" s="39">
        <v>82.762783535782802</v>
      </c>
      <c r="K271" s="37">
        <v>1</v>
      </c>
      <c r="L271" s="37" t="str">
        <v/>
      </c>
      <c r="M271" s="37">
        <v>2</v>
      </c>
      <c r="N271" s="37">
        <v>2.3910668979074439</v>
      </c>
      <c r="O271" s="37">
        <v>4.7821337958148877</v>
      </c>
      <c r="P271" s="37">
        <v>0</v>
      </c>
      <c r="Q271" s="37">
        <v>100</v>
      </c>
      <c r="R271" s="37">
        <v>15.76</v>
      </c>
      <c r="S271" s="37">
        <v>0.8</v>
      </c>
      <c r="T271" s="37">
        <v>23.2</v>
      </c>
      <c r="U271" s="37">
        <v>-0.96</v>
      </c>
      <c r="V271" s="37" t="str">
        <v/>
      </c>
      <c r="W271" s="37" t="str">
        <v/>
      </c>
      <c r="X271" s="37" t="str">
        <v/>
      </c>
      <c r="Y271" s="37" t="str">
        <v/>
      </c>
      <c r="Z271" s="37" t="str">
        <v/>
      </c>
      <c r="AA271" s="39">
        <f>SUM($X$2:X271)</f>
        <v>2242.6000000000045</v>
      </c>
    </row>
    <row r="272" spans="1:27" x14ac:dyDescent="0.2">
      <c r="A272" s="37" t="str">
        <v/>
      </c>
      <c r="B272" s="37" t="str">
        <v>Bookcase</v>
      </c>
      <c r="C272" s="38">
        <v>13.24</v>
      </c>
      <c r="D272" s="38">
        <v>29</v>
      </c>
      <c r="E272" s="38">
        <v>15.76</v>
      </c>
      <c r="F272" s="37">
        <v>25</v>
      </c>
      <c r="G272" s="37">
        <v>10</v>
      </c>
      <c r="H272" s="37" t="str">
        <v/>
      </c>
      <c r="I272" s="37">
        <v>85</v>
      </c>
      <c r="J272" s="39">
        <v>82.762783535782802</v>
      </c>
      <c r="K272" s="37">
        <v>1</v>
      </c>
      <c r="L272" s="37" t="str">
        <v/>
      </c>
      <c r="M272" s="37">
        <v>3</v>
      </c>
      <c r="N272" s="37">
        <v>2.3910668979074439</v>
      </c>
      <c r="O272" s="37">
        <v>7.1732006937223316</v>
      </c>
      <c r="P272" s="37">
        <v>0</v>
      </c>
      <c r="Q272" s="37">
        <v>100</v>
      </c>
      <c r="R272" s="37">
        <v>15.76</v>
      </c>
      <c r="S272" s="37">
        <v>0.8</v>
      </c>
      <c r="T272" s="37">
        <v>23.2</v>
      </c>
      <c r="U272" s="37">
        <v>-0.96</v>
      </c>
      <c r="V272" s="37" t="str">
        <v/>
      </c>
      <c r="W272" s="37" t="str">
        <v/>
      </c>
      <c r="X272" s="37" t="str">
        <v/>
      </c>
      <c r="Y272" s="37" t="str">
        <v/>
      </c>
      <c r="Z272" s="37" t="str">
        <v/>
      </c>
      <c r="AA272" s="39">
        <f>SUM($X$2:X272)</f>
        <v>2242.6000000000045</v>
      </c>
    </row>
    <row r="273" spans="1:27" x14ac:dyDescent="0.2">
      <c r="A273" s="37" t="str">
        <v/>
      </c>
      <c r="B273" s="37" t="str">
        <v>Bookcase</v>
      </c>
      <c r="C273" s="38">
        <v>13.24</v>
      </c>
      <c r="D273" s="38">
        <v>29</v>
      </c>
      <c r="E273" s="38">
        <v>15.76</v>
      </c>
      <c r="F273" s="37">
        <v>25</v>
      </c>
      <c r="G273" s="37">
        <v>10</v>
      </c>
      <c r="H273" s="37" t="str">
        <v/>
      </c>
      <c r="I273" s="37">
        <v>85</v>
      </c>
      <c r="J273" s="39">
        <v>82.762783535782802</v>
      </c>
      <c r="K273" s="37">
        <v>1</v>
      </c>
      <c r="L273" s="37" t="str">
        <v/>
      </c>
      <c r="M273" s="37">
        <v>4</v>
      </c>
      <c r="N273" s="37">
        <v>2.3910668979074439</v>
      </c>
      <c r="O273" s="37">
        <v>9.5642675916297755</v>
      </c>
      <c r="P273" s="37">
        <v>0</v>
      </c>
      <c r="Q273" s="37">
        <v>100</v>
      </c>
      <c r="R273" s="37">
        <v>15.76</v>
      </c>
      <c r="S273" s="37">
        <v>0.8</v>
      </c>
      <c r="T273" s="37">
        <v>23.2</v>
      </c>
      <c r="U273" s="37">
        <v>-0.96</v>
      </c>
      <c r="V273" s="37" t="str">
        <v/>
      </c>
      <c r="W273" s="37" t="str">
        <v/>
      </c>
      <c r="X273" s="37" t="str">
        <v/>
      </c>
      <c r="Y273" s="37" t="str">
        <v/>
      </c>
      <c r="Z273" s="37" t="str">
        <v/>
      </c>
      <c r="AA273" s="39">
        <f>SUM($X$2:X273)</f>
        <v>2242.6000000000045</v>
      </c>
    </row>
    <row r="274" spans="1:27" x14ac:dyDescent="0.2">
      <c r="A274" s="37" t="str">
        <v/>
      </c>
      <c r="B274" s="37" t="str">
        <v>Bookcase</v>
      </c>
      <c r="C274" s="38">
        <v>13.24</v>
      </c>
      <c r="D274" s="38">
        <v>29</v>
      </c>
      <c r="E274" s="38">
        <v>15.76</v>
      </c>
      <c r="F274" s="37">
        <v>25</v>
      </c>
      <c r="G274" s="37">
        <v>10</v>
      </c>
      <c r="H274" s="37" t="str">
        <v/>
      </c>
      <c r="I274" s="37">
        <v>85</v>
      </c>
      <c r="J274" s="39">
        <v>82.762783535782802</v>
      </c>
      <c r="K274" s="37">
        <v>1</v>
      </c>
      <c r="L274" s="37" t="str">
        <v/>
      </c>
      <c r="M274" s="37">
        <v>5</v>
      </c>
      <c r="N274" s="37">
        <v>2.3910668979074439</v>
      </c>
      <c r="O274" s="37">
        <v>11.955334489537218</v>
      </c>
      <c r="P274" s="37">
        <v>0</v>
      </c>
      <c r="Q274" s="37">
        <v>100</v>
      </c>
      <c r="R274" s="37">
        <v>15.76</v>
      </c>
      <c r="S274" s="37">
        <v>0.8</v>
      </c>
      <c r="T274" s="37">
        <v>23.2</v>
      </c>
      <c r="U274" s="37">
        <v>-0.96</v>
      </c>
      <c r="V274" s="37" t="str">
        <v/>
      </c>
      <c r="W274" s="37" t="str">
        <v/>
      </c>
      <c r="X274" s="37" t="str">
        <v/>
      </c>
      <c r="Y274" s="37" t="str">
        <v/>
      </c>
      <c r="Z274" s="37" t="str">
        <v/>
      </c>
      <c r="AA274" s="39">
        <f>SUM($X$2:X274)</f>
        <v>2242.6000000000045</v>
      </c>
    </row>
    <row r="275" spans="1:27" x14ac:dyDescent="0.2">
      <c r="A275" s="37" t="str">
        <v/>
      </c>
      <c r="B275" s="37" t="str">
        <v>Bookcase</v>
      </c>
      <c r="C275" s="38">
        <v>13.24</v>
      </c>
      <c r="D275" s="38">
        <v>29</v>
      </c>
      <c r="E275" s="38">
        <v>15.76</v>
      </c>
      <c r="F275" s="37">
        <v>25</v>
      </c>
      <c r="G275" s="37">
        <v>10</v>
      </c>
      <c r="H275" s="37" t="str">
        <v/>
      </c>
      <c r="I275" s="37">
        <v>85</v>
      </c>
      <c r="J275" s="39">
        <v>82.762783535782802</v>
      </c>
      <c r="K275" s="37">
        <v>1</v>
      </c>
      <c r="L275" s="37" t="str">
        <v/>
      </c>
      <c r="M275" s="37">
        <v>6</v>
      </c>
      <c r="N275" s="37">
        <v>2.3910668979074439</v>
      </c>
      <c r="O275" s="37">
        <v>14.346401387444661</v>
      </c>
      <c r="P275" s="37">
        <v>0</v>
      </c>
      <c r="Q275" s="37">
        <v>100</v>
      </c>
      <c r="R275" s="37">
        <v>15.76</v>
      </c>
      <c r="S275" s="37">
        <v>0.8</v>
      </c>
      <c r="T275" s="37">
        <v>23.2</v>
      </c>
      <c r="U275" s="37">
        <v>-0.96</v>
      </c>
      <c r="V275" s="37" t="str">
        <v/>
      </c>
      <c r="W275" s="37" t="str">
        <v/>
      </c>
      <c r="X275" s="37" t="str">
        <v/>
      </c>
      <c r="Y275" s="37" t="str">
        <v/>
      </c>
      <c r="Z275" s="37" t="str">
        <v/>
      </c>
      <c r="AA275" s="39">
        <f>SUM($X$2:X275)</f>
        <v>2242.6000000000045</v>
      </c>
    </row>
    <row r="276" spans="1:27" x14ac:dyDescent="0.2">
      <c r="A276" s="37" t="str">
        <v/>
      </c>
      <c r="B276" s="37" t="str">
        <v>Bookcase</v>
      </c>
      <c r="C276" s="38">
        <v>13.24</v>
      </c>
      <c r="D276" s="38">
        <v>29</v>
      </c>
      <c r="E276" s="38">
        <v>15.76</v>
      </c>
      <c r="F276" s="37">
        <v>25</v>
      </c>
      <c r="G276" s="37">
        <v>10</v>
      </c>
      <c r="H276" s="37" t="str">
        <v/>
      </c>
      <c r="I276" s="37">
        <v>85</v>
      </c>
      <c r="J276" s="39">
        <v>82.762783535782802</v>
      </c>
      <c r="K276" s="37">
        <v>1</v>
      </c>
      <c r="L276" s="37" t="str">
        <v/>
      </c>
      <c r="M276" s="37">
        <v>7</v>
      </c>
      <c r="N276" s="37">
        <v>2.3910668979074439</v>
      </c>
      <c r="O276" s="37">
        <v>16.737468285352104</v>
      </c>
      <c r="P276" s="37">
        <v>0</v>
      </c>
      <c r="Q276" s="37">
        <v>100</v>
      </c>
      <c r="R276" s="37">
        <v>15.76</v>
      </c>
      <c r="S276" s="37">
        <v>0.8</v>
      </c>
      <c r="T276" s="37">
        <v>23.2</v>
      </c>
      <c r="U276" s="37">
        <v>-0.96</v>
      </c>
      <c r="V276" s="37" t="str">
        <v/>
      </c>
      <c r="W276" s="37" t="str">
        <v/>
      </c>
      <c r="X276" s="37" t="str">
        <v/>
      </c>
      <c r="Y276" s="37" t="str">
        <v/>
      </c>
      <c r="Z276" s="37" t="str">
        <v/>
      </c>
      <c r="AA276" s="39">
        <f>SUM($X$2:X276)</f>
        <v>2242.6000000000045</v>
      </c>
    </row>
    <row r="277" spans="1:27" x14ac:dyDescent="0.2">
      <c r="A277" s="37" t="str">
        <v/>
      </c>
      <c r="B277" s="37" t="str">
        <v>Bookcase</v>
      </c>
      <c r="C277" s="38">
        <v>13.24</v>
      </c>
      <c r="D277" s="38">
        <v>29</v>
      </c>
      <c r="E277" s="38">
        <v>15.76</v>
      </c>
      <c r="F277" s="37">
        <v>25</v>
      </c>
      <c r="G277" s="37">
        <v>10</v>
      </c>
      <c r="H277" s="37" t="str">
        <v/>
      </c>
      <c r="I277" s="37">
        <v>85</v>
      </c>
      <c r="J277" s="39">
        <v>82.762783535782802</v>
      </c>
      <c r="K277" s="37">
        <v>1</v>
      </c>
      <c r="L277" s="37" t="str">
        <v/>
      </c>
      <c r="M277" s="37">
        <v>8</v>
      </c>
      <c r="N277" s="37">
        <v>2.3910668979074439</v>
      </c>
      <c r="O277" s="37">
        <v>19.128535183259547</v>
      </c>
      <c r="P277" s="37">
        <v>0</v>
      </c>
      <c r="Q277" s="37">
        <v>100</v>
      </c>
      <c r="R277" s="37">
        <v>15.76</v>
      </c>
      <c r="S277" s="37">
        <v>0.8</v>
      </c>
      <c r="T277" s="37">
        <v>23.2</v>
      </c>
      <c r="U277" s="37">
        <v>-0.96</v>
      </c>
      <c r="V277" s="37" t="str">
        <v/>
      </c>
      <c r="W277" s="37" t="str">
        <v/>
      </c>
      <c r="X277" s="37" t="str">
        <v/>
      </c>
      <c r="Y277" s="37" t="str">
        <v/>
      </c>
      <c r="Z277" s="37" t="str">
        <v/>
      </c>
      <c r="AA277" s="39">
        <f>SUM($X$2:X277)</f>
        <v>2242.6000000000045</v>
      </c>
    </row>
    <row r="278" spans="1:27" x14ac:dyDescent="0.2">
      <c r="A278" s="37" t="str">
        <v/>
      </c>
      <c r="B278" s="37" t="str">
        <v>Bookcase</v>
      </c>
      <c r="C278" s="38">
        <v>13.24</v>
      </c>
      <c r="D278" s="38">
        <v>29</v>
      </c>
      <c r="E278" s="38">
        <v>15.76</v>
      </c>
      <c r="F278" s="37">
        <v>25</v>
      </c>
      <c r="G278" s="37">
        <v>10</v>
      </c>
      <c r="H278" s="37" t="str">
        <v/>
      </c>
      <c r="I278" s="37">
        <v>85</v>
      </c>
      <c r="J278" s="39">
        <v>82.762783535782802</v>
      </c>
      <c r="K278" s="37">
        <v>1</v>
      </c>
      <c r="L278" s="37" t="str">
        <v/>
      </c>
      <c r="M278" s="37">
        <v>9</v>
      </c>
      <c r="N278" s="37">
        <v>2.3910668979074439</v>
      </c>
      <c r="O278" s="37">
        <v>21.51960208116699</v>
      </c>
      <c r="P278" s="37">
        <v>0</v>
      </c>
      <c r="Q278" s="37">
        <v>100</v>
      </c>
      <c r="R278" s="37">
        <v>15.76</v>
      </c>
      <c r="S278" s="37">
        <v>0.8</v>
      </c>
      <c r="T278" s="37">
        <v>23.2</v>
      </c>
      <c r="U278" s="37">
        <v>-0.96</v>
      </c>
      <c r="V278" s="37" t="str">
        <v/>
      </c>
      <c r="W278" s="37" t="str">
        <v/>
      </c>
      <c r="X278" s="37" t="str">
        <v/>
      </c>
      <c r="Y278" s="37" t="str">
        <v/>
      </c>
      <c r="Z278" s="37" t="str">
        <v/>
      </c>
      <c r="AA278" s="39">
        <f>SUM($X$2:X278)</f>
        <v>2242.6000000000045</v>
      </c>
    </row>
    <row r="279" spans="1:27" x14ac:dyDescent="0.2">
      <c r="A279" s="37" t="str">
        <v/>
      </c>
      <c r="B279" s="37" t="str">
        <v>Bookcase</v>
      </c>
      <c r="C279" s="38">
        <v>13.24</v>
      </c>
      <c r="D279" s="38">
        <v>29</v>
      </c>
      <c r="E279" s="38">
        <v>15.76</v>
      </c>
      <c r="F279" s="37">
        <v>25</v>
      </c>
      <c r="G279" s="37">
        <v>10</v>
      </c>
      <c r="H279" s="37" t="str">
        <v/>
      </c>
      <c r="I279" s="37">
        <v>85</v>
      </c>
      <c r="J279" s="39">
        <v>82.762783535782802</v>
      </c>
      <c r="K279" s="37">
        <v>1</v>
      </c>
      <c r="L279" s="37" t="str">
        <v/>
      </c>
      <c r="M279" s="37">
        <v>10</v>
      </c>
      <c r="N279" s="37">
        <v>2.3910668979074439</v>
      </c>
      <c r="O279" s="37">
        <v>23.910668979074433</v>
      </c>
      <c r="P279" s="37">
        <v>0</v>
      </c>
      <c r="Q279" s="37">
        <v>100</v>
      </c>
      <c r="R279" s="37">
        <v>15.76</v>
      </c>
      <c r="S279" s="37">
        <v>0.8</v>
      </c>
      <c r="T279" s="37">
        <v>23.2</v>
      </c>
      <c r="U279" s="37">
        <v>-0.96</v>
      </c>
      <c r="V279" s="37" t="str">
        <v/>
      </c>
      <c r="W279" s="37" t="str">
        <v/>
      </c>
      <c r="X279" s="37" t="str">
        <v/>
      </c>
      <c r="Y279" s="37" t="str">
        <v/>
      </c>
      <c r="Z279" s="37" t="str">
        <v/>
      </c>
      <c r="AA279" s="39">
        <f>SUM($X$2:X279)</f>
        <v>2242.6000000000045</v>
      </c>
    </row>
    <row r="280" spans="1:27" x14ac:dyDescent="0.2">
      <c r="A280" s="37" t="str">
        <v/>
      </c>
      <c r="B280" s="37" t="str">
        <v>Bookcase</v>
      </c>
      <c r="C280" s="38">
        <v>13.24</v>
      </c>
      <c r="D280" s="38">
        <v>29</v>
      </c>
      <c r="E280" s="38">
        <v>15.76</v>
      </c>
      <c r="F280" s="37">
        <v>25</v>
      </c>
      <c r="G280" s="37">
        <v>10</v>
      </c>
      <c r="H280" s="37" t="str">
        <v/>
      </c>
      <c r="I280" s="37">
        <v>85</v>
      </c>
      <c r="J280" s="39">
        <v>82.762783535782802</v>
      </c>
      <c r="K280" s="37">
        <v>1</v>
      </c>
      <c r="L280" s="37" t="str">
        <v/>
      </c>
      <c r="M280" s="37">
        <v>11</v>
      </c>
      <c r="N280" s="37">
        <v>2.3910668979074439</v>
      </c>
      <c r="O280" s="37">
        <v>26.301735876981876</v>
      </c>
      <c r="P280" s="37">
        <v>0</v>
      </c>
      <c r="Q280" s="37">
        <v>100</v>
      </c>
      <c r="R280" s="37">
        <v>15.76</v>
      </c>
      <c r="S280" s="37">
        <v>0.8</v>
      </c>
      <c r="T280" s="37">
        <v>23.2</v>
      </c>
      <c r="U280" s="37">
        <v>-0.96</v>
      </c>
      <c r="V280" s="37" t="str">
        <v/>
      </c>
      <c r="W280" s="37" t="str">
        <v/>
      </c>
      <c r="X280" s="37" t="str">
        <v/>
      </c>
      <c r="Y280" s="37" t="str">
        <v/>
      </c>
      <c r="Z280" s="37" t="str">
        <v/>
      </c>
      <c r="AA280" s="39">
        <f>SUM($X$2:X280)</f>
        <v>2242.6000000000045</v>
      </c>
    </row>
    <row r="281" spans="1:27" x14ac:dyDescent="0.2">
      <c r="A281" s="37" t="str">
        <v/>
      </c>
      <c r="B281" s="37" t="str">
        <v>Bookcase</v>
      </c>
      <c r="C281" s="38">
        <v>13.24</v>
      </c>
      <c r="D281" s="38">
        <v>29</v>
      </c>
      <c r="E281" s="38">
        <v>15.76</v>
      </c>
      <c r="F281" s="37">
        <v>25</v>
      </c>
      <c r="G281" s="37">
        <v>10</v>
      </c>
      <c r="H281" s="37" t="str">
        <v/>
      </c>
      <c r="I281" s="37">
        <v>85</v>
      </c>
      <c r="J281" s="39">
        <v>82.762783535782802</v>
      </c>
      <c r="K281" s="37">
        <v>1</v>
      </c>
      <c r="L281" s="37" t="str">
        <v/>
      </c>
      <c r="M281" s="37">
        <v>12</v>
      </c>
      <c r="N281" s="37">
        <v>2.3910668979074439</v>
      </c>
      <c r="O281" s="37">
        <v>28.692802774889319</v>
      </c>
      <c r="P281" s="37">
        <v>0</v>
      </c>
      <c r="Q281" s="37">
        <v>100</v>
      </c>
      <c r="R281" s="37">
        <v>15.76</v>
      </c>
      <c r="S281" s="37">
        <v>0.8</v>
      </c>
      <c r="T281" s="37">
        <v>23.2</v>
      </c>
      <c r="U281" s="37">
        <v>-0.96</v>
      </c>
      <c r="V281" s="37" t="str">
        <v/>
      </c>
      <c r="W281" s="37" t="str">
        <v/>
      </c>
      <c r="X281" s="37" t="str">
        <v/>
      </c>
      <c r="Y281" s="37" t="str">
        <v/>
      </c>
      <c r="Z281" s="37" t="str">
        <v/>
      </c>
      <c r="AA281" s="39">
        <f>SUM($X$2:X281)</f>
        <v>2242.6000000000045</v>
      </c>
    </row>
    <row r="282" spans="1:27" x14ac:dyDescent="0.2">
      <c r="A282" s="37" t="str">
        <v/>
      </c>
      <c r="B282" s="37" t="str">
        <v>Bookcase</v>
      </c>
      <c r="C282" s="38">
        <v>13.24</v>
      </c>
      <c r="D282" s="38">
        <v>29</v>
      </c>
      <c r="E282" s="38">
        <v>15.76</v>
      </c>
      <c r="F282" s="37">
        <v>25</v>
      </c>
      <c r="G282" s="37">
        <v>10</v>
      </c>
      <c r="H282" s="37" t="str">
        <v/>
      </c>
      <c r="I282" s="37">
        <v>85</v>
      </c>
      <c r="J282" s="39">
        <v>82.762783535782802</v>
      </c>
      <c r="K282" s="37">
        <v>1</v>
      </c>
      <c r="L282" s="37" t="str">
        <v/>
      </c>
      <c r="M282" s="37">
        <v>13</v>
      </c>
      <c r="N282" s="37">
        <v>2.3910668979074439</v>
      </c>
      <c r="O282" s="37">
        <v>31.083869672796762</v>
      </c>
      <c r="P282" s="37">
        <v>0</v>
      </c>
      <c r="Q282" s="37">
        <v>100</v>
      </c>
      <c r="R282" s="37">
        <v>15.76</v>
      </c>
      <c r="S282" s="37">
        <v>0.8</v>
      </c>
      <c r="T282" s="37">
        <v>23.2</v>
      </c>
      <c r="U282" s="37">
        <v>-0.96</v>
      </c>
      <c r="V282" s="37" t="str">
        <v/>
      </c>
      <c r="W282" s="37" t="str">
        <v/>
      </c>
      <c r="X282" s="37" t="str">
        <v/>
      </c>
      <c r="Y282" s="37" t="str">
        <v/>
      </c>
      <c r="Z282" s="37" t="str">
        <v/>
      </c>
      <c r="AA282" s="39">
        <f>SUM($X$2:X282)</f>
        <v>2242.6000000000045</v>
      </c>
    </row>
    <row r="283" spans="1:27" x14ac:dyDescent="0.2">
      <c r="A283" s="37" t="str">
        <v/>
      </c>
      <c r="B283" s="37" t="str">
        <v>Bookcase</v>
      </c>
      <c r="C283" s="38">
        <v>13.24</v>
      </c>
      <c r="D283" s="38">
        <v>29</v>
      </c>
      <c r="E283" s="38">
        <v>15.76</v>
      </c>
      <c r="F283" s="37">
        <v>25</v>
      </c>
      <c r="G283" s="37">
        <v>10</v>
      </c>
      <c r="H283" s="37" t="str">
        <v/>
      </c>
      <c r="I283" s="37">
        <v>85</v>
      </c>
      <c r="J283" s="39">
        <v>82.762783535782802</v>
      </c>
      <c r="K283" s="37">
        <v>1</v>
      </c>
      <c r="L283" s="37" t="str">
        <v/>
      </c>
      <c r="M283" s="37">
        <v>14</v>
      </c>
      <c r="N283" s="37">
        <v>2.3910668979074439</v>
      </c>
      <c r="O283" s="37">
        <v>33.474936570704209</v>
      </c>
      <c r="P283" s="37">
        <v>0</v>
      </c>
      <c r="Q283" s="37">
        <v>100</v>
      </c>
      <c r="R283" s="37">
        <v>15.76</v>
      </c>
      <c r="S283" s="37">
        <v>0.8</v>
      </c>
      <c r="T283" s="37">
        <v>23.2</v>
      </c>
      <c r="U283" s="37">
        <v>-0.96</v>
      </c>
      <c r="V283" s="37" t="str">
        <v/>
      </c>
      <c r="W283" s="37" t="str">
        <v/>
      </c>
      <c r="X283" s="37" t="str">
        <v/>
      </c>
      <c r="Y283" s="37" t="str">
        <v/>
      </c>
      <c r="Z283" s="37" t="str">
        <v/>
      </c>
      <c r="AA283" s="39">
        <f>SUM($X$2:X283)</f>
        <v>2242.6000000000045</v>
      </c>
    </row>
    <row r="284" spans="1:27" x14ac:dyDescent="0.2">
      <c r="A284" s="37" t="str">
        <v/>
      </c>
      <c r="B284" s="37" t="str">
        <v>Bookcase</v>
      </c>
      <c r="C284" s="38">
        <v>13.24</v>
      </c>
      <c r="D284" s="38">
        <v>29</v>
      </c>
      <c r="E284" s="38">
        <v>15.76</v>
      </c>
      <c r="F284" s="37">
        <v>25</v>
      </c>
      <c r="G284" s="37">
        <v>10</v>
      </c>
      <c r="H284" s="37" t="str">
        <v/>
      </c>
      <c r="I284" s="37">
        <v>85</v>
      </c>
      <c r="J284" s="39">
        <v>82.762783535782802</v>
      </c>
      <c r="K284" s="37">
        <v>1</v>
      </c>
      <c r="L284" s="37" t="str">
        <v/>
      </c>
      <c r="M284" s="37">
        <v>15</v>
      </c>
      <c r="N284" s="37">
        <v>2.3910668979074439</v>
      </c>
      <c r="O284" s="37">
        <v>35.866003468611652</v>
      </c>
      <c r="P284" s="37">
        <v>0</v>
      </c>
      <c r="Q284" s="37">
        <v>100</v>
      </c>
      <c r="R284" s="37">
        <v>15.76</v>
      </c>
      <c r="S284" s="37">
        <v>0.8</v>
      </c>
      <c r="T284" s="37">
        <v>23.2</v>
      </c>
      <c r="U284" s="37">
        <v>-0.96</v>
      </c>
      <c r="V284" s="37" t="str">
        <v/>
      </c>
      <c r="W284" s="37" t="str">
        <v/>
      </c>
      <c r="X284" s="37" t="str">
        <v/>
      </c>
      <c r="Y284" s="37" t="str">
        <v/>
      </c>
      <c r="Z284" s="37" t="str">
        <v/>
      </c>
      <c r="AA284" s="39">
        <f>SUM($X$2:X284)</f>
        <v>2242.6000000000045</v>
      </c>
    </row>
    <row r="285" spans="1:27" x14ac:dyDescent="0.2">
      <c r="A285" s="37" t="str">
        <v/>
      </c>
      <c r="B285" s="37" t="str">
        <v>Bookcase</v>
      </c>
      <c r="C285" s="38">
        <v>13.24</v>
      </c>
      <c r="D285" s="38">
        <v>29</v>
      </c>
      <c r="E285" s="38">
        <v>15.76</v>
      </c>
      <c r="F285" s="37">
        <v>25</v>
      </c>
      <c r="G285" s="37">
        <v>10</v>
      </c>
      <c r="H285" s="37" t="str">
        <v/>
      </c>
      <c r="I285" s="37">
        <v>85</v>
      </c>
      <c r="J285" s="39">
        <v>82.762783535782802</v>
      </c>
      <c r="K285" s="37">
        <v>1</v>
      </c>
      <c r="L285" s="37" t="str">
        <v/>
      </c>
      <c r="M285" s="37">
        <v>16</v>
      </c>
      <c r="N285" s="37">
        <v>2.3910668979074439</v>
      </c>
      <c r="O285" s="37">
        <v>38.257070366519095</v>
      </c>
      <c r="P285" s="37">
        <v>0</v>
      </c>
      <c r="Q285" s="37">
        <v>100</v>
      </c>
      <c r="R285" s="37">
        <v>15.76</v>
      </c>
      <c r="S285" s="37">
        <v>0.8</v>
      </c>
      <c r="T285" s="37">
        <v>23.2</v>
      </c>
      <c r="U285" s="37">
        <v>-0.96</v>
      </c>
      <c r="V285" s="37" t="str">
        <v/>
      </c>
      <c r="W285" s="37" t="str">
        <v/>
      </c>
      <c r="X285" s="37" t="str">
        <v/>
      </c>
      <c r="Y285" s="37" t="str">
        <v/>
      </c>
      <c r="Z285" s="37" t="str">
        <v/>
      </c>
      <c r="AA285" s="39">
        <f>SUM($X$2:X285)</f>
        <v>2242.6000000000045</v>
      </c>
    </row>
    <row r="286" spans="1:27" x14ac:dyDescent="0.2">
      <c r="A286" s="37" t="str">
        <v/>
      </c>
      <c r="B286" s="37" t="str">
        <v>Bookcase</v>
      </c>
      <c r="C286" s="38">
        <v>13.24</v>
      </c>
      <c r="D286" s="38">
        <v>29</v>
      </c>
      <c r="E286" s="38">
        <v>15.76</v>
      </c>
      <c r="F286" s="37">
        <v>25</v>
      </c>
      <c r="G286" s="37">
        <v>10</v>
      </c>
      <c r="H286" s="37" t="str">
        <v/>
      </c>
      <c r="I286" s="37">
        <v>85</v>
      </c>
      <c r="J286" s="39">
        <v>82.762783535782802</v>
      </c>
      <c r="K286" s="37">
        <v>1</v>
      </c>
      <c r="L286" s="37" t="str">
        <v/>
      </c>
      <c r="M286" s="37">
        <v>17</v>
      </c>
      <c r="N286" s="37">
        <v>2.3910668979074439</v>
      </c>
      <c r="O286" s="37">
        <v>40.648137264426538</v>
      </c>
      <c r="P286" s="37">
        <v>0</v>
      </c>
      <c r="Q286" s="37">
        <v>100</v>
      </c>
      <c r="R286" s="37">
        <v>15.76</v>
      </c>
      <c r="S286" s="37">
        <v>0.8</v>
      </c>
      <c r="T286" s="37">
        <v>23.2</v>
      </c>
      <c r="U286" s="37">
        <v>-0.96</v>
      </c>
      <c r="V286" s="37" t="str">
        <v/>
      </c>
      <c r="W286" s="37" t="str">
        <v/>
      </c>
      <c r="X286" s="37" t="str">
        <v/>
      </c>
      <c r="Y286" s="37" t="str">
        <v/>
      </c>
      <c r="Z286" s="37" t="str">
        <v/>
      </c>
      <c r="AA286" s="39">
        <f>SUM($X$2:X286)</f>
        <v>2242.6000000000045</v>
      </c>
    </row>
    <row r="287" spans="1:27" x14ac:dyDescent="0.2">
      <c r="A287" s="37" t="str">
        <v/>
      </c>
      <c r="B287" s="37" t="str">
        <v>Bookcase</v>
      </c>
      <c r="C287" s="38">
        <v>13.24</v>
      </c>
      <c r="D287" s="38">
        <v>29</v>
      </c>
      <c r="E287" s="38">
        <v>15.76</v>
      </c>
      <c r="F287" s="37">
        <v>25</v>
      </c>
      <c r="G287" s="37">
        <v>10</v>
      </c>
      <c r="H287" s="37" t="str">
        <v/>
      </c>
      <c r="I287" s="37">
        <v>85</v>
      </c>
      <c r="J287" s="39">
        <v>82.762783535782802</v>
      </c>
      <c r="K287" s="37">
        <v>1</v>
      </c>
      <c r="L287" s="37" t="str">
        <v/>
      </c>
      <c r="M287" s="37">
        <v>18</v>
      </c>
      <c r="N287" s="37">
        <v>2.3910668979074439</v>
      </c>
      <c r="O287" s="37">
        <v>43.039204162333981</v>
      </c>
      <c r="P287" s="37">
        <v>0</v>
      </c>
      <c r="Q287" s="37">
        <v>100</v>
      </c>
      <c r="R287" s="37">
        <v>15.76</v>
      </c>
      <c r="S287" s="37">
        <v>0.8</v>
      </c>
      <c r="T287" s="37">
        <v>23.2</v>
      </c>
      <c r="U287" s="37">
        <v>-0.96</v>
      </c>
      <c r="V287" s="37" t="str">
        <v/>
      </c>
      <c r="W287" s="37" t="str">
        <v/>
      </c>
      <c r="X287" s="37" t="str">
        <v/>
      </c>
      <c r="Y287" s="37" t="str">
        <v/>
      </c>
      <c r="Z287" s="37" t="str">
        <v/>
      </c>
      <c r="AA287" s="39">
        <f>SUM($X$2:X287)</f>
        <v>2242.6000000000045</v>
      </c>
    </row>
    <row r="288" spans="1:27" x14ac:dyDescent="0.2">
      <c r="A288" s="37" t="str">
        <v/>
      </c>
      <c r="B288" s="37" t="str">
        <v>Bookcase</v>
      </c>
      <c r="C288" s="38">
        <v>13.24</v>
      </c>
      <c r="D288" s="38">
        <v>29</v>
      </c>
      <c r="E288" s="38">
        <v>15.76</v>
      </c>
      <c r="F288" s="37">
        <v>25</v>
      </c>
      <c r="G288" s="37">
        <v>10</v>
      </c>
      <c r="H288" s="37" t="str">
        <v/>
      </c>
      <c r="I288" s="37">
        <v>85</v>
      </c>
      <c r="J288" s="39">
        <v>82.762783535782802</v>
      </c>
      <c r="K288" s="37">
        <v>1</v>
      </c>
      <c r="L288" s="37" t="str">
        <v/>
      </c>
      <c r="M288" s="37">
        <v>19</v>
      </c>
      <c r="N288" s="37">
        <v>2.3910668979074439</v>
      </c>
      <c r="O288" s="37">
        <v>45.430271060241424</v>
      </c>
      <c r="P288" s="37">
        <v>0</v>
      </c>
      <c r="Q288" s="37">
        <v>100</v>
      </c>
      <c r="R288" s="37">
        <v>15.76</v>
      </c>
      <c r="S288" s="37">
        <v>0.8</v>
      </c>
      <c r="T288" s="37">
        <v>23.2</v>
      </c>
      <c r="U288" s="37">
        <v>-0.96</v>
      </c>
      <c r="V288" s="37" t="str">
        <v/>
      </c>
      <c r="W288" s="37" t="str">
        <v/>
      </c>
      <c r="X288" s="37" t="str">
        <v/>
      </c>
      <c r="Y288" s="37" t="str">
        <v/>
      </c>
      <c r="Z288" s="37" t="str">
        <v/>
      </c>
      <c r="AA288" s="39">
        <f>SUM($X$2:X288)</f>
        <v>2242.6000000000045</v>
      </c>
    </row>
    <row r="289" spans="1:27" x14ac:dyDescent="0.2">
      <c r="A289" s="37" t="str">
        <v/>
      </c>
      <c r="B289" s="37" t="str">
        <v>Bookcase</v>
      </c>
      <c r="C289" s="38">
        <v>13.24</v>
      </c>
      <c r="D289" s="38">
        <v>29</v>
      </c>
      <c r="E289" s="38">
        <v>15.76</v>
      </c>
      <c r="F289" s="37">
        <v>25</v>
      </c>
      <c r="G289" s="37">
        <v>10</v>
      </c>
      <c r="H289" s="37" t="str">
        <v/>
      </c>
      <c r="I289" s="37">
        <v>85</v>
      </c>
      <c r="J289" s="39">
        <v>82.762783535782802</v>
      </c>
      <c r="K289" s="37">
        <v>1</v>
      </c>
      <c r="L289" s="37" t="str">
        <v/>
      </c>
      <c r="M289" s="37">
        <v>20</v>
      </c>
      <c r="N289" s="37">
        <v>2.3910668979074439</v>
      </c>
      <c r="O289" s="37">
        <v>47.821337958148867</v>
      </c>
      <c r="P289" s="37">
        <v>0</v>
      </c>
      <c r="Q289" s="37">
        <v>100</v>
      </c>
      <c r="R289" s="37">
        <v>15.76</v>
      </c>
      <c r="S289" s="37">
        <v>0.8</v>
      </c>
      <c r="T289" s="37">
        <v>23.2</v>
      </c>
      <c r="U289" s="37">
        <v>-0.96</v>
      </c>
      <c r="V289" s="37" t="str">
        <v/>
      </c>
      <c r="W289" s="37" t="str">
        <v/>
      </c>
      <c r="X289" s="37" t="str">
        <v/>
      </c>
      <c r="Y289" s="37" t="str">
        <v/>
      </c>
      <c r="Z289" s="37" t="str">
        <v/>
      </c>
      <c r="AA289" s="39">
        <f>SUM($X$2:X289)</f>
        <v>2242.6000000000045</v>
      </c>
    </row>
    <row r="290" spans="1:27" x14ac:dyDescent="0.2">
      <c r="A290" s="37" t="str">
        <v/>
      </c>
      <c r="B290" s="37" t="str">
        <v>Bookcase</v>
      </c>
      <c r="C290" s="38">
        <v>13.24</v>
      </c>
      <c r="D290" s="38">
        <v>29</v>
      </c>
      <c r="E290" s="38">
        <v>15.76</v>
      </c>
      <c r="F290" s="37">
        <v>25</v>
      </c>
      <c r="G290" s="37">
        <v>10</v>
      </c>
      <c r="H290" s="37" t="str">
        <v/>
      </c>
      <c r="I290" s="37">
        <v>85</v>
      </c>
      <c r="J290" s="39">
        <v>82.762783535782802</v>
      </c>
      <c r="K290" s="37">
        <v>1</v>
      </c>
      <c r="L290" s="37" t="str">
        <v/>
      </c>
      <c r="M290" s="37">
        <v>21</v>
      </c>
      <c r="N290" s="37">
        <v>2.3910668979074439</v>
      </c>
      <c r="O290" s="37">
        <v>50.21240485605631</v>
      </c>
      <c r="P290" s="37">
        <v>0</v>
      </c>
      <c r="Q290" s="37">
        <v>100</v>
      </c>
      <c r="R290" s="37">
        <v>15.76</v>
      </c>
      <c r="S290" s="37">
        <v>0.8</v>
      </c>
      <c r="T290" s="37">
        <v>23.2</v>
      </c>
      <c r="U290" s="37">
        <v>-0.96</v>
      </c>
      <c r="V290" s="37" t="str">
        <v/>
      </c>
      <c r="W290" s="37" t="str">
        <v/>
      </c>
      <c r="X290" s="37" t="str">
        <v/>
      </c>
      <c r="Y290" s="37" t="str">
        <v/>
      </c>
      <c r="Z290" s="37" t="str">
        <v/>
      </c>
      <c r="AA290" s="39">
        <f>SUM($X$2:X290)</f>
        <v>2242.6000000000045</v>
      </c>
    </row>
    <row r="291" spans="1:27" x14ac:dyDescent="0.2">
      <c r="A291" s="37" t="str">
        <v/>
      </c>
      <c r="B291" s="37" t="str">
        <v>Bookcase</v>
      </c>
      <c r="C291" s="38">
        <v>13.24</v>
      </c>
      <c r="D291" s="38">
        <v>29</v>
      </c>
      <c r="E291" s="38">
        <v>15.76</v>
      </c>
      <c r="F291" s="37">
        <v>25</v>
      </c>
      <c r="G291" s="37">
        <v>10</v>
      </c>
      <c r="H291" s="37" t="str">
        <v/>
      </c>
      <c r="I291" s="37">
        <v>85</v>
      </c>
      <c r="J291" s="39">
        <v>82.762783535782802</v>
      </c>
      <c r="K291" s="37">
        <v>1</v>
      </c>
      <c r="L291" s="37" t="str">
        <v/>
      </c>
      <c r="M291" s="37">
        <v>22</v>
      </c>
      <c r="N291" s="37">
        <v>2.3910668979074439</v>
      </c>
      <c r="O291" s="37">
        <v>52.603471753963753</v>
      </c>
      <c r="P291" s="37">
        <v>0</v>
      </c>
      <c r="Q291" s="37">
        <v>100</v>
      </c>
      <c r="R291" s="37">
        <v>15.76</v>
      </c>
      <c r="S291" s="37">
        <v>0.8</v>
      </c>
      <c r="T291" s="37">
        <v>23.2</v>
      </c>
      <c r="U291" s="37">
        <v>-0.96</v>
      </c>
      <c r="V291" s="37" t="str">
        <v/>
      </c>
      <c r="W291" s="37" t="str">
        <v/>
      </c>
      <c r="X291" s="37" t="str">
        <v/>
      </c>
      <c r="Y291" s="37" t="str">
        <v/>
      </c>
      <c r="Z291" s="37" t="str">
        <v/>
      </c>
      <c r="AA291" s="39">
        <f>SUM($X$2:X291)</f>
        <v>2242.6000000000045</v>
      </c>
    </row>
    <row r="292" spans="1:27" x14ac:dyDescent="0.2">
      <c r="A292" s="37" t="str">
        <v/>
      </c>
      <c r="B292" s="37" t="str">
        <v>Bookcase</v>
      </c>
      <c r="C292" s="38">
        <v>13.24</v>
      </c>
      <c r="D292" s="38">
        <v>29</v>
      </c>
      <c r="E292" s="38">
        <v>15.76</v>
      </c>
      <c r="F292" s="37">
        <v>25</v>
      </c>
      <c r="G292" s="37">
        <v>10</v>
      </c>
      <c r="H292" s="37" t="str">
        <v/>
      </c>
      <c r="I292" s="37">
        <v>85</v>
      </c>
      <c r="J292" s="39">
        <v>82.762783535782802</v>
      </c>
      <c r="K292" s="37">
        <v>1</v>
      </c>
      <c r="L292" s="37" t="str">
        <v/>
      </c>
      <c r="M292" s="37">
        <v>23</v>
      </c>
      <c r="N292" s="37">
        <v>2.3910668979074439</v>
      </c>
      <c r="O292" s="37">
        <v>54.994538651871196</v>
      </c>
      <c r="P292" s="37">
        <v>0</v>
      </c>
      <c r="Q292" s="37">
        <v>100</v>
      </c>
      <c r="R292" s="37">
        <v>15.76</v>
      </c>
      <c r="S292" s="37">
        <v>0.8</v>
      </c>
      <c r="T292" s="37">
        <v>23.2</v>
      </c>
      <c r="U292" s="37">
        <v>-0.96</v>
      </c>
      <c r="V292" s="37" t="str">
        <v/>
      </c>
      <c r="W292" s="37" t="str">
        <v/>
      </c>
      <c r="X292" s="37" t="str">
        <v/>
      </c>
      <c r="Y292" s="37" t="str">
        <v/>
      </c>
      <c r="Z292" s="37" t="str">
        <v/>
      </c>
      <c r="AA292" s="39">
        <f>SUM($X$2:X292)</f>
        <v>2242.6000000000045</v>
      </c>
    </row>
    <row r="293" spans="1:27" x14ac:dyDescent="0.2">
      <c r="A293" s="37" t="str">
        <v/>
      </c>
      <c r="B293" s="37" t="str">
        <v>Bookcase</v>
      </c>
      <c r="C293" s="38">
        <v>13.24</v>
      </c>
      <c r="D293" s="38">
        <v>29</v>
      </c>
      <c r="E293" s="38">
        <v>15.76</v>
      </c>
      <c r="F293" s="37">
        <v>25</v>
      </c>
      <c r="G293" s="37">
        <v>10</v>
      </c>
      <c r="H293" s="37" t="str">
        <v/>
      </c>
      <c r="I293" s="37">
        <v>85</v>
      </c>
      <c r="J293" s="39">
        <v>82.762783535782802</v>
      </c>
      <c r="K293" s="37">
        <v>1</v>
      </c>
      <c r="L293" s="37" t="str">
        <v/>
      </c>
      <c r="M293" s="37">
        <v>24</v>
      </c>
      <c r="N293" s="37">
        <v>2.3910668979074439</v>
      </c>
      <c r="O293" s="37">
        <v>57.385605549778639</v>
      </c>
      <c r="P293" s="37">
        <v>0</v>
      </c>
      <c r="Q293" s="37">
        <v>100</v>
      </c>
      <c r="R293" s="37">
        <v>15.76</v>
      </c>
      <c r="S293" s="37">
        <v>0.8</v>
      </c>
      <c r="T293" s="37">
        <v>23.2</v>
      </c>
      <c r="U293" s="37">
        <v>-0.96</v>
      </c>
      <c r="V293" s="37" t="str">
        <v/>
      </c>
      <c r="W293" s="37" t="str">
        <v/>
      </c>
      <c r="X293" s="37" t="str">
        <v/>
      </c>
      <c r="Y293" s="37" t="str">
        <v/>
      </c>
      <c r="Z293" s="37" t="str">
        <v/>
      </c>
      <c r="AA293" s="39">
        <f>SUM($X$2:X293)</f>
        <v>2242.6000000000045</v>
      </c>
    </row>
    <row r="294" spans="1:27" x14ac:dyDescent="0.2">
      <c r="A294" s="37" t="str">
        <v/>
      </c>
      <c r="B294" s="37" t="str">
        <v>Bookcase</v>
      </c>
      <c r="C294" s="38">
        <v>13.24</v>
      </c>
      <c r="D294" s="38">
        <v>29</v>
      </c>
      <c r="E294" s="38">
        <v>15.76</v>
      </c>
      <c r="F294" s="37">
        <v>25</v>
      </c>
      <c r="G294" s="37">
        <v>10</v>
      </c>
      <c r="H294" s="37" t="str">
        <v/>
      </c>
      <c r="I294" s="37">
        <v>85</v>
      </c>
      <c r="J294" s="39">
        <v>82.762783535782802</v>
      </c>
      <c r="K294" s="37">
        <v>1</v>
      </c>
      <c r="L294" s="37" t="str">
        <v/>
      </c>
      <c r="M294" s="37">
        <v>25</v>
      </c>
      <c r="N294" s="37">
        <v>2.3910668979074439</v>
      </c>
      <c r="O294" s="37">
        <v>59.776672447686082</v>
      </c>
      <c r="P294" s="37">
        <v>0</v>
      </c>
      <c r="Q294" s="37">
        <v>100</v>
      </c>
      <c r="R294" s="37">
        <v>15.76</v>
      </c>
      <c r="S294" s="37">
        <v>0.8</v>
      </c>
      <c r="T294" s="37">
        <v>23.2</v>
      </c>
      <c r="U294" s="37">
        <v>-0.96</v>
      </c>
      <c r="V294" s="37" t="str">
        <v/>
      </c>
      <c r="W294" s="37" t="str">
        <v/>
      </c>
      <c r="X294" s="37" t="str">
        <v/>
      </c>
      <c r="Y294" s="37" t="str">
        <v/>
      </c>
      <c r="Z294" s="37" t="str">
        <v/>
      </c>
      <c r="AA294" s="39">
        <f>SUM($X$2:X294)</f>
        <v>2242.6000000000045</v>
      </c>
    </row>
    <row r="295" spans="1:27" x14ac:dyDescent="0.2">
      <c r="A295" s="37" t="str">
        <v/>
      </c>
      <c r="B295" s="37" t="str">
        <v>Bookcase</v>
      </c>
      <c r="C295" s="38">
        <v>13.24</v>
      </c>
      <c r="D295" s="38">
        <v>29</v>
      </c>
      <c r="E295" s="38">
        <v>15.76</v>
      </c>
      <c r="F295" s="37">
        <v>25</v>
      </c>
      <c r="G295" s="37">
        <v>10</v>
      </c>
      <c r="H295" s="37" t="str">
        <v/>
      </c>
      <c r="I295" s="37">
        <v>85</v>
      </c>
      <c r="J295" s="39">
        <v>82.762783535782802</v>
      </c>
      <c r="K295" s="37">
        <v>1</v>
      </c>
      <c r="L295" s="37" t="str">
        <v/>
      </c>
      <c r="M295" s="37">
        <v>26</v>
      </c>
      <c r="N295" s="37">
        <v>2.3910668979074439</v>
      </c>
      <c r="O295" s="37">
        <v>62.167739345593525</v>
      </c>
      <c r="P295" s="37">
        <v>0</v>
      </c>
      <c r="Q295" s="37">
        <v>100</v>
      </c>
      <c r="R295" s="37">
        <v>15.76</v>
      </c>
      <c r="S295" s="37">
        <v>0.8</v>
      </c>
      <c r="T295" s="37">
        <v>23.2</v>
      </c>
      <c r="U295" s="37">
        <v>-0.96</v>
      </c>
      <c r="V295" s="37" t="str">
        <v/>
      </c>
      <c r="W295" s="37" t="str">
        <v/>
      </c>
      <c r="X295" s="37" t="str">
        <v/>
      </c>
      <c r="Y295" s="37" t="str">
        <v/>
      </c>
      <c r="Z295" s="37" t="str">
        <v/>
      </c>
      <c r="AA295" s="39">
        <f>SUM($X$2:X295)</f>
        <v>2242.6000000000045</v>
      </c>
    </row>
    <row r="296" spans="1:27" x14ac:dyDescent="0.2">
      <c r="A296" s="37" t="str">
        <v/>
      </c>
      <c r="B296" s="37" t="str">
        <v>Bookcase</v>
      </c>
      <c r="C296" s="38">
        <v>13.24</v>
      </c>
      <c r="D296" s="38">
        <v>29</v>
      </c>
      <c r="E296" s="38">
        <v>15.76</v>
      </c>
      <c r="F296" s="37">
        <v>25</v>
      </c>
      <c r="G296" s="37">
        <v>10</v>
      </c>
      <c r="H296" s="37" t="str">
        <v/>
      </c>
      <c r="I296" s="37">
        <v>85</v>
      </c>
      <c r="J296" s="39">
        <v>82.762783535782802</v>
      </c>
      <c r="K296" s="37">
        <v>1</v>
      </c>
      <c r="L296" s="37" t="str">
        <v/>
      </c>
      <c r="M296" s="37">
        <v>27</v>
      </c>
      <c r="N296" s="37">
        <v>2.3910668979074439</v>
      </c>
      <c r="O296" s="37">
        <v>64.558806243500968</v>
      </c>
      <c r="P296" s="37">
        <v>0</v>
      </c>
      <c r="Q296" s="37">
        <v>100</v>
      </c>
      <c r="R296" s="37">
        <v>15.76</v>
      </c>
      <c r="S296" s="37">
        <v>0.8</v>
      </c>
      <c r="T296" s="37">
        <v>23.2</v>
      </c>
      <c r="U296" s="37">
        <v>-0.96</v>
      </c>
      <c r="V296" s="37" t="str">
        <v/>
      </c>
      <c r="W296" s="37" t="str">
        <v/>
      </c>
      <c r="X296" s="37" t="str">
        <v/>
      </c>
      <c r="Y296" s="37" t="str">
        <v/>
      </c>
      <c r="Z296" s="37" t="str">
        <v/>
      </c>
      <c r="AA296" s="39">
        <f>SUM($X$2:X296)</f>
        <v>2242.6000000000045</v>
      </c>
    </row>
    <row r="297" spans="1:27" x14ac:dyDescent="0.2">
      <c r="A297" s="37" t="str">
        <v/>
      </c>
      <c r="B297" s="37" t="str">
        <v>Bookcase</v>
      </c>
      <c r="C297" s="38">
        <v>13.24</v>
      </c>
      <c r="D297" s="38">
        <v>29</v>
      </c>
      <c r="E297" s="38">
        <v>15.76</v>
      </c>
      <c r="F297" s="37">
        <v>25</v>
      </c>
      <c r="G297" s="37">
        <v>10</v>
      </c>
      <c r="H297" s="37" t="str">
        <v/>
      </c>
      <c r="I297" s="37">
        <v>85</v>
      </c>
      <c r="J297" s="39">
        <v>82.762783535782802</v>
      </c>
      <c r="K297" s="37">
        <v>1</v>
      </c>
      <c r="L297" s="37" t="str">
        <v/>
      </c>
      <c r="M297" s="37">
        <v>28</v>
      </c>
      <c r="N297" s="37">
        <v>2.3910668979074439</v>
      </c>
      <c r="O297" s="37">
        <v>66.949873141408418</v>
      </c>
      <c r="P297" s="37">
        <v>0</v>
      </c>
      <c r="Q297" s="37">
        <v>100</v>
      </c>
      <c r="R297" s="37">
        <v>15.76</v>
      </c>
      <c r="S297" s="37">
        <v>0.8</v>
      </c>
      <c r="T297" s="37">
        <v>23.2</v>
      </c>
      <c r="U297" s="37">
        <v>-0.96</v>
      </c>
      <c r="V297" s="37" t="str">
        <v/>
      </c>
      <c r="W297" s="37" t="str">
        <v/>
      </c>
      <c r="X297" s="37" t="str">
        <v/>
      </c>
      <c r="Y297" s="37" t="str">
        <v/>
      </c>
      <c r="Z297" s="37" t="str">
        <v/>
      </c>
      <c r="AA297" s="39">
        <f>SUM($X$2:X297)</f>
        <v>2242.6000000000045</v>
      </c>
    </row>
    <row r="298" spans="1:27" x14ac:dyDescent="0.2">
      <c r="A298" s="37" t="str">
        <v/>
      </c>
      <c r="B298" s="37" t="str">
        <v>Bookcase</v>
      </c>
      <c r="C298" s="38">
        <v>13.24</v>
      </c>
      <c r="D298" s="38">
        <v>29</v>
      </c>
      <c r="E298" s="38">
        <v>15.76</v>
      </c>
      <c r="F298" s="37">
        <v>25</v>
      </c>
      <c r="G298" s="37">
        <v>10</v>
      </c>
      <c r="H298" s="37" t="str">
        <v/>
      </c>
      <c r="I298" s="37">
        <v>85</v>
      </c>
      <c r="J298" s="39">
        <v>82.762783535782802</v>
      </c>
      <c r="K298" s="37">
        <v>1</v>
      </c>
      <c r="L298" s="37" t="str">
        <v/>
      </c>
      <c r="M298" s="37">
        <v>29</v>
      </c>
      <c r="N298" s="37">
        <v>2.3910668979074439</v>
      </c>
      <c r="O298" s="37">
        <v>69.340940039315868</v>
      </c>
      <c r="P298" s="37">
        <v>0</v>
      </c>
      <c r="Q298" s="37">
        <v>100</v>
      </c>
      <c r="R298" s="37">
        <v>15.76</v>
      </c>
      <c r="S298" s="37">
        <v>0.8</v>
      </c>
      <c r="T298" s="37">
        <v>23.2</v>
      </c>
      <c r="U298" s="37">
        <v>-0.96</v>
      </c>
      <c r="V298" s="37" t="str">
        <v/>
      </c>
      <c r="W298" s="37" t="str">
        <v/>
      </c>
      <c r="X298" s="37" t="str">
        <v/>
      </c>
      <c r="Y298" s="37" t="str">
        <v/>
      </c>
      <c r="Z298" s="37" t="str">
        <v/>
      </c>
      <c r="AA298" s="39">
        <f>SUM($X$2:X298)</f>
        <v>2242.6000000000045</v>
      </c>
    </row>
    <row r="299" spans="1:27" x14ac:dyDescent="0.2">
      <c r="A299" s="37" t="str">
        <v/>
      </c>
      <c r="B299" s="37" t="str">
        <v>Bookcase</v>
      </c>
      <c r="C299" s="38">
        <v>13.24</v>
      </c>
      <c r="D299" s="38">
        <v>29</v>
      </c>
      <c r="E299" s="38">
        <v>15.76</v>
      </c>
      <c r="F299" s="37">
        <v>25</v>
      </c>
      <c r="G299" s="37">
        <v>10</v>
      </c>
      <c r="H299" s="37" t="str">
        <v/>
      </c>
      <c r="I299" s="37">
        <v>85</v>
      </c>
      <c r="J299" s="39">
        <v>82.762783535782802</v>
      </c>
      <c r="K299" s="37">
        <v>1</v>
      </c>
      <c r="L299" s="37" t="str">
        <v/>
      </c>
      <c r="M299" s="37">
        <v>30</v>
      </c>
      <c r="N299" s="37">
        <v>2.3910668979074439</v>
      </c>
      <c r="O299" s="37">
        <v>71.732006937223318</v>
      </c>
      <c r="P299" s="37">
        <v>0.72924589152931751</v>
      </c>
      <c r="Q299" s="37">
        <v>100</v>
      </c>
      <c r="R299" s="37">
        <v>15.76</v>
      </c>
      <c r="S299" s="37">
        <v>0.8</v>
      </c>
      <c r="T299" s="37">
        <v>23.2</v>
      </c>
      <c r="U299" s="37">
        <v>-0.96</v>
      </c>
      <c r="V299" s="37" t="str">
        <v/>
      </c>
      <c r="W299" s="37" t="str">
        <v/>
      </c>
      <c r="X299" s="37" t="str">
        <v/>
      </c>
      <c r="Y299" s="37" t="str">
        <v/>
      </c>
      <c r="Z299" s="37" t="str">
        <v/>
      </c>
      <c r="AA299" s="39">
        <f>SUM($X$2:X299)</f>
        <v>2242.6000000000045</v>
      </c>
    </row>
    <row r="300" spans="1:27" x14ac:dyDescent="0.2">
      <c r="A300" s="37" t="str">
        <v/>
      </c>
      <c r="B300" s="37" t="str">
        <v>Bookcase</v>
      </c>
      <c r="C300" s="38">
        <v>13.24</v>
      </c>
      <c r="D300" s="38">
        <v>29</v>
      </c>
      <c r="E300" s="38">
        <v>15.76</v>
      </c>
      <c r="F300" s="37">
        <v>25</v>
      </c>
      <c r="G300" s="37">
        <v>10</v>
      </c>
      <c r="H300" s="37" t="str">
        <v/>
      </c>
      <c r="I300" s="37">
        <v>85</v>
      </c>
      <c r="J300" s="39">
        <v>82.762783535782802</v>
      </c>
      <c r="K300" s="37">
        <v>1</v>
      </c>
      <c r="L300" s="37" t="str">
        <v/>
      </c>
      <c r="M300" s="37">
        <v>31</v>
      </c>
      <c r="N300" s="37">
        <v>2.3736301407907368</v>
      </c>
      <c r="O300" s="37">
        <v>74.105637078014055</v>
      </c>
      <c r="P300" s="37">
        <v>2.0418884962820898</v>
      </c>
      <c r="Q300" s="37">
        <v>99.270754108470683</v>
      </c>
      <c r="R300" s="37">
        <v>15.645070847494978</v>
      </c>
      <c r="S300" s="37">
        <v>0.8</v>
      </c>
      <c r="T300" s="37">
        <v>23.030814953165201</v>
      </c>
      <c r="U300" s="37">
        <v>-0.96</v>
      </c>
      <c r="V300" s="37" t="str">
        <v/>
      </c>
      <c r="W300" s="37" t="str">
        <v/>
      </c>
      <c r="X300" s="37" t="str">
        <v/>
      </c>
      <c r="Y300" s="37" t="str">
        <v/>
      </c>
      <c r="Z300" s="37" t="str">
        <v/>
      </c>
      <c r="AA300" s="39">
        <f>SUM($X$2:X300)</f>
        <v>2242.6000000000045</v>
      </c>
    </row>
    <row r="301" spans="1:27" x14ac:dyDescent="0.2">
      <c r="A301" s="37" t="str">
        <v/>
      </c>
      <c r="B301" s="37" t="str">
        <v>Bookcase</v>
      </c>
      <c r="C301" s="38">
        <v>13.24</v>
      </c>
      <c r="D301" s="38">
        <v>29</v>
      </c>
      <c r="E301" s="38">
        <v>15.76</v>
      </c>
      <c r="F301" s="37">
        <v>25</v>
      </c>
      <c r="G301" s="37">
        <v>10</v>
      </c>
      <c r="H301" s="37" t="str">
        <v/>
      </c>
      <c r="I301" s="37">
        <v>85</v>
      </c>
      <c r="J301" s="39">
        <v>82.762783535782802</v>
      </c>
      <c r="K301" s="37">
        <v>1</v>
      </c>
      <c r="L301" s="37" t="str">
        <v/>
      </c>
      <c r="M301" s="37">
        <v>32</v>
      </c>
      <c r="N301" s="37">
        <v>2.3248072208639554</v>
      </c>
      <c r="O301" s="37">
        <v>76.430444298878015</v>
      </c>
      <c r="P301" s="37">
        <v>3.573304868493659</v>
      </c>
      <c r="Q301" s="37">
        <v>97.228865612188599</v>
      </c>
      <c r="R301" s="37">
        <v>15.323269220480922</v>
      </c>
      <c r="S301" s="37">
        <v>0.8</v>
      </c>
      <c r="T301" s="37">
        <v>22.557096822027756</v>
      </c>
      <c r="U301" s="37">
        <v>-0.96</v>
      </c>
      <c r="V301" s="37" t="str">
        <v/>
      </c>
      <c r="W301" s="37" t="str">
        <v/>
      </c>
      <c r="X301" s="37" t="str">
        <v/>
      </c>
      <c r="Y301" s="37" t="str">
        <v/>
      </c>
      <c r="Z301" s="37" t="str">
        <v/>
      </c>
      <c r="AA301" s="39">
        <f>SUM($X$2:X301)</f>
        <v>2242.6000000000045</v>
      </c>
    </row>
    <row r="302" spans="1:27" x14ac:dyDescent="0.2">
      <c r="A302" s="37" t="str">
        <v/>
      </c>
      <c r="B302" s="37" t="str">
        <v>Bookcase</v>
      </c>
      <c r="C302" s="38">
        <v>13.24</v>
      </c>
      <c r="D302" s="38">
        <v>29</v>
      </c>
      <c r="E302" s="38">
        <v>15.76</v>
      </c>
      <c r="F302" s="37">
        <v>25</v>
      </c>
      <c r="G302" s="37">
        <v>10</v>
      </c>
      <c r="H302" s="37" t="str">
        <v/>
      </c>
      <c r="I302" s="37">
        <v>85</v>
      </c>
      <c r="J302" s="39">
        <v>82.762783535782802</v>
      </c>
      <c r="K302" s="37">
        <v>1</v>
      </c>
      <c r="L302" s="37" t="str">
        <v/>
      </c>
      <c r="M302" s="37">
        <v>33</v>
      </c>
      <c r="N302" s="37">
        <v>2.2393671109920885</v>
      </c>
      <c r="O302" s="37">
        <v>78.669811409870107</v>
      </c>
      <c r="P302" s="37">
        <v>5.0026268158911211</v>
      </c>
      <c r="Q302" s="37">
        <v>93.655560743694934</v>
      </c>
      <c r="R302" s="37">
        <v>14.760116373206323</v>
      </c>
      <c r="S302" s="37">
        <v>0.8</v>
      </c>
      <c r="T302" s="37">
        <v>21.728090092537226</v>
      </c>
      <c r="U302" s="37">
        <v>-0.96</v>
      </c>
      <c r="V302" s="37" t="str">
        <v/>
      </c>
      <c r="W302" s="37" t="str">
        <v/>
      </c>
      <c r="X302" s="37" t="str">
        <v/>
      </c>
      <c r="Y302" s="37" t="str">
        <v/>
      </c>
      <c r="Z302" s="37" t="str">
        <v/>
      </c>
      <c r="AA302" s="39">
        <f>SUM($X$2:X302)</f>
        <v>2242.6000000000045</v>
      </c>
    </row>
    <row r="303" spans="1:27" x14ac:dyDescent="0.2">
      <c r="A303" s="37" t="str">
        <v/>
      </c>
      <c r="B303" s="37" t="str">
        <v>Bookcase</v>
      </c>
      <c r="C303" s="38">
        <v>13.24</v>
      </c>
      <c r="D303" s="38">
        <v>29</v>
      </c>
      <c r="E303" s="38">
        <v>15.76</v>
      </c>
      <c r="F303" s="37">
        <v>25</v>
      </c>
      <c r="G303" s="37">
        <v>10</v>
      </c>
      <c r="H303" s="37" t="str">
        <v/>
      </c>
      <c r="I303" s="37">
        <v>85</v>
      </c>
      <c r="J303" s="39">
        <v>82.762783535782802</v>
      </c>
      <c r="K303" s="37">
        <v>1</v>
      </c>
      <c r="L303" s="37" t="str">
        <v/>
      </c>
      <c r="M303" s="37">
        <v>34</v>
      </c>
      <c r="N303" s="37">
        <v>2.1197509571714748</v>
      </c>
      <c r="O303" s="37">
        <v>80.789562367041583</v>
      </c>
      <c r="P303" s="37">
        <v>6.1282178494666235</v>
      </c>
      <c r="Q303" s="37">
        <v>88.652933927803815</v>
      </c>
      <c r="R303" s="37">
        <v>13.97170238702188</v>
      </c>
      <c r="S303" s="37">
        <v>0.8</v>
      </c>
      <c r="T303" s="37">
        <v>20.567480671250486</v>
      </c>
      <c r="U303" s="37">
        <v>-0.96</v>
      </c>
      <c r="V303" s="37" t="str">
        <v/>
      </c>
      <c r="W303" s="37" t="str">
        <v/>
      </c>
      <c r="X303" s="37" t="str">
        <v/>
      </c>
      <c r="Y303" s="37" t="str">
        <v/>
      </c>
      <c r="Z303" s="37" t="str">
        <v/>
      </c>
      <c r="AA303" s="39">
        <f>SUM($X$2:X303)</f>
        <v>2242.6000000000045</v>
      </c>
    </row>
    <row r="304" spans="1:27" x14ac:dyDescent="0.2">
      <c r="A304" s="37" t="str">
        <v/>
      </c>
      <c r="B304" s="37" t="str">
        <v>Bookcase</v>
      </c>
      <c r="C304" s="38">
        <v>13.24</v>
      </c>
      <c r="D304" s="38">
        <v>29</v>
      </c>
      <c r="E304" s="38">
        <v>15.76</v>
      </c>
      <c r="F304" s="37">
        <v>25</v>
      </c>
      <c r="G304" s="37">
        <v>10</v>
      </c>
      <c r="H304" s="37" t="str">
        <v/>
      </c>
      <c r="I304" s="37">
        <v>85</v>
      </c>
      <c r="J304" s="39">
        <v>82.762783535782802</v>
      </c>
      <c r="K304" s="37">
        <v>1</v>
      </c>
      <c r="L304" s="37" t="str">
        <v/>
      </c>
      <c r="M304" s="37">
        <v>35</v>
      </c>
      <c r="N304" s="37">
        <v>1.9732211687412227</v>
      </c>
      <c r="O304" s="37">
        <v>82.762783535782802</v>
      </c>
      <c r="P304" s="37">
        <v>6.8636039914026181</v>
      </c>
      <c r="Q304" s="37">
        <v>82.524716078337192</v>
      </c>
      <c r="R304" s="37">
        <v>13.005895253945942</v>
      </c>
      <c r="S304" s="37">
        <v>0.8</v>
      </c>
      <c r="T304" s="37">
        <v>19.14573413017423</v>
      </c>
      <c r="U304" s="37">
        <v>-0.96</v>
      </c>
      <c r="V304" s="37" t="str">
        <v/>
      </c>
      <c r="W304" s="37" t="str">
        <v/>
      </c>
      <c r="X304" s="37" t="str">
        <v/>
      </c>
      <c r="Y304" s="37" t="str">
        <v/>
      </c>
      <c r="Z304" s="37" t="str">
        <v/>
      </c>
      <c r="AA304" s="39">
        <f>SUM($X$2:X304)</f>
        <v>2242.6000000000045</v>
      </c>
    </row>
    <row r="305" spans="3:10" x14ac:dyDescent="0.2">
      <c r="C305" s="38"/>
      <c r="D305" s="38"/>
      <c r="E305" s="38"/>
      <c r="J305" s="39"/>
    </row>
    <row r="306" spans="3:10" x14ac:dyDescent="0.2">
      <c r="C306" s="38"/>
      <c r="D306" s="38"/>
      <c r="E306" s="38"/>
      <c r="J306" s="39"/>
    </row>
    <row r="307" spans="3:10" x14ac:dyDescent="0.2">
      <c r="C307" s="38"/>
      <c r="D307" s="38"/>
      <c r="E307" s="38"/>
      <c r="J307" s="39"/>
    </row>
    <row r="308" spans="3:10" x14ac:dyDescent="0.2">
      <c r="C308" s="38"/>
      <c r="D308" s="38"/>
      <c r="E308" s="38"/>
      <c r="J308" s="39"/>
    </row>
    <row r="309" spans="3:10" x14ac:dyDescent="0.2">
      <c r="C309" s="38"/>
      <c r="D309" s="38"/>
      <c r="E309" s="38"/>
      <c r="J309" s="39"/>
    </row>
    <row r="310" spans="3:10" x14ac:dyDescent="0.2">
      <c r="C310" s="38"/>
      <c r="D310" s="38"/>
      <c r="E310" s="38"/>
      <c r="J310" s="39"/>
    </row>
    <row r="311" spans="3:10" x14ac:dyDescent="0.2">
      <c r="C311" s="38"/>
      <c r="D311" s="38"/>
      <c r="E311" s="38"/>
      <c r="J311" s="39"/>
    </row>
    <row r="312" spans="3:10" x14ac:dyDescent="0.2">
      <c r="C312" s="38"/>
      <c r="D312" s="38"/>
      <c r="E312" s="38"/>
      <c r="J312" s="39"/>
    </row>
    <row r="313" spans="3:10" x14ac:dyDescent="0.2">
      <c r="C313" s="38"/>
      <c r="D313" s="38"/>
      <c r="E313" s="38"/>
      <c r="J313" s="39"/>
    </row>
    <row r="314" spans="3:10" x14ac:dyDescent="0.2">
      <c r="C314" s="38"/>
      <c r="D314" s="38"/>
      <c r="E314" s="38"/>
      <c r="J314" s="39"/>
    </row>
    <row r="315" spans="3:10" x14ac:dyDescent="0.2">
      <c r="C315" s="38"/>
      <c r="D315" s="38"/>
      <c r="E315" s="38"/>
      <c r="J315" s="39"/>
    </row>
    <row r="316" spans="3:10" x14ac:dyDescent="0.2">
      <c r="C316" s="38"/>
      <c r="D316" s="38"/>
      <c r="E316" s="38"/>
      <c r="J316" s="39"/>
    </row>
    <row r="317" spans="3:10" x14ac:dyDescent="0.2">
      <c r="C317" s="38"/>
      <c r="D317" s="38"/>
      <c r="E317" s="38"/>
      <c r="J317" s="39"/>
    </row>
    <row r="318" spans="3:10" x14ac:dyDescent="0.2">
      <c r="C318" s="38"/>
      <c r="D318" s="38"/>
      <c r="E318" s="38"/>
      <c r="J318" s="39"/>
    </row>
    <row r="319" spans="3:10" x14ac:dyDescent="0.2">
      <c r="C319" s="38"/>
      <c r="D319" s="38"/>
      <c r="E319" s="38"/>
      <c r="J319" s="39"/>
    </row>
    <row r="320" spans="3:10" x14ac:dyDescent="0.2">
      <c r="C320" s="38"/>
      <c r="D320" s="38"/>
      <c r="E320" s="38"/>
      <c r="J320" s="39"/>
    </row>
    <row r="321" spans="3:10" x14ac:dyDescent="0.2">
      <c r="C321" s="38"/>
      <c r="D321" s="38"/>
      <c r="E321" s="38"/>
      <c r="J321" s="39"/>
    </row>
    <row r="322" spans="3:10" x14ac:dyDescent="0.2">
      <c r="C322" s="38"/>
      <c r="D322" s="38"/>
      <c r="E322" s="38"/>
      <c r="J322" s="39"/>
    </row>
    <row r="323" spans="3:10" x14ac:dyDescent="0.2">
      <c r="C323" s="38"/>
      <c r="D323" s="38"/>
      <c r="E323" s="38"/>
      <c r="J323" s="39"/>
    </row>
    <row r="324" spans="3:10" x14ac:dyDescent="0.2">
      <c r="C324" s="38"/>
      <c r="D324" s="38"/>
      <c r="E324" s="38"/>
      <c r="J324" s="39"/>
    </row>
    <row r="325" spans="3:10" x14ac:dyDescent="0.2">
      <c r="C325" s="38"/>
      <c r="D325" s="38"/>
      <c r="E325" s="38"/>
      <c r="J325" s="39"/>
    </row>
    <row r="326" spans="3:10" x14ac:dyDescent="0.2">
      <c r="C326" s="38"/>
      <c r="D326" s="38"/>
      <c r="E326" s="38"/>
      <c r="J326" s="39"/>
    </row>
    <row r="327" spans="3:10" x14ac:dyDescent="0.2">
      <c r="C327" s="38"/>
      <c r="D327" s="38"/>
      <c r="E327" s="38"/>
      <c r="J327" s="39"/>
    </row>
    <row r="328" spans="3:10" x14ac:dyDescent="0.2">
      <c r="C328" s="38"/>
      <c r="D328" s="38"/>
      <c r="E328" s="38"/>
      <c r="J328" s="39"/>
    </row>
    <row r="329" spans="3:10" x14ac:dyDescent="0.2">
      <c r="C329" s="38"/>
      <c r="D329" s="38"/>
      <c r="E329" s="38"/>
      <c r="J329" s="39"/>
    </row>
    <row r="330" spans="3:10" x14ac:dyDescent="0.2">
      <c r="C330" s="38"/>
      <c r="D330" s="38"/>
      <c r="E330" s="38"/>
      <c r="J330" s="39"/>
    </row>
    <row r="331" spans="3:10" x14ac:dyDescent="0.2">
      <c r="C331" s="38"/>
      <c r="D331" s="38"/>
      <c r="E331" s="38"/>
      <c r="J331" s="39"/>
    </row>
    <row r="332" spans="3:10" x14ac:dyDescent="0.2">
      <c r="C332" s="38"/>
      <c r="D332" s="38"/>
      <c r="E332" s="38"/>
      <c r="J332" s="39"/>
    </row>
    <row r="333" spans="3:10" x14ac:dyDescent="0.2">
      <c r="C333" s="38"/>
      <c r="D333" s="38"/>
      <c r="E333" s="38"/>
      <c r="J333" s="39"/>
    </row>
    <row r="334" spans="3:10" x14ac:dyDescent="0.2">
      <c r="C334" s="38"/>
      <c r="D334" s="38"/>
      <c r="E334" s="38"/>
      <c r="J334" s="39"/>
    </row>
    <row r="335" spans="3:10" x14ac:dyDescent="0.2">
      <c r="C335" s="38"/>
      <c r="D335" s="38"/>
      <c r="E335" s="38"/>
      <c r="J335" s="39"/>
    </row>
    <row r="336" spans="3:10" x14ac:dyDescent="0.2">
      <c r="C336" s="38"/>
      <c r="D336" s="38"/>
      <c r="E336" s="38"/>
      <c r="J336" s="39"/>
    </row>
    <row r="337" spans="3:10" x14ac:dyDescent="0.2">
      <c r="C337" s="38"/>
      <c r="D337" s="38"/>
      <c r="E337" s="38"/>
      <c r="J337" s="39"/>
    </row>
    <row r="338" spans="3:10" x14ac:dyDescent="0.2">
      <c r="C338" s="38"/>
      <c r="D338" s="38"/>
      <c r="E338" s="38"/>
      <c r="J338" s="39"/>
    </row>
    <row r="339" spans="3:10" x14ac:dyDescent="0.2">
      <c r="C339" s="38"/>
      <c r="D339" s="38"/>
      <c r="E339" s="38"/>
      <c r="J339" s="39"/>
    </row>
    <row r="340" spans="3:10" x14ac:dyDescent="0.2">
      <c r="C340" s="38"/>
      <c r="D340" s="38"/>
      <c r="E340" s="38"/>
      <c r="J340" s="39"/>
    </row>
    <row r="341" spans="3:10" x14ac:dyDescent="0.2">
      <c r="C341" s="38"/>
      <c r="D341" s="38"/>
      <c r="E341" s="38"/>
      <c r="J341" s="39"/>
    </row>
    <row r="342" spans="3:10" x14ac:dyDescent="0.2">
      <c r="C342" s="38"/>
      <c r="D342" s="38"/>
      <c r="E342" s="38"/>
      <c r="J342" s="39"/>
    </row>
    <row r="343" spans="3:10" x14ac:dyDescent="0.2">
      <c r="C343" s="38"/>
      <c r="D343" s="38"/>
      <c r="E343" s="38"/>
      <c r="J343" s="39"/>
    </row>
    <row r="344" spans="3:10" x14ac:dyDescent="0.2">
      <c r="C344" s="38"/>
      <c r="D344" s="38"/>
      <c r="E344" s="38"/>
      <c r="J344" s="39"/>
    </row>
    <row r="345" spans="3:10" x14ac:dyDescent="0.2">
      <c r="C345" s="38"/>
      <c r="D345" s="38"/>
      <c r="E345" s="38"/>
      <c r="J345" s="39"/>
    </row>
    <row r="346" spans="3:10" x14ac:dyDescent="0.2">
      <c r="C346" s="38"/>
      <c r="D346" s="38"/>
      <c r="E346" s="38"/>
      <c r="J346" s="39"/>
    </row>
    <row r="347" spans="3:10" x14ac:dyDescent="0.2">
      <c r="C347" s="38"/>
      <c r="D347" s="38"/>
      <c r="E347" s="38"/>
      <c r="J347" s="39"/>
    </row>
    <row r="348" spans="3:10" x14ac:dyDescent="0.2">
      <c r="C348" s="38"/>
      <c r="D348" s="38"/>
      <c r="E348" s="38"/>
      <c r="J348" s="39"/>
    </row>
    <row r="349" spans="3:10" x14ac:dyDescent="0.2">
      <c r="C349" s="38"/>
      <c r="D349" s="38"/>
      <c r="E349" s="38"/>
      <c r="J349" s="39"/>
    </row>
    <row r="350" spans="3:10" x14ac:dyDescent="0.2">
      <c r="C350" s="38"/>
      <c r="D350" s="38"/>
      <c r="E350" s="38"/>
      <c r="J350" s="39"/>
    </row>
    <row r="351" spans="3:10" x14ac:dyDescent="0.2">
      <c r="C351" s="38"/>
      <c r="D351" s="38"/>
      <c r="E351" s="38"/>
      <c r="J351" s="39"/>
    </row>
    <row r="352" spans="3:10" x14ac:dyDescent="0.2">
      <c r="C352" s="38"/>
      <c r="D352" s="38"/>
      <c r="E352" s="38"/>
      <c r="J352" s="39"/>
    </row>
    <row r="353" spans="3:10" x14ac:dyDescent="0.2">
      <c r="C353" s="38"/>
      <c r="D353" s="38"/>
      <c r="E353" s="38"/>
      <c r="J353" s="39"/>
    </row>
    <row r="354" spans="3:10" x14ac:dyDescent="0.2">
      <c r="C354" s="38"/>
      <c r="D354" s="38"/>
      <c r="E354" s="38"/>
      <c r="J354" s="39"/>
    </row>
    <row r="355" spans="3:10" x14ac:dyDescent="0.2">
      <c r="C355" s="38"/>
      <c r="D355" s="38"/>
      <c r="E355" s="38"/>
      <c r="J355" s="39"/>
    </row>
    <row r="356" spans="3:10" x14ac:dyDescent="0.2">
      <c r="C356" s="38"/>
      <c r="D356" s="38"/>
      <c r="E356" s="38"/>
      <c r="J356" s="39"/>
    </row>
    <row r="357" spans="3:10" x14ac:dyDescent="0.2">
      <c r="C357" s="38"/>
      <c r="D357" s="38"/>
      <c r="E357" s="38"/>
      <c r="J357" s="39"/>
    </row>
    <row r="358" spans="3:10" x14ac:dyDescent="0.2">
      <c r="C358" s="38"/>
      <c r="D358" s="38"/>
      <c r="E358" s="38"/>
      <c r="J358" s="39"/>
    </row>
    <row r="359" spans="3:10" x14ac:dyDescent="0.2">
      <c r="C359" s="38"/>
      <c r="D359" s="38"/>
      <c r="E359" s="38"/>
      <c r="J359" s="39"/>
    </row>
    <row r="360" spans="3:10" x14ac:dyDescent="0.2">
      <c r="C360" s="38"/>
      <c r="D360" s="38"/>
      <c r="E360" s="38"/>
      <c r="J360" s="39"/>
    </row>
    <row r="361" spans="3:10" x14ac:dyDescent="0.2">
      <c r="C361" s="38"/>
      <c r="D361" s="38"/>
      <c r="E361" s="38"/>
      <c r="J361" s="39"/>
    </row>
    <row r="362" spans="3:10" x14ac:dyDescent="0.2">
      <c r="C362" s="38"/>
      <c r="D362" s="38"/>
      <c r="E362" s="38"/>
      <c r="J362" s="39"/>
    </row>
    <row r="363" spans="3:10" x14ac:dyDescent="0.2">
      <c r="C363" s="38"/>
      <c r="D363" s="38"/>
      <c r="E363" s="38"/>
      <c r="J363" s="39"/>
    </row>
    <row r="364" spans="3:10" x14ac:dyDescent="0.2">
      <c r="C364" s="38"/>
      <c r="D364" s="38"/>
      <c r="E364" s="38"/>
      <c r="J364" s="39"/>
    </row>
  </sheetData>
  <conditionalFormatting sqref="A1:AA1 A2:Z304 A305:AA1048576">
    <cfRule type="expression" dxfId="8" priority="10">
      <formula>$B1="Bookcase"</formula>
    </cfRule>
    <cfRule type="expression" dxfId="7" priority="11">
      <formula>$B1="Pen"</formula>
    </cfRule>
    <cfRule type="expression" dxfId="6" priority="12">
      <formula>$B1="Keyboard"</formula>
    </cfRule>
  </conditionalFormatting>
  <conditionalFormatting sqref="AA2:AA304">
    <cfRule type="expression" dxfId="5" priority="1">
      <formula>$B2="Bookcase"</formula>
    </cfRule>
    <cfRule type="expression" dxfId="4" priority="2">
      <formula>$B2="Pen"</formula>
    </cfRule>
    <cfRule type="expression" dxfId="3" priority="3">
      <formula>$B2="Keytronic Keyboard"</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F94-BD4E-4B57-AB7D-EC2E183C853E}">
  <dimension ref="B1:AD53"/>
  <sheetViews>
    <sheetView zoomScaleNormal="100" workbookViewId="0">
      <selection activeCell="AF30" sqref="AF30"/>
    </sheetView>
  </sheetViews>
  <sheetFormatPr defaultRowHeight="14.25" x14ac:dyDescent="0.2"/>
  <cols>
    <col min="1" max="1" width="2.25" customWidth="1"/>
    <col min="2" max="2" width="3.375" customWidth="1"/>
    <col min="3" max="3" width="1.5" customWidth="1"/>
    <col min="4" max="4" width="16" customWidth="1"/>
    <col min="5" max="5" width="7.875" customWidth="1"/>
    <col min="6" max="6" width="9.625" customWidth="1"/>
    <col min="7" max="7" width="11.75" customWidth="1"/>
    <col min="8" max="8" width="8.75" customWidth="1"/>
    <col min="9" max="9" width="1.5" customWidth="1"/>
    <col min="10" max="10" width="3.375" customWidth="1"/>
    <col min="11" max="11" width="6.875" customWidth="1"/>
    <col min="12" max="12" width="3.375" customWidth="1"/>
    <col min="13" max="13" width="1.5" customWidth="1"/>
    <col min="14" max="14" width="16" customWidth="1"/>
    <col min="15" max="15" width="7.875" customWidth="1"/>
    <col min="16" max="16" width="9.625" customWidth="1"/>
    <col min="17" max="17" width="11.75" customWidth="1"/>
    <col min="18" max="18" width="8.75" customWidth="1"/>
    <col min="19" max="19" width="1.5" customWidth="1"/>
    <col min="20" max="20" width="3.375" customWidth="1"/>
    <col min="21" max="21" width="6.875" customWidth="1"/>
    <col min="22" max="22" width="3.375" customWidth="1"/>
    <col min="23" max="23" width="1.5" customWidth="1"/>
    <col min="24" max="24" width="16" customWidth="1"/>
    <col min="25" max="25" width="8.875" customWidth="1"/>
    <col min="26" max="26" width="9.625" customWidth="1"/>
    <col min="27" max="27" width="11.75" customWidth="1"/>
    <col min="28" max="28" width="8.75" customWidth="1"/>
    <col min="29" max="29" width="1.5" customWidth="1"/>
    <col min="30" max="30" width="3.375" customWidth="1"/>
  </cols>
  <sheetData>
    <row r="1" spans="2:30" ht="15" thickBot="1" x14ac:dyDescent="0.25"/>
    <row r="2" spans="2:30" ht="23.25" customHeight="1" x14ac:dyDescent="0.2">
      <c r="B2" s="24"/>
      <c r="C2" s="29"/>
      <c r="D2" s="134" t="s">
        <v>30</v>
      </c>
      <c r="E2" s="134"/>
      <c r="F2" s="134"/>
      <c r="G2" s="134"/>
      <c r="H2" s="134"/>
      <c r="I2" s="134"/>
      <c r="J2" s="25"/>
      <c r="L2" s="24"/>
      <c r="M2" s="29"/>
      <c r="N2" s="134" t="s">
        <v>31</v>
      </c>
      <c r="O2" s="134"/>
      <c r="P2" s="134"/>
      <c r="Q2" s="134"/>
      <c r="R2" s="134"/>
      <c r="S2" s="134"/>
      <c r="T2" s="25"/>
      <c r="V2" s="24"/>
      <c r="W2" s="29"/>
      <c r="X2" s="134" t="s">
        <v>32</v>
      </c>
      <c r="Y2" s="134"/>
      <c r="Z2" s="134"/>
      <c r="AA2" s="134"/>
      <c r="AB2" s="134"/>
      <c r="AC2" s="134"/>
      <c r="AD2" s="25"/>
    </row>
    <row r="3" spans="2:30" ht="10.5" customHeight="1" x14ac:dyDescent="0.2">
      <c r="B3" s="2"/>
      <c r="C3" s="3"/>
      <c r="D3" s="135"/>
      <c r="E3" s="135"/>
      <c r="F3" s="135"/>
      <c r="G3" s="135"/>
      <c r="H3" s="135"/>
      <c r="I3" s="135"/>
      <c r="J3" s="4"/>
      <c r="L3" s="2"/>
      <c r="M3" s="3"/>
      <c r="N3" s="135"/>
      <c r="O3" s="135"/>
      <c r="P3" s="135"/>
      <c r="Q3" s="135"/>
      <c r="R3" s="135"/>
      <c r="S3" s="135"/>
      <c r="T3" s="4"/>
      <c r="V3" s="2"/>
      <c r="W3" s="3"/>
      <c r="X3" s="135"/>
      <c r="Y3" s="135"/>
      <c r="Z3" s="135"/>
      <c r="AA3" s="135"/>
      <c r="AB3" s="135"/>
      <c r="AC3" s="135"/>
      <c r="AD3" s="4"/>
    </row>
    <row r="4" spans="2:30" ht="15" thickBot="1" x14ac:dyDescent="0.25">
      <c r="B4" s="2"/>
      <c r="C4" s="3"/>
      <c r="D4" s="3"/>
      <c r="E4" s="3"/>
      <c r="F4" s="3"/>
      <c r="G4" s="3"/>
      <c r="H4" s="3"/>
      <c r="I4" s="3"/>
      <c r="J4" s="4"/>
      <c r="L4" s="2"/>
      <c r="M4" s="3"/>
      <c r="N4" s="3"/>
      <c r="O4" s="3"/>
      <c r="P4" s="3"/>
      <c r="Q4" s="3"/>
      <c r="R4" s="3"/>
      <c r="S4" s="3"/>
      <c r="T4" s="4"/>
      <c r="V4" s="2"/>
      <c r="W4" s="3"/>
      <c r="X4" s="3"/>
      <c r="Y4" s="3"/>
      <c r="Z4" s="3"/>
      <c r="AA4" s="3"/>
      <c r="AB4" s="3"/>
      <c r="AC4" s="3"/>
      <c r="AD4" s="4"/>
    </row>
    <row r="5" spans="2:30" ht="18.75" x14ac:dyDescent="0.3">
      <c r="B5" s="2"/>
      <c r="C5" s="33"/>
      <c r="D5" s="136" t="s">
        <v>33</v>
      </c>
      <c r="E5" s="136"/>
      <c r="F5" s="136"/>
      <c r="G5" s="136"/>
      <c r="H5" s="136"/>
      <c r="I5" s="137"/>
      <c r="J5" s="4"/>
      <c r="L5" s="2"/>
      <c r="M5" s="33"/>
      <c r="N5" s="136" t="s">
        <v>33</v>
      </c>
      <c r="O5" s="136"/>
      <c r="P5" s="136"/>
      <c r="Q5" s="136"/>
      <c r="R5" s="136"/>
      <c r="S5" s="137"/>
      <c r="T5" s="4"/>
      <c r="V5" s="2"/>
      <c r="W5" s="33"/>
      <c r="X5" s="136" t="s">
        <v>34</v>
      </c>
      <c r="Y5" s="136"/>
      <c r="Z5" s="136"/>
      <c r="AA5" s="136"/>
      <c r="AB5" s="136"/>
      <c r="AC5" s="137"/>
      <c r="AD5" s="4"/>
    </row>
    <row r="6" spans="2:30" ht="15" x14ac:dyDescent="0.25">
      <c r="B6" s="2"/>
      <c r="C6" s="18"/>
      <c r="D6" s="30" t="s">
        <v>35</v>
      </c>
      <c r="E6" s="14"/>
      <c r="F6" s="15"/>
      <c r="G6" s="15"/>
      <c r="H6" s="15"/>
      <c r="I6" s="16"/>
      <c r="J6" s="4"/>
      <c r="L6" s="2"/>
      <c r="M6" s="18"/>
      <c r="N6" s="30" t="s">
        <v>35</v>
      </c>
      <c r="O6" s="14"/>
      <c r="P6" s="15"/>
      <c r="Q6" s="15"/>
      <c r="R6" s="15"/>
      <c r="S6" s="16"/>
      <c r="T6" s="4"/>
      <c r="V6" s="2"/>
      <c r="W6" s="18"/>
      <c r="X6" s="30" t="s">
        <v>36</v>
      </c>
      <c r="Y6" s="14"/>
      <c r="Z6" s="15"/>
      <c r="AA6" s="15"/>
      <c r="AB6" s="15"/>
      <c r="AC6" s="16"/>
      <c r="AD6" s="4"/>
    </row>
    <row r="7" spans="2:30" ht="45.75" customHeight="1" thickBot="1" x14ac:dyDescent="0.25">
      <c r="B7" s="2"/>
      <c r="C7" s="18"/>
      <c r="D7" s="34"/>
      <c r="E7" s="72" t="s">
        <v>2</v>
      </c>
      <c r="F7" s="72" t="s">
        <v>3</v>
      </c>
      <c r="G7" s="72" t="s">
        <v>18</v>
      </c>
      <c r="H7" s="72" t="s">
        <v>20</v>
      </c>
      <c r="I7" s="16"/>
      <c r="J7" s="4"/>
      <c r="L7" s="2"/>
      <c r="M7" s="18"/>
      <c r="N7" s="34"/>
      <c r="O7" s="17" t="s">
        <v>2</v>
      </c>
      <c r="P7" s="17" t="s">
        <v>3</v>
      </c>
      <c r="Q7" s="17" t="s">
        <v>18</v>
      </c>
      <c r="R7" s="17" t="s">
        <v>20</v>
      </c>
      <c r="S7" s="16"/>
      <c r="T7" s="4"/>
      <c r="V7" s="2"/>
      <c r="W7" s="18"/>
      <c r="X7" s="34"/>
      <c r="Y7" s="17" t="s">
        <v>37</v>
      </c>
      <c r="Z7" s="17" t="s">
        <v>38</v>
      </c>
      <c r="AA7" s="17" t="s">
        <v>39</v>
      </c>
      <c r="AB7" s="17" t="s">
        <v>40</v>
      </c>
      <c r="AC7" s="16"/>
      <c r="AD7" s="4"/>
    </row>
    <row r="8" spans="2:30" ht="15.75" thickBot="1" x14ac:dyDescent="0.3">
      <c r="B8" s="2"/>
      <c r="C8" s="18"/>
      <c r="D8" s="67" t="s">
        <v>27</v>
      </c>
      <c r="E8" s="75">
        <v>17.88</v>
      </c>
      <c r="F8" s="77">
        <v>37.229999999999997</v>
      </c>
      <c r="G8" s="82">
        <v>0.8</v>
      </c>
      <c r="H8" s="84">
        <v>-0.87</v>
      </c>
      <c r="I8" s="85"/>
      <c r="J8" s="4"/>
      <c r="L8" s="2"/>
      <c r="M8" s="18"/>
      <c r="N8" s="8" t="s">
        <v>27</v>
      </c>
      <c r="O8" s="8">
        <v>17.88</v>
      </c>
      <c r="P8" s="8">
        <v>37.229999999999997</v>
      </c>
      <c r="Q8" s="8">
        <v>0.8</v>
      </c>
      <c r="R8" s="8">
        <v>-0.87</v>
      </c>
      <c r="S8" s="16"/>
      <c r="T8" s="4"/>
      <c r="V8" s="2"/>
      <c r="W8" s="18"/>
      <c r="X8" s="8" t="s">
        <v>27</v>
      </c>
      <c r="Y8" s="8">
        <f t="shared" ref="Y8:AB10" si="0">E8-O8</f>
        <v>0</v>
      </c>
      <c r="Z8" s="8">
        <f t="shared" si="0"/>
        <v>0</v>
      </c>
      <c r="AA8" s="8">
        <f t="shared" si="0"/>
        <v>0</v>
      </c>
      <c r="AB8" s="8">
        <f t="shared" si="0"/>
        <v>0</v>
      </c>
      <c r="AC8" s="16"/>
      <c r="AD8" s="4"/>
    </row>
    <row r="9" spans="2:30" ht="15.75" thickBot="1" x14ac:dyDescent="0.3">
      <c r="B9" s="2"/>
      <c r="C9" s="18"/>
      <c r="D9" s="68" t="s">
        <v>28</v>
      </c>
      <c r="E9" s="76">
        <v>0.92</v>
      </c>
      <c r="F9" s="78">
        <v>2.34</v>
      </c>
      <c r="G9" s="81">
        <v>0.8</v>
      </c>
      <c r="H9" s="86">
        <v>-5.7000000000000002E-2</v>
      </c>
      <c r="I9" s="85"/>
      <c r="J9" s="4"/>
      <c r="L9" s="2"/>
      <c r="M9" s="18"/>
      <c r="N9" s="9" t="s">
        <v>28</v>
      </c>
      <c r="O9" s="9">
        <v>0.92</v>
      </c>
      <c r="P9" s="9">
        <v>2.34</v>
      </c>
      <c r="Q9" s="9">
        <v>0.8</v>
      </c>
      <c r="R9" s="9">
        <v>-5.7000000000000002E-2</v>
      </c>
      <c r="S9" s="16"/>
      <c r="T9" s="4"/>
      <c r="V9" s="2"/>
      <c r="W9" s="18"/>
      <c r="X9" s="9" t="s">
        <v>28</v>
      </c>
      <c r="Y9" s="9">
        <f t="shared" si="0"/>
        <v>0</v>
      </c>
      <c r="Z9" s="9">
        <f t="shared" si="0"/>
        <v>0</v>
      </c>
      <c r="AA9" s="9">
        <f t="shared" si="0"/>
        <v>0</v>
      </c>
      <c r="AB9" s="9">
        <f t="shared" si="0"/>
        <v>0</v>
      </c>
      <c r="AC9" s="16"/>
      <c r="AD9" s="4"/>
    </row>
    <row r="10" spans="2:30" ht="15.75" thickBot="1" x14ac:dyDescent="0.3">
      <c r="B10" s="2"/>
      <c r="C10" s="18"/>
      <c r="D10" s="69" t="s">
        <v>29</v>
      </c>
      <c r="E10" s="74">
        <v>13.24</v>
      </c>
      <c r="F10" s="79">
        <v>29</v>
      </c>
      <c r="G10" s="83">
        <v>0.8</v>
      </c>
      <c r="H10" s="87">
        <v>-0.96</v>
      </c>
      <c r="I10" s="85"/>
      <c r="J10" s="4"/>
      <c r="L10" s="2"/>
      <c r="M10" s="18"/>
      <c r="N10" s="10" t="s">
        <v>29</v>
      </c>
      <c r="O10" s="10">
        <v>13.24</v>
      </c>
      <c r="P10" s="10">
        <v>29</v>
      </c>
      <c r="Q10" s="10">
        <v>0.8</v>
      </c>
      <c r="R10" s="10">
        <v>-0.96</v>
      </c>
      <c r="S10" s="16"/>
      <c r="T10" s="4"/>
      <c r="V10" s="2"/>
      <c r="W10" s="18"/>
      <c r="X10" s="10" t="s">
        <v>29</v>
      </c>
      <c r="Y10" s="10">
        <f t="shared" si="0"/>
        <v>0</v>
      </c>
      <c r="Z10" s="10">
        <f t="shared" si="0"/>
        <v>0</v>
      </c>
      <c r="AA10" s="10">
        <f t="shared" si="0"/>
        <v>0</v>
      </c>
      <c r="AB10" s="10">
        <f t="shared" si="0"/>
        <v>0</v>
      </c>
      <c r="AC10" s="16"/>
      <c r="AD10" s="4"/>
    </row>
    <row r="11" spans="2:30" ht="15" thickBot="1" x14ac:dyDescent="0.25">
      <c r="B11" s="2"/>
      <c r="C11" s="18"/>
      <c r="D11" s="15"/>
      <c r="E11" s="73"/>
      <c r="F11" s="80"/>
      <c r="G11" s="15"/>
      <c r="H11" s="88"/>
      <c r="I11" s="16"/>
      <c r="J11" s="4"/>
      <c r="L11" s="2"/>
      <c r="M11" s="18"/>
      <c r="N11" s="15"/>
      <c r="O11" s="15"/>
      <c r="P11" s="15"/>
      <c r="Q11" s="15"/>
      <c r="R11" s="15"/>
      <c r="S11" s="16"/>
      <c r="T11" s="4"/>
      <c r="V11" s="2"/>
      <c r="W11" s="18"/>
      <c r="X11" s="15"/>
      <c r="Y11" s="15"/>
      <c r="Z11" s="15"/>
      <c r="AA11" s="15"/>
      <c r="AB11" s="15"/>
      <c r="AC11" s="16"/>
      <c r="AD11" s="4"/>
    </row>
    <row r="12" spans="2:30" ht="15.75" thickBot="1" x14ac:dyDescent="0.3">
      <c r="B12" s="2"/>
      <c r="C12" s="18"/>
      <c r="D12" s="31" t="s">
        <v>41</v>
      </c>
      <c r="E12" s="65">
        <v>500</v>
      </c>
      <c r="F12" s="15"/>
      <c r="G12" s="31" t="s">
        <v>42</v>
      </c>
      <c r="H12" s="66">
        <v>0</v>
      </c>
      <c r="I12" s="16"/>
      <c r="J12" s="4"/>
      <c r="L12" s="2"/>
      <c r="M12" s="18"/>
      <c r="N12" s="31" t="s">
        <v>41</v>
      </c>
      <c r="O12" s="35">
        <v>500</v>
      </c>
      <c r="P12" s="64"/>
      <c r="Q12" s="31" t="s">
        <v>42</v>
      </c>
      <c r="R12" s="54">
        <v>0</v>
      </c>
      <c r="S12" s="16"/>
      <c r="T12" s="4"/>
      <c r="V12" s="2"/>
      <c r="W12" s="18"/>
      <c r="X12" s="31" t="s">
        <v>41</v>
      </c>
      <c r="Y12" s="35">
        <f>E12-O12</f>
        <v>0</v>
      </c>
      <c r="Z12" s="64"/>
      <c r="AA12" s="31" t="s">
        <v>42</v>
      </c>
      <c r="AB12" s="54">
        <f>H12-R12</f>
        <v>0</v>
      </c>
      <c r="AC12" s="16"/>
      <c r="AD12" s="4"/>
    </row>
    <row r="13" spans="2:30" ht="15.75" thickBot="1" x14ac:dyDescent="0.3">
      <c r="B13" s="2"/>
      <c r="C13" s="22"/>
      <c r="D13" s="32" t="s">
        <v>43</v>
      </c>
      <c r="E13" s="19"/>
      <c r="F13" s="19"/>
      <c r="G13" s="20"/>
      <c r="H13" s="19"/>
      <c r="I13" s="21"/>
      <c r="J13" s="4"/>
      <c r="L13" s="2"/>
      <c r="M13" s="22"/>
      <c r="N13" s="32"/>
      <c r="O13" s="19"/>
      <c r="P13" s="19"/>
      <c r="Q13" s="20"/>
      <c r="R13" s="19"/>
      <c r="S13" s="21"/>
      <c r="T13" s="4"/>
      <c r="V13" s="2"/>
      <c r="W13" s="22"/>
      <c r="X13" s="32"/>
      <c r="Y13" s="19"/>
      <c r="Z13" s="19"/>
      <c r="AA13" s="20"/>
      <c r="AB13" s="19"/>
      <c r="AC13" s="21"/>
      <c r="AD13" s="4"/>
    </row>
    <row r="14" spans="2:30" ht="15" thickBot="1" x14ac:dyDescent="0.25">
      <c r="B14" s="2"/>
      <c r="C14" s="3"/>
      <c r="D14" s="3"/>
      <c r="E14" s="3"/>
      <c r="F14" s="3"/>
      <c r="G14" s="3"/>
      <c r="H14" s="3"/>
      <c r="I14" s="3"/>
      <c r="J14" s="4"/>
      <c r="L14" s="2"/>
      <c r="M14" s="3"/>
      <c r="N14" s="3"/>
      <c r="O14" s="3"/>
      <c r="P14" s="3"/>
      <c r="Q14" s="3"/>
      <c r="R14" s="3"/>
      <c r="S14" s="3"/>
      <c r="T14" s="4"/>
      <c r="V14" s="2"/>
      <c r="W14" s="3"/>
      <c r="X14" s="3"/>
      <c r="Y14" s="3"/>
      <c r="Z14" s="3"/>
      <c r="AA14" s="3"/>
      <c r="AB14" s="3"/>
      <c r="AC14" s="3"/>
      <c r="AD14" s="4"/>
    </row>
    <row r="15" spans="2:30" ht="18.75" x14ac:dyDescent="0.3">
      <c r="B15" s="2"/>
      <c r="C15" s="33"/>
      <c r="D15" s="136" t="s">
        <v>44</v>
      </c>
      <c r="E15" s="136"/>
      <c r="F15" s="136"/>
      <c r="G15" s="136"/>
      <c r="H15" s="136"/>
      <c r="I15" s="137"/>
      <c r="J15" s="4"/>
      <c r="L15" s="2"/>
      <c r="M15" s="33"/>
      <c r="N15" s="136" t="s">
        <v>44</v>
      </c>
      <c r="O15" s="136"/>
      <c r="P15" s="136"/>
      <c r="Q15" s="136"/>
      <c r="R15" s="136"/>
      <c r="S15" s="137"/>
      <c r="T15" s="4"/>
      <c r="V15" s="2"/>
      <c r="W15" s="33"/>
      <c r="X15" s="136" t="s">
        <v>45</v>
      </c>
      <c r="Y15" s="136"/>
      <c r="Z15" s="136"/>
      <c r="AA15" s="136"/>
      <c r="AB15" s="136"/>
      <c r="AC15" s="137"/>
      <c r="AD15" s="4"/>
    </row>
    <row r="16" spans="2:30" ht="15" x14ac:dyDescent="0.25">
      <c r="B16" s="2"/>
      <c r="C16" s="18"/>
      <c r="D16" s="30" t="s">
        <v>36</v>
      </c>
      <c r="E16" s="14"/>
      <c r="F16" s="15"/>
      <c r="G16" s="15"/>
      <c r="H16" s="15"/>
      <c r="I16" s="16"/>
      <c r="J16" s="4"/>
      <c r="L16" s="2"/>
      <c r="M16" s="18"/>
      <c r="N16" s="30" t="s">
        <v>36</v>
      </c>
      <c r="O16" s="14"/>
      <c r="P16" s="15"/>
      <c r="Q16" s="15"/>
      <c r="R16" s="15"/>
      <c r="S16" s="16"/>
      <c r="T16" s="4"/>
      <c r="V16" s="2"/>
      <c r="W16" s="18"/>
      <c r="X16" s="30" t="s">
        <v>36</v>
      </c>
      <c r="Y16" s="14"/>
      <c r="Z16" s="15"/>
      <c r="AA16" s="15"/>
      <c r="AB16" s="15"/>
      <c r="AC16" s="16"/>
      <c r="AD16" s="4"/>
    </row>
    <row r="17" spans="2:30" ht="54.75" customHeight="1" x14ac:dyDescent="0.2">
      <c r="B17" s="2"/>
      <c r="C17" s="18"/>
      <c r="D17" s="34"/>
      <c r="E17" s="17" t="s">
        <v>46</v>
      </c>
      <c r="F17" s="17" t="s">
        <v>23</v>
      </c>
      <c r="G17" s="17" t="s">
        <v>47</v>
      </c>
      <c r="H17" s="23"/>
      <c r="I17" s="16"/>
      <c r="J17" s="4"/>
      <c r="L17" s="2"/>
      <c r="M17" s="18"/>
      <c r="N17" s="34"/>
      <c r="O17" s="17" t="s">
        <v>46</v>
      </c>
      <c r="P17" s="17" t="s">
        <v>23</v>
      </c>
      <c r="Q17" s="17" t="s">
        <v>47</v>
      </c>
      <c r="R17" s="23"/>
      <c r="S17" s="16"/>
      <c r="T17" s="4"/>
      <c r="V17" s="2"/>
      <c r="W17" s="18"/>
      <c r="X17" s="34"/>
      <c r="Y17" s="17" t="s">
        <v>48</v>
      </c>
      <c r="Z17" s="17" t="s">
        <v>49</v>
      </c>
      <c r="AA17" s="17" t="s">
        <v>50</v>
      </c>
      <c r="AB17" s="23"/>
      <c r="AC17" s="16"/>
      <c r="AD17" s="4"/>
    </row>
    <row r="18" spans="2:30" ht="15" x14ac:dyDescent="0.25">
      <c r="B18" s="2"/>
      <c r="C18" s="18"/>
      <c r="D18" s="8" t="s">
        <v>27</v>
      </c>
      <c r="E18" s="8">
        <f>COUNTIFS('4. Ranked purchasing decisions'!B:B,D18,'4. Ranked purchasing decisions'!AA:AA,"&lt;" &amp; $E$12,'4. Ranked purchasing decisions'!Z:Z,"&gt;" &amp; $H$12*100)</f>
        <v>19</v>
      </c>
      <c r="F18" s="11">
        <f>E18*E8</f>
        <v>339.71999999999997</v>
      </c>
      <c r="G18" s="55" cm="1">
        <f t="array" ref="G18">_xlfn.XLOOKUP(D18&amp;E18,'4. Ranked purchasing decisions'!B:B&amp;'4. Ranked purchasing decisions'!L:L,'4. Ranked purchasing decisions'!O:O)/100</f>
        <v>0.98659069509515307</v>
      </c>
      <c r="H18" s="14"/>
      <c r="I18" s="16"/>
      <c r="J18" s="4"/>
      <c r="L18" s="2"/>
      <c r="M18" s="18"/>
      <c r="N18" s="8" t="s">
        <v>27</v>
      </c>
      <c r="O18" s="8">
        <v>19</v>
      </c>
      <c r="P18" s="11">
        <v>339.71999999999997</v>
      </c>
      <c r="Q18" s="55">
        <v>0.98659069509515307</v>
      </c>
      <c r="R18" s="14"/>
      <c r="S18" s="16"/>
      <c r="T18" s="4"/>
      <c r="V18" s="2"/>
      <c r="W18" s="18"/>
      <c r="X18" s="8" t="s">
        <v>27</v>
      </c>
      <c r="Y18" s="8">
        <f t="shared" ref="Y18:AA20" si="1">E18-O18</f>
        <v>0</v>
      </c>
      <c r="Z18" s="11">
        <f t="shared" si="1"/>
        <v>0</v>
      </c>
      <c r="AA18" s="26">
        <f>G18-Q18</f>
        <v>0</v>
      </c>
      <c r="AB18" s="14"/>
      <c r="AC18" s="16"/>
      <c r="AD18" s="4"/>
    </row>
    <row r="19" spans="2:30" ht="15" x14ac:dyDescent="0.25">
      <c r="B19" s="2"/>
      <c r="C19" s="18"/>
      <c r="D19" s="9" t="s">
        <v>28</v>
      </c>
      <c r="E19" s="9">
        <f>COUNTIFS('4. Ranked purchasing decisions'!B:B,D19,'4. Ranked purchasing decisions'!AA:AA,"&lt;" &amp; $E$12,'4. Ranked purchasing decisions'!Z:Z,"&gt;" &amp; $H$12*100)</f>
        <v>9</v>
      </c>
      <c r="F19" s="12">
        <f>E19*E9</f>
        <v>8.2800000000000011</v>
      </c>
      <c r="G19" s="56" cm="1">
        <f t="array" ref="G19">_xlfn.XLOOKUP(D19&amp;E19,'4. Ranked purchasing decisions'!B:B&amp;'4. Ranked purchasing decisions'!L:L,'4. Ranked purchasing decisions'!O:O)/100</f>
        <v>0.98403836411759027</v>
      </c>
      <c r="H19" s="14"/>
      <c r="I19" s="16"/>
      <c r="J19" s="4"/>
      <c r="L19" s="2"/>
      <c r="M19" s="18"/>
      <c r="N19" s="9" t="s">
        <v>28</v>
      </c>
      <c r="O19" s="9">
        <v>9</v>
      </c>
      <c r="P19" s="12">
        <v>8.2800000000000011</v>
      </c>
      <c r="Q19" s="56">
        <v>0.98403836411759027</v>
      </c>
      <c r="R19" s="14"/>
      <c r="S19" s="16"/>
      <c r="T19" s="4"/>
      <c r="V19" s="2"/>
      <c r="W19" s="18"/>
      <c r="X19" s="9" t="s">
        <v>28</v>
      </c>
      <c r="Y19" s="9">
        <f t="shared" si="1"/>
        <v>0</v>
      </c>
      <c r="Z19" s="12">
        <f t="shared" si="1"/>
        <v>0</v>
      </c>
      <c r="AA19" s="27">
        <f t="shared" si="1"/>
        <v>0</v>
      </c>
      <c r="AB19" s="14"/>
      <c r="AC19" s="16"/>
      <c r="AD19" s="4"/>
    </row>
    <row r="20" spans="2:30" ht="15" x14ac:dyDescent="0.25">
      <c r="B20" s="2"/>
      <c r="C20" s="18"/>
      <c r="D20" s="10" t="s">
        <v>29</v>
      </c>
      <c r="E20" s="10">
        <f>COUNTIFS('4. Ranked purchasing decisions'!B:B,D20,'4. Ranked purchasing decisions'!AA:AA,"&lt;" &amp; $E$12,'4. Ranked purchasing decisions'!Z:Z,"&gt;" &amp; $H$12*100)</f>
        <v>11</v>
      </c>
      <c r="F20" s="13">
        <f>E20*E10</f>
        <v>145.64000000000001</v>
      </c>
      <c r="G20" s="57" cm="1">
        <f t="array" ref="G20">_xlfn.XLOOKUP(D20&amp;E20,'4. Ranked purchasing decisions'!B:B&amp;'4. Ranked purchasing decisions'!L:L,'4. Ranked purchasing decisions'!O:O)/100</f>
        <v>0.94554281492643033</v>
      </c>
      <c r="H20" s="14"/>
      <c r="I20" s="16"/>
      <c r="J20" s="4"/>
      <c r="L20" s="2"/>
      <c r="M20" s="18"/>
      <c r="N20" s="10" t="s">
        <v>29</v>
      </c>
      <c r="O20" s="10">
        <v>11</v>
      </c>
      <c r="P20" s="13">
        <v>145.64000000000001</v>
      </c>
      <c r="Q20" s="57">
        <v>0.94554281492643033</v>
      </c>
      <c r="R20" s="14"/>
      <c r="S20" s="16"/>
      <c r="T20" s="4"/>
      <c r="V20" s="2"/>
      <c r="W20" s="18"/>
      <c r="X20" s="10" t="s">
        <v>29</v>
      </c>
      <c r="Y20" s="10">
        <f t="shared" si="1"/>
        <v>0</v>
      </c>
      <c r="Z20" s="13">
        <f t="shared" si="1"/>
        <v>0</v>
      </c>
      <c r="AA20" s="28">
        <f t="shared" si="1"/>
        <v>0</v>
      </c>
      <c r="AB20" s="14"/>
      <c r="AC20" s="16"/>
      <c r="AD20" s="4"/>
    </row>
    <row r="21" spans="2:30" ht="15" thickBot="1" x14ac:dyDescent="0.25">
      <c r="B21" s="2"/>
      <c r="C21" s="18"/>
      <c r="D21" s="15"/>
      <c r="E21" s="15"/>
      <c r="F21" s="15"/>
      <c r="G21" s="15"/>
      <c r="H21" s="15"/>
      <c r="I21" s="16"/>
      <c r="J21" s="4"/>
      <c r="L21" s="2"/>
      <c r="M21" s="18"/>
      <c r="N21" s="15"/>
      <c r="O21" s="15"/>
      <c r="P21" s="15"/>
      <c r="Q21" s="15"/>
      <c r="R21" s="15"/>
      <c r="S21" s="16"/>
      <c r="T21" s="4"/>
      <c r="V21" s="2"/>
      <c r="W21" s="18"/>
      <c r="X21" s="15"/>
      <c r="Y21" s="15"/>
      <c r="Z21" s="15"/>
      <c r="AA21" s="15"/>
      <c r="AB21" s="15"/>
      <c r="AC21" s="16"/>
      <c r="AD21" s="4"/>
    </row>
    <row r="22" spans="2:30" ht="15.75" thickBot="1" x14ac:dyDescent="0.3">
      <c r="B22" s="2"/>
      <c r="C22" s="18"/>
      <c r="D22" s="31" t="s">
        <v>51</v>
      </c>
      <c r="E22" s="35">
        <f>SUM(F18:F20)</f>
        <v>493.64</v>
      </c>
      <c r="F22" s="15"/>
      <c r="G22" s="15"/>
      <c r="H22" s="15"/>
      <c r="I22" s="16"/>
      <c r="J22" s="4"/>
      <c r="L22" s="2"/>
      <c r="M22" s="18"/>
      <c r="N22" s="31" t="s">
        <v>51</v>
      </c>
      <c r="O22" s="35">
        <v>493.64</v>
      </c>
      <c r="P22" s="15"/>
      <c r="Q22" s="15"/>
      <c r="R22" s="15"/>
      <c r="S22" s="16"/>
      <c r="T22" s="4"/>
      <c r="V22" s="2"/>
      <c r="W22" s="18"/>
      <c r="X22" s="31" t="s">
        <v>51</v>
      </c>
      <c r="Y22" s="35">
        <f>E22-O22</f>
        <v>0</v>
      </c>
      <c r="Z22" s="15"/>
      <c r="AA22" s="15"/>
      <c r="AB22" s="15"/>
      <c r="AC22" s="16"/>
      <c r="AD22" s="4"/>
    </row>
    <row r="23" spans="2:30" ht="15.75" thickBot="1" x14ac:dyDescent="0.3">
      <c r="B23" s="2"/>
      <c r="C23" s="22"/>
      <c r="D23" s="19"/>
      <c r="E23" s="19"/>
      <c r="F23" s="19"/>
      <c r="G23" s="20"/>
      <c r="H23" s="19"/>
      <c r="I23" s="21"/>
      <c r="J23" s="4"/>
      <c r="L23" s="2"/>
      <c r="M23" s="22"/>
      <c r="N23" s="19"/>
      <c r="O23" s="19"/>
      <c r="P23" s="19"/>
      <c r="Q23" s="20"/>
      <c r="R23" s="19"/>
      <c r="S23" s="21"/>
      <c r="T23" s="4"/>
      <c r="V23" s="2"/>
      <c r="W23" s="22"/>
      <c r="X23" s="19"/>
      <c r="Y23" s="19"/>
      <c r="Z23" s="19"/>
      <c r="AA23" s="20"/>
      <c r="AB23" s="19"/>
      <c r="AC23" s="21"/>
      <c r="AD23" s="4"/>
    </row>
    <row r="24" spans="2:30" x14ac:dyDescent="0.2">
      <c r="B24" s="2"/>
      <c r="C24" s="3"/>
      <c r="D24" s="3"/>
      <c r="E24" s="3"/>
      <c r="F24" s="3"/>
      <c r="G24" s="3"/>
      <c r="H24" s="3"/>
      <c r="I24" s="3"/>
      <c r="J24" s="4"/>
      <c r="L24" s="2"/>
      <c r="M24" s="3"/>
      <c r="N24" s="3"/>
      <c r="O24" s="3"/>
      <c r="P24" s="3"/>
      <c r="Q24" s="3"/>
      <c r="R24" s="3"/>
      <c r="S24" s="3"/>
      <c r="T24" s="4"/>
      <c r="V24" s="2"/>
      <c r="W24" s="3"/>
      <c r="X24" s="3"/>
      <c r="Y24" s="3"/>
      <c r="Z24" s="3"/>
      <c r="AA24" s="3"/>
      <c r="AB24" s="3"/>
      <c r="AC24" s="3"/>
      <c r="AD24" s="4"/>
    </row>
    <row r="25" spans="2:30" ht="15" thickBot="1" x14ac:dyDescent="0.25">
      <c r="B25" s="6"/>
      <c r="C25" s="7"/>
      <c r="D25" s="7"/>
      <c r="E25" s="7"/>
      <c r="F25" s="7"/>
      <c r="G25" s="7"/>
      <c r="H25" s="7"/>
      <c r="I25" s="7"/>
      <c r="J25" s="5"/>
      <c r="L25" s="6"/>
      <c r="M25" s="7"/>
      <c r="N25" s="7"/>
      <c r="O25" s="7"/>
      <c r="P25" s="7"/>
      <c r="Q25" s="7"/>
      <c r="R25" s="7"/>
      <c r="S25" s="7"/>
      <c r="T25" s="5"/>
      <c r="V25" s="6"/>
      <c r="W25" s="7"/>
      <c r="X25" s="7"/>
      <c r="Y25" s="7"/>
      <c r="Z25" s="7"/>
      <c r="AA25" s="7"/>
      <c r="AB25" s="7"/>
      <c r="AC25" s="7"/>
      <c r="AD25" s="5"/>
    </row>
    <row r="26" spans="2:30" ht="15" thickBot="1" x14ac:dyDescent="0.25"/>
    <row r="27" spans="2:30" ht="15.75" thickBot="1" x14ac:dyDescent="0.25">
      <c r="B27" s="129" t="s">
        <v>52</v>
      </c>
      <c r="C27" s="130"/>
      <c r="D27" s="130"/>
      <c r="E27" s="131"/>
    </row>
    <row r="28" spans="2:30" ht="15.75" thickBot="1" x14ac:dyDescent="0.25">
      <c r="D28" s="94"/>
      <c r="E28" s="94"/>
    </row>
    <row r="29" spans="2:30" ht="15" thickBot="1" x14ac:dyDescent="0.25">
      <c r="B29" s="24"/>
      <c r="C29" s="29"/>
      <c r="D29" s="29"/>
      <c r="E29" s="29"/>
      <c r="F29" s="29"/>
      <c r="G29" s="29"/>
      <c r="H29" s="29"/>
      <c r="I29" s="29"/>
      <c r="J29" s="25"/>
    </row>
    <row r="30" spans="2:30" ht="18.75" x14ac:dyDescent="0.2">
      <c r="B30" s="2"/>
      <c r="C30" s="59"/>
      <c r="D30" s="132" t="s">
        <v>53</v>
      </c>
      <c r="E30" s="132"/>
      <c r="F30" s="132"/>
      <c r="G30" s="132"/>
      <c r="H30" s="132"/>
      <c r="I30" s="60"/>
      <c r="J30" s="4"/>
    </row>
    <row r="31" spans="2:30" ht="18.75" x14ac:dyDescent="0.2">
      <c r="B31" s="2"/>
      <c r="C31" s="61"/>
      <c r="D31" s="133"/>
      <c r="E31" s="133"/>
      <c r="F31" s="133"/>
      <c r="G31" s="133"/>
      <c r="H31" s="133"/>
      <c r="I31" s="62"/>
      <c r="J31" s="4"/>
    </row>
    <row r="32" spans="2:30" ht="18.75" x14ac:dyDescent="0.25">
      <c r="B32" s="2"/>
      <c r="C32" s="61"/>
      <c r="D32" s="30" t="s">
        <v>54</v>
      </c>
      <c r="E32" s="63"/>
      <c r="F32" s="63"/>
      <c r="G32" s="63"/>
      <c r="H32" s="63"/>
      <c r="I32" s="62"/>
      <c r="J32" s="4"/>
    </row>
    <row r="33" spans="2:10" ht="45.75" thickBot="1" x14ac:dyDescent="0.3">
      <c r="B33" s="2"/>
      <c r="C33" s="18"/>
      <c r="D33" s="34"/>
      <c r="E33" s="17" t="s">
        <v>55</v>
      </c>
      <c r="F33" s="17" t="s">
        <v>5</v>
      </c>
      <c r="G33" s="17" t="s">
        <v>6</v>
      </c>
      <c r="H33" s="17" t="s">
        <v>8</v>
      </c>
      <c r="I33" s="58"/>
      <c r="J33" s="4"/>
    </row>
    <row r="34" spans="2:10" ht="15.75" thickBot="1" x14ac:dyDescent="0.3">
      <c r="B34" s="2"/>
      <c r="C34" s="18"/>
      <c r="D34" s="8" t="s">
        <v>27</v>
      </c>
      <c r="E34" s="67">
        <f>SUM(F34:G34)</f>
        <v>26</v>
      </c>
      <c r="F34" s="75">
        <v>26</v>
      </c>
      <c r="G34" s="92">
        <v>0</v>
      </c>
      <c r="H34" s="89">
        <v>59</v>
      </c>
      <c r="I34" s="58"/>
      <c r="J34" s="4"/>
    </row>
    <row r="35" spans="2:10" ht="15.75" thickBot="1" x14ac:dyDescent="0.3">
      <c r="B35" s="2"/>
      <c r="C35" s="18"/>
      <c r="D35" s="9" t="s">
        <v>28</v>
      </c>
      <c r="E35" s="68">
        <f t="shared" ref="E35:E36" si="2">SUM(F35:G35)</f>
        <v>36</v>
      </c>
      <c r="F35" s="90">
        <v>16</v>
      </c>
      <c r="G35" s="91">
        <v>20</v>
      </c>
      <c r="H35" s="70">
        <v>75</v>
      </c>
      <c r="I35" s="58"/>
      <c r="J35" s="4"/>
    </row>
    <row r="36" spans="2:10" ht="15.75" thickBot="1" x14ac:dyDescent="0.3">
      <c r="B36" s="2"/>
      <c r="C36" s="18"/>
      <c r="D36" s="10" t="s">
        <v>29</v>
      </c>
      <c r="E36" s="69">
        <f t="shared" si="2"/>
        <v>35</v>
      </c>
      <c r="F36" s="74">
        <v>25</v>
      </c>
      <c r="G36" s="93">
        <v>10</v>
      </c>
      <c r="H36" s="71">
        <v>85</v>
      </c>
      <c r="I36" s="58"/>
      <c r="J36" s="4"/>
    </row>
    <row r="37" spans="2:10" ht="15" x14ac:dyDescent="0.25">
      <c r="B37" s="2"/>
      <c r="C37" s="18"/>
      <c r="D37" s="15"/>
      <c r="E37" s="15"/>
      <c r="F37" s="15"/>
      <c r="G37" s="15"/>
      <c r="H37" s="15"/>
      <c r="I37" s="58"/>
      <c r="J37" s="4"/>
    </row>
    <row r="38" spans="2:10" ht="15" thickBot="1" x14ac:dyDescent="0.25">
      <c r="B38" s="2"/>
      <c r="C38" s="22"/>
      <c r="D38" s="19"/>
      <c r="E38" s="19"/>
      <c r="F38" s="19"/>
      <c r="G38" s="19"/>
      <c r="H38" s="19"/>
      <c r="I38" s="21"/>
      <c r="J38" s="4"/>
    </row>
    <row r="39" spans="2:10" ht="15" thickBot="1" x14ac:dyDescent="0.25">
      <c r="B39" s="6"/>
      <c r="C39" s="7"/>
      <c r="D39" s="7"/>
      <c r="E39" s="7"/>
      <c r="F39" s="7"/>
      <c r="G39" s="7"/>
      <c r="H39" s="7"/>
      <c r="I39" s="7"/>
      <c r="J39" s="5"/>
    </row>
    <row r="51" ht="14.25" customHeight="1" x14ac:dyDescent="0.2"/>
    <row r="52" ht="14.25" customHeight="1" x14ac:dyDescent="0.2"/>
    <row r="53" ht="15" customHeight="1" x14ac:dyDescent="0.2"/>
  </sheetData>
  <mergeCells count="11">
    <mergeCell ref="B27:E27"/>
    <mergeCell ref="D30:H31"/>
    <mergeCell ref="D2:I3"/>
    <mergeCell ref="X2:AC3"/>
    <mergeCell ref="N2:S3"/>
    <mergeCell ref="N5:S5"/>
    <mergeCell ref="N15:S15"/>
    <mergeCell ref="X5:AC5"/>
    <mergeCell ref="X15:AC15"/>
    <mergeCell ref="D5:I5"/>
    <mergeCell ref="D15:I15"/>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31B25-D403-49E2-9AEE-21A26AF4F328}">
  <dimension ref="A20:V121"/>
  <sheetViews>
    <sheetView topLeftCell="A15" zoomScale="65" zoomScaleNormal="65" workbookViewId="0">
      <selection activeCell="T23" sqref="T23"/>
    </sheetView>
  </sheetViews>
  <sheetFormatPr defaultColWidth="9" defaultRowHeight="14.25" x14ac:dyDescent="0.2"/>
  <cols>
    <col min="1" max="1" width="3.875" bestFit="1" customWidth="1"/>
    <col min="2" max="10" width="10" customWidth="1"/>
    <col min="18" max="18" width="2.25" customWidth="1"/>
    <col min="19" max="19" width="20.625" bestFit="1" customWidth="1"/>
    <col min="21" max="21" width="12" bestFit="1" customWidth="1"/>
    <col min="22" max="22" width="2.25" customWidth="1"/>
  </cols>
  <sheetData>
    <row r="20" spans="1:22" ht="30.75" thickBot="1" x14ac:dyDescent="0.25">
      <c r="A20" s="100" t="s">
        <v>56</v>
      </c>
      <c r="B20" s="100" t="s">
        <v>57</v>
      </c>
      <c r="C20" s="100" t="s">
        <v>58</v>
      </c>
      <c r="D20" s="100" t="s">
        <v>59</v>
      </c>
      <c r="E20" s="100" t="s">
        <v>60</v>
      </c>
      <c r="F20" s="100" t="s">
        <v>61</v>
      </c>
      <c r="G20" s="100" t="s">
        <v>62</v>
      </c>
      <c r="H20" s="100" t="s">
        <v>63</v>
      </c>
      <c r="I20" s="100" t="s">
        <v>64</v>
      </c>
      <c r="J20" s="100" t="s">
        <v>65</v>
      </c>
    </row>
    <row r="21" spans="1:22" ht="18.75" x14ac:dyDescent="0.25">
      <c r="A21" s="96">
        <v>0</v>
      </c>
      <c r="B21" s="97">
        <f t="shared" ref="B21:B52" si="0">IF(_xlfn.NORM.DIST(A21,$T$23,$T$24,FALSE)&lt;0.0001,0,_xlfn.NORM.DIST(A21,$T$23,$T$24,FALSE))</f>
        <v>0</v>
      </c>
      <c r="C21" s="97">
        <f t="shared" ref="C21:C52" si="1">B21*100/SUM($B$21:$B$121)</f>
        <v>0</v>
      </c>
      <c r="D21" s="98">
        <f t="shared" ref="D21:D52" si="2">IFERROR(IF(_xlfn.NEGBINOM.DIST(A21-$T$42,$T$40,$T$41,FALSE)&lt;0.0001,0,_xlfn.NEGBINOM.DIST(A21-$T$42,$T$40,$T$41,FALSE)),0)</f>
        <v>0</v>
      </c>
      <c r="E21" s="98">
        <f t="shared" ref="E21:E52" si="3">D21*100/SUM($D$21:$D$121)</f>
        <v>0</v>
      </c>
      <c r="F21" s="99">
        <f t="shared" ref="F21:F52" si="4">IFERROR(IF(_xlfn.NEGBINOM.DIST(A21-$T$62,$T$56,$T$57,FALSE)&lt;0.0001,0,_xlfn.NEGBINOM.DIST(A21-$T$62,$T$56,$T$57,FALSE)),0)</f>
        <v>0</v>
      </c>
      <c r="G21" s="99">
        <f t="shared" ref="G21:G52" si="5">$T$60*F21*100/SUM($F$21:$F$121)</f>
        <v>0</v>
      </c>
      <c r="H21" s="99">
        <f t="shared" ref="H21:H52" si="6">IFERROR(IF(_xlfn.NEGBINOM.DIST(A21-$T$63,$T$58,$T$59,FALSE)&lt;0.0001,0,_xlfn.NEGBINOM.DIST(A21-$T$63,$T$58,$T$59,FALSE)),0)</f>
        <v>0</v>
      </c>
      <c r="I21" s="99">
        <f t="shared" ref="I21:I52" si="7">$T$61*H21*100/SUM($H$21:$H$121)</f>
        <v>0</v>
      </c>
      <c r="J21" s="99">
        <f t="shared" ref="J21:J52" si="8">G21+I21</f>
        <v>0</v>
      </c>
      <c r="R21" s="101"/>
      <c r="S21" s="138" t="s">
        <v>66</v>
      </c>
      <c r="T21" s="138"/>
      <c r="U21" s="138"/>
      <c r="V21" s="102"/>
    </row>
    <row r="22" spans="1:22" ht="15.75" thickBot="1" x14ac:dyDescent="0.3">
      <c r="A22" s="96">
        <v>1</v>
      </c>
      <c r="B22" s="97">
        <f t="shared" si="0"/>
        <v>0</v>
      </c>
      <c r="C22" s="97">
        <f t="shared" si="1"/>
        <v>0</v>
      </c>
      <c r="D22" s="98">
        <f t="shared" si="2"/>
        <v>0</v>
      </c>
      <c r="E22" s="98">
        <f t="shared" si="3"/>
        <v>0</v>
      </c>
      <c r="F22" s="99">
        <f t="shared" si="4"/>
        <v>0</v>
      </c>
      <c r="G22" s="99">
        <f t="shared" si="5"/>
        <v>0</v>
      </c>
      <c r="H22" s="99">
        <f t="shared" si="6"/>
        <v>0</v>
      </c>
      <c r="I22" s="99">
        <f t="shared" si="7"/>
        <v>0</v>
      </c>
      <c r="J22" s="99">
        <f t="shared" si="8"/>
        <v>0</v>
      </c>
      <c r="R22" s="103"/>
      <c r="S22" s="108"/>
      <c r="T22" s="109"/>
      <c r="U22" s="112" t="s">
        <v>67</v>
      </c>
      <c r="V22" s="104"/>
    </row>
    <row r="23" spans="1:22" ht="15.75" thickBot="1" x14ac:dyDescent="0.3">
      <c r="A23" s="96">
        <v>2</v>
      </c>
      <c r="B23" s="97">
        <f t="shared" si="0"/>
        <v>0</v>
      </c>
      <c r="C23" s="97">
        <f t="shared" si="1"/>
        <v>0</v>
      </c>
      <c r="D23" s="98">
        <f t="shared" si="2"/>
        <v>0</v>
      </c>
      <c r="E23" s="98">
        <f t="shared" si="3"/>
        <v>0</v>
      </c>
      <c r="F23" s="99">
        <f t="shared" si="4"/>
        <v>0</v>
      </c>
      <c r="G23" s="99">
        <f t="shared" si="5"/>
        <v>0</v>
      </c>
      <c r="H23" s="99">
        <f t="shared" si="6"/>
        <v>0</v>
      </c>
      <c r="I23" s="99">
        <f t="shared" si="7"/>
        <v>0</v>
      </c>
      <c r="J23" s="99">
        <f t="shared" si="8"/>
        <v>0</v>
      </c>
      <c r="R23" s="103"/>
      <c r="S23" s="114" t="s">
        <v>68</v>
      </c>
      <c r="T23" s="115">
        <v>40</v>
      </c>
      <c r="U23" s="111">
        <v>40</v>
      </c>
      <c r="V23" s="104"/>
    </row>
    <row r="24" spans="1:22" ht="15.75" thickBot="1" x14ac:dyDescent="0.3">
      <c r="A24" s="96">
        <v>3</v>
      </c>
      <c r="B24" s="97">
        <f t="shared" si="0"/>
        <v>0</v>
      </c>
      <c r="C24" s="97">
        <f t="shared" si="1"/>
        <v>0</v>
      </c>
      <c r="D24" s="98">
        <f t="shared" si="2"/>
        <v>0</v>
      </c>
      <c r="E24" s="98">
        <f t="shared" si="3"/>
        <v>0</v>
      </c>
      <c r="F24" s="99">
        <f t="shared" si="4"/>
        <v>0</v>
      </c>
      <c r="G24" s="99">
        <f t="shared" si="5"/>
        <v>0</v>
      </c>
      <c r="H24" s="99">
        <f t="shared" si="6"/>
        <v>0</v>
      </c>
      <c r="I24" s="99">
        <f t="shared" si="7"/>
        <v>0</v>
      </c>
      <c r="J24" s="99">
        <f t="shared" si="8"/>
        <v>0</v>
      </c>
      <c r="R24" s="103"/>
      <c r="S24" s="114" t="s">
        <v>69</v>
      </c>
      <c r="T24" s="115">
        <v>5.5</v>
      </c>
      <c r="U24" s="111">
        <v>5.5</v>
      </c>
      <c r="V24" s="104"/>
    </row>
    <row r="25" spans="1:22" ht="15.75" thickBot="1" x14ac:dyDescent="0.3">
      <c r="A25" s="96">
        <v>4</v>
      </c>
      <c r="B25" s="97">
        <f t="shared" si="0"/>
        <v>0</v>
      </c>
      <c r="C25" s="97">
        <f t="shared" si="1"/>
        <v>0</v>
      </c>
      <c r="D25" s="98">
        <f t="shared" si="2"/>
        <v>0</v>
      </c>
      <c r="E25" s="98">
        <f t="shared" si="3"/>
        <v>0</v>
      </c>
      <c r="F25" s="99">
        <f t="shared" si="4"/>
        <v>0</v>
      </c>
      <c r="G25" s="99">
        <f t="shared" si="5"/>
        <v>0</v>
      </c>
      <c r="H25" s="99">
        <f t="shared" si="6"/>
        <v>0</v>
      </c>
      <c r="I25" s="99">
        <f t="shared" si="7"/>
        <v>0</v>
      </c>
      <c r="J25" s="99">
        <f t="shared" si="8"/>
        <v>0</v>
      </c>
      <c r="R25" s="105"/>
      <c r="S25" s="106"/>
      <c r="T25" s="106"/>
      <c r="U25" s="106"/>
      <c r="V25" s="107"/>
    </row>
    <row r="26" spans="1:22" ht="15.75" thickBot="1" x14ac:dyDescent="0.3">
      <c r="A26" s="96">
        <v>5</v>
      </c>
      <c r="B26" s="97">
        <f t="shared" si="0"/>
        <v>0</v>
      </c>
      <c r="C26" s="97">
        <f t="shared" si="1"/>
        <v>0</v>
      </c>
      <c r="D26" s="98">
        <f t="shared" si="2"/>
        <v>0</v>
      </c>
      <c r="E26" s="98">
        <f t="shared" si="3"/>
        <v>0</v>
      </c>
      <c r="F26" s="99">
        <f t="shared" si="4"/>
        <v>0</v>
      </c>
      <c r="G26" s="99">
        <f t="shared" si="5"/>
        <v>0</v>
      </c>
      <c r="H26" s="99">
        <f t="shared" si="6"/>
        <v>0</v>
      </c>
      <c r="I26" s="99">
        <f t="shared" si="7"/>
        <v>0</v>
      </c>
      <c r="J26" s="99">
        <f t="shared" si="8"/>
        <v>0</v>
      </c>
    </row>
    <row r="27" spans="1:22" ht="15.75" thickBot="1" x14ac:dyDescent="0.3">
      <c r="A27" s="96">
        <v>6</v>
      </c>
      <c r="B27" s="97">
        <f t="shared" si="0"/>
        <v>0</v>
      </c>
      <c r="C27" s="97">
        <f t="shared" si="1"/>
        <v>0</v>
      </c>
      <c r="D27" s="98">
        <f t="shared" si="2"/>
        <v>0</v>
      </c>
      <c r="E27" s="98">
        <f t="shared" si="3"/>
        <v>0</v>
      </c>
      <c r="F27" s="99">
        <f t="shared" si="4"/>
        <v>0</v>
      </c>
      <c r="G27" s="99">
        <f t="shared" si="5"/>
        <v>0</v>
      </c>
      <c r="H27" s="99">
        <f t="shared" si="6"/>
        <v>0</v>
      </c>
      <c r="I27" s="99">
        <f t="shared" si="7"/>
        <v>0</v>
      </c>
      <c r="J27" s="99">
        <f t="shared" si="8"/>
        <v>0</v>
      </c>
      <c r="S27" s="120" t="s">
        <v>70</v>
      </c>
    </row>
    <row r="28" spans="1:22" ht="15" x14ac:dyDescent="0.25">
      <c r="A28" s="96">
        <v>7</v>
      </c>
      <c r="B28" s="97">
        <f t="shared" si="0"/>
        <v>0</v>
      </c>
      <c r="C28" s="97">
        <f t="shared" si="1"/>
        <v>0</v>
      </c>
      <c r="D28" s="98">
        <f t="shared" si="2"/>
        <v>0</v>
      </c>
      <c r="E28" s="98">
        <f t="shared" si="3"/>
        <v>0</v>
      </c>
      <c r="F28" s="99">
        <f t="shared" si="4"/>
        <v>0</v>
      </c>
      <c r="G28" s="99">
        <f t="shared" si="5"/>
        <v>0</v>
      </c>
      <c r="H28" s="99">
        <f t="shared" si="6"/>
        <v>0</v>
      </c>
      <c r="I28" s="99">
        <f t="shared" si="7"/>
        <v>0</v>
      </c>
      <c r="J28" s="99">
        <f t="shared" si="8"/>
        <v>0</v>
      </c>
    </row>
    <row r="29" spans="1:22" ht="15" x14ac:dyDescent="0.25">
      <c r="A29" s="96">
        <v>8</v>
      </c>
      <c r="B29" s="97">
        <f t="shared" si="0"/>
        <v>0</v>
      </c>
      <c r="C29" s="97">
        <f t="shared" si="1"/>
        <v>0</v>
      </c>
      <c r="D29" s="98">
        <f t="shared" si="2"/>
        <v>0</v>
      </c>
      <c r="E29" s="98">
        <f t="shared" si="3"/>
        <v>0</v>
      </c>
      <c r="F29" s="99">
        <f t="shared" si="4"/>
        <v>0</v>
      </c>
      <c r="G29" s="99">
        <f t="shared" si="5"/>
        <v>0</v>
      </c>
      <c r="H29" s="99">
        <f t="shared" si="6"/>
        <v>0</v>
      </c>
      <c r="I29" s="99">
        <f t="shared" si="7"/>
        <v>0</v>
      </c>
      <c r="J29" s="99">
        <f t="shared" si="8"/>
        <v>0</v>
      </c>
    </row>
    <row r="30" spans="1:22" ht="15" x14ac:dyDescent="0.25">
      <c r="A30" s="96">
        <v>9</v>
      </c>
      <c r="B30" s="97">
        <f t="shared" si="0"/>
        <v>0</v>
      </c>
      <c r="C30" s="97">
        <f t="shared" si="1"/>
        <v>0</v>
      </c>
      <c r="D30" s="98">
        <f t="shared" si="2"/>
        <v>0</v>
      </c>
      <c r="E30" s="98">
        <f t="shared" si="3"/>
        <v>0</v>
      </c>
      <c r="F30" s="99">
        <f t="shared" si="4"/>
        <v>0</v>
      </c>
      <c r="G30" s="99">
        <f t="shared" si="5"/>
        <v>0</v>
      </c>
      <c r="H30" s="99">
        <f t="shared" si="6"/>
        <v>0</v>
      </c>
      <c r="I30" s="99">
        <f t="shared" si="7"/>
        <v>0</v>
      </c>
      <c r="J30" s="99">
        <f t="shared" si="8"/>
        <v>0</v>
      </c>
    </row>
    <row r="31" spans="1:22" ht="15" x14ac:dyDescent="0.25">
      <c r="A31" s="96">
        <v>10</v>
      </c>
      <c r="B31" s="97">
        <f t="shared" si="0"/>
        <v>0</v>
      </c>
      <c r="C31" s="97">
        <f t="shared" si="1"/>
        <v>0</v>
      </c>
      <c r="D31" s="98">
        <f t="shared" si="2"/>
        <v>0</v>
      </c>
      <c r="E31" s="98">
        <f t="shared" si="3"/>
        <v>0</v>
      </c>
      <c r="F31" s="99">
        <f t="shared" si="4"/>
        <v>0</v>
      </c>
      <c r="G31" s="99">
        <f t="shared" si="5"/>
        <v>0</v>
      </c>
      <c r="H31" s="99">
        <f t="shared" si="6"/>
        <v>0</v>
      </c>
      <c r="I31" s="99">
        <f t="shared" si="7"/>
        <v>0</v>
      </c>
      <c r="J31" s="99">
        <f t="shared" si="8"/>
        <v>0</v>
      </c>
    </row>
    <row r="32" spans="1:22" ht="15" x14ac:dyDescent="0.25">
      <c r="A32" s="96">
        <v>11</v>
      </c>
      <c r="B32" s="97">
        <f t="shared" si="0"/>
        <v>0</v>
      </c>
      <c r="C32" s="97">
        <f t="shared" si="1"/>
        <v>0</v>
      </c>
      <c r="D32" s="98">
        <f t="shared" si="2"/>
        <v>0</v>
      </c>
      <c r="E32" s="98">
        <f t="shared" si="3"/>
        <v>0</v>
      </c>
      <c r="F32" s="99">
        <f t="shared" si="4"/>
        <v>0</v>
      </c>
      <c r="G32" s="99">
        <f t="shared" si="5"/>
        <v>0</v>
      </c>
      <c r="H32" s="99">
        <f t="shared" si="6"/>
        <v>0</v>
      </c>
      <c r="I32" s="99">
        <f t="shared" si="7"/>
        <v>0</v>
      </c>
      <c r="J32" s="99">
        <f t="shared" si="8"/>
        <v>0</v>
      </c>
    </row>
    <row r="33" spans="1:22" ht="15" x14ac:dyDescent="0.25">
      <c r="A33" s="96">
        <v>12</v>
      </c>
      <c r="B33" s="97">
        <f t="shared" si="0"/>
        <v>0</v>
      </c>
      <c r="C33" s="97">
        <f t="shared" si="1"/>
        <v>0</v>
      </c>
      <c r="D33" s="98">
        <f t="shared" si="2"/>
        <v>0</v>
      </c>
      <c r="E33" s="98">
        <f t="shared" si="3"/>
        <v>0</v>
      </c>
      <c r="F33" s="99">
        <f t="shared" si="4"/>
        <v>0</v>
      </c>
      <c r="G33" s="99">
        <f t="shared" si="5"/>
        <v>0</v>
      </c>
      <c r="H33" s="99">
        <f t="shared" si="6"/>
        <v>0</v>
      </c>
      <c r="I33" s="99">
        <f t="shared" si="7"/>
        <v>0</v>
      </c>
      <c r="J33" s="99">
        <f t="shared" si="8"/>
        <v>0</v>
      </c>
    </row>
    <row r="34" spans="1:22" ht="15" x14ac:dyDescent="0.25">
      <c r="A34" s="96">
        <v>13</v>
      </c>
      <c r="B34" s="97">
        <f t="shared" si="0"/>
        <v>0</v>
      </c>
      <c r="C34" s="97">
        <f t="shared" si="1"/>
        <v>0</v>
      </c>
      <c r="D34" s="98">
        <f t="shared" si="2"/>
        <v>0</v>
      </c>
      <c r="E34" s="98">
        <f t="shared" si="3"/>
        <v>0</v>
      </c>
      <c r="F34" s="99">
        <f t="shared" si="4"/>
        <v>0</v>
      </c>
      <c r="G34" s="99">
        <f t="shared" si="5"/>
        <v>0</v>
      </c>
      <c r="H34" s="99">
        <f t="shared" si="6"/>
        <v>0</v>
      </c>
      <c r="I34" s="99">
        <f t="shared" si="7"/>
        <v>0</v>
      </c>
      <c r="J34" s="99">
        <f t="shared" si="8"/>
        <v>0</v>
      </c>
    </row>
    <row r="35" spans="1:22" ht="15" x14ac:dyDescent="0.25">
      <c r="A35" s="96">
        <v>14</v>
      </c>
      <c r="B35" s="97">
        <f t="shared" si="0"/>
        <v>0</v>
      </c>
      <c r="C35" s="97">
        <f t="shared" si="1"/>
        <v>0</v>
      </c>
      <c r="D35" s="98">
        <f t="shared" si="2"/>
        <v>0</v>
      </c>
      <c r="E35" s="98">
        <f t="shared" si="3"/>
        <v>0</v>
      </c>
      <c r="F35" s="99">
        <f t="shared" si="4"/>
        <v>0</v>
      </c>
      <c r="G35" s="99">
        <f t="shared" si="5"/>
        <v>0</v>
      </c>
      <c r="H35" s="99">
        <f t="shared" si="6"/>
        <v>0</v>
      </c>
      <c r="I35" s="99">
        <f t="shared" si="7"/>
        <v>0</v>
      </c>
      <c r="J35" s="99">
        <f t="shared" si="8"/>
        <v>0</v>
      </c>
    </row>
    <row r="36" spans="1:22" ht="14.45" customHeight="1" thickBot="1" x14ac:dyDescent="0.3">
      <c r="A36" s="96">
        <v>15</v>
      </c>
      <c r="B36" s="97">
        <f t="shared" si="0"/>
        <v>0</v>
      </c>
      <c r="C36" s="97">
        <f t="shared" si="1"/>
        <v>0</v>
      </c>
      <c r="D36" s="98">
        <f t="shared" si="2"/>
        <v>0</v>
      </c>
      <c r="E36" s="98">
        <f t="shared" si="3"/>
        <v>0</v>
      </c>
      <c r="F36" s="99">
        <f t="shared" si="4"/>
        <v>0</v>
      </c>
      <c r="G36" s="99">
        <f t="shared" si="5"/>
        <v>0</v>
      </c>
      <c r="H36" s="99">
        <f t="shared" si="6"/>
        <v>0</v>
      </c>
      <c r="I36" s="99">
        <f t="shared" si="7"/>
        <v>0</v>
      </c>
      <c r="J36" s="99">
        <f t="shared" si="8"/>
        <v>0</v>
      </c>
    </row>
    <row r="37" spans="1:22" ht="14.45" customHeight="1" x14ac:dyDescent="0.25">
      <c r="A37" s="96">
        <v>16</v>
      </c>
      <c r="B37" s="97">
        <f t="shared" si="0"/>
        <v>0</v>
      </c>
      <c r="C37" s="97">
        <f t="shared" si="1"/>
        <v>0</v>
      </c>
      <c r="D37" s="98">
        <f t="shared" si="2"/>
        <v>0</v>
      </c>
      <c r="E37" s="98">
        <f t="shared" si="3"/>
        <v>0</v>
      </c>
      <c r="F37" s="99">
        <f t="shared" si="4"/>
        <v>0</v>
      </c>
      <c r="G37" s="99">
        <f t="shared" si="5"/>
        <v>0</v>
      </c>
      <c r="H37" s="99">
        <f t="shared" si="6"/>
        <v>0</v>
      </c>
      <c r="I37" s="99">
        <f t="shared" si="7"/>
        <v>0</v>
      </c>
      <c r="J37" s="99">
        <f t="shared" si="8"/>
        <v>0</v>
      </c>
      <c r="R37" s="139" t="s">
        <v>71</v>
      </c>
      <c r="S37" s="138"/>
      <c r="T37" s="138"/>
      <c r="U37" s="138"/>
      <c r="V37" s="140"/>
    </row>
    <row r="38" spans="1:22" ht="18.75" x14ac:dyDescent="0.25">
      <c r="A38" s="96">
        <v>17</v>
      </c>
      <c r="B38" s="97">
        <f t="shared" si="0"/>
        <v>0</v>
      </c>
      <c r="C38" s="97">
        <f t="shared" si="1"/>
        <v>0</v>
      </c>
      <c r="D38" s="98">
        <f t="shared" si="2"/>
        <v>0</v>
      </c>
      <c r="E38" s="98">
        <f t="shared" si="3"/>
        <v>0</v>
      </c>
      <c r="F38" s="99">
        <f t="shared" si="4"/>
        <v>0</v>
      </c>
      <c r="G38" s="99">
        <f t="shared" si="5"/>
        <v>0</v>
      </c>
      <c r="H38" s="99">
        <f t="shared" si="6"/>
        <v>0</v>
      </c>
      <c r="I38" s="99">
        <f t="shared" si="7"/>
        <v>0</v>
      </c>
      <c r="J38" s="99">
        <f t="shared" si="8"/>
        <v>0</v>
      </c>
      <c r="R38" s="103"/>
      <c r="S38" s="128"/>
      <c r="T38" s="128"/>
      <c r="U38" s="128"/>
      <c r="V38" s="104"/>
    </row>
    <row r="39" spans="1:22" ht="15.75" thickBot="1" x14ac:dyDescent="0.3">
      <c r="A39" s="96">
        <v>18</v>
      </c>
      <c r="B39" s="97">
        <f t="shared" si="0"/>
        <v>0</v>
      </c>
      <c r="C39" s="97">
        <f t="shared" si="1"/>
        <v>0</v>
      </c>
      <c r="D39" s="98">
        <f t="shared" si="2"/>
        <v>0</v>
      </c>
      <c r="E39" s="98">
        <f t="shared" si="3"/>
        <v>0</v>
      </c>
      <c r="F39" s="99">
        <f t="shared" si="4"/>
        <v>0</v>
      </c>
      <c r="G39" s="99">
        <f t="shared" si="5"/>
        <v>0</v>
      </c>
      <c r="H39" s="99">
        <f t="shared" si="6"/>
        <v>0</v>
      </c>
      <c r="I39" s="99">
        <f t="shared" si="7"/>
        <v>0</v>
      </c>
      <c r="J39" s="99">
        <f t="shared" si="8"/>
        <v>0</v>
      </c>
      <c r="R39" s="103"/>
      <c r="S39" s="110"/>
      <c r="T39" s="108"/>
      <c r="U39" s="113" t="s">
        <v>67</v>
      </c>
      <c r="V39" s="104"/>
    </row>
    <row r="40" spans="1:22" ht="15.75" thickBot="1" x14ac:dyDescent="0.3">
      <c r="A40" s="96">
        <v>19</v>
      </c>
      <c r="B40" s="97">
        <f t="shared" si="0"/>
        <v>0</v>
      </c>
      <c r="C40" s="97">
        <f t="shared" si="1"/>
        <v>0</v>
      </c>
      <c r="D40" s="98">
        <f t="shared" si="2"/>
        <v>0</v>
      </c>
      <c r="E40" s="98">
        <f t="shared" si="3"/>
        <v>0</v>
      </c>
      <c r="F40" s="99">
        <f t="shared" si="4"/>
        <v>0</v>
      </c>
      <c r="G40" s="99">
        <f t="shared" si="5"/>
        <v>0</v>
      </c>
      <c r="H40" s="99">
        <f t="shared" si="6"/>
        <v>0</v>
      </c>
      <c r="I40" s="99">
        <f t="shared" si="7"/>
        <v>0</v>
      </c>
      <c r="J40" s="99">
        <f t="shared" si="8"/>
        <v>0</v>
      </c>
      <c r="R40" s="103"/>
      <c r="S40" s="126" t="s">
        <v>72</v>
      </c>
      <c r="T40" s="118">
        <v>4</v>
      </c>
      <c r="U40" s="116">
        <v>4</v>
      </c>
      <c r="V40" s="104"/>
    </row>
    <row r="41" spans="1:22" ht="15.75" thickBot="1" x14ac:dyDescent="0.3">
      <c r="A41" s="96">
        <v>20</v>
      </c>
      <c r="B41" s="97">
        <f t="shared" si="0"/>
        <v>0</v>
      </c>
      <c r="C41" s="97">
        <f t="shared" si="1"/>
        <v>0</v>
      </c>
      <c r="D41" s="98">
        <f t="shared" si="2"/>
        <v>0</v>
      </c>
      <c r="E41" s="98">
        <f t="shared" si="3"/>
        <v>0</v>
      </c>
      <c r="F41" s="99">
        <f t="shared" si="4"/>
        <v>0</v>
      </c>
      <c r="G41" s="99">
        <f t="shared" si="5"/>
        <v>0</v>
      </c>
      <c r="H41" s="99">
        <f t="shared" si="6"/>
        <v>0</v>
      </c>
      <c r="I41" s="99">
        <f t="shared" si="7"/>
        <v>0</v>
      </c>
      <c r="J41" s="99">
        <f t="shared" si="8"/>
        <v>0</v>
      </c>
      <c r="R41" s="103"/>
      <c r="S41" s="126" t="s">
        <v>73</v>
      </c>
      <c r="T41" s="119">
        <v>0.3</v>
      </c>
      <c r="U41" s="116">
        <v>0.3</v>
      </c>
      <c r="V41" s="104"/>
    </row>
    <row r="42" spans="1:22" ht="15.75" thickBot="1" x14ac:dyDescent="0.3">
      <c r="A42" s="96">
        <v>21</v>
      </c>
      <c r="B42" s="97">
        <f t="shared" si="0"/>
        <v>1.8583920001603074E-4</v>
      </c>
      <c r="C42" s="97">
        <f t="shared" si="1"/>
        <v>1.8591072747555257E-2</v>
      </c>
      <c r="D42" s="98">
        <f t="shared" si="2"/>
        <v>0</v>
      </c>
      <c r="E42" s="98">
        <f t="shared" si="3"/>
        <v>0</v>
      </c>
      <c r="F42" s="99">
        <f t="shared" si="4"/>
        <v>0</v>
      </c>
      <c r="G42" s="99">
        <f t="shared" si="5"/>
        <v>0</v>
      </c>
      <c r="H42" s="99">
        <f t="shared" si="6"/>
        <v>0</v>
      </c>
      <c r="I42" s="99">
        <f t="shared" si="7"/>
        <v>0</v>
      </c>
      <c r="J42" s="99">
        <f t="shared" si="8"/>
        <v>0</v>
      </c>
      <c r="R42" s="103"/>
      <c r="S42" s="126" t="s">
        <v>74</v>
      </c>
      <c r="T42" s="117">
        <v>30</v>
      </c>
      <c r="U42" s="116">
        <v>30</v>
      </c>
      <c r="V42" s="104"/>
    </row>
    <row r="43" spans="1:22" ht="15.75" thickBot="1" x14ac:dyDescent="0.3">
      <c r="A43" s="96">
        <v>22</v>
      </c>
      <c r="B43" s="97">
        <f t="shared" si="0"/>
        <v>3.4256178366432941E-4</v>
      </c>
      <c r="C43" s="97">
        <f t="shared" si="1"/>
        <v>3.4269363191869483E-2</v>
      </c>
      <c r="D43" s="98">
        <f t="shared" si="2"/>
        <v>0</v>
      </c>
      <c r="E43" s="98">
        <f t="shared" si="3"/>
        <v>0</v>
      </c>
      <c r="F43" s="99">
        <f t="shared" si="4"/>
        <v>0</v>
      </c>
      <c r="G43" s="99">
        <f t="shared" si="5"/>
        <v>0</v>
      </c>
      <c r="H43" s="99">
        <f t="shared" si="6"/>
        <v>0</v>
      </c>
      <c r="I43" s="99">
        <f t="shared" si="7"/>
        <v>0</v>
      </c>
      <c r="J43" s="99">
        <f t="shared" si="8"/>
        <v>0</v>
      </c>
      <c r="R43" s="105"/>
      <c r="S43" s="106"/>
      <c r="T43" s="106"/>
      <c r="U43" s="106"/>
      <c r="V43" s="107"/>
    </row>
    <row r="44" spans="1:22" ht="15" x14ac:dyDescent="0.25">
      <c r="A44" s="96">
        <v>23</v>
      </c>
      <c r="B44" s="97">
        <f t="shared" si="0"/>
        <v>6.1091902905749038E-4</v>
      </c>
      <c r="C44" s="97">
        <f t="shared" si="1"/>
        <v>6.1115416505742079E-2</v>
      </c>
      <c r="D44" s="98">
        <f t="shared" si="2"/>
        <v>0</v>
      </c>
      <c r="E44" s="98">
        <f t="shared" si="3"/>
        <v>0</v>
      </c>
      <c r="F44" s="99">
        <f t="shared" si="4"/>
        <v>0</v>
      </c>
      <c r="G44" s="99">
        <f t="shared" si="5"/>
        <v>0</v>
      </c>
      <c r="H44" s="99">
        <f t="shared" si="6"/>
        <v>0</v>
      </c>
      <c r="I44" s="99">
        <f t="shared" si="7"/>
        <v>0</v>
      </c>
      <c r="J44" s="99">
        <f t="shared" si="8"/>
        <v>0</v>
      </c>
    </row>
    <row r="45" spans="1:22" ht="15" x14ac:dyDescent="0.25">
      <c r="A45" s="96">
        <v>24</v>
      </c>
      <c r="B45" s="97">
        <f t="shared" si="0"/>
        <v>1.0540750946332776E-3</v>
      </c>
      <c r="C45" s="97">
        <f t="shared" si="1"/>
        <v>0.10544807965177987</v>
      </c>
      <c r="D45" s="98">
        <f t="shared" si="2"/>
        <v>0</v>
      </c>
      <c r="E45" s="98">
        <f t="shared" si="3"/>
        <v>0</v>
      </c>
      <c r="F45" s="99">
        <f t="shared" si="4"/>
        <v>0</v>
      </c>
      <c r="G45" s="99">
        <f t="shared" si="5"/>
        <v>0</v>
      </c>
      <c r="H45" s="99">
        <f t="shared" si="6"/>
        <v>0</v>
      </c>
      <c r="I45" s="99">
        <f t="shared" si="7"/>
        <v>0</v>
      </c>
      <c r="J45" s="99">
        <f t="shared" si="8"/>
        <v>0</v>
      </c>
    </row>
    <row r="46" spans="1:22" ht="15" x14ac:dyDescent="0.25">
      <c r="A46" s="96">
        <v>25</v>
      </c>
      <c r="B46" s="97">
        <f t="shared" si="0"/>
        <v>1.7595540373563652E-3</v>
      </c>
      <c r="C46" s="97">
        <f t="shared" si="1"/>
        <v>0.17602312703092227</v>
      </c>
      <c r="D46" s="98">
        <f t="shared" si="2"/>
        <v>0</v>
      </c>
      <c r="E46" s="98">
        <f t="shared" si="3"/>
        <v>0</v>
      </c>
      <c r="F46" s="99">
        <f t="shared" si="4"/>
        <v>0</v>
      </c>
      <c r="G46" s="99">
        <f t="shared" si="5"/>
        <v>0</v>
      </c>
      <c r="H46" s="99">
        <f t="shared" si="6"/>
        <v>0</v>
      </c>
      <c r="I46" s="99">
        <f t="shared" si="7"/>
        <v>0</v>
      </c>
      <c r="J46" s="99">
        <f t="shared" si="8"/>
        <v>0</v>
      </c>
    </row>
    <row r="47" spans="1:22" ht="15" x14ac:dyDescent="0.25">
      <c r="A47" s="96">
        <v>26</v>
      </c>
      <c r="B47" s="97">
        <f t="shared" si="0"/>
        <v>2.8416908139737474E-3</v>
      </c>
      <c r="C47" s="97">
        <f t="shared" si="1"/>
        <v>0.28427845494431886</v>
      </c>
      <c r="D47" s="98">
        <f t="shared" si="2"/>
        <v>0</v>
      </c>
      <c r="E47" s="98">
        <f t="shared" si="3"/>
        <v>0</v>
      </c>
      <c r="F47" s="99">
        <f t="shared" si="4"/>
        <v>0</v>
      </c>
      <c r="G47" s="99">
        <f t="shared" si="5"/>
        <v>0</v>
      </c>
      <c r="H47" s="99">
        <f t="shared" si="6"/>
        <v>0</v>
      </c>
      <c r="I47" s="99">
        <f t="shared" si="7"/>
        <v>0</v>
      </c>
      <c r="J47" s="99">
        <f t="shared" si="8"/>
        <v>0</v>
      </c>
    </row>
    <row r="48" spans="1:22" ht="15" x14ac:dyDescent="0.25">
      <c r="A48" s="96">
        <v>27</v>
      </c>
      <c r="B48" s="97">
        <f t="shared" si="0"/>
        <v>4.4401147636853678E-3</v>
      </c>
      <c r="C48" s="97">
        <f t="shared" si="1"/>
        <v>0.44418237149131201</v>
      </c>
      <c r="D48" s="98">
        <f t="shared" si="2"/>
        <v>0</v>
      </c>
      <c r="E48" s="98">
        <f t="shared" si="3"/>
        <v>0</v>
      </c>
      <c r="F48" s="99">
        <f t="shared" si="4"/>
        <v>0</v>
      </c>
      <c r="G48" s="99">
        <f t="shared" si="5"/>
        <v>0</v>
      </c>
      <c r="H48" s="99">
        <f t="shared" si="6"/>
        <v>0</v>
      </c>
      <c r="I48" s="99">
        <f t="shared" si="7"/>
        <v>0</v>
      </c>
      <c r="J48" s="99">
        <f t="shared" si="8"/>
        <v>0</v>
      </c>
    </row>
    <row r="49" spans="1:22" ht="15" x14ac:dyDescent="0.25">
      <c r="A49" s="96">
        <v>28</v>
      </c>
      <c r="B49" s="97">
        <f t="shared" si="0"/>
        <v>6.7120429241688392E-3</v>
      </c>
      <c r="C49" s="97">
        <f t="shared" si="1"/>
        <v>0.67146263155013786</v>
      </c>
      <c r="D49" s="98">
        <f t="shared" si="2"/>
        <v>0</v>
      </c>
      <c r="E49" s="98">
        <f t="shared" si="3"/>
        <v>0</v>
      </c>
      <c r="F49" s="99">
        <f t="shared" si="4"/>
        <v>0</v>
      </c>
      <c r="G49" s="99">
        <f t="shared" si="5"/>
        <v>0</v>
      </c>
      <c r="H49" s="99">
        <f t="shared" si="6"/>
        <v>0</v>
      </c>
      <c r="I49" s="99">
        <f t="shared" si="7"/>
        <v>0</v>
      </c>
      <c r="J49" s="99">
        <f t="shared" si="8"/>
        <v>0</v>
      </c>
    </row>
    <row r="50" spans="1:22" ht="15" x14ac:dyDescent="0.25">
      <c r="A50" s="96">
        <v>29</v>
      </c>
      <c r="B50" s="97">
        <f t="shared" si="0"/>
        <v>9.8165393660341934E-3</v>
      </c>
      <c r="C50" s="97">
        <f t="shared" si="1"/>
        <v>0.98203176438253603</v>
      </c>
      <c r="D50" s="98">
        <f t="shared" si="2"/>
        <v>0</v>
      </c>
      <c r="E50" s="98">
        <f t="shared" si="3"/>
        <v>0</v>
      </c>
      <c r="F50" s="99">
        <f t="shared" si="4"/>
        <v>0</v>
      </c>
      <c r="G50" s="99">
        <f t="shared" si="5"/>
        <v>0</v>
      </c>
      <c r="H50" s="99">
        <f t="shared" si="6"/>
        <v>0</v>
      </c>
      <c r="I50" s="99">
        <f t="shared" si="7"/>
        <v>0</v>
      </c>
      <c r="J50" s="99">
        <f t="shared" si="8"/>
        <v>0</v>
      </c>
    </row>
    <row r="51" spans="1:22" ht="15" x14ac:dyDescent="0.25">
      <c r="A51" s="96">
        <v>30</v>
      </c>
      <c r="B51" s="97">
        <f t="shared" si="0"/>
        <v>1.3890096324557592E-2</v>
      </c>
      <c r="C51" s="97">
        <f t="shared" si="1"/>
        <v>1.3895442469517987</v>
      </c>
      <c r="D51" s="98">
        <f t="shared" si="2"/>
        <v>8.0999999999999961E-3</v>
      </c>
      <c r="E51" s="98">
        <f t="shared" si="3"/>
        <v>0.81027321281035281</v>
      </c>
      <c r="F51" s="99">
        <f t="shared" si="4"/>
        <v>8.0999999999999961E-3</v>
      </c>
      <c r="G51" s="99">
        <f t="shared" si="5"/>
        <v>0.72924589152931751</v>
      </c>
      <c r="H51" s="99">
        <f t="shared" si="6"/>
        <v>0</v>
      </c>
      <c r="I51" s="99">
        <f t="shared" si="7"/>
        <v>0</v>
      </c>
      <c r="J51" s="99">
        <f t="shared" si="8"/>
        <v>0.72924589152931751</v>
      </c>
    </row>
    <row r="52" spans="1:22" ht="14.45" customHeight="1" thickBot="1" x14ac:dyDescent="0.3">
      <c r="A52" s="96">
        <v>31</v>
      </c>
      <c r="B52" s="97">
        <f t="shared" si="0"/>
        <v>1.9014953165203845E-2</v>
      </c>
      <c r="C52" s="97">
        <f t="shared" si="1"/>
        <v>1.9022271811069287</v>
      </c>
      <c r="D52" s="98">
        <f t="shared" si="2"/>
        <v>2.2679999999999992E-2</v>
      </c>
      <c r="E52" s="98">
        <f t="shared" si="3"/>
        <v>2.2687649958689886</v>
      </c>
      <c r="F52" s="99">
        <f t="shared" si="4"/>
        <v>2.2679999999999992E-2</v>
      </c>
      <c r="G52" s="99">
        <f t="shared" si="5"/>
        <v>2.0418884962820898</v>
      </c>
      <c r="H52" s="99">
        <f t="shared" si="6"/>
        <v>0</v>
      </c>
      <c r="I52" s="99">
        <f t="shared" si="7"/>
        <v>0</v>
      </c>
      <c r="J52" s="99">
        <f t="shared" si="8"/>
        <v>2.0418884962820898</v>
      </c>
    </row>
    <row r="53" spans="1:22" ht="14.45" customHeight="1" x14ac:dyDescent="0.25">
      <c r="A53" s="96">
        <v>32</v>
      </c>
      <c r="B53" s="97">
        <f t="shared" ref="B53:B84" si="9">IF(_xlfn.NORM.DIST(A53,$T$23,$T$24,FALSE)&lt;0.0001,0,_xlfn.NORM.DIST(A53,$T$23,$T$24,FALSE))</f>
        <v>2.5184215113445103E-2</v>
      </c>
      <c r="C53" s="97">
        <f t="shared" ref="C53:C84" si="10">B53*100/SUM($B$21:$B$121)</f>
        <v>2.5193908240228695</v>
      </c>
      <c r="D53" s="98">
        <f t="shared" ref="D53:D84" si="11">IFERROR(IF(_xlfn.NEGBINOM.DIST(A53-$T$42,$T$40,$T$41,FALSE)&lt;0.0001,0,_xlfn.NEGBINOM.DIST(A53-$T$42,$T$40,$T$41,FALSE)),0)</f>
        <v>3.969000000000001E-2</v>
      </c>
      <c r="E53" s="98">
        <f t="shared" ref="E53:E84" si="12">D53*100/SUM($D$21:$D$121)</f>
        <v>3.970338742770732</v>
      </c>
      <c r="F53" s="99">
        <f t="shared" ref="F53:F84" si="13">IFERROR(IF(_xlfn.NEGBINOM.DIST(A53-$T$62,$T$56,$T$57,FALSE)&lt;0.0001,0,_xlfn.NEGBINOM.DIST(A53-$T$62,$T$56,$T$57,FALSE)),0)</f>
        <v>3.969000000000001E-2</v>
      </c>
      <c r="G53" s="99">
        <f t="shared" ref="G53:G84" si="14">$T$60*F53*100/SUM($F$21:$F$121)</f>
        <v>3.573304868493659</v>
      </c>
      <c r="H53" s="99">
        <f t="shared" ref="H53:H84" si="15">IFERROR(IF(_xlfn.NEGBINOM.DIST(A53-$T$63,$T$58,$T$59,FALSE)&lt;0.0001,0,_xlfn.NEGBINOM.DIST(A53-$T$63,$T$58,$T$59,FALSE)),0)</f>
        <v>0</v>
      </c>
      <c r="I53" s="99">
        <f t="shared" ref="I53:I84" si="16">$T$61*H53*100/SUM($H$21:$H$121)</f>
        <v>0</v>
      </c>
      <c r="J53" s="99">
        <f t="shared" ref="J53:J84" si="17">G53+I53</f>
        <v>3.573304868493659</v>
      </c>
      <c r="R53" s="101"/>
      <c r="S53" s="127" t="s">
        <v>75</v>
      </c>
      <c r="T53" s="127"/>
      <c r="U53" s="127"/>
      <c r="V53" s="102"/>
    </row>
    <row r="54" spans="1:22" ht="18.75" x14ac:dyDescent="0.25">
      <c r="A54" s="96">
        <v>33</v>
      </c>
      <c r="B54" s="97">
        <f t="shared" si="9"/>
        <v>3.2270428939023196E-2</v>
      </c>
      <c r="C54" s="97">
        <f t="shared" si="10"/>
        <v>3.2282849471394677</v>
      </c>
      <c r="D54" s="98">
        <f t="shared" si="11"/>
        <v>5.5566000000000004E-2</v>
      </c>
      <c r="E54" s="98">
        <f t="shared" si="12"/>
        <v>5.5584742398790237</v>
      </c>
      <c r="F54" s="99">
        <f t="shared" si="13"/>
        <v>5.5566000000000004E-2</v>
      </c>
      <c r="G54" s="99">
        <f t="shared" si="14"/>
        <v>5.0026268158911211</v>
      </c>
      <c r="H54" s="99">
        <f t="shared" si="15"/>
        <v>0</v>
      </c>
      <c r="I54" s="99">
        <f t="shared" si="16"/>
        <v>0</v>
      </c>
      <c r="J54" s="99">
        <f t="shared" si="17"/>
        <v>5.0026268158911211</v>
      </c>
      <c r="R54" s="103"/>
      <c r="S54" s="128"/>
      <c r="T54" s="128"/>
      <c r="U54" s="128"/>
      <c r="V54" s="104"/>
    </row>
    <row r="55" spans="1:22" ht="15.75" thickBot="1" x14ac:dyDescent="0.3">
      <c r="A55" s="96">
        <v>34</v>
      </c>
      <c r="B55" s="97">
        <f t="shared" si="9"/>
        <v>4.0005915521816496E-2</v>
      </c>
      <c r="C55" s="97">
        <f t="shared" si="10"/>
        <v>4.0021313357702981</v>
      </c>
      <c r="D55" s="98">
        <f t="shared" si="11"/>
        <v>6.806835E-2</v>
      </c>
      <c r="E55" s="98">
        <f t="shared" si="12"/>
        <v>6.8091309438518026</v>
      </c>
      <c r="F55" s="99">
        <f t="shared" si="13"/>
        <v>6.806835E-2</v>
      </c>
      <c r="G55" s="99">
        <f t="shared" si="14"/>
        <v>6.1282178494666235</v>
      </c>
      <c r="H55" s="99">
        <f t="shared" si="15"/>
        <v>0</v>
      </c>
      <c r="I55" s="99">
        <f t="shared" si="16"/>
        <v>0</v>
      </c>
      <c r="J55" s="99">
        <f t="shared" si="17"/>
        <v>6.1282178494666235</v>
      </c>
      <c r="R55" s="103"/>
      <c r="S55" s="110"/>
      <c r="T55" s="108"/>
      <c r="U55" s="113" t="s">
        <v>67</v>
      </c>
      <c r="V55" s="104"/>
    </row>
    <row r="56" spans="1:22" ht="15.75" thickBot="1" x14ac:dyDescent="0.3">
      <c r="A56" s="96">
        <v>35</v>
      </c>
      <c r="B56" s="97">
        <f t="shared" si="9"/>
        <v>4.798293913522364E-2</v>
      </c>
      <c r="C56" s="97">
        <f t="shared" si="10"/>
        <v>4.8001407239565665</v>
      </c>
      <c r="D56" s="98">
        <f t="shared" si="11"/>
        <v>7.6236551999999999E-2</v>
      </c>
      <c r="E56" s="98">
        <f t="shared" si="12"/>
        <v>7.62622665711402</v>
      </c>
      <c r="F56" s="99">
        <f t="shared" si="13"/>
        <v>7.6236551999999999E-2</v>
      </c>
      <c r="G56" s="99">
        <f t="shared" si="14"/>
        <v>6.8636039914026181</v>
      </c>
      <c r="H56" s="99">
        <f t="shared" si="15"/>
        <v>0</v>
      </c>
      <c r="I56" s="99">
        <f t="shared" si="16"/>
        <v>0</v>
      </c>
      <c r="J56" s="99">
        <f t="shared" si="17"/>
        <v>6.8636039914026181</v>
      </c>
      <c r="R56" s="103"/>
      <c r="S56" s="125" t="s">
        <v>76</v>
      </c>
      <c r="T56" s="121">
        <v>4</v>
      </c>
      <c r="U56" s="122">
        <v>4</v>
      </c>
      <c r="V56" s="104"/>
    </row>
    <row r="57" spans="1:22" ht="15.75" thickBot="1" x14ac:dyDescent="0.3">
      <c r="A57" s="96">
        <v>36</v>
      </c>
      <c r="B57" s="97">
        <f t="shared" si="9"/>
        <v>5.5679155206927324E-2</v>
      </c>
      <c r="C57" s="97">
        <f t="shared" si="10"/>
        <v>5.5700585499997528</v>
      </c>
      <c r="D57" s="98">
        <f t="shared" si="11"/>
        <v>8.0048379600000025E-2</v>
      </c>
      <c r="E57" s="98">
        <f t="shared" si="12"/>
        <v>8.007537989969725</v>
      </c>
      <c r="F57" s="99">
        <f t="shared" si="13"/>
        <v>8.0048379600000025E-2</v>
      </c>
      <c r="G57" s="99">
        <f t="shared" si="14"/>
        <v>7.2067841909727512</v>
      </c>
      <c r="H57" s="99">
        <f t="shared" si="15"/>
        <v>0</v>
      </c>
      <c r="I57" s="99">
        <f t="shared" si="16"/>
        <v>0</v>
      </c>
      <c r="J57" s="99">
        <f t="shared" si="17"/>
        <v>7.2067841909727512</v>
      </c>
      <c r="R57" s="103"/>
      <c r="S57" s="125" t="s">
        <v>77</v>
      </c>
      <c r="T57" s="121">
        <v>0.3</v>
      </c>
      <c r="U57" s="122">
        <v>0.3</v>
      </c>
      <c r="V57" s="104"/>
    </row>
    <row r="58" spans="1:22" ht="15.75" thickBot="1" x14ac:dyDescent="0.3">
      <c r="A58" s="96">
        <v>37</v>
      </c>
      <c r="B58" s="97">
        <f t="shared" si="9"/>
        <v>6.2508861016717265E-2</v>
      </c>
      <c r="C58" s="97">
        <f t="shared" si="10"/>
        <v>6.2532919988267643</v>
      </c>
      <c r="D58" s="98">
        <f t="shared" si="11"/>
        <v>8.0048379600000011E-2</v>
      </c>
      <c r="E58" s="98">
        <f t="shared" si="12"/>
        <v>8.0075379899697232</v>
      </c>
      <c r="F58" s="99">
        <f t="shared" si="13"/>
        <v>8.0048379600000011E-2</v>
      </c>
      <c r="G58" s="99">
        <f t="shared" si="14"/>
        <v>7.2067841909727504</v>
      </c>
      <c r="H58" s="99">
        <f t="shared" si="15"/>
        <v>0</v>
      </c>
      <c r="I58" s="99">
        <f t="shared" si="16"/>
        <v>0</v>
      </c>
      <c r="J58" s="99">
        <f t="shared" si="17"/>
        <v>7.2067841909727504</v>
      </c>
      <c r="R58" s="103"/>
      <c r="S58" s="125" t="s">
        <v>78</v>
      </c>
      <c r="T58" s="121">
        <v>4</v>
      </c>
      <c r="U58" s="122">
        <v>4</v>
      </c>
      <c r="V58" s="104"/>
    </row>
    <row r="59" spans="1:22" ht="15.75" thickBot="1" x14ac:dyDescent="0.3">
      <c r="A59" s="96">
        <v>38</v>
      </c>
      <c r="B59" s="97">
        <f t="shared" si="9"/>
        <v>6.789435886435978E-2</v>
      </c>
      <c r="C59" s="97">
        <f t="shared" si="10"/>
        <v>6.7920490654665668</v>
      </c>
      <c r="D59" s="98">
        <f t="shared" si="11"/>
        <v>7.7046565365E-2</v>
      </c>
      <c r="E59" s="98">
        <f t="shared" si="12"/>
        <v>7.7072553153458561</v>
      </c>
      <c r="F59" s="99">
        <f t="shared" si="13"/>
        <v>7.7046565365E-2</v>
      </c>
      <c r="G59" s="99">
        <f t="shared" si="14"/>
        <v>6.9365297838112712</v>
      </c>
      <c r="H59" s="99">
        <f t="shared" si="15"/>
        <v>0</v>
      </c>
      <c r="I59" s="99">
        <f t="shared" si="16"/>
        <v>0</v>
      </c>
      <c r="J59" s="99">
        <f t="shared" si="17"/>
        <v>6.9365297838112712</v>
      </c>
      <c r="R59" s="103"/>
      <c r="S59" s="125" t="s">
        <v>79</v>
      </c>
      <c r="T59" s="123">
        <v>0.3</v>
      </c>
      <c r="U59" s="122">
        <v>0.3</v>
      </c>
      <c r="V59" s="104"/>
    </row>
    <row r="60" spans="1:22" ht="15.75" thickBot="1" x14ac:dyDescent="0.3">
      <c r="A60" s="96">
        <v>39</v>
      </c>
      <c r="B60" s="97">
        <f t="shared" si="9"/>
        <v>7.1345889216564803E-2</v>
      </c>
      <c r="C60" s="97">
        <f t="shared" si="10"/>
        <v>7.137334946285594</v>
      </c>
      <c r="D60" s="98">
        <f t="shared" si="11"/>
        <v>7.1910127673999971E-2</v>
      </c>
      <c r="E60" s="98">
        <f t="shared" si="12"/>
        <v>7.1934382943227968</v>
      </c>
      <c r="F60" s="99">
        <f t="shared" si="13"/>
        <v>7.1910127673999971E-2</v>
      </c>
      <c r="G60" s="99">
        <f t="shared" si="14"/>
        <v>6.4740944648905163</v>
      </c>
      <c r="H60" s="99">
        <f t="shared" si="15"/>
        <v>0</v>
      </c>
      <c r="I60" s="99">
        <f t="shared" si="16"/>
        <v>0</v>
      </c>
      <c r="J60" s="99">
        <f t="shared" si="17"/>
        <v>6.4740944648905163</v>
      </c>
      <c r="R60" s="103"/>
      <c r="S60" s="125" t="s">
        <v>80</v>
      </c>
      <c r="T60" s="124">
        <v>0.9</v>
      </c>
      <c r="U60" s="122">
        <v>0.9</v>
      </c>
      <c r="V60" s="104"/>
    </row>
    <row r="61" spans="1:22" ht="15.75" thickBot="1" x14ac:dyDescent="0.3">
      <c r="A61" s="96">
        <v>40</v>
      </c>
      <c r="B61" s="97">
        <f t="shared" si="9"/>
        <v>7.2534960072987764E-2</v>
      </c>
      <c r="C61" s="97">
        <f t="shared" si="10"/>
        <v>7.2562877979544043</v>
      </c>
      <c r="D61" s="98">
        <f t="shared" si="11"/>
        <v>6.5438216183339976E-2</v>
      </c>
      <c r="E61" s="98">
        <f t="shared" si="12"/>
        <v>6.5460288478337452</v>
      </c>
      <c r="F61" s="99">
        <f t="shared" si="13"/>
        <v>6.5438216183339976E-2</v>
      </c>
      <c r="G61" s="99">
        <f t="shared" si="14"/>
        <v>5.8914259630503709</v>
      </c>
      <c r="H61" s="99">
        <f t="shared" si="15"/>
        <v>0</v>
      </c>
      <c r="I61" s="99">
        <f t="shared" si="16"/>
        <v>0</v>
      </c>
      <c r="J61" s="99">
        <f t="shared" si="17"/>
        <v>5.8914259630503709</v>
      </c>
      <c r="R61" s="103"/>
      <c r="S61" s="125" t="s">
        <v>81</v>
      </c>
      <c r="T61" s="121">
        <v>0.1</v>
      </c>
      <c r="U61" s="122">
        <v>0.1</v>
      </c>
      <c r="V61" s="104"/>
    </row>
    <row r="62" spans="1:22" ht="15.75" thickBot="1" x14ac:dyDescent="0.3">
      <c r="A62" s="96">
        <v>41</v>
      </c>
      <c r="B62" s="97">
        <f t="shared" si="9"/>
        <v>7.1345889216564803E-2</v>
      </c>
      <c r="C62" s="97">
        <f t="shared" si="10"/>
        <v>7.137334946285594</v>
      </c>
      <c r="D62" s="98">
        <f t="shared" si="11"/>
        <v>5.8299501690611981E-2</v>
      </c>
      <c r="E62" s="98">
        <f t="shared" si="12"/>
        <v>5.8319166098882453</v>
      </c>
      <c r="F62" s="99">
        <f t="shared" si="13"/>
        <v>5.8299501690611981E-2</v>
      </c>
      <c r="G62" s="99">
        <f t="shared" si="14"/>
        <v>5.2487249488994214</v>
      </c>
      <c r="H62" s="99">
        <f t="shared" si="15"/>
        <v>0</v>
      </c>
      <c r="I62" s="99">
        <f t="shared" si="16"/>
        <v>0</v>
      </c>
      <c r="J62" s="99">
        <f t="shared" si="17"/>
        <v>5.2487249488994214</v>
      </c>
      <c r="R62" s="103"/>
      <c r="S62" s="125" t="s">
        <v>82</v>
      </c>
      <c r="T62" s="121">
        <v>30</v>
      </c>
      <c r="U62" s="122">
        <v>30</v>
      </c>
      <c r="V62" s="104"/>
    </row>
    <row r="63" spans="1:22" ht="15.75" thickBot="1" x14ac:dyDescent="0.3">
      <c r="A63" s="96">
        <v>42</v>
      </c>
      <c r="B63" s="97">
        <f t="shared" si="9"/>
        <v>6.789435886435978E-2</v>
      </c>
      <c r="C63" s="97">
        <f t="shared" si="10"/>
        <v>6.7920490654665668</v>
      </c>
      <c r="D63" s="98">
        <f t="shared" si="11"/>
        <v>5.1012063979285482E-2</v>
      </c>
      <c r="E63" s="98">
        <f t="shared" si="12"/>
        <v>5.1029270336522146</v>
      </c>
      <c r="F63" s="99">
        <f t="shared" si="13"/>
        <v>5.1012063979285482E-2</v>
      </c>
      <c r="G63" s="99">
        <f t="shared" si="14"/>
        <v>4.5926343302869936</v>
      </c>
      <c r="H63" s="99">
        <f t="shared" si="15"/>
        <v>0</v>
      </c>
      <c r="I63" s="99">
        <f t="shared" si="16"/>
        <v>0</v>
      </c>
      <c r="J63" s="99">
        <f t="shared" si="17"/>
        <v>4.5926343302869936</v>
      </c>
      <c r="R63" s="103"/>
      <c r="S63" s="125" t="s">
        <v>83</v>
      </c>
      <c r="T63" s="123">
        <v>55</v>
      </c>
      <c r="U63" s="122">
        <v>55</v>
      </c>
      <c r="V63" s="104"/>
    </row>
    <row r="64" spans="1:22" ht="15.75" thickBot="1" x14ac:dyDescent="0.3">
      <c r="A64" s="96">
        <v>43</v>
      </c>
      <c r="B64" s="97">
        <f t="shared" si="9"/>
        <v>6.2508861016717265E-2</v>
      </c>
      <c r="C64" s="97">
        <f t="shared" si="10"/>
        <v>6.2532919988267643</v>
      </c>
      <c r="D64" s="98">
        <f t="shared" si="11"/>
        <v>4.3948855120615193E-2</v>
      </c>
      <c r="E64" s="98">
        <f t="shared" si="12"/>
        <v>4.3963679059157545</v>
      </c>
      <c r="F64" s="99">
        <f t="shared" si="13"/>
        <v>4.3948855120615193E-2</v>
      </c>
      <c r="G64" s="99">
        <f t="shared" si="14"/>
        <v>3.9567311153241795</v>
      </c>
      <c r="H64" s="99">
        <f t="shared" si="15"/>
        <v>0</v>
      </c>
      <c r="I64" s="99">
        <f t="shared" si="16"/>
        <v>0</v>
      </c>
      <c r="J64" s="99">
        <f t="shared" si="17"/>
        <v>3.9567311153241795</v>
      </c>
      <c r="R64" s="105"/>
      <c r="S64" s="106"/>
      <c r="T64" s="106"/>
      <c r="U64" s="106"/>
      <c r="V64" s="107"/>
    </row>
    <row r="65" spans="1:10" ht="15" x14ac:dyDescent="0.25">
      <c r="A65" s="96">
        <v>44</v>
      </c>
      <c r="B65" s="97">
        <f t="shared" si="9"/>
        <v>5.5679155206927324E-2</v>
      </c>
      <c r="C65" s="97">
        <f t="shared" si="10"/>
        <v>5.5700585499997528</v>
      </c>
      <c r="D65" s="98">
        <f t="shared" si="11"/>
        <v>3.7356526852522935E-2</v>
      </c>
      <c r="E65" s="98">
        <f t="shared" si="12"/>
        <v>3.736912720028394</v>
      </c>
      <c r="F65" s="99">
        <f t="shared" si="13"/>
        <v>3.7356526852522935E-2</v>
      </c>
      <c r="G65" s="99">
        <f t="shared" si="14"/>
        <v>3.3632214480255547</v>
      </c>
      <c r="H65" s="99">
        <f t="shared" si="15"/>
        <v>0</v>
      </c>
      <c r="I65" s="99">
        <f t="shared" si="16"/>
        <v>0</v>
      </c>
      <c r="J65" s="99">
        <f t="shared" si="17"/>
        <v>3.3632214480255547</v>
      </c>
    </row>
    <row r="66" spans="1:10" ht="15" x14ac:dyDescent="0.25">
      <c r="A66" s="96">
        <v>45</v>
      </c>
      <c r="B66" s="97">
        <f t="shared" si="9"/>
        <v>4.798293913522364E-2</v>
      </c>
      <c r="C66" s="97">
        <f t="shared" si="10"/>
        <v>4.8001407239565665</v>
      </c>
      <c r="D66" s="98">
        <f t="shared" si="11"/>
        <v>3.1379482556119248E-2</v>
      </c>
      <c r="E66" s="98">
        <f t="shared" si="12"/>
        <v>3.1390066848238489</v>
      </c>
      <c r="F66" s="99">
        <f t="shared" si="13"/>
        <v>3.1379482556119248E-2</v>
      </c>
      <c r="G66" s="99">
        <f t="shared" si="14"/>
        <v>2.8251060163414641</v>
      </c>
      <c r="H66" s="99">
        <f t="shared" si="15"/>
        <v>0</v>
      </c>
      <c r="I66" s="99">
        <f t="shared" si="16"/>
        <v>0</v>
      </c>
      <c r="J66" s="99">
        <f t="shared" si="17"/>
        <v>2.8251060163414641</v>
      </c>
    </row>
    <row r="67" spans="1:10" ht="15" x14ac:dyDescent="0.25">
      <c r="A67" s="96">
        <v>46</v>
      </c>
      <c r="B67" s="97">
        <f t="shared" si="9"/>
        <v>4.0005915521816496E-2</v>
      </c>
      <c r="C67" s="97">
        <f t="shared" si="10"/>
        <v>4.0021313357702981</v>
      </c>
      <c r="D67" s="98">
        <f t="shared" si="11"/>
        <v>2.6084194874774116E-2</v>
      </c>
      <c r="E67" s="98">
        <f t="shared" si="12"/>
        <v>2.6092993067598234</v>
      </c>
      <c r="F67" s="99">
        <f t="shared" si="13"/>
        <v>2.6084194874774116E-2</v>
      </c>
      <c r="G67" s="99">
        <f t="shared" si="14"/>
        <v>2.3483693760838413</v>
      </c>
      <c r="H67" s="99">
        <f t="shared" si="15"/>
        <v>0</v>
      </c>
      <c r="I67" s="99">
        <f t="shared" si="16"/>
        <v>0</v>
      </c>
      <c r="J67" s="99">
        <f t="shared" si="17"/>
        <v>2.3483693760838413</v>
      </c>
    </row>
    <row r="68" spans="1:10" ht="15" x14ac:dyDescent="0.25">
      <c r="A68" s="96">
        <v>47</v>
      </c>
      <c r="B68" s="97">
        <f t="shared" si="9"/>
        <v>3.2270428939023196E-2</v>
      </c>
      <c r="C68" s="97">
        <f t="shared" si="10"/>
        <v>3.2282849471394677</v>
      </c>
      <c r="D68" s="98">
        <f t="shared" si="11"/>
        <v>2.148110166157869E-2</v>
      </c>
      <c r="E68" s="98">
        <f t="shared" si="12"/>
        <v>2.1488347232139735</v>
      </c>
      <c r="F68" s="99">
        <f t="shared" si="13"/>
        <v>2.148110166157869E-2</v>
      </c>
      <c r="G68" s="99">
        <f t="shared" si="14"/>
        <v>1.933951250892576</v>
      </c>
      <c r="H68" s="99">
        <f t="shared" si="15"/>
        <v>0</v>
      </c>
      <c r="I68" s="99">
        <f t="shared" si="16"/>
        <v>0</v>
      </c>
      <c r="J68" s="99">
        <f t="shared" si="17"/>
        <v>1.933951250892576</v>
      </c>
    </row>
    <row r="69" spans="1:10" ht="15" x14ac:dyDescent="0.25">
      <c r="A69" s="96">
        <v>48</v>
      </c>
      <c r="B69" s="97">
        <f t="shared" si="9"/>
        <v>2.5184215113445103E-2</v>
      </c>
      <c r="C69" s="97">
        <f t="shared" si="10"/>
        <v>2.5193908240228695</v>
      </c>
      <c r="D69" s="98">
        <f t="shared" si="11"/>
        <v>1.7542899690289271E-2</v>
      </c>
      <c r="E69" s="98">
        <f t="shared" si="12"/>
        <v>1.7548816906247455</v>
      </c>
      <c r="F69" s="99">
        <f t="shared" si="13"/>
        <v>1.7542899690289271E-2</v>
      </c>
      <c r="G69" s="99">
        <f t="shared" si="14"/>
        <v>1.579393521562271</v>
      </c>
      <c r="H69" s="99">
        <f t="shared" si="15"/>
        <v>0</v>
      </c>
      <c r="I69" s="99">
        <f t="shared" si="16"/>
        <v>0</v>
      </c>
      <c r="J69" s="99">
        <f t="shared" si="17"/>
        <v>1.579393521562271</v>
      </c>
    </row>
    <row r="70" spans="1:10" ht="15" x14ac:dyDescent="0.25">
      <c r="A70" s="96">
        <v>49</v>
      </c>
      <c r="B70" s="97">
        <f t="shared" si="9"/>
        <v>1.9014953165203845E-2</v>
      </c>
      <c r="C70" s="97">
        <f t="shared" si="10"/>
        <v>1.9022271811069287</v>
      </c>
      <c r="D70" s="98">
        <f t="shared" si="11"/>
        <v>1.4218981854234447E-2</v>
      </c>
      <c r="E70" s="98">
        <f t="shared" si="12"/>
        <v>1.4223777913484765</v>
      </c>
      <c r="F70" s="99">
        <f t="shared" si="13"/>
        <v>1.4218981854234447E-2</v>
      </c>
      <c r="G70" s="99">
        <f t="shared" si="14"/>
        <v>1.2801400122136288</v>
      </c>
      <c r="H70" s="99">
        <f t="shared" si="15"/>
        <v>0</v>
      </c>
      <c r="I70" s="99">
        <f t="shared" si="16"/>
        <v>0</v>
      </c>
      <c r="J70" s="99">
        <f t="shared" si="17"/>
        <v>1.2801400122136288</v>
      </c>
    </row>
    <row r="71" spans="1:10" ht="15" x14ac:dyDescent="0.25">
      <c r="A71" s="96">
        <v>50</v>
      </c>
      <c r="B71" s="97">
        <f t="shared" si="9"/>
        <v>1.3890096324557592E-2</v>
      </c>
      <c r="C71" s="97">
        <f t="shared" si="10"/>
        <v>1.3895442469517987</v>
      </c>
      <c r="D71" s="98">
        <f t="shared" si="11"/>
        <v>1.1446280392658733E-2</v>
      </c>
      <c r="E71" s="98">
        <f t="shared" si="12"/>
        <v>1.1450141220355239</v>
      </c>
      <c r="F71" s="99">
        <f t="shared" si="13"/>
        <v>1.1446280392658733E-2</v>
      </c>
      <c r="G71" s="99">
        <f t="shared" si="14"/>
        <v>1.0305127098319715</v>
      </c>
      <c r="H71" s="99">
        <f t="shared" si="15"/>
        <v>0</v>
      </c>
      <c r="I71" s="99">
        <f t="shared" si="16"/>
        <v>0</v>
      </c>
      <c r="J71" s="99">
        <f t="shared" si="17"/>
        <v>1.0305127098319715</v>
      </c>
    </row>
    <row r="72" spans="1:10" ht="15" x14ac:dyDescent="0.25">
      <c r="A72" s="96">
        <v>51</v>
      </c>
      <c r="B72" s="97">
        <f t="shared" si="9"/>
        <v>9.8165393660341934E-3</v>
      </c>
      <c r="C72" s="97">
        <f t="shared" si="10"/>
        <v>0.98203176438253603</v>
      </c>
      <c r="D72" s="98">
        <f t="shared" si="11"/>
        <v>9.1570243141269828E-3</v>
      </c>
      <c r="E72" s="98">
        <f t="shared" si="12"/>
        <v>0.91601129762841871</v>
      </c>
      <c r="F72" s="99">
        <f t="shared" si="13"/>
        <v>9.1570243141269828E-3</v>
      </c>
      <c r="G72" s="99">
        <f t="shared" si="14"/>
        <v>0.82441016786557686</v>
      </c>
      <c r="H72" s="99">
        <f t="shared" si="15"/>
        <v>0</v>
      </c>
      <c r="I72" s="99">
        <f t="shared" si="16"/>
        <v>0</v>
      </c>
      <c r="J72" s="99">
        <f t="shared" si="17"/>
        <v>0.82441016786557686</v>
      </c>
    </row>
    <row r="73" spans="1:10" ht="15" x14ac:dyDescent="0.25">
      <c r="A73" s="96">
        <v>52</v>
      </c>
      <c r="B73" s="97">
        <f t="shared" si="9"/>
        <v>6.7120429241688392E-3</v>
      </c>
      <c r="C73" s="97">
        <f t="shared" si="10"/>
        <v>0.67146263155013786</v>
      </c>
      <c r="D73" s="98">
        <f t="shared" si="11"/>
        <v>7.2839966135101065E-3</v>
      </c>
      <c r="E73" s="98">
        <f t="shared" si="12"/>
        <v>0.72864535038624278</v>
      </c>
      <c r="F73" s="99">
        <f t="shared" si="13"/>
        <v>7.2839966135101065E-3</v>
      </c>
      <c r="G73" s="99">
        <f t="shared" si="14"/>
        <v>0.65578081534761856</v>
      </c>
      <c r="H73" s="99">
        <f t="shared" si="15"/>
        <v>0</v>
      </c>
      <c r="I73" s="99">
        <f t="shared" si="16"/>
        <v>0</v>
      </c>
      <c r="J73" s="99">
        <f t="shared" si="17"/>
        <v>0.65578081534761856</v>
      </c>
    </row>
    <row r="74" spans="1:10" ht="15" x14ac:dyDescent="0.25">
      <c r="A74" s="96">
        <v>53</v>
      </c>
      <c r="B74" s="97">
        <f t="shared" si="9"/>
        <v>4.4401147636853678E-3</v>
      </c>
      <c r="C74" s="97">
        <f t="shared" si="10"/>
        <v>0.44418237149131201</v>
      </c>
      <c r="D74" s="98">
        <f t="shared" si="11"/>
        <v>5.763858189821041E-3</v>
      </c>
      <c r="E74" s="98">
        <f t="shared" si="12"/>
        <v>0.57658023378389645</v>
      </c>
      <c r="F74" s="99">
        <f t="shared" si="13"/>
        <v>5.763858189821041E-3</v>
      </c>
      <c r="G74" s="99">
        <f t="shared" si="14"/>
        <v>0.5189222104055069</v>
      </c>
      <c r="H74" s="99">
        <f t="shared" si="15"/>
        <v>0</v>
      </c>
      <c r="I74" s="99">
        <f t="shared" si="16"/>
        <v>0</v>
      </c>
      <c r="J74" s="99">
        <f t="shared" si="17"/>
        <v>0.5189222104055069</v>
      </c>
    </row>
    <row r="75" spans="1:10" ht="15" x14ac:dyDescent="0.25">
      <c r="A75" s="96">
        <v>54</v>
      </c>
      <c r="B75" s="97">
        <f t="shared" si="9"/>
        <v>2.8416908139737474E-3</v>
      </c>
      <c r="C75" s="97">
        <f t="shared" si="10"/>
        <v>0.28427845494431886</v>
      </c>
      <c r="D75" s="98">
        <f t="shared" si="11"/>
        <v>4.5390383244840703E-3</v>
      </c>
      <c r="E75" s="98">
        <f t="shared" si="12"/>
        <v>0.45405693410481857</v>
      </c>
      <c r="F75" s="99">
        <f t="shared" si="13"/>
        <v>4.5390383244840703E-3</v>
      </c>
      <c r="G75" s="99">
        <f t="shared" si="14"/>
        <v>0.40865124069433673</v>
      </c>
      <c r="H75" s="99">
        <f t="shared" si="15"/>
        <v>0</v>
      </c>
      <c r="I75" s="99">
        <f t="shared" si="16"/>
        <v>0</v>
      </c>
      <c r="J75" s="99">
        <f t="shared" si="17"/>
        <v>0.40865124069433673</v>
      </c>
    </row>
    <row r="76" spans="1:10" ht="15" x14ac:dyDescent="0.25">
      <c r="A76" s="96">
        <v>55</v>
      </c>
      <c r="B76" s="97">
        <f t="shared" si="9"/>
        <v>1.7595540373563652E-3</v>
      </c>
      <c r="C76" s="97">
        <f t="shared" si="10"/>
        <v>0.17602312703092227</v>
      </c>
      <c r="D76" s="98">
        <f t="shared" si="11"/>
        <v>3.5586060463955065E-3</v>
      </c>
      <c r="E76" s="98">
        <f t="shared" si="12"/>
        <v>0.35598063633817728</v>
      </c>
      <c r="F76" s="99">
        <f t="shared" si="13"/>
        <v>3.5586060463955065E-3</v>
      </c>
      <c r="G76" s="99">
        <f t="shared" si="14"/>
        <v>0.32038257270435955</v>
      </c>
      <c r="H76" s="99">
        <f t="shared" si="15"/>
        <v>8.0999999999999961E-3</v>
      </c>
      <c r="I76" s="99">
        <f t="shared" si="16"/>
        <v>8.1027321281035292E-2</v>
      </c>
      <c r="J76" s="99">
        <f t="shared" si="17"/>
        <v>0.40140989398539484</v>
      </c>
    </row>
    <row r="77" spans="1:10" ht="15" x14ac:dyDescent="0.25">
      <c r="A77" s="96">
        <v>56</v>
      </c>
      <c r="B77" s="97">
        <f t="shared" si="9"/>
        <v>1.0540750946332776E-3</v>
      </c>
      <c r="C77" s="97">
        <f t="shared" si="10"/>
        <v>0.10544807965177987</v>
      </c>
      <c r="D77" s="98">
        <f t="shared" si="11"/>
        <v>2.7784501054549551E-3</v>
      </c>
      <c r="E77" s="98">
        <f t="shared" si="12"/>
        <v>0.2779387276025001</v>
      </c>
      <c r="F77" s="99">
        <f t="shared" si="13"/>
        <v>2.7784501054549551E-3</v>
      </c>
      <c r="G77" s="99">
        <f t="shared" si="14"/>
        <v>0.25014485484225013</v>
      </c>
      <c r="H77" s="99">
        <f t="shared" si="15"/>
        <v>2.2679999999999992E-2</v>
      </c>
      <c r="I77" s="99">
        <f t="shared" si="16"/>
        <v>0.22687649958689882</v>
      </c>
      <c r="J77" s="99">
        <f t="shared" si="17"/>
        <v>0.47702135442914895</v>
      </c>
    </row>
    <row r="78" spans="1:10" ht="15" x14ac:dyDescent="0.25">
      <c r="A78" s="96">
        <v>57</v>
      </c>
      <c r="B78" s="97">
        <f t="shared" si="9"/>
        <v>6.1091902905749038E-4</v>
      </c>
      <c r="C78" s="97">
        <f t="shared" si="10"/>
        <v>6.1115416505742079E-2</v>
      </c>
      <c r="D78" s="98">
        <f t="shared" si="11"/>
        <v>2.1610167486871899E-3</v>
      </c>
      <c r="E78" s="98">
        <f t="shared" si="12"/>
        <v>0.21617456591305592</v>
      </c>
      <c r="F78" s="99">
        <f t="shared" si="13"/>
        <v>2.1610167486871899E-3</v>
      </c>
      <c r="G78" s="99">
        <f t="shared" si="14"/>
        <v>0.19455710932175035</v>
      </c>
      <c r="H78" s="99">
        <f t="shared" si="15"/>
        <v>3.969000000000001E-2</v>
      </c>
      <c r="I78" s="99">
        <f t="shared" si="16"/>
        <v>0.39703387427707321</v>
      </c>
      <c r="J78" s="99">
        <f t="shared" si="17"/>
        <v>0.59159098359882356</v>
      </c>
    </row>
    <row r="79" spans="1:10" ht="15" x14ac:dyDescent="0.25">
      <c r="A79" s="96">
        <v>58</v>
      </c>
      <c r="B79" s="97">
        <f t="shared" si="9"/>
        <v>3.4256178366432941E-4</v>
      </c>
      <c r="C79" s="97">
        <f t="shared" si="10"/>
        <v>3.4269363191869483E-2</v>
      </c>
      <c r="D79" s="98">
        <f t="shared" si="11"/>
        <v>1.6747879802325712E-3</v>
      </c>
      <c r="E79" s="98">
        <f t="shared" si="12"/>
        <v>0.16753528858261826</v>
      </c>
      <c r="F79" s="99">
        <f t="shared" si="13"/>
        <v>1.6747879802325712E-3</v>
      </c>
      <c r="G79" s="99">
        <f t="shared" si="14"/>
        <v>0.15078175972435642</v>
      </c>
      <c r="H79" s="99">
        <f t="shared" si="15"/>
        <v>5.5566000000000004E-2</v>
      </c>
      <c r="I79" s="99">
        <f t="shared" si="16"/>
        <v>0.55584742398790232</v>
      </c>
      <c r="J79" s="99">
        <f t="shared" si="17"/>
        <v>0.70662918371225869</v>
      </c>
    </row>
    <row r="80" spans="1:10" ht="15" x14ac:dyDescent="0.25">
      <c r="A80" s="96">
        <v>59</v>
      </c>
      <c r="B80" s="97">
        <f t="shared" si="9"/>
        <v>1.8583920001603074E-4</v>
      </c>
      <c r="C80" s="97">
        <f t="shared" si="10"/>
        <v>1.8591072747555257E-2</v>
      </c>
      <c r="D80" s="98">
        <f t="shared" si="11"/>
        <v>1.293629336455504E-3</v>
      </c>
      <c r="E80" s="98">
        <f t="shared" si="12"/>
        <v>0.12940656773278106</v>
      </c>
      <c r="F80" s="99">
        <f t="shared" si="13"/>
        <v>1.293629336455504E-3</v>
      </c>
      <c r="G80" s="99">
        <f t="shared" si="14"/>
        <v>0.11646591095950296</v>
      </c>
      <c r="H80" s="99">
        <f t="shared" si="15"/>
        <v>6.806835E-2</v>
      </c>
      <c r="I80" s="99">
        <f t="shared" si="16"/>
        <v>0.68091309438518044</v>
      </c>
      <c r="J80" s="99">
        <f t="shared" si="17"/>
        <v>0.79737900534468342</v>
      </c>
    </row>
    <row r="81" spans="1:10" ht="15" x14ac:dyDescent="0.25">
      <c r="A81" s="96">
        <v>60</v>
      </c>
      <c r="B81" s="97">
        <f t="shared" si="9"/>
        <v>0</v>
      </c>
      <c r="C81" s="97">
        <f t="shared" si="10"/>
        <v>0</v>
      </c>
      <c r="D81" s="98">
        <f t="shared" si="11"/>
        <v>9.9609458907073674E-4</v>
      </c>
      <c r="E81" s="98">
        <f t="shared" si="12"/>
        <v>9.9643057154241294E-2</v>
      </c>
      <c r="F81" s="99">
        <f t="shared" si="13"/>
        <v>9.9609458907073674E-4</v>
      </c>
      <c r="G81" s="99">
        <f t="shared" si="14"/>
        <v>8.9678751438817164E-2</v>
      </c>
      <c r="H81" s="99">
        <f t="shared" si="15"/>
        <v>7.6236551999999999E-2</v>
      </c>
      <c r="I81" s="99">
        <f t="shared" si="16"/>
        <v>0.76262266571140203</v>
      </c>
      <c r="J81" s="99">
        <f t="shared" si="17"/>
        <v>0.85230141715021923</v>
      </c>
    </row>
    <row r="82" spans="1:10" ht="15" x14ac:dyDescent="0.25">
      <c r="A82" s="96">
        <v>61</v>
      </c>
      <c r="B82" s="97">
        <f t="shared" si="9"/>
        <v>0</v>
      </c>
      <c r="C82" s="97">
        <f t="shared" si="10"/>
        <v>0</v>
      </c>
      <c r="D82" s="98">
        <f t="shared" si="11"/>
        <v>7.6474358773817802E-4</v>
      </c>
      <c r="E82" s="98">
        <f t="shared" si="12"/>
        <v>7.6500153557127137E-2</v>
      </c>
      <c r="F82" s="99">
        <f t="shared" si="13"/>
        <v>7.6474358773817802E-4</v>
      </c>
      <c r="G82" s="99">
        <f t="shared" si="14"/>
        <v>6.8850138201414418E-2</v>
      </c>
      <c r="H82" s="99">
        <f t="shared" si="15"/>
        <v>8.0048379600000025E-2</v>
      </c>
      <c r="I82" s="99">
        <f t="shared" si="16"/>
        <v>0.8007537989969723</v>
      </c>
      <c r="J82" s="99">
        <f t="shared" si="17"/>
        <v>0.86960393719838669</v>
      </c>
    </row>
    <row r="83" spans="1:10" ht="15" x14ac:dyDescent="0.25">
      <c r="A83" s="96">
        <v>62</v>
      </c>
      <c r="B83" s="97">
        <f t="shared" si="9"/>
        <v>0</v>
      </c>
      <c r="C83" s="97">
        <f t="shared" si="10"/>
        <v>0</v>
      </c>
      <c r="D83" s="98">
        <f t="shared" si="11"/>
        <v>5.8550680936204371E-4</v>
      </c>
      <c r="E83" s="98">
        <f t="shared" si="12"/>
        <v>5.8570430067175577E-2</v>
      </c>
      <c r="F83" s="99">
        <f t="shared" si="13"/>
        <v>5.8550680936204371E-4</v>
      </c>
      <c r="G83" s="99">
        <f t="shared" si="14"/>
        <v>5.2713387060458021E-2</v>
      </c>
      <c r="H83" s="99">
        <f t="shared" si="15"/>
        <v>8.0048379600000011E-2</v>
      </c>
      <c r="I83" s="99">
        <f t="shared" si="16"/>
        <v>0.8007537989969723</v>
      </c>
      <c r="J83" s="99">
        <f t="shared" si="17"/>
        <v>0.85346718605743033</v>
      </c>
    </row>
    <row r="84" spans="1:10" ht="15" x14ac:dyDescent="0.25">
      <c r="A84" s="96">
        <v>63</v>
      </c>
      <c r="B84" s="97">
        <f t="shared" si="9"/>
        <v>0</v>
      </c>
      <c r="C84" s="97">
        <f t="shared" si="10"/>
        <v>0</v>
      </c>
      <c r="D84" s="98">
        <f t="shared" si="11"/>
        <v>4.4711429078556157E-4</v>
      </c>
      <c r="E84" s="98">
        <f t="shared" si="12"/>
        <v>4.4726510233115989E-2</v>
      </c>
      <c r="F84" s="99">
        <f t="shared" si="13"/>
        <v>4.4711429078556157E-4</v>
      </c>
      <c r="G84" s="99">
        <f t="shared" si="14"/>
        <v>4.0253859209804385E-2</v>
      </c>
      <c r="H84" s="99">
        <f t="shared" si="15"/>
        <v>7.7046565365E-2</v>
      </c>
      <c r="I84" s="99">
        <f t="shared" si="16"/>
        <v>0.77072553153458567</v>
      </c>
      <c r="J84" s="99">
        <f t="shared" si="17"/>
        <v>0.81097939074439007</v>
      </c>
    </row>
    <row r="85" spans="1:10" ht="15" x14ac:dyDescent="0.25">
      <c r="A85" s="96">
        <v>64</v>
      </c>
      <c r="B85" s="97">
        <f t="shared" ref="B85:B116" si="18">IF(_xlfn.NORM.DIST(A85,$T$23,$T$24,FALSE)&lt;0.0001,0,_xlfn.NORM.DIST(A85,$T$23,$T$24,FALSE))</f>
        <v>0</v>
      </c>
      <c r="C85" s="97">
        <f t="shared" ref="C85:C116" si="19">B85*100/SUM($B$21:$B$121)</f>
        <v>0</v>
      </c>
      <c r="D85" s="98">
        <f t="shared" ref="D85:D121" si="20">IFERROR(IF(_xlfn.NEGBINOM.DIST(A85-$T$42,$T$40,$T$41,FALSE)&lt;0.0001,0,_xlfn.NEGBINOM.DIST(A85-$T$42,$T$40,$T$41,FALSE)),0)</f>
        <v>3.4059588621605937E-4</v>
      </c>
      <c r="E85" s="98">
        <f t="shared" ref="E85:E116" si="21">D85*100/SUM($D$21:$D$121)</f>
        <v>3.4071076912873567E-2</v>
      </c>
      <c r="F85" s="99">
        <f t="shared" ref="F85:F121" si="22">IFERROR(IF(_xlfn.NEGBINOM.DIST(A85-$T$62,$T$56,$T$57,FALSE)&lt;0.0001,0,_xlfn.NEGBINOM.DIST(A85-$T$62,$T$56,$T$57,FALSE)),0)</f>
        <v>3.4059588621605937E-4</v>
      </c>
      <c r="G85" s="99">
        <f t="shared" ref="G85:G116" si="23">$T$60*F85*100/SUM($F$21:$F$121)</f>
        <v>3.0663969221586221E-2</v>
      </c>
      <c r="H85" s="99">
        <f t="shared" ref="H85:H121" si="24">IFERROR(IF(_xlfn.NEGBINOM.DIST(A85-$T$63,$T$58,$T$59,FALSE)&lt;0.0001,0,_xlfn.NEGBINOM.DIST(A85-$T$63,$T$58,$T$59,FALSE)),0)</f>
        <v>7.1910127673999971E-2</v>
      </c>
      <c r="I85" s="99">
        <f t="shared" ref="I85:I116" si="25">$T$61*H85*100/SUM($H$21:$H$121)</f>
        <v>0.7193438294322797</v>
      </c>
      <c r="J85" s="99">
        <f t="shared" ref="J85:J116" si="26">G85+I85</f>
        <v>0.75000779865386591</v>
      </c>
    </row>
    <row r="86" spans="1:10" ht="15" x14ac:dyDescent="0.25">
      <c r="A86" s="96">
        <v>65</v>
      </c>
      <c r="B86" s="97">
        <f t="shared" si="18"/>
        <v>0</v>
      </c>
      <c r="C86" s="97">
        <f t="shared" si="19"/>
        <v>0</v>
      </c>
      <c r="D86" s="98">
        <f t="shared" si="20"/>
        <v>2.5885287352420475E-4</v>
      </c>
      <c r="E86" s="98">
        <f t="shared" si="21"/>
        <v>2.5894018453783876E-2</v>
      </c>
      <c r="F86" s="99">
        <f t="shared" si="22"/>
        <v>2.5885287352420475E-4</v>
      </c>
      <c r="G86" s="99">
        <f t="shared" si="23"/>
        <v>2.3304616608405489E-2</v>
      </c>
      <c r="H86" s="99">
        <f t="shared" si="24"/>
        <v>6.5438216183339976E-2</v>
      </c>
      <c r="I86" s="99">
        <f t="shared" si="25"/>
        <v>0.65460288478337458</v>
      </c>
      <c r="J86" s="99">
        <f t="shared" si="26"/>
        <v>0.67790750139178002</v>
      </c>
    </row>
    <row r="87" spans="1:10" ht="15" x14ac:dyDescent="0.25">
      <c r="A87" s="96">
        <v>66</v>
      </c>
      <c r="B87" s="97">
        <f t="shared" si="18"/>
        <v>0</v>
      </c>
      <c r="C87" s="97">
        <f t="shared" si="19"/>
        <v>0</v>
      </c>
      <c r="D87" s="98">
        <f t="shared" si="20"/>
        <v>1.9629676242252197E-4</v>
      </c>
      <c r="E87" s="98">
        <f t="shared" si="21"/>
        <v>1.9636297327452777E-2</v>
      </c>
      <c r="F87" s="99">
        <f t="shared" si="22"/>
        <v>1.9629676242252197E-4</v>
      </c>
      <c r="G87" s="99">
        <f t="shared" si="23"/>
        <v>1.7672667594707498E-2</v>
      </c>
      <c r="H87" s="99">
        <f t="shared" si="24"/>
        <v>5.8299501690611981E-2</v>
      </c>
      <c r="I87" s="99">
        <f t="shared" si="25"/>
        <v>0.58319166098882469</v>
      </c>
      <c r="J87" s="99">
        <f t="shared" si="26"/>
        <v>0.60086432858353223</v>
      </c>
    </row>
    <row r="88" spans="1:10" ht="15" x14ac:dyDescent="0.25">
      <c r="A88" s="96">
        <v>67</v>
      </c>
      <c r="B88" s="97">
        <f t="shared" si="18"/>
        <v>0</v>
      </c>
      <c r="C88" s="97">
        <f t="shared" si="19"/>
        <v>0</v>
      </c>
      <c r="D88" s="98">
        <f t="shared" si="20"/>
        <v>1.485489012927195E-4</v>
      </c>
      <c r="E88" s="98">
        <f t="shared" si="21"/>
        <v>1.4859900680234552E-2</v>
      </c>
      <c r="F88" s="99">
        <f t="shared" si="22"/>
        <v>1.485489012927195E-4</v>
      </c>
      <c r="G88" s="99">
        <f t="shared" si="23"/>
        <v>1.3373910612211095E-2</v>
      </c>
      <c r="H88" s="99">
        <f t="shared" si="24"/>
        <v>5.1012063979285482E-2</v>
      </c>
      <c r="I88" s="99">
        <f t="shared" si="25"/>
        <v>0.51029270336522148</v>
      </c>
      <c r="J88" s="99">
        <f t="shared" si="26"/>
        <v>0.52366661397743253</v>
      </c>
    </row>
    <row r="89" spans="1:10" ht="15" x14ac:dyDescent="0.25">
      <c r="A89" s="96">
        <v>68</v>
      </c>
      <c r="B89" s="97">
        <f t="shared" si="18"/>
        <v>0</v>
      </c>
      <c r="C89" s="97">
        <f t="shared" si="19"/>
        <v>0</v>
      </c>
      <c r="D89" s="98">
        <f t="shared" si="20"/>
        <v>1.1219351229213283E-4</v>
      </c>
      <c r="E89" s="98">
        <f t="shared" si="21"/>
        <v>1.122313551375609E-2</v>
      </c>
      <c r="F89" s="99">
        <f t="shared" si="22"/>
        <v>1.1219351229213283E-4</v>
      </c>
      <c r="G89" s="99">
        <f t="shared" si="23"/>
        <v>1.0100821962380482E-2</v>
      </c>
      <c r="H89" s="99">
        <f t="shared" si="24"/>
        <v>4.3948855120615193E-2</v>
      </c>
      <c r="I89" s="99">
        <f t="shared" si="25"/>
        <v>0.43963679059157551</v>
      </c>
      <c r="J89" s="99">
        <f t="shared" si="26"/>
        <v>0.449737612553956</v>
      </c>
    </row>
    <row r="90" spans="1:10" ht="15" x14ac:dyDescent="0.25">
      <c r="A90" s="96">
        <v>69</v>
      </c>
      <c r="B90" s="97">
        <f t="shared" si="18"/>
        <v>0</v>
      </c>
      <c r="C90" s="97">
        <f t="shared" si="19"/>
        <v>0</v>
      </c>
      <c r="D90" s="98">
        <f t="shared" si="20"/>
        <v>0</v>
      </c>
      <c r="E90" s="98">
        <f t="shared" si="21"/>
        <v>0</v>
      </c>
      <c r="F90" s="99">
        <f t="shared" si="22"/>
        <v>0</v>
      </c>
      <c r="G90" s="99">
        <f t="shared" si="23"/>
        <v>0</v>
      </c>
      <c r="H90" s="99">
        <f t="shared" si="24"/>
        <v>3.7356526852522935E-2</v>
      </c>
      <c r="I90" s="99">
        <f t="shared" si="25"/>
        <v>0.37369127200283941</v>
      </c>
      <c r="J90" s="99">
        <f t="shared" si="26"/>
        <v>0.37369127200283941</v>
      </c>
    </row>
    <row r="91" spans="1:10" ht="15" x14ac:dyDescent="0.25">
      <c r="A91" s="96">
        <v>70</v>
      </c>
      <c r="B91" s="97">
        <f t="shared" si="18"/>
        <v>0</v>
      </c>
      <c r="C91" s="97">
        <f t="shared" si="19"/>
        <v>0</v>
      </c>
      <c r="D91" s="98">
        <f t="shared" si="20"/>
        <v>0</v>
      </c>
      <c r="E91" s="98">
        <f t="shared" si="21"/>
        <v>0</v>
      </c>
      <c r="F91" s="99">
        <f t="shared" si="22"/>
        <v>0</v>
      </c>
      <c r="G91" s="99">
        <f t="shared" si="23"/>
        <v>0</v>
      </c>
      <c r="H91" s="99">
        <f t="shared" si="24"/>
        <v>3.1379482556119248E-2</v>
      </c>
      <c r="I91" s="99">
        <f t="shared" si="25"/>
        <v>0.3139006684823849</v>
      </c>
      <c r="J91" s="99">
        <f t="shared" si="26"/>
        <v>0.3139006684823849</v>
      </c>
    </row>
    <row r="92" spans="1:10" ht="15" x14ac:dyDescent="0.25">
      <c r="A92" s="96">
        <v>71</v>
      </c>
      <c r="B92" s="97">
        <f t="shared" si="18"/>
        <v>0</v>
      </c>
      <c r="C92" s="97">
        <f t="shared" si="19"/>
        <v>0</v>
      </c>
      <c r="D92" s="98">
        <f t="shared" si="20"/>
        <v>0</v>
      </c>
      <c r="E92" s="98">
        <f t="shared" si="21"/>
        <v>0</v>
      </c>
      <c r="F92" s="99">
        <f t="shared" si="22"/>
        <v>0</v>
      </c>
      <c r="G92" s="99">
        <f t="shared" si="23"/>
        <v>0</v>
      </c>
      <c r="H92" s="99">
        <f t="shared" si="24"/>
        <v>2.6084194874774116E-2</v>
      </c>
      <c r="I92" s="99">
        <f t="shared" si="25"/>
        <v>0.26092993067598236</v>
      </c>
      <c r="J92" s="99">
        <f t="shared" si="26"/>
        <v>0.26092993067598236</v>
      </c>
    </row>
    <row r="93" spans="1:10" ht="15" x14ac:dyDescent="0.25">
      <c r="A93" s="96">
        <v>72</v>
      </c>
      <c r="B93" s="97">
        <f t="shared" si="18"/>
        <v>0</v>
      </c>
      <c r="C93" s="97">
        <f t="shared" si="19"/>
        <v>0</v>
      </c>
      <c r="D93" s="98">
        <f t="shared" si="20"/>
        <v>0</v>
      </c>
      <c r="E93" s="98">
        <f t="shared" si="21"/>
        <v>0</v>
      </c>
      <c r="F93" s="99">
        <f t="shared" si="22"/>
        <v>0</v>
      </c>
      <c r="G93" s="99">
        <f t="shared" si="23"/>
        <v>0</v>
      </c>
      <c r="H93" s="99">
        <f t="shared" si="24"/>
        <v>2.148110166157869E-2</v>
      </c>
      <c r="I93" s="99">
        <f t="shared" si="25"/>
        <v>0.21488347232139732</v>
      </c>
      <c r="J93" s="99">
        <f t="shared" si="26"/>
        <v>0.21488347232139732</v>
      </c>
    </row>
    <row r="94" spans="1:10" ht="15" x14ac:dyDescent="0.25">
      <c r="A94" s="96">
        <v>73</v>
      </c>
      <c r="B94" s="97">
        <f t="shared" si="18"/>
        <v>0</v>
      </c>
      <c r="C94" s="97">
        <f t="shared" si="19"/>
        <v>0</v>
      </c>
      <c r="D94" s="98">
        <f t="shared" si="20"/>
        <v>0</v>
      </c>
      <c r="E94" s="98">
        <f t="shared" si="21"/>
        <v>0</v>
      </c>
      <c r="F94" s="99">
        <f t="shared" si="22"/>
        <v>0</v>
      </c>
      <c r="G94" s="99">
        <f t="shared" si="23"/>
        <v>0</v>
      </c>
      <c r="H94" s="99">
        <f t="shared" si="24"/>
        <v>1.7542899690289271E-2</v>
      </c>
      <c r="I94" s="99">
        <f t="shared" si="25"/>
        <v>0.17548816906247455</v>
      </c>
      <c r="J94" s="99">
        <f t="shared" si="26"/>
        <v>0.17548816906247455</v>
      </c>
    </row>
    <row r="95" spans="1:10" ht="15" x14ac:dyDescent="0.25">
      <c r="A95" s="96">
        <v>74</v>
      </c>
      <c r="B95" s="97">
        <f t="shared" si="18"/>
        <v>0</v>
      </c>
      <c r="C95" s="97">
        <f t="shared" si="19"/>
        <v>0</v>
      </c>
      <c r="D95" s="98">
        <f t="shared" si="20"/>
        <v>0</v>
      </c>
      <c r="E95" s="98">
        <f t="shared" si="21"/>
        <v>0</v>
      </c>
      <c r="F95" s="99">
        <f t="shared" si="22"/>
        <v>0</v>
      </c>
      <c r="G95" s="99">
        <f t="shared" si="23"/>
        <v>0</v>
      </c>
      <c r="H95" s="99">
        <f t="shared" si="24"/>
        <v>1.4218981854234447E-2</v>
      </c>
      <c r="I95" s="99">
        <f t="shared" si="25"/>
        <v>0.14223777913484764</v>
      </c>
      <c r="J95" s="99">
        <f t="shared" si="26"/>
        <v>0.14223777913484764</v>
      </c>
    </row>
    <row r="96" spans="1:10" ht="15" x14ac:dyDescent="0.25">
      <c r="A96" s="96">
        <v>75</v>
      </c>
      <c r="B96" s="97">
        <f t="shared" si="18"/>
        <v>0</v>
      </c>
      <c r="C96" s="97">
        <f t="shared" si="19"/>
        <v>0</v>
      </c>
      <c r="D96" s="98">
        <f t="shared" si="20"/>
        <v>0</v>
      </c>
      <c r="E96" s="98">
        <f t="shared" si="21"/>
        <v>0</v>
      </c>
      <c r="F96" s="99">
        <f t="shared" si="22"/>
        <v>0</v>
      </c>
      <c r="G96" s="99">
        <f t="shared" si="23"/>
        <v>0</v>
      </c>
      <c r="H96" s="99">
        <f t="shared" si="24"/>
        <v>1.1446280392658733E-2</v>
      </c>
      <c r="I96" s="99">
        <f t="shared" si="25"/>
        <v>0.11450141220355238</v>
      </c>
      <c r="J96" s="99">
        <f t="shared" si="26"/>
        <v>0.11450141220355238</v>
      </c>
    </row>
    <row r="97" spans="1:10" ht="15" x14ac:dyDescent="0.25">
      <c r="A97" s="96">
        <v>76</v>
      </c>
      <c r="B97" s="97">
        <f t="shared" si="18"/>
        <v>0</v>
      </c>
      <c r="C97" s="97">
        <f t="shared" si="19"/>
        <v>0</v>
      </c>
      <c r="D97" s="98">
        <f t="shared" si="20"/>
        <v>0</v>
      </c>
      <c r="E97" s="98">
        <f t="shared" si="21"/>
        <v>0</v>
      </c>
      <c r="F97" s="99">
        <f t="shared" si="22"/>
        <v>0</v>
      </c>
      <c r="G97" s="99">
        <f t="shared" si="23"/>
        <v>0</v>
      </c>
      <c r="H97" s="99">
        <f t="shared" si="24"/>
        <v>9.1570243141269828E-3</v>
      </c>
      <c r="I97" s="99">
        <f t="shared" si="25"/>
        <v>9.1601129762841876E-2</v>
      </c>
      <c r="J97" s="99">
        <f t="shared" si="26"/>
        <v>9.1601129762841876E-2</v>
      </c>
    </row>
    <row r="98" spans="1:10" ht="15" x14ac:dyDescent="0.25">
      <c r="A98" s="96">
        <v>77</v>
      </c>
      <c r="B98" s="97">
        <f t="shared" si="18"/>
        <v>0</v>
      </c>
      <c r="C98" s="97">
        <f t="shared" si="19"/>
        <v>0</v>
      </c>
      <c r="D98" s="98">
        <f t="shared" si="20"/>
        <v>0</v>
      </c>
      <c r="E98" s="98">
        <f t="shared" si="21"/>
        <v>0</v>
      </c>
      <c r="F98" s="99">
        <f t="shared" si="22"/>
        <v>0</v>
      </c>
      <c r="G98" s="99">
        <f t="shared" si="23"/>
        <v>0</v>
      </c>
      <c r="H98" s="99">
        <f t="shared" si="24"/>
        <v>7.2839966135101065E-3</v>
      </c>
      <c r="I98" s="99">
        <f t="shared" si="25"/>
        <v>7.2864535038624278E-2</v>
      </c>
      <c r="J98" s="99">
        <f t="shared" si="26"/>
        <v>7.2864535038624278E-2</v>
      </c>
    </row>
    <row r="99" spans="1:10" ht="15" x14ac:dyDescent="0.25">
      <c r="A99" s="96">
        <v>78</v>
      </c>
      <c r="B99" s="97">
        <f t="shared" si="18"/>
        <v>0</v>
      </c>
      <c r="C99" s="97">
        <f t="shared" si="19"/>
        <v>0</v>
      </c>
      <c r="D99" s="98">
        <f t="shared" si="20"/>
        <v>0</v>
      </c>
      <c r="E99" s="98">
        <f t="shared" si="21"/>
        <v>0</v>
      </c>
      <c r="F99" s="99">
        <f t="shared" si="22"/>
        <v>0</v>
      </c>
      <c r="G99" s="99">
        <f t="shared" si="23"/>
        <v>0</v>
      </c>
      <c r="H99" s="99">
        <f t="shared" si="24"/>
        <v>5.763858189821041E-3</v>
      </c>
      <c r="I99" s="99">
        <f t="shared" si="25"/>
        <v>5.7658023378389656E-2</v>
      </c>
      <c r="J99" s="99">
        <f t="shared" si="26"/>
        <v>5.7658023378389656E-2</v>
      </c>
    </row>
    <row r="100" spans="1:10" ht="15" x14ac:dyDescent="0.25">
      <c r="A100" s="96">
        <v>79</v>
      </c>
      <c r="B100" s="97">
        <f t="shared" si="18"/>
        <v>0</v>
      </c>
      <c r="C100" s="97">
        <f t="shared" si="19"/>
        <v>0</v>
      </c>
      <c r="D100" s="98">
        <f t="shared" si="20"/>
        <v>0</v>
      </c>
      <c r="E100" s="98">
        <f t="shared" si="21"/>
        <v>0</v>
      </c>
      <c r="F100" s="99">
        <f t="shared" si="22"/>
        <v>0</v>
      </c>
      <c r="G100" s="99">
        <f t="shared" si="23"/>
        <v>0</v>
      </c>
      <c r="H100" s="99">
        <f t="shared" si="24"/>
        <v>4.5390383244840703E-3</v>
      </c>
      <c r="I100" s="99">
        <f t="shared" si="25"/>
        <v>4.5405693410481854E-2</v>
      </c>
      <c r="J100" s="99">
        <f t="shared" si="26"/>
        <v>4.5405693410481854E-2</v>
      </c>
    </row>
    <row r="101" spans="1:10" ht="15" x14ac:dyDescent="0.25">
      <c r="A101" s="96">
        <v>80</v>
      </c>
      <c r="B101" s="97">
        <f t="shared" si="18"/>
        <v>0</v>
      </c>
      <c r="C101" s="97">
        <f t="shared" si="19"/>
        <v>0</v>
      </c>
      <c r="D101" s="98">
        <f t="shared" si="20"/>
        <v>0</v>
      </c>
      <c r="E101" s="98">
        <f t="shared" si="21"/>
        <v>0</v>
      </c>
      <c r="F101" s="99">
        <f t="shared" si="22"/>
        <v>0</v>
      </c>
      <c r="G101" s="99">
        <f t="shared" si="23"/>
        <v>0</v>
      </c>
      <c r="H101" s="99">
        <f t="shared" si="24"/>
        <v>3.5586060463955065E-3</v>
      </c>
      <c r="I101" s="99">
        <f t="shared" si="25"/>
        <v>3.5598063633817727E-2</v>
      </c>
      <c r="J101" s="99">
        <f t="shared" si="26"/>
        <v>3.5598063633817727E-2</v>
      </c>
    </row>
    <row r="102" spans="1:10" ht="15" x14ac:dyDescent="0.25">
      <c r="A102" s="96">
        <v>81</v>
      </c>
      <c r="B102" s="97">
        <f t="shared" si="18"/>
        <v>0</v>
      </c>
      <c r="C102" s="97">
        <f t="shared" si="19"/>
        <v>0</v>
      </c>
      <c r="D102" s="98">
        <f t="shared" si="20"/>
        <v>0</v>
      </c>
      <c r="E102" s="98">
        <f t="shared" si="21"/>
        <v>0</v>
      </c>
      <c r="F102" s="99">
        <f t="shared" si="22"/>
        <v>0</v>
      </c>
      <c r="G102" s="99">
        <f t="shared" si="23"/>
        <v>0</v>
      </c>
      <c r="H102" s="99">
        <f t="shared" si="24"/>
        <v>2.7784501054549551E-3</v>
      </c>
      <c r="I102" s="99">
        <f t="shared" si="25"/>
        <v>2.7793872760250013E-2</v>
      </c>
      <c r="J102" s="99">
        <f t="shared" si="26"/>
        <v>2.7793872760250013E-2</v>
      </c>
    </row>
    <row r="103" spans="1:10" ht="15" x14ac:dyDescent="0.25">
      <c r="A103" s="96">
        <v>82</v>
      </c>
      <c r="B103" s="97">
        <f t="shared" si="18"/>
        <v>0</v>
      </c>
      <c r="C103" s="97">
        <f t="shared" si="19"/>
        <v>0</v>
      </c>
      <c r="D103" s="98">
        <f t="shared" si="20"/>
        <v>0</v>
      </c>
      <c r="E103" s="98">
        <f t="shared" si="21"/>
        <v>0</v>
      </c>
      <c r="F103" s="99">
        <f t="shared" si="22"/>
        <v>0</v>
      </c>
      <c r="G103" s="99">
        <f t="shared" si="23"/>
        <v>0</v>
      </c>
      <c r="H103" s="99">
        <f t="shared" si="24"/>
        <v>2.1610167486871899E-3</v>
      </c>
      <c r="I103" s="99">
        <f t="shared" si="25"/>
        <v>2.1617456591305595E-2</v>
      </c>
      <c r="J103" s="99">
        <f t="shared" si="26"/>
        <v>2.1617456591305595E-2</v>
      </c>
    </row>
    <row r="104" spans="1:10" ht="15" x14ac:dyDescent="0.25">
      <c r="A104" s="96">
        <v>83</v>
      </c>
      <c r="B104" s="97">
        <f t="shared" si="18"/>
        <v>0</v>
      </c>
      <c r="C104" s="97">
        <f t="shared" si="19"/>
        <v>0</v>
      </c>
      <c r="D104" s="98">
        <f t="shared" si="20"/>
        <v>0</v>
      </c>
      <c r="E104" s="98">
        <f t="shared" si="21"/>
        <v>0</v>
      </c>
      <c r="F104" s="99">
        <f t="shared" si="22"/>
        <v>0</v>
      </c>
      <c r="G104" s="99">
        <f t="shared" si="23"/>
        <v>0</v>
      </c>
      <c r="H104" s="99">
        <f t="shared" si="24"/>
        <v>1.6747879802325712E-3</v>
      </c>
      <c r="I104" s="99">
        <f t="shared" si="25"/>
        <v>1.6753528858261826E-2</v>
      </c>
      <c r="J104" s="99">
        <f t="shared" si="26"/>
        <v>1.6753528858261826E-2</v>
      </c>
    </row>
    <row r="105" spans="1:10" ht="15" x14ac:dyDescent="0.25">
      <c r="A105" s="96">
        <v>84</v>
      </c>
      <c r="B105" s="97">
        <f t="shared" si="18"/>
        <v>0</v>
      </c>
      <c r="C105" s="97">
        <f t="shared" si="19"/>
        <v>0</v>
      </c>
      <c r="D105" s="98">
        <f t="shared" si="20"/>
        <v>0</v>
      </c>
      <c r="E105" s="98">
        <f t="shared" si="21"/>
        <v>0</v>
      </c>
      <c r="F105" s="99">
        <f t="shared" si="22"/>
        <v>0</v>
      </c>
      <c r="G105" s="99">
        <f t="shared" si="23"/>
        <v>0</v>
      </c>
      <c r="H105" s="99">
        <f t="shared" si="24"/>
        <v>1.293629336455504E-3</v>
      </c>
      <c r="I105" s="99">
        <f t="shared" si="25"/>
        <v>1.2940656773278107E-2</v>
      </c>
      <c r="J105" s="99">
        <f t="shared" si="26"/>
        <v>1.2940656773278107E-2</v>
      </c>
    </row>
    <row r="106" spans="1:10" ht="15" x14ac:dyDescent="0.25">
      <c r="A106" s="96">
        <v>85</v>
      </c>
      <c r="B106" s="97">
        <f t="shared" si="18"/>
        <v>0</v>
      </c>
      <c r="C106" s="97">
        <f t="shared" si="19"/>
        <v>0</v>
      </c>
      <c r="D106" s="98">
        <f t="shared" si="20"/>
        <v>0</v>
      </c>
      <c r="E106" s="98">
        <f t="shared" si="21"/>
        <v>0</v>
      </c>
      <c r="F106" s="99">
        <f t="shared" si="22"/>
        <v>0</v>
      </c>
      <c r="G106" s="99">
        <f t="shared" si="23"/>
        <v>0</v>
      </c>
      <c r="H106" s="99">
        <f t="shared" si="24"/>
        <v>9.9609458907073674E-4</v>
      </c>
      <c r="I106" s="99">
        <f t="shared" si="25"/>
        <v>9.9643057154241294E-3</v>
      </c>
      <c r="J106" s="99">
        <f t="shared" si="26"/>
        <v>9.9643057154241294E-3</v>
      </c>
    </row>
    <row r="107" spans="1:10" ht="15" x14ac:dyDescent="0.25">
      <c r="A107" s="96">
        <v>86</v>
      </c>
      <c r="B107" s="97">
        <f t="shared" si="18"/>
        <v>0</v>
      </c>
      <c r="C107" s="97">
        <f t="shared" si="19"/>
        <v>0</v>
      </c>
      <c r="D107" s="98">
        <f t="shared" si="20"/>
        <v>0</v>
      </c>
      <c r="E107" s="98">
        <f t="shared" si="21"/>
        <v>0</v>
      </c>
      <c r="F107" s="99">
        <f t="shared" si="22"/>
        <v>0</v>
      </c>
      <c r="G107" s="99">
        <f t="shared" si="23"/>
        <v>0</v>
      </c>
      <c r="H107" s="99">
        <f t="shared" si="24"/>
        <v>7.6474358773817802E-4</v>
      </c>
      <c r="I107" s="99">
        <f t="shared" si="25"/>
        <v>7.6500153557127141E-3</v>
      </c>
      <c r="J107" s="99">
        <f t="shared" si="26"/>
        <v>7.6500153557127141E-3</v>
      </c>
    </row>
    <row r="108" spans="1:10" ht="15" x14ac:dyDescent="0.25">
      <c r="A108" s="96">
        <v>87</v>
      </c>
      <c r="B108" s="97">
        <f t="shared" si="18"/>
        <v>0</v>
      </c>
      <c r="C108" s="97">
        <f t="shared" si="19"/>
        <v>0</v>
      </c>
      <c r="D108" s="98">
        <f t="shared" si="20"/>
        <v>0</v>
      </c>
      <c r="E108" s="98">
        <f t="shared" si="21"/>
        <v>0</v>
      </c>
      <c r="F108" s="99">
        <f t="shared" si="22"/>
        <v>0</v>
      </c>
      <c r="G108" s="99">
        <f t="shared" si="23"/>
        <v>0</v>
      </c>
      <c r="H108" s="99">
        <f t="shared" si="24"/>
        <v>5.8550680936204371E-4</v>
      </c>
      <c r="I108" s="99">
        <f t="shared" si="25"/>
        <v>5.8570430067175581E-3</v>
      </c>
      <c r="J108" s="99">
        <f t="shared" si="26"/>
        <v>5.8570430067175581E-3</v>
      </c>
    </row>
    <row r="109" spans="1:10" ht="15" x14ac:dyDescent="0.25">
      <c r="A109" s="96">
        <v>88</v>
      </c>
      <c r="B109" s="97">
        <f t="shared" si="18"/>
        <v>0</v>
      </c>
      <c r="C109" s="97">
        <f t="shared" si="19"/>
        <v>0</v>
      </c>
      <c r="D109" s="98">
        <f t="shared" si="20"/>
        <v>0</v>
      </c>
      <c r="E109" s="98">
        <f t="shared" si="21"/>
        <v>0</v>
      </c>
      <c r="F109" s="99">
        <f t="shared" si="22"/>
        <v>0</v>
      </c>
      <c r="G109" s="99">
        <f t="shared" si="23"/>
        <v>0</v>
      </c>
      <c r="H109" s="99">
        <f t="shared" si="24"/>
        <v>4.4711429078556157E-4</v>
      </c>
      <c r="I109" s="99">
        <f t="shared" si="25"/>
        <v>4.4726510233115994E-3</v>
      </c>
      <c r="J109" s="99">
        <f t="shared" si="26"/>
        <v>4.4726510233115994E-3</v>
      </c>
    </row>
    <row r="110" spans="1:10" ht="15" x14ac:dyDescent="0.25">
      <c r="A110" s="96">
        <v>89</v>
      </c>
      <c r="B110" s="97">
        <f t="shared" si="18"/>
        <v>0</v>
      </c>
      <c r="C110" s="97">
        <f t="shared" si="19"/>
        <v>0</v>
      </c>
      <c r="D110" s="98">
        <f t="shared" si="20"/>
        <v>0</v>
      </c>
      <c r="E110" s="98">
        <f t="shared" si="21"/>
        <v>0</v>
      </c>
      <c r="F110" s="99">
        <f t="shared" si="22"/>
        <v>0</v>
      </c>
      <c r="G110" s="99">
        <f t="shared" si="23"/>
        <v>0</v>
      </c>
      <c r="H110" s="99">
        <f t="shared" si="24"/>
        <v>3.4059588621605937E-4</v>
      </c>
      <c r="I110" s="99">
        <f t="shared" si="25"/>
        <v>3.4071076912873576E-3</v>
      </c>
      <c r="J110" s="99">
        <f t="shared" si="26"/>
        <v>3.4071076912873576E-3</v>
      </c>
    </row>
    <row r="111" spans="1:10" ht="15" x14ac:dyDescent="0.25">
      <c r="A111" s="96">
        <v>90</v>
      </c>
      <c r="B111" s="97">
        <f t="shared" si="18"/>
        <v>0</v>
      </c>
      <c r="C111" s="97">
        <f t="shared" si="19"/>
        <v>0</v>
      </c>
      <c r="D111" s="98">
        <f t="shared" si="20"/>
        <v>0</v>
      </c>
      <c r="E111" s="98">
        <f t="shared" si="21"/>
        <v>0</v>
      </c>
      <c r="F111" s="99">
        <f t="shared" si="22"/>
        <v>0</v>
      </c>
      <c r="G111" s="99">
        <f t="shared" si="23"/>
        <v>0</v>
      </c>
      <c r="H111" s="99">
        <f t="shared" si="24"/>
        <v>2.5885287352420475E-4</v>
      </c>
      <c r="I111" s="99">
        <f t="shared" si="25"/>
        <v>2.5894018453783882E-3</v>
      </c>
      <c r="J111" s="99">
        <f t="shared" si="26"/>
        <v>2.5894018453783882E-3</v>
      </c>
    </row>
    <row r="112" spans="1:10" ht="15" x14ac:dyDescent="0.25">
      <c r="A112" s="96">
        <v>91</v>
      </c>
      <c r="B112" s="97">
        <f t="shared" si="18"/>
        <v>0</v>
      </c>
      <c r="C112" s="97">
        <f t="shared" si="19"/>
        <v>0</v>
      </c>
      <c r="D112" s="98">
        <f t="shared" si="20"/>
        <v>0</v>
      </c>
      <c r="E112" s="98">
        <f t="shared" si="21"/>
        <v>0</v>
      </c>
      <c r="F112" s="99">
        <f t="shared" si="22"/>
        <v>0</v>
      </c>
      <c r="G112" s="99">
        <f t="shared" si="23"/>
        <v>0</v>
      </c>
      <c r="H112" s="99">
        <f t="shared" si="24"/>
        <v>1.9629676242252197E-4</v>
      </c>
      <c r="I112" s="99">
        <f t="shared" si="25"/>
        <v>1.9636297327452782E-3</v>
      </c>
      <c r="J112" s="99">
        <f t="shared" si="26"/>
        <v>1.9636297327452782E-3</v>
      </c>
    </row>
    <row r="113" spans="1:10" ht="15" x14ac:dyDescent="0.25">
      <c r="A113" s="96">
        <v>92</v>
      </c>
      <c r="B113" s="97">
        <f t="shared" si="18"/>
        <v>0</v>
      </c>
      <c r="C113" s="97">
        <f t="shared" si="19"/>
        <v>0</v>
      </c>
      <c r="D113" s="98">
        <f t="shared" si="20"/>
        <v>0</v>
      </c>
      <c r="E113" s="98">
        <f t="shared" si="21"/>
        <v>0</v>
      </c>
      <c r="F113" s="99">
        <f t="shared" si="22"/>
        <v>0</v>
      </c>
      <c r="G113" s="99">
        <f t="shared" si="23"/>
        <v>0</v>
      </c>
      <c r="H113" s="99">
        <f t="shared" si="24"/>
        <v>1.485489012927195E-4</v>
      </c>
      <c r="I113" s="99">
        <f t="shared" si="25"/>
        <v>1.4859900680234553E-3</v>
      </c>
      <c r="J113" s="99">
        <f t="shared" si="26"/>
        <v>1.4859900680234553E-3</v>
      </c>
    </row>
    <row r="114" spans="1:10" ht="15" x14ac:dyDescent="0.25">
      <c r="A114" s="96">
        <v>93</v>
      </c>
      <c r="B114" s="97">
        <f t="shared" si="18"/>
        <v>0</v>
      </c>
      <c r="C114" s="97">
        <f t="shared" si="19"/>
        <v>0</v>
      </c>
      <c r="D114" s="98">
        <f t="shared" si="20"/>
        <v>0</v>
      </c>
      <c r="E114" s="98">
        <f t="shared" si="21"/>
        <v>0</v>
      </c>
      <c r="F114" s="99">
        <f t="shared" si="22"/>
        <v>0</v>
      </c>
      <c r="G114" s="99">
        <f t="shared" si="23"/>
        <v>0</v>
      </c>
      <c r="H114" s="99">
        <f t="shared" si="24"/>
        <v>1.1219351229213283E-4</v>
      </c>
      <c r="I114" s="99">
        <f t="shared" si="25"/>
        <v>1.122313551375609E-3</v>
      </c>
      <c r="J114" s="99">
        <f t="shared" si="26"/>
        <v>1.122313551375609E-3</v>
      </c>
    </row>
    <row r="115" spans="1:10" ht="15" x14ac:dyDescent="0.25">
      <c r="A115" s="96">
        <v>94</v>
      </c>
      <c r="B115" s="97">
        <f t="shared" si="18"/>
        <v>0</v>
      </c>
      <c r="C115" s="97">
        <f t="shared" si="19"/>
        <v>0</v>
      </c>
      <c r="D115" s="98">
        <f t="shared" si="20"/>
        <v>0</v>
      </c>
      <c r="E115" s="98">
        <f t="shared" si="21"/>
        <v>0</v>
      </c>
      <c r="F115" s="99">
        <f t="shared" si="22"/>
        <v>0</v>
      </c>
      <c r="G115" s="99">
        <f t="shared" si="23"/>
        <v>0</v>
      </c>
      <c r="H115" s="99">
        <f t="shared" si="24"/>
        <v>0</v>
      </c>
      <c r="I115" s="99">
        <f t="shared" si="25"/>
        <v>0</v>
      </c>
      <c r="J115" s="99">
        <f t="shared" si="26"/>
        <v>0</v>
      </c>
    </row>
    <row r="116" spans="1:10" ht="15" x14ac:dyDescent="0.25">
      <c r="A116" s="96">
        <v>95</v>
      </c>
      <c r="B116" s="97">
        <f t="shared" si="18"/>
        <v>0</v>
      </c>
      <c r="C116" s="97">
        <f t="shared" si="19"/>
        <v>0</v>
      </c>
      <c r="D116" s="98">
        <f t="shared" si="20"/>
        <v>0</v>
      </c>
      <c r="E116" s="98">
        <f t="shared" si="21"/>
        <v>0</v>
      </c>
      <c r="F116" s="99">
        <f t="shared" si="22"/>
        <v>0</v>
      </c>
      <c r="G116" s="99">
        <f t="shared" si="23"/>
        <v>0</v>
      </c>
      <c r="H116" s="99">
        <f t="shared" si="24"/>
        <v>0</v>
      </c>
      <c r="I116" s="99">
        <f t="shared" si="25"/>
        <v>0</v>
      </c>
      <c r="J116" s="99">
        <f t="shared" si="26"/>
        <v>0</v>
      </c>
    </row>
    <row r="117" spans="1:10" ht="15" x14ac:dyDescent="0.25">
      <c r="A117" s="96">
        <v>96</v>
      </c>
      <c r="B117" s="97">
        <f t="shared" ref="B117:B121" si="27">IF(_xlfn.NORM.DIST(A117,$T$23,$T$24,FALSE)&lt;0.0001,0,_xlfn.NORM.DIST(A117,$T$23,$T$24,FALSE))</f>
        <v>0</v>
      </c>
      <c r="C117" s="97">
        <f t="shared" ref="C117:C121" si="28">B117*100/SUM($B$21:$B$121)</f>
        <v>0</v>
      </c>
      <c r="D117" s="98">
        <f t="shared" si="20"/>
        <v>0</v>
      </c>
      <c r="E117" s="98">
        <f t="shared" ref="E117:E121" si="29">D117*100/SUM($D$21:$D$121)</f>
        <v>0</v>
      </c>
      <c r="F117" s="99">
        <f t="shared" si="22"/>
        <v>0</v>
      </c>
      <c r="G117" s="99">
        <f t="shared" ref="G117:G121" si="30">$T$60*F117*100/SUM($F$21:$F$121)</f>
        <v>0</v>
      </c>
      <c r="H117" s="99">
        <f t="shared" si="24"/>
        <v>0</v>
      </c>
      <c r="I117" s="99">
        <f t="shared" ref="I117:I121" si="31">$T$61*H117*100/SUM($H$21:$H$121)</f>
        <v>0</v>
      </c>
      <c r="J117" s="99">
        <f t="shared" ref="J117:J121" si="32">G117+I117</f>
        <v>0</v>
      </c>
    </row>
    <row r="118" spans="1:10" ht="15" x14ac:dyDescent="0.25">
      <c r="A118" s="96">
        <v>97</v>
      </c>
      <c r="B118" s="97">
        <f t="shared" si="27"/>
        <v>0</v>
      </c>
      <c r="C118" s="97">
        <f t="shared" si="28"/>
        <v>0</v>
      </c>
      <c r="D118" s="98">
        <f t="shared" si="20"/>
        <v>0</v>
      </c>
      <c r="E118" s="98">
        <f t="shared" si="29"/>
        <v>0</v>
      </c>
      <c r="F118" s="99">
        <f t="shared" si="22"/>
        <v>0</v>
      </c>
      <c r="G118" s="99">
        <f t="shared" si="30"/>
        <v>0</v>
      </c>
      <c r="H118" s="99">
        <f t="shared" si="24"/>
        <v>0</v>
      </c>
      <c r="I118" s="99">
        <f t="shared" si="31"/>
        <v>0</v>
      </c>
      <c r="J118" s="99">
        <f t="shared" si="32"/>
        <v>0</v>
      </c>
    </row>
    <row r="119" spans="1:10" ht="15" x14ac:dyDescent="0.25">
      <c r="A119" s="96">
        <v>98</v>
      </c>
      <c r="B119" s="97">
        <f t="shared" si="27"/>
        <v>0</v>
      </c>
      <c r="C119" s="97">
        <f t="shared" si="28"/>
        <v>0</v>
      </c>
      <c r="D119" s="98">
        <f t="shared" si="20"/>
        <v>0</v>
      </c>
      <c r="E119" s="98">
        <f t="shared" si="29"/>
        <v>0</v>
      </c>
      <c r="F119" s="99">
        <f t="shared" si="22"/>
        <v>0</v>
      </c>
      <c r="G119" s="99">
        <f t="shared" si="30"/>
        <v>0</v>
      </c>
      <c r="H119" s="99">
        <f t="shared" si="24"/>
        <v>0</v>
      </c>
      <c r="I119" s="99">
        <f t="shared" si="31"/>
        <v>0</v>
      </c>
      <c r="J119" s="99">
        <f t="shared" si="32"/>
        <v>0</v>
      </c>
    </row>
    <row r="120" spans="1:10" ht="15" x14ac:dyDescent="0.25">
      <c r="A120" s="96">
        <v>99</v>
      </c>
      <c r="B120" s="97">
        <f t="shared" si="27"/>
        <v>0</v>
      </c>
      <c r="C120" s="97">
        <f t="shared" si="28"/>
        <v>0</v>
      </c>
      <c r="D120" s="98">
        <f t="shared" si="20"/>
        <v>0</v>
      </c>
      <c r="E120" s="98">
        <f t="shared" si="29"/>
        <v>0</v>
      </c>
      <c r="F120" s="99">
        <f t="shared" si="22"/>
        <v>0</v>
      </c>
      <c r="G120" s="99">
        <f t="shared" si="30"/>
        <v>0</v>
      </c>
      <c r="H120" s="99">
        <f t="shared" si="24"/>
        <v>0</v>
      </c>
      <c r="I120" s="99">
        <f t="shared" si="31"/>
        <v>0</v>
      </c>
      <c r="J120" s="99">
        <f t="shared" si="32"/>
        <v>0</v>
      </c>
    </row>
    <row r="121" spans="1:10" ht="15" x14ac:dyDescent="0.25">
      <c r="A121" s="96">
        <v>100</v>
      </c>
      <c r="B121" s="97">
        <f t="shared" si="27"/>
        <v>0</v>
      </c>
      <c r="C121" s="97">
        <f t="shared" si="28"/>
        <v>0</v>
      </c>
      <c r="D121" s="98">
        <f t="shared" si="20"/>
        <v>0</v>
      </c>
      <c r="E121" s="98">
        <f t="shared" si="29"/>
        <v>0</v>
      </c>
      <c r="F121" s="99">
        <f t="shared" si="22"/>
        <v>0</v>
      </c>
      <c r="G121" s="99">
        <f t="shared" si="30"/>
        <v>0</v>
      </c>
      <c r="H121" s="99">
        <f t="shared" si="24"/>
        <v>0</v>
      </c>
      <c r="I121" s="99">
        <f t="shared" si="31"/>
        <v>0</v>
      </c>
      <c r="J121" s="99">
        <f t="shared" si="32"/>
        <v>0</v>
      </c>
    </row>
  </sheetData>
  <mergeCells count="2">
    <mergeCell ref="S21:U21"/>
    <mergeCell ref="R37:V37"/>
  </mergeCells>
  <conditionalFormatting sqref="A20:J20">
    <cfRule type="expression" dxfId="2" priority="1">
      <formula>$B20="Bookcase"</formula>
    </cfRule>
    <cfRule type="expression" dxfId="1" priority="2">
      <formula>$B20="Pen"</formula>
    </cfRule>
    <cfRule type="expression" dxfId="0" priority="3">
      <formula>$B20="Keyboard"</formula>
    </cfRule>
  </conditionalFormatting>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SharedWithUsers xmlns="05623f73-ddea-4bb9-8f39-89c2b1e1580b">
      <UserInfo>
        <DisplayName/>
        <AccountId xsi:nil="true"/>
        <AccountType/>
      </UserInfo>
    </SharedWithUsers>
    <Comments xmlns="888cb8a4-eb0e-49e6-8103-76558136bbb9" xsi:nil="true"/>
    <MediaLengthInSeconds xmlns="888cb8a4-eb0e-49e6-8103-76558136bbb9" xsi:nil="true"/>
    <lcf76f155ced4ddcb4097134ff3c332f xmlns="888cb8a4-eb0e-49e6-8103-76558136bbb9">
      <Terms xmlns="http://schemas.microsoft.com/office/infopath/2007/PartnerControls"/>
    </lcf76f155ced4ddcb4097134ff3c332f>
    <TaxCatchAll xmlns="05623f73-ddea-4bb9-8f39-89c2b1e158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3920B12CD2E9D45B194435016C4C0BB" ma:contentTypeVersion="17" ma:contentTypeDescription="Create a new document." ma:contentTypeScope="" ma:versionID="e820a32cc52e01302ffbfed4093bce15">
  <xsd:schema xmlns:xsd="http://www.w3.org/2001/XMLSchema" xmlns:xs="http://www.w3.org/2001/XMLSchema" xmlns:p="http://schemas.microsoft.com/office/2006/metadata/properties" xmlns:ns2="888cb8a4-eb0e-49e6-8103-76558136bbb9" xmlns:ns3="05623f73-ddea-4bb9-8f39-89c2b1e1580b" targetNamespace="http://schemas.microsoft.com/office/2006/metadata/properties" ma:root="true" ma:fieldsID="1fda1859719f0c8a07ff1b2e7d75c190" ns2:_="" ns3:_="">
    <xsd:import namespace="888cb8a4-eb0e-49e6-8103-76558136bbb9"/>
    <xsd:import namespace="05623f73-ddea-4bb9-8f39-89c2b1e1580b"/>
    <xsd:element name="properties">
      <xsd:complexType>
        <xsd:sequence>
          <xsd:element name="documentManagement">
            <xsd:complexType>
              <xsd:all>
                <xsd:element ref="ns2:Comments" minOccurs="0"/>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8cb8a4-eb0e-49e6-8103-76558136bbb9" elementFormDefault="qualified">
    <xsd:import namespace="http://schemas.microsoft.com/office/2006/documentManagement/types"/>
    <xsd:import namespace="http://schemas.microsoft.com/office/infopath/2007/PartnerControls"/>
    <xsd:element name="Comments" ma:index="8" nillable="true" ma:displayName="Comments" ma:format="Dropdown"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c545a03-34ad-4cb9-87a7-2add8d6928d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5623f73-ddea-4bb9-8f39-89c2b1e1580b"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0eb657b8-ffec-4f84-99f0-40c4f87831e2}" ma:internalName="TaxCatchAll" ma:showField="CatchAllData" ma:web="05623f73-ddea-4bb9-8f39-89c2b1e158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1C1CF3-8CA6-472D-8EB9-FA984B02AE53}">
  <ds:schemaRefs>
    <ds:schemaRef ds:uri="http://schemas.microsoft.com/DataMashup"/>
  </ds:schemaRefs>
</ds:datastoreItem>
</file>

<file path=customXml/itemProps2.xml><?xml version="1.0" encoding="utf-8"?>
<ds:datastoreItem xmlns:ds="http://schemas.openxmlformats.org/officeDocument/2006/customXml" ds:itemID="{96191B0B-6CD9-4AAD-BDE3-2E13063DCACF}">
  <ds:schemaRefs>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888cb8a4-eb0e-49e6-8103-76558136bbb9"/>
    <ds:schemaRef ds:uri="05623f73-ddea-4bb9-8f39-89c2b1e1580b"/>
    <ds:schemaRef ds:uri="http://purl.org/dc/dcmitype/"/>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98ACE181-E646-4DD0-AEAE-B28E3DB1205C}">
  <ds:schemaRefs>
    <ds:schemaRef ds:uri="http://schemas.microsoft.com/sharepoint/v3/contenttype/forms"/>
  </ds:schemaRefs>
</ds:datastoreItem>
</file>

<file path=customXml/itemProps4.xml><?xml version="1.0" encoding="utf-8"?>
<ds:datastoreItem xmlns:ds="http://schemas.openxmlformats.org/officeDocument/2006/customXml" ds:itemID="{DB13A4E0-CE45-46A4-A031-335046FF3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8cb8a4-eb0e-49e6-8103-76558136bbb9"/>
    <ds:schemaRef ds:uri="05623f73-ddea-4bb9-8f39-89c2b1e158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1. Read me</vt:lpstr>
      <vt:lpstr>2. Micro purchasing decisions</vt:lpstr>
      <vt:lpstr>3. Charts</vt:lpstr>
      <vt:lpstr>4. Ranked purchasing decisions</vt:lpstr>
      <vt:lpstr>5. Control Tower-Mini Optimizer</vt:lpstr>
      <vt:lpstr>6. Distribution generators</vt:lpstr>
      <vt:lpstr>'1. Read 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Hoehner</dc:creator>
  <cp:keywords/>
  <dc:description/>
  <cp:lastModifiedBy>Conor Doherty</cp:lastModifiedBy>
  <cp:revision/>
  <dcterms:created xsi:type="dcterms:W3CDTF">2020-02-28T13:51:18Z</dcterms:created>
  <dcterms:modified xsi:type="dcterms:W3CDTF">2023-01-17T09:45:58Z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0x01010013920B12CD2E9D45B194435016C4C0BB</vt:lpwstr>
  </property>
  <property fmtid="{D5CDD505-2E9C-101B-9397-08002B2CF9AE}" pid="3" name="Order">
    <vt:r8>9400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