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uwprod-my.sharepoint.com/personal/asommer3_wisc_edu/Documents/Work_Documents/Projects/Antibiotic Resistance Testing/Manuscript/FinalDraft_Sommer/Supplementary/"/>
    </mc:Choice>
  </mc:AlternateContent>
  <xr:revisionPtr revIDLastSave="1089" documentId="8_{686AFA23-3C16-46EA-912E-408F790EB965}" xr6:coauthVersionLast="47" xr6:coauthVersionMax="47" xr10:uidLastSave="{E8197EC3-5591-44AC-BA66-73EF3EB1D50C}"/>
  <bookViews>
    <workbookView xWindow="20370" yWindow="-120" windowWidth="29040" windowHeight="17520" activeTab="1" xr2:uid="{00000000-000D-0000-FFFF-FFFF00000000}"/>
  </bookViews>
  <sheets>
    <sheet name="Table S1" sheetId="7" r:id="rId1"/>
    <sheet name="Table S2" sheetId="1" r:id="rId2"/>
    <sheet name="Table S3" sheetId="2" r:id="rId3"/>
    <sheet name="Table S4" sheetId="3" r:id="rId4"/>
    <sheet name="Table S5" sheetId="4" r:id="rId5"/>
    <sheet name="Table S6" sheetId="5" r:id="rId6"/>
    <sheet name="Table S7" sheetId="6" r:id="rId7"/>
  </sheets>
  <definedNames>
    <definedName name="_xlnm._FilterDatabase" localSheetId="1" hidden="1">'Table S2'!$A$1:$P$113</definedName>
    <definedName name="_xlnm._FilterDatabase" localSheetId="2" hidden="1">'Table S3'!$A$1:$O$72</definedName>
    <definedName name="_xlnm._FilterDatabase" localSheetId="3" hidden="1">'Table S4'!$A$1:$P$1</definedName>
    <definedName name="_xlnm._FilterDatabase" localSheetId="4" hidden="1">'Table S5'!$A$1:$O$294</definedName>
    <definedName name="_xlnm._FilterDatabase" localSheetId="5" hidden="1">'Table S6'!$A$1:$K$1</definedName>
    <definedName name="_xlnm._FilterDatabase" localSheetId="6" hidden="1">'Table S7'!$A$1:$K$46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+mYynTUamRYVaUx7y/QBH4oLR8bKOf6dZQS0vj2Oy1Y="/>
    </ext>
  </extLst>
</workbook>
</file>

<file path=xl/calcChain.xml><?xml version="1.0" encoding="utf-8"?>
<calcChain xmlns="http://schemas.openxmlformats.org/spreadsheetml/2006/main">
  <c r="Y32" i="4" l="1"/>
  <c r="Y27" i="4"/>
  <c r="Y35" i="2"/>
  <c r="Y30" i="2"/>
  <c r="Y35" i="1"/>
  <c r="Y30" i="1"/>
  <c r="Y34" i="2"/>
  <c r="Y33" i="2"/>
  <c r="Y32" i="2"/>
  <c r="Y29" i="2"/>
  <c r="Y28" i="2"/>
  <c r="Y27" i="2"/>
  <c r="Y33" i="1"/>
  <c r="Y34" i="1"/>
  <c r="Y32" i="1"/>
  <c r="Y28" i="1"/>
  <c r="Y29" i="1"/>
  <c r="Y27" i="1"/>
  <c r="Y30" i="4"/>
  <c r="Y31" i="4"/>
  <c r="Y26" i="4"/>
  <c r="Y25" i="4"/>
  <c r="Y29" i="4"/>
  <c r="W30" i="4" s="1"/>
  <c r="Y24" i="4"/>
  <c r="T25" i="4" s="1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U28" i="3"/>
  <c r="V28" i="3"/>
  <c r="W28" i="3"/>
  <c r="X28" i="3"/>
  <c r="Y28" i="3"/>
  <c r="U29" i="3"/>
  <c r="V29" i="3"/>
  <c r="W29" i="3"/>
  <c r="X29" i="3"/>
  <c r="Y29" i="3"/>
  <c r="U30" i="3"/>
  <c r="V30" i="3"/>
  <c r="W30" i="3"/>
  <c r="X30" i="3"/>
  <c r="Y30" i="3"/>
  <c r="U31" i="3"/>
  <c r="V31" i="3"/>
  <c r="W31" i="3"/>
  <c r="X31" i="3"/>
  <c r="Y31" i="3"/>
  <c r="U32" i="3"/>
  <c r="V32" i="3"/>
  <c r="W32" i="3"/>
  <c r="X32" i="3"/>
  <c r="Y32" i="3"/>
  <c r="U33" i="3"/>
  <c r="V33" i="3"/>
  <c r="W33" i="3"/>
  <c r="X33" i="3"/>
  <c r="Y33" i="3"/>
  <c r="U34" i="3"/>
  <c r="V34" i="3"/>
  <c r="W34" i="3"/>
  <c r="X34" i="3"/>
  <c r="Y34" i="3"/>
  <c r="U35" i="3"/>
  <c r="V35" i="3"/>
  <c r="W35" i="3"/>
  <c r="X35" i="3"/>
  <c r="Y35" i="3"/>
  <c r="U36" i="3"/>
  <c r="V36" i="3"/>
  <c r="W36" i="3"/>
  <c r="X36" i="3"/>
  <c r="Y36" i="3"/>
  <c r="U37" i="3"/>
  <c r="V37" i="3"/>
  <c r="W37" i="3"/>
  <c r="X37" i="3"/>
  <c r="Y37" i="3"/>
  <c r="U38" i="3"/>
  <c r="V38" i="3"/>
  <c r="W38" i="3"/>
  <c r="X38" i="3"/>
  <c r="Y38" i="3"/>
  <c r="U39" i="3"/>
  <c r="V39" i="3"/>
  <c r="W39" i="3"/>
  <c r="X39" i="3"/>
  <c r="Y39" i="3"/>
  <c r="U40" i="3"/>
  <c r="V40" i="3"/>
  <c r="W40" i="3"/>
  <c r="X40" i="3"/>
  <c r="Y40" i="3"/>
  <c r="U41" i="3"/>
  <c r="V41" i="3"/>
  <c r="W41" i="3"/>
  <c r="X41" i="3"/>
  <c r="Y41" i="3"/>
  <c r="U42" i="3"/>
  <c r="V42" i="3"/>
  <c r="W42" i="3"/>
  <c r="X42" i="3"/>
  <c r="Y42" i="3"/>
  <c r="U43" i="3"/>
  <c r="V43" i="3"/>
  <c r="W43" i="3"/>
  <c r="X43" i="3"/>
  <c r="Y43" i="3"/>
  <c r="U44" i="3"/>
  <c r="V44" i="3"/>
  <c r="W44" i="3"/>
  <c r="X44" i="3"/>
  <c r="Y44" i="3"/>
  <c r="U45" i="3"/>
  <c r="V45" i="3"/>
  <c r="W45" i="3"/>
  <c r="X45" i="3"/>
  <c r="Y45" i="3"/>
  <c r="U46" i="3"/>
  <c r="V46" i="3"/>
  <c r="W46" i="3"/>
  <c r="X46" i="3"/>
  <c r="Y46" i="3"/>
  <c r="U47" i="3"/>
  <c r="V47" i="3"/>
  <c r="W47" i="3"/>
  <c r="X47" i="3"/>
  <c r="Y47" i="3"/>
  <c r="U48" i="3"/>
  <c r="V48" i="3"/>
  <c r="W48" i="3"/>
  <c r="X48" i="3"/>
  <c r="Y48" i="3"/>
  <c r="Y27" i="3"/>
  <c r="X27" i="3"/>
  <c r="W27" i="3"/>
  <c r="V27" i="3"/>
  <c r="U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27" i="3"/>
  <c r="Y35" i="4" l="1"/>
  <c r="Y36" i="4"/>
  <c r="W35" i="4"/>
  <c r="Y34" i="4"/>
  <c r="T35" i="4"/>
  <c r="W25" i="4"/>
  <c r="T30" i="4"/>
  <c r="V70" i="3"/>
  <c r="T65" i="3"/>
  <c r="T57" i="3"/>
  <c r="X68" i="3"/>
  <c r="V62" i="3"/>
  <c r="X60" i="3"/>
  <c r="X53" i="3"/>
  <c r="W52" i="3"/>
  <c r="T52" i="3"/>
  <c r="W65" i="3"/>
  <c r="W57" i="3"/>
  <c r="Y55" i="3"/>
  <c r="Y71" i="3"/>
  <c r="Y63" i="3"/>
  <c r="T68" i="3"/>
  <c r="T60" i="3"/>
  <c r="T53" i="3"/>
  <c r="T71" i="3"/>
  <c r="T63" i="3"/>
  <c r="T55" i="3"/>
  <c r="Y52" i="3"/>
  <c r="W71" i="3"/>
  <c r="Y69" i="3"/>
  <c r="V68" i="3"/>
  <c r="X66" i="3"/>
  <c r="U65" i="3"/>
  <c r="W63" i="3"/>
  <c r="Y61" i="3"/>
  <c r="V60" i="3"/>
  <c r="X58" i="3"/>
  <c r="U57" i="3"/>
  <c r="W55" i="3"/>
  <c r="Y54" i="3"/>
  <c r="V53" i="3"/>
  <c r="T70" i="3"/>
  <c r="T62" i="3"/>
  <c r="Y72" i="3"/>
  <c r="V71" i="3"/>
  <c r="X69" i="3"/>
  <c r="U68" i="3"/>
  <c r="W66" i="3"/>
  <c r="Y64" i="3"/>
  <c r="V63" i="3"/>
  <c r="X61" i="3"/>
  <c r="U60" i="3"/>
  <c r="W58" i="3"/>
  <c r="Y56" i="3"/>
  <c r="V55" i="3"/>
  <c r="X54" i="3"/>
  <c r="U53" i="3"/>
  <c r="T69" i="3"/>
  <c r="T61" i="3"/>
  <c r="T54" i="3"/>
  <c r="X72" i="3"/>
  <c r="U71" i="3"/>
  <c r="W69" i="3"/>
  <c r="Y67" i="3"/>
  <c r="V66" i="3"/>
  <c r="X64" i="3"/>
  <c r="U63" i="3"/>
  <c r="W61" i="3"/>
  <c r="Y59" i="3"/>
  <c r="V58" i="3"/>
  <c r="X56" i="3"/>
  <c r="U55" i="3"/>
  <c r="W54" i="3"/>
  <c r="Y70" i="3"/>
  <c r="V69" i="3"/>
  <c r="X67" i="3"/>
  <c r="U66" i="3"/>
  <c r="W64" i="3"/>
  <c r="Y62" i="3"/>
  <c r="V61" i="3"/>
  <c r="X59" i="3"/>
  <c r="U58" i="3"/>
  <c r="W56" i="3"/>
  <c r="V54" i="3"/>
  <c r="W72" i="3"/>
  <c r="T67" i="3"/>
  <c r="T59" i="3"/>
  <c r="U52" i="3"/>
  <c r="V72" i="3"/>
  <c r="X70" i="3"/>
  <c r="U69" i="3"/>
  <c r="W67" i="3"/>
  <c r="Y65" i="3"/>
  <c r="V64" i="3"/>
  <c r="X62" i="3"/>
  <c r="U61" i="3"/>
  <c r="W59" i="3"/>
  <c r="Y57" i="3"/>
  <c r="V56" i="3"/>
  <c r="U54" i="3"/>
  <c r="U67" i="3"/>
  <c r="U59" i="3"/>
  <c r="T66" i="3"/>
  <c r="T58" i="3"/>
  <c r="V52" i="3"/>
  <c r="U72" i="3"/>
  <c r="W70" i="3"/>
  <c r="Y68" i="3"/>
  <c r="V67" i="3"/>
  <c r="X65" i="3"/>
  <c r="U64" i="3"/>
  <c r="W62" i="3"/>
  <c r="Y60" i="3"/>
  <c r="V59" i="3"/>
  <c r="X57" i="3"/>
  <c r="U56" i="3"/>
  <c r="Y53" i="3"/>
  <c r="T72" i="3"/>
  <c r="T64" i="3"/>
  <c r="T56" i="3"/>
  <c r="X52" i="3"/>
  <c r="X71" i="3"/>
  <c r="U70" i="3"/>
  <c r="W68" i="3"/>
  <c r="Y66" i="3"/>
  <c r="V65" i="3"/>
  <c r="X63" i="3"/>
  <c r="U62" i="3"/>
  <c r="W60" i="3"/>
  <c r="Y58" i="3"/>
  <c r="V57" i="3"/>
  <c r="X55" i="3"/>
  <c r="W53" i="3"/>
  <c r="U10" i="1"/>
  <c r="U32" i="1" s="1"/>
  <c r="X11" i="4"/>
  <c r="X31" i="4" s="1"/>
  <c r="W11" i="4"/>
  <c r="W31" i="4" s="1"/>
  <c r="V11" i="4"/>
  <c r="V31" i="4" s="1"/>
  <c r="U11" i="4"/>
  <c r="U31" i="4" s="1"/>
  <c r="T11" i="4"/>
  <c r="T31" i="4" s="1"/>
  <c r="S11" i="4"/>
  <c r="S31" i="4" s="1"/>
  <c r="X10" i="4"/>
  <c r="X30" i="4" s="1"/>
  <c r="V10" i="4"/>
  <c r="V30" i="4" s="1"/>
  <c r="U10" i="4"/>
  <c r="U30" i="4" s="1"/>
  <c r="S10" i="4"/>
  <c r="S30" i="4" s="1"/>
  <c r="X9" i="4"/>
  <c r="X29" i="4" s="1"/>
  <c r="W9" i="4"/>
  <c r="W29" i="4" s="1"/>
  <c r="W32" i="4" s="1"/>
  <c r="V9" i="4"/>
  <c r="V29" i="4" s="1"/>
  <c r="U9" i="4"/>
  <c r="U29" i="4" s="1"/>
  <c r="T9" i="4"/>
  <c r="T29" i="4" s="1"/>
  <c r="T32" i="4" s="1"/>
  <c r="S9" i="4"/>
  <c r="S29" i="4" s="1"/>
  <c r="X6" i="4"/>
  <c r="W6" i="4"/>
  <c r="V6" i="4"/>
  <c r="U6" i="4"/>
  <c r="T6" i="4"/>
  <c r="S6" i="4"/>
  <c r="X5" i="4"/>
  <c r="V5" i="4"/>
  <c r="U5" i="4"/>
  <c r="S5" i="4"/>
  <c r="X4" i="4"/>
  <c r="W4" i="4"/>
  <c r="V4" i="4"/>
  <c r="U4" i="4"/>
  <c r="T4" i="4"/>
  <c r="S4" i="4"/>
  <c r="Y12" i="3"/>
  <c r="X12" i="3"/>
  <c r="W12" i="3"/>
  <c r="V12" i="3"/>
  <c r="U12" i="3"/>
  <c r="T12" i="3"/>
  <c r="Y11" i="3"/>
  <c r="X11" i="3"/>
  <c r="W11" i="3"/>
  <c r="V11" i="3"/>
  <c r="U11" i="3"/>
  <c r="T11" i="3"/>
  <c r="Y10" i="3"/>
  <c r="X10" i="3"/>
  <c r="W10" i="3"/>
  <c r="V10" i="3"/>
  <c r="U10" i="3"/>
  <c r="T10" i="3"/>
  <c r="Y6" i="3"/>
  <c r="X6" i="3"/>
  <c r="W6" i="3"/>
  <c r="V6" i="3"/>
  <c r="U6" i="3"/>
  <c r="T6" i="3"/>
  <c r="Y5" i="3"/>
  <c r="X5" i="3"/>
  <c r="W5" i="3"/>
  <c r="V5" i="3"/>
  <c r="U5" i="3"/>
  <c r="T5" i="3"/>
  <c r="Y4" i="3"/>
  <c r="X4" i="3"/>
  <c r="W4" i="3"/>
  <c r="V4" i="3"/>
  <c r="U4" i="3"/>
  <c r="T4" i="3"/>
  <c r="X12" i="2"/>
  <c r="X34" i="2" s="1"/>
  <c r="W12" i="2"/>
  <c r="W34" i="2" s="1"/>
  <c r="V12" i="2"/>
  <c r="V34" i="2" s="1"/>
  <c r="U12" i="2"/>
  <c r="U34" i="2" s="1"/>
  <c r="T12" i="2"/>
  <c r="T34" i="2" s="1"/>
  <c r="S12" i="2"/>
  <c r="S34" i="2" s="1"/>
  <c r="X11" i="2"/>
  <c r="X33" i="2" s="1"/>
  <c r="W11" i="2"/>
  <c r="W33" i="2" s="1"/>
  <c r="V11" i="2"/>
  <c r="V33" i="2" s="1"/>
  <c r="U11" i="2"/>
  <c r="U33" i="2" s="1"/>
  <c r="T11" i="2"/>
  <c r="T33" i="2" s="1"/>
  <c r="S11" i="2"/>
  <c r="S33" i="2" s="1"/>
  <c r="X10" i="2"/>
  <c r="X32" i="2" s="1"/>
  <c r="W10" i="2"/>
  <c r="W32" i="2" s="1"/>
  <c r="V10" i="2"/>
  <c r="V32" i="2" s="1"/>
  <c r="U10" i="2"/>
  <c r="U32" i="2" s="1"/>
  <c r="T10" i="2"/>
  <c r="T32" i="2" s="1"/>
  <c r="S10" i="2"/>
  <c r="S32" i="2" s="1"/>
  <c r="X6" i="2"/>
  <c r="W6" i="2"/>
  <c r="W39" i="2" s="1"/>
  <c r="V6" i="2"/>
  <c r="U6" i="2"/>
  <c r="T6" i="2"/>
  <c r="S6" i="2"/>
  <c r="X5" i="2"/>
  <c r="W5" i="2"/>
  <c r="W38" i="2" s="1"/>
  <c r="V5" i="2"/>
  <c r="U5" i="2"/>
  <c r="U38" i="2" s="1"/>
  <c r="T5" i="2"/>
  <c r="S5" i="2"/>
  <c r="X4" i="2"/>
  <c r="W4" i="2"/>
  <c r="V4" i="2"/>
  <c r="U4" i="2"/>
  <c r="U37" i="2" s="1"/>
  <c r="T4" i="2"/>
  <c r="S4" i="2"/>
  <c r="X12" i="1"/>
  <c r="X34" i="1" s="1"/>
  <c r="W12" i="1"/>
  <c r="W34" i="1" s="1"/>
  <c r="V12" i="1"/>
  <c r="V34" i="1" s="1"/>
  <c r="U12" i="1"/>
  <c r="U34" i="1" s="1"/>
  <c r="T12" i="1"/>
  <c r="T34" i="1" s="1"/>
  <c r="S12" i="1"/>
  <c r="S34" i="1" s="1"/>
  <c r="X11" i="1"/>
  <c r="X33" i="1" s="1"/>
  <c r="W11" i="1"/>
  <c r="W33" i="1" s="1"/>
  <c r="V11" i="1"/>
  <c r="V33" i="1" s="1"/>
  <c r="U11" i="1"/>
  <c r="U33" i="1" s="1"/>
  <c r="T11" i="1"/>
  <c r="T33" i="1" s="1"/>
  <c r="S11" i="1"/>
  <c r="S33" i="1" s="1"/>
  <c r="X10" i="1"/>
  <c r="X32" i="1" s="1"/>
  <c r="W10" i="1"/>
  <c r="W32" i="1" s="1"/>
  <c r="V10" i="1"/>
  <c r="V32" i="1" s="1"/>
  <c r="T10" i="1"/>
  <c r="T32" i="1" s="1"/>
  <c r="S10" i="1"/>
  <c r="S32" i="1" s="1"/>
  <c r="X6" i="1"/>
  <c r="W6" i="1"/>
  <c r="V6" i="1"/>
  <c r="U6" i="1"/>
  <c r="T6" i="1"/>
  <c r="S6" i="1"/>
  <c r="X5" i="1"/>
  <c r="W5" i="1"/>
  <c r="V5" i="1"/>
  <c r="U5" i="1"/>
  <c r="T5" i="1"/>
  <c r="S5" i="1"/>
  <c r="X4" i="1"/>
  <c r="W4" i="1"/>
  <c r="V4" i="1"/>
  <c r="U4" i="1"/>
  <c r="T4" i="1"/>
  <c r="S4" i="1"/>
  <c r="T37" i="2" l="1"/>
  <c r="V38" i="2"/>
  <c r="X39" i="2"/>
  <c r="X37" i="2"/>
  <c r="T39" i="2"/>
  <c r="X38" i="2"/>
  <c r="X40" i="2" s="1"/>
  <c r="V37" i="2"/>
  <c r="V40" i="2" s="1"/>
  <c r="X35" i="2"/>
  <c r="S38" i="2"/>
  <c r="V39" i="2"/>
  <c r="X32" i="4"/>
  <c r="V32" i="4"/>
  <c r="X35" i="1"/>
  <c r="S35" i="1"/>
  <c r="W35" i="1"/>
  <c r="U40" i="2"/>
  <c r="W37" i="2"/>
  <c r="W40" i="2" s="1"/>
  <c r="S39" i="2"/>
  <c r="W35" i="2"/>
  <c r="S35" i="2"/>
  <c r="U35" i="2"/>
  <c r="S27" i="2"/>
  <c r="S37" i="2"/>
  <c r="W27" i="2"/>
  <c r="X29" i="2"/>
  <c r="U39" i="2"/>
  <c r="U29" i="2"/>
  <c r="W29" i="2"/>
  <c r="W28" i="2"/>
  <c r="V28" i="2"/>
  <c r="V27" i="2"/>
  <c r="U27" i="2"/>
  <c r="T38" i="2"/>
  <c r="T40" i="2" s="1"/>
  <c r="T28" i="2"/>
  <c r="S28" i="2"/>
  <c r="V29" i="2"/>
  <c r="X27" i="2"/>
  <c r="U28" i="2"/>
  <c r="X28" i="2"/>
  <c r="S29" i="2"/>
  <c r="T27" i="2"/>
  <c r="T29" i="2"/>
  <c r="T35" i="1"/>
  <c r="Y37" i="4"/>
  <c r="X27" i="1"/>
  <c r="X37" i="1"/>
  <c r="T28" i="1"/>
  <c r="T38" i="1"/>
  <c r="V29" i="1"/>
  <c r="V39" i="1"/>
  <c r="S27" i="1"/>
  <c r="S37" i="1"/>
  <c r="U28" i="1"/>
  <c r="U38" i="1"/>
  <c r="W29" i="1"/>
  <c r="W39" i="1"/>
  <c r="X29" i="1"/>
  <c r="X39" i="1"/>
  <c r="W28" i="1"/>
  <c r="W38" i="1"/>
  <c r="U27" i="1"/>
  <c r="U37" i="1"/>
  <c r="V27" i="1"/>
  <c r="V37" i="1"/>
  <c r="U35" i="1"/>
  <c r="X28" i="1"/>
  <c r="X38" i="1"/>
  <c r="W27" i="1"/>
  <c r="W37" i="1"/>
  <c r="S29" i="1"/>
  <c r="S39" i="1"/>
  <c r="V35" i="1"/>
  <c r="T27" i="1"/>
  <c r="T37" i="1"/>
  <c r="T29" i="1"/>
  <c r="T39" i="1"/>
  <c r="V28" i="1"/>
  <c r="V38" i="1"/>
  <c r="S28" i="1"/>
  <c r="S38" i="1"/>
  <c r="U29" i="1"/>
  <c r="U39" i="1"/>
  <c r="S25" i="4"/>
  <c r="S35" i="4"/>
  <c r="W24" i="4"/>
  <c r="W27" i="4" s="1"/>
  <c r="W34" i="4"/>
  <c r="W37" i="4" s="1"/>
  <c r="U26" i="4"/>
  <c r="U36" i="4"/>
  <c r="X24" i="4"/>
  <c r="X34" i="4"/>
  <c r="V26" i="4"/>
  <c r="V36" i="4"/>
  <c r="U25" i="4"/>
  <c r="U35" i="4"/>
  <c r="X26" i="4"/>
  <c r="X36" i="4"/>
  <c r="W26" i="4"/>
  <c r="W36" i="4"/>
  <c r="S24" i="4"/>
  <c r="S27" i="4" s="1"/>
  <c r="S34" i="4"/>
  <c r="V25" i="4"/>
  <c r="V35" i="4"/>
  <c r="S32" i="4"/>
  <c r="T24" i="4"/>
  <c r="T27" i="4" s="1"/>
  <c r="T34" i="4"/>
  <c r="T37" i="4" s="1"/>
  <c r="X25" i="4"/>
  <c r="X35" i="4"/>
  <c r="U24" i="4"/>
  <c r="U34" i="4"/>
  <c r="S26" i="4"/>
  <c r="S36" i="4"/>
  <c r="U32" i="4"/>
  <c r="V24" i="4"/>
  <c r="V34" i="4"/>
  <c r="T26" i="4"/>
  <c r="T36" i="4"/>
  <c r="V35" i="2"/>
  <c r="T35" i="2"/>
  <c r="V7" i="2"/>
  <c r="T13" i="2"/>
  <c r="S13" i="2"/>
  <c r="W7" i="2"/>
  <c r="U13" i="2"/>
  <c r="U7" i="2"/>
  <c r="X7" i="2"/>
  <c r="V13" i="2"/>
  <c r="X13" i="2"/>
  <c r="S7" i="2"/>
  <c r="W13" i="2"/>
  <c r="T7" i="2"/>
  <c r="S40" i="2" l="1"/>
  <c r="V30" i="2"/>
  <c r="U30" i="1"/>
  <c r="S37" i="4"/>
  <c r="U40" i="1"/>
  <c r="W40" i="1"/>
  <c r="S30" i="2"/>
  <c r="U30" i="2"/>
  <c r="W30" i="2"/>
  <c r="T30" i="2"/>
  <c r="X30" i="2"/>
  <c r="V30" i="1"/>
  <c r="X37" i="4"/>
  <c r="U27" i="4"/>
  <c r="V37" i="4"/>
  <c r="V27" i="4"/>
  <c r="X40" i="1"/>
  <c r="X30" i="1"/>
  <c r="W30" i="1"/>
  <c r="S40" i="1"/>
  <c r="S30" i="1"/>
  <c r="T30" i="1"/>
  <c r="V40" i="1"/>
  <c r="T40" i="1"/>
  <c r="X27" i="4"/>
  <c r="U37" i="4"/>
</calcChain>
</file>

<file path=xl/sharedStrings.xml><?xml version="1.0" encoding="utf-8"?>
<sst xmlns="http://schemas.openxmlformats.org/spreadsheetml/2006/main" count="8058" uniqueCount="2079">
  <si>
    <t>Strain</t>
  </si>
  <si>
    <t>Taxa</t>
  </si>
  <si>
    <t>Sanger Seq</t>
  </si>
  <si>
    <t>Glycerol Stock</t>
  </si>
  <si>
    <t>Location</t>
  </si>
  <si>
    <t>Sample Type</t>
  </si>
  <si>
    <t>Ampicillin Zone</t>
  </si>
  <si>
    <t>Ceftiofur Zone</t>
  </si>
  <si>
    <t>Tetracycline Zone</t>
  </si>
  <si>
    <t>AS0466</t>
  </si>
  <si>
    <t>Escherichia coli (Verified EMB Green Sheen)</t>
  </si>
  <si>
    <t>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TCGTTTACGGCGTGGACTACCAGGGTATCTAATCCTGTTTGCTCCCCACGCTTTCGCACC</t>
  </si>
  <si>
    <t>DCC M102</t>
  </si>
  <si>
    <t>DCC</t>
  </si>
  <si>
    <t>Manure</t>
  </si>
  <si>
    <t>AS0255</t>
  </si>
  <si>
    <t>Escherichia coli (Verified EMB Green Sheen and WGS)</t>
  </si>
  <si>
    <t>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NNNTCCATCTCTGNAAAGTTCTGTGGATGTCAAGACCAGGTAAGGTTCTTCGCGTTGCATCGAATTAAACCACATGCTCCACCGCTTGTGCGGGCCCCCGTCAATTCATTTGAGTTTTAACCTTGCGGCCGTACTCCCCAGGCGGTCGACTTAACGCGTTAGCTCCGGAAGCCACGCCTCAAGGGCACAACCTCCAAGTCGACATCGTTTACGGCGTGGACTACCAGGGTATCTAATCCTGTTTGCTC</t>
  </si>
  <si>
    <t>1B Fly Stock</t>
  </si>
  <si>
    <t>Fly</t>
  </si>
  <si>
    <t>Source</t>
  </si>
  <si>
    <t>Amp</t>
  </si>
  <si>
    <t>Chlor</t>
  </si>
  <si>
    <t>XNL</t>
  </si>
  <si>
    <t>CF</t>
  </si>
  <si>
    <t>Gent</t>
  </si>
  <si>
    <t>Tet</t>
  </si>
  <si>
    <t>AS0540</t>
  </si>
  <si>
    <t>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NNNTNCATCTCTGNAAAGTTCCGTGGATGTCAAGACCAGGTAAGGTTCTTCGCGTTGCATCGAATTAAACCACATGCTCCACCGCTTGTGCGGGCCCC</t>
  </si>
  <si>
    <t>Arlington</t>
  </si>
  <si>
    <t>R</t>
  </si>
  <si>
    <t>AS1195</t>
  </si>
  <si>
    <t>No 16s sequence</t>
  </si>
  <si>
    <t>37D Fly Stock</t>
  </si>
  <si>
    <t>I</t>
  </si>
  <si>
    <t>AS0868</t>
  </si>
  <si>
    <t>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TCGTTTACGGCGTGGACTAC</t>
  </si>
  <si>
    <t>D07A Fly Pool</t>
  </si>
  <si>
    <t>S</t>
  </si>
  <si>
    <t>AS1060</t>
  </si>
  <si>
    <t>GGNTA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TCGTTTACGGCGTGGACTACCAGGGTATCTAATCCTGTTTGCTCCCCACGCTTTCGCACCTGA</t>
  </si>
  <si>
    <t>D05C Fly Pool</t>
  </si>
  <si>
    <t>AS1193</t>
  </si>
  <si>
    <t>28B Fly Stock</t>
  </si>
  <si>
    <t>AS0236</t>
  </si>
  <si>
    <t>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TCGTTTACGGCGTGGACTACCAGGGTATCTAATCCTGTTTGCTCCCC</t>
  </si>
  <si>
    <t>DCC Stock #26/M77</t>
  </si>
  <si>
    <t>AS1046</t>
  </si>
  <si>
    <t>ACCTACTTCTTTTGCAACCCACTCCCATGGTGTNNNNNN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</t>
  </si>
  <si>
    <t>T04C Fly Pool</t>
  </si>
  <si>
    <t>AS1149</t>
  </si>
  <si>
    <t>ACCTACTTCTTTTGCAACCCACTCCCATGGTGNNNNNNNNGGTGTGTACAAGGCCCGGGAACGTATTCACCGTGGCN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</t>
  </si>
  <si>
    <t>D13A Fly Pool</t>
  </si>
  <si>
    <t>AS1191</t>
  </si>
  <si>
    <t>30C Fly Stock</t>
  </si>
  <si>
    <t>AS1192</t>
  </si>
  <si>
    <t>33B Fly Stock</t>
  </si>
  <si>
    <t>AS0246</t>
  </si>
  <si>
    <t>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CTTAACGCGTTAGCTCCGGAAGCCACGCCTCAAGGGCACAACCTCCAAGTCGACATCG</t>
  </si>
  <si>
    <t>AS0444</t>
  </si>
  <si>
    <t>CCATGGTGTGACGGGNGGTGTGTACAAGGCCCGGGAACGTATTCACCGNGN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TCGTTTACGGCGTGGACTACCAGGGTATCTAATCCTGTTTGCTCCCCACGCTTTCGCACCTGAGCGTCAGTCTTCGTCCAGGGNGCCGCCTTCGCCACCGGTATTCCTCCAGATCTCTACNCATTTCACCGCTACACCTGGAATTCTA</t>
  </si>
  <si>
    <t>Breakpoints (mm)</t>
  </si>
  <si>
    <t>AS0492</t>
  </si>
  <si>
    <t>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</t>
  </si>
  <si>
    <t>DCC Stock #36/M87</t>
  </si>
  <si>
    <t>Enterobacterales</t>
  </si>
  <si>
    <t>Disk Content</t>
  </si>
  <si>
    <t>Susceptible</t>
  </si>
  <si>
    <t>Intermediate</t>
  </si>
  <si>
    <t>Resistant</t>
  </si>
  <si>
    <t>AS0500</t>
  </si>
  <si>
    <t>TACCTACTTCTTTTGCAACCCACTCCCATGGTGNNNNNNGCGGTGTGTACAAGGCCCGGGAACGTATTCACCGTGGCN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</t>
  </si>
  <si>
    <t>Ampicillin</t>
  </si>
  <si>
    <t>10ug</t>
  </si>
  <si>
    <t>≥ 17</t>
  </si>
  <si>
    <t>14-16</t>
  </si>
  <si>
    <t>≤ 13</t>
  </si>
  <si>
    <t>AS0502</t>
  </si>
  <si>
    <t>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NNNNNNNTCTCTGAAAACTTCCGTGGATGTCAAGACCAGGTAAGGTTCTTCGCGTTGCATCGAATTAAACCACATGCTCCACCGCTTGTGCGGGCCCCCGTCAATTCATTTGAGTTTTAACCTTGCGGCCGTACTCCCCAGGCGGTCGACTTAACGCGTTAGCTCCGGAAG</t>
  </si>
  <si>
    <t>Chloramphenicol</t>
  </si>
  <si>
    <t>30ug</t>
  </si>
  <si>
    <t>≥ 18</t>
  </si>
  <si>
    <t>13-17</t>
  </si>
  <si>
    <t>≤ 12</t>
  </si>
  <si>
    <t>AS0514</t>
  </si>
  <si>
    <t>TAAGCTACCTACTTCTTTTGCAACCCACTCCCATGGNGNGNNNN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</t>
  </si>
  <si>
    <t>Ceftiofur</t>
  </si>
  <si>
    <t>≥ 21</t>
  </si>
  <si>
    <t>18-20</t>
  </si>
  <si>
    <t>≤ 17</t>
  </si>
  <si>
    <t>AS0515</t>
  </si>
  <si>
    <t>A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TTCTCATCTCTGAAAAGTTCTGTGGATGTCAAGACCAGGTAAGGTTCTTCGCGTTGCATCGAATTAAACCACATGCTCCACCGCTTGTGCGGGCCCCCGTCAATTCATTTGAGTTTTAACCTTGCGGCCGTACTCCCCAGGCGGTCGACTTAACGCGTTAGCTCCGGAAGCCACGCCTCAAGGGCACAACC</t>
  </si>
  <si>
    <t>Cefalothin</t>
  </si>
  <si>
    <t>15-17</t>
  </si>
  <si>
    <t>≤ 14</t>
  </si>
  <si>
    <t>AS0890</t>
  </si>
  <si>
    <t>AAGGTTAAGCTACCTACTTCTTTTGCAACCCACTCCCATGGTGNNNNNNNN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NNNNNCATCTCNNNNNNNTTCCGTGGATGTCAAGACCAGGTAAGGTTCTTCGCGTTGCATCGAATTAAACCACATGCTCCACCGCTTGTGCGGGCCCCCGTCAATTCATTTGAGTTTTAACCTTGCGGCCGTACTCCCCAGGCGGTCGACTTAACGCGTTAGCTCCGGAAGCCACGCCTCAAGGGCACAACCTCCAAGT</t>
  </si>
  <si>
    <t>Gentamycin</t>
  </si>
  <si>
    <t>AS1185</t>
  </si>
  <si>
    <t>19B Fly Stock</t>
  </si>
  <si>
    <t>Tetracycline</t>
  </si>
  <si>
    <t>≥ 15</t>
  </si>
  <si>
    <t>12-14</t>
  </si>
  <si>
    <t>≤11</t>
  </si>
  <si>
    <t>AS1196</t>
  </si>
  <si>
    <t>42A Fly Stock</t>
  </si>
  <si>
    <t>AS1199</t>
  </si>
  <si>
    <t>39C Fly Stock</t>
  </si>
  <si>
    <t>AS0235</t>
  </si>
  <si>
    <t>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CTTAACGCGTTAGCTCCGGAAGCCACGCCTCAAGGGCACAACCTCCAAGTCGACATCGTTTACGGCGTGGACTACCAGGGTATCTAATCCTGTTTGCTCCCCACGCTTT</t>
  </si>
  <si>
    <t>AS0247</t>
  </si>
  <si>
    <t>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</t>
  </si>
  <si>
    <t>DCC Stock #30/M81</t>
  </si>
  <si>
    <t>AS0334</t>
  </si>
  <si>
    <t>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NGTTCCCGAAGGCACNNNTCCATCTCTGNAAAGTTCTGTGGATGTCAAGACCAGGTAAGGTTCTTCGCGTTGCATCGAATTAAACCACATGCTCCACCGCTTGTGCGGGCCCCCGTCAATTCATTTGAGTTTTAACCTTGCGGCCGTACTCCCCAGGCGGTCGACTTAACGCGTTAGCTCCGGAAGCCACGCCTCAAGGGCACAACCTCCAAGTCGACATCGTTTACGGCGTGGACTACCAGGGTATCTAATCCTGTTTGCTCC</t>
  </si>
  <si>
    <t>14B Fly Stock</t>
  </si>
  <si>
    <t>AS0344</t>
  </si>
  <si>
    <t>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NNNNCCATCTCTGNNNNGTTCTGTGGATGTCAAGACCAGGTAAGGTTCTTCGCGTTGCATCGAATTAAACCACATGCTCCACCGCTTGTGCGGGCCCCCGTCAAT</t>
  </si>
  <si>
    <t>19A Fly Stock</t>
  </si>
  <si>
    <t>AS0453</t>
  </si>
  <si>
    <t>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TCGTTTACGGCGTGGACTACCAGGGTATCTAATCCTGTTTGCTCCCCACGCTTTCGCACCTGAGCGTCAGTCTTCGTCCAGGGGGCCGCCTTCGCCACCGGTATTCCTCCAGATCTCTACGCATTTCACCGCTACACCTGGAA</t>
  </si>
  <si>
    <t>AS0455</t>
  </si>
  <si>
    <t>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NAATCCATCTCTGAAAAGTTCTGTGGATGTCAAGACCAGGTAAGGTTCTTCGCGTTGCATCGAATTAAACCACATGCTCCACCGCTTGTGCGGGCCCCCGTCAATTCATTTGAGTTTTAACCTTGCGGCCGTACTCCCCAGGCGGTCGACTTTAACGCGTTAGCTCCGGAAGCCACGCCTCAAGGGCACAACCTCCAAGTCGACATCGTTTACGGCGTGGACTACCAGGGTATCTAATCCTGTTTGCTCCCCACGCTTTCGCACCTGAGCGTCAGTCTTCGTCCAGGGGGCCGCCTTCGCCACCGGTATTCNTCCAGATCTCTACGCATTTCANCGCTANACCTGGAAATTCTACCCCCCCTTCTACGAGACTTCAAGCTTGCC</t>
  </si>
  <si>
    <t>DCC Stock #22/M73</t>
  </si>
  <si>
    <t>AS0458</t>
  </si>
  <si>
    <t>N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NAANCCATCTCTGGAAAGTTCTGTGGATGTCAAGACCAGGTAAGGTTCTTCGCGTTGCATCGAATTAAACCACATGCTCCACCGCTTGTGCGGGCCCCCGTCAATTCATTTGAGTTTTAACCTTGCGGCCGTACTCCCCAGGCGGGTCGACTTAACGCGTTAGCTCCGGAAGCCACGCCTCAAGGGCACAACCTCCAAGTCGACATCGTTTACGGCGTGGACTACCAGGGTATCTAATCNTGTTTGCTCCCCACGCTTTCGCACCTGAGCGTCAGTCTTCGTCCAGGGGGGCCGCCTTTCGCCACCGGGTATTCCTCCAAGATNTCTACGCAT</t>
  </si>
  <si>
    <t>AS0459</t>
  </si>
  <si>
    <t>ANATCAAGTGGTAGCGCCCTCCCGAAGGTTAAGCTANCTACTTCTTTTGCAACCCACTCNCATGGTGTGACGGGN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ANTCNCATCTCTGAAAAGTTCTGTGGATGTCAAGACCAGGTAAGGTTCTTCGCGTTGCATCGAATTAAACCACATGCTCCACCGCTTGTGCGGGCCCCCGTCAATTCATTTGAGTTTTAACCTTGCGGCCGTACTCCCCAGGCGGTCGACTTAACGCGTTAGCTCCGGAAGCCACGCCTCAAGGGCACAACCTCCAAGTCGACATCGTTTACGGCGTGGACTACCAGGGTATCTAATCCTGTTTGCTCCCCACGCTTTCGCACCTGAGCGTCAGTCTTCGTCCAG</t>
  </si>
  <si>
    <t>DCC Stock #05/M56</t>
  </si>
  <si>
    <t>AS0480</t>
  </si>
  <si>
    <t>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NGTTCCCGAAGGCACNNNNNCATCTCTGAAAANTTCNGTGGATGTCAAGACCAGGTAAGGTTCTTCGCGTTGCATCGAATTAAACCACATGCTCCACCGCTTGTGCGGGCCCCCGTCAATTCATTTGAGTTTTAACCTTGCGGCCGTACTCCCCAGGCGGTCGACTTAACGCGTTAGCTCCGGAAGCCACGCCTCAAGGGCACAACCTCCAAGTCGACATCGTTTACGGCGTGGACTACCAGGGTATCTAATCCTGTTTGCTCCCCACGCTTTCGCACCTGAGCGTCAGTCTTCGTCCAGGGGGCCGCCTTCGCCACCGGTATTCCTCCAGAT</t>
  </si>
  <si>
    <t>AS0484</t>
  </si>
  <si>
    <t>TCTTTTGCAACCCACTCCCATGGTGNGNN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TCGTTTACGGCGTGGACTACCAGGGTATCTAATCCTGTTTGCTCCCCACGCTTTCGCACCTGAGCGTCAGTCTTCGTCCAGGGGGCCG</t>
  </si>
  <si>
    <t>AS0487</t>
  </si>
  <si>
    <t>AAGCTACCTACTTCTTTTGCAACCCACTCCCATGGTGNNNNNN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NCGTACTCCCCAGGCGGTCGACTTAACGCGTTAGCTCCGGAAGCCACGCCTCAAG</t>
  </si>
  <si>
    <t>AS0490</t>
  </si>
  <si>
    <t>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TCGTTTACGGCGTGGACTACCA</t>
  </si>
  <si>
    <t>DCC Stock #32/M83</t>
  </si>
  <si>
    <t>AS0493</t>
  </si>
  <si>
    <t>GCTACCTACTTCTTTTGCAACCCACTCCCATGNNNNNNNNNGNGGTGTGTACAAGGCCCGGGAACGTATTCACCGNGNNNTNN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</t>
  </si>
  <si>
    <t>DCC Stock #41/M92</t>
  </si>
  <si>
    <t>AS0494</t>
  </si>
  <si>
    <t>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CTTAACGCGTTAGCTC</t>
  </si>
  <si>
    <t>AS0496</t>
  </si>
  <si>
    <t>A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CTTAACGCGTTAGCTCCGGAAGCCACGCCTCAAGGGCACAACCTCCAAGTCGACATCGTTTACGGCG</t>
  </si>
  <si>
    <t>DCC Stock #16/M67</t>
  </si>
  <si>
    <t>AS0505</t>
  </si>
  <si>
    <t>CCTACTTCTTTTGCAACCCACTCCCATGGTGNGNNN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</t>
  </si>
  <si>
    <t>DCC Stock #35/M86</t>
  </si>
  <si>
    <t>AS0510</t>
  </si>
  <si>
    <t>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NTTCNCATCTCTGAAAACTTCCGTGGATGTCAAGACCAGGTAAGGTTCTTCGCGTTGCATCGAATTAAACCACATGCTCCACCGCTTGTGCGGGCCCCCGTCAATTCATTTGAGTTTTAACCTTGCGGCCGTACTCCCCAGGCGGTCGACTTAACGCGTTAGCTCCGGAAGCCACGCCTCAAG</t>
  </si>
  <si>
    <t>DCC Stock #10/M61</t>
  </si>
  <si>
    <t>AS0513</t>
  </si>
  <si>
    <t>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NTTCNCATCTCTGNAAANTTCNGTGGATGTCAAGACCAGGTAAGGTTCTTCGCGTTGCATCGAATTAAACCACATGCTCCACCGCTTGTGCGGGCCCCCGTCAATTCATTTGAGTTTTAACCTTGCGGCCGTACTCCCC</t>
  </si>
  <si>
    <t>DCC Stock #25/M76</t>
  </si>
  <si>
    <t>AS0556</t>
  </si>
  <si>
    <t>CTACCTACTTCTTTTGCAACCCACTCCCATGGTGN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</t>
  </si>
  <si>
    <t>AS0731</t>
  </si>
  <si>
    <t>TACCTACTTCTTTTGCAACCCACTCCCATGGTGNGNN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</t>
  </si>
  <si>
    <t>T2A Fly Pool</t>
  </si>
  <si>
    <t>AS0908</t>
  </si>
  <si>
    <t>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NNTCNCATCTCTGAAAACTTCNGTGGATGTCAAGACCAGGTAAGGTTCTTCGCGTTGCATCGAATTAAACCACATGCTCCACCGCTTGTGCGGGCCCCCGTCAATTCATTTGAGTTTTAACCTTGCGGCCGTACTCCCCAGGCGGTCGACTTAACGCGTTAGCTCCGGAAGCCAC</t>
  </si>
  <si>
    <t>AS1044</t>
  </si>
  <si>
    <t>AGCTACCTACTTCTTTTGCAACCCACTCCCATGGTGTNNNNNN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NNNNNCATCTCTGNNNANTTCNGTGGATGTCAAGACCAGGTAAGGTTCTTCGCGTTGCATCGAATTAAACCACATGCTCCACCGCTTGTGCGGGCCCCCGTCAATTCATTTGAGTTTTAACCTTGCGGCCGTACTCCCCAGGCGGTCGACTTAACGCGTTAGCTCCGGAAGCCACGCCTCAAGGGCACAACCTCCAAGTCGACATC</t>
  </si>
  <si>
    <t>AS1130</t>
  </si>
  <si>
    <t>AGCTACCTACTTCTTTTGCAACCCACTCCCATGGTGTGNNNNN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</t>
  </si>
  <si>
    <t>AS1186</t>
  </si>
  <si>
    <t>23D Fly Stock</t>
  </si>
  <si>
    <t>AS1194</t>
  </si>
  <si>
    <t>33A Fly Stock</t>
  </si>
  <si>
    <t>AS0392</t>
  </si>
  <si>
    <t>GCGGTGTGTACAATGCCCGGGAACNTATTCACCGTGGNATTCTGATCCACGATTACTAGCGATTCCGACTTCATGGAGTCGAGTTGCAGACTCCAATCNGGACTACGACGCACTTTATGAGGTCCGCTTGCTCTCGCGAGGTCGCTTCTCTTTGTATGCGCCATTGTAGCACGTGTGTAGCCCTGGTCGTAAGGGCCATGATGACTTGACGTCATCCCCACCTTCCTCCAGTTTATCACTGGCAGTCTCCTTTGAGTTCCCGGCCGGACCGCTGGCAACAAAGGATAAGGGTTGCGCTCGTTGCGGGACTTAACCCAACATTTCACAACACGAGCTGACGACAGCCATGCAGCACCTGTCTCACNGTTCCCGAAGGCACNNNCNCATCTCTGAAAACTTCNGTGGATGTCAAGACCAGGTAAGGTTCTTCGCGTTGCATCGAATTAAACCACATGCTCCACCGCTTGTGCGGGCCCCCGTCAATTCATTTGAGTTTTAACCTTGCGGCCGTACTCCCCAGGCGGTCGACTT</t>
  </si>
  <si>
    <t>44A Fly Stock</t>
  </si>
  <si>
    <t>AS0449</t>
  </si>
  <si>
    <t>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TCGTTTACGGCGTGGACTACCAGGGTATCTAATCCTGTTTGCTCCCCACGC</t>
  </si>
  <si>
    <t>AS0497</t>
  </si>
  <si>
    <t>GCTACCTACTTCTTTTGCAACCCACTCCCATGGTGNGNNN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</t>
  </si>
  <si>
    <t>DCC Stock #11/M62</t>
  </si>
  <si>
    <t>AS0508</t>
  </si>
  <si>
    <t>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CTTAACGCGTTAGCTCCGGAAGCCACGCCTCAAGGGCACAACCTCCAAGTCGACATCGTTTACGGCGTGGACTACCAGGGTATCTAATCCTG</t>
  </si>
  <si>
    <t>DCC Stock #20/M71</t>
  </si>
  <si>
    <t>AS0511</t>
  </si>
  <si>
    <t>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</t>
  </si>
  <si>
    <t>DCC Stock #01/M52</t>
  </si>
  <si>
    <t>AS0544</t>
  </si>
  <si>
    <t>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</t>
  </si>
  <si>
    <t>AS0546</t>
  </si>
  <si>
    <t>TA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NNTCTCATCTCTGAAAACTTCCGTGGATGTCAAGACCAGGTAAGGTTCTTCGCGTTGCATCGAATTAAACCACATGCTCCACCGCTTGTGCGGGCCCCCGTCAATTCATTTGAGTTTTAACCTTGCGGCCGTACTCCCCAGGCG</t>
  </si>
  <si>
    <t>DCC Stock #50/M101</t>
  </si>
  <si>
    <t>AS0547</t>
  </si>
  <si>
    <t>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NNNNNCATCTCTGNNAANTTCCGTGGATGTCAAGACCAGGTAAGGTTCTTCGCGTTGCATCGAATTAAACCACATGCTCCACCGCTTGTGCGGGCCCCCGTCAATTCATTTGAGTTTTAACCTTGCGGCC</t>
  </si>
  <si>
    <t>DCC Stock #45/M96</t>
  </si>
  <si>
    <t>AS0701</t>
  </si>
  <si>
    <t>TTAAGCTACCTACTTCTTTTGCAACCCACTCCCATGGTGTGNNNNN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</t>
  </si>
  <si>
    <t>AS0861</t>
  </si>
  <si>
    <t>AAGCTACCTACTTCTTTTGCAACCCACTCCCATGGTGTGNNNNNN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</t>
  </si>
  <si>
    <t>T12A Fly Pool</t>
  </si>
  <si>
    <t>AS0867</t>
  </si>
  <si>
    <t>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</t>
  </si>
  <si>
    <t>D02A Fly Pool</t>
  </si>
  <si>
    <t>AS0887</t>
  </si>
  <si>
    <t>AAGGTTAAGCTACCTACTTCTTTTGCAACCCACTCCCATGGTGTGACGGGN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CTTAACGCGTTAGCTCCGGAAGCCACGCCTCAAG</t>
  </si>
  <si>
    <t>AS0909</t>
  </si>
  <si>
    <t>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NGNTCCCGAAGGCACCNTCNCATCTCTNNNAAGTTCTGTGGATGTCAAGACCAGGTAAGGTTCTTCGCGTTGCATCGAATTAAACCACATGCTCCACCGCTTGTGCGGGCCCCCGTCAATTCATTTGAGTTTTAACCTTGCGGCCGTACTCCCCAGGCGGTCGACTTAACGCGTTAGCTCCGGAAGCCA</t>
  </si>
  <si>
    <t>D15A Fly Pool</t>
  </si>
  <si>
    <t>AS0917</t>
  </si>
  <si>
    <t>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NTTNNCATCTCNNNNNNCTTCCGTGGATGTCAAGACCAGGTAAGGTTCTTCGCGTTGCATCGAATTAAACCACATGCTCCACCGCTTGTGCGGGCCCCCGTCAATTCATTTGAGTTTTAACCTTGCGGCCGTACTCCCCAGGCGGTCGACTTAACGCGTTAGCTCCGGAAGCCAC</t>
  </si>
  <si>
    <t>AS0980</t>
  </si>
  <si>
    <t>CCGAAGGTTAAGCTACCTACTTCTTTTGCAACCCACTCCCATGGTGNNNNNNNNGGN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NNNNCCATCTCTGNNNNGTTCTGTGGATGTCAAGACCAGGTAAGGTTCTTCGCGTTGCATCGAATTAAACCACATGCTCCACCGCTTGTGCGGGCCCCCGTCAATTCATTTGAGTTTTAACCTTGCGGCCGTACTCCCCAGGCGGTCGACTTAACGCGTTAGCTCCGGAAGCCACGCCTCAAGGGCACAACCTCCAAGTCGACATCGTTTACGGCGTGGACTACCAGGGTATCTAATCCTGTTTGCTCCCCACGCTTTCGCAC</t>
  </si>
  <si>
    <t>AS1200</t>
  </si>
  <si>
    <t>39D Fly Stock</t>
  </si>
  <si>
    <t>AS1201</t>
  </si>
  <si>
    <t>39B Fly Stock</t>
  </si>
  <si>
    <t>AS0242</t>
  </si>
  <si>
    <t>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TCGTTTACGGCGTGGACTACCAGGGTATCTAATCCTGTTTGCTCCCCACGC</t>
  </si>
  <si>
    <t>42E fly stock</t>
  </si>
  <si>
    <t>AS0245</t>
  </si>
  <si>
    <t>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NTNNNCATCTCTGAAAANTTCNGTGGATGTCAAGACCAGGTAAGGTTCTTCGCGTTGC</t>
  </si>
  <si>
    <t>18B Fly Stock</t>
  </si>
  <si>
    <t>AS0286</t>
  </si>
  <si>
    <t>TA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TCGTTTACGGCGTGGACTACCAGGGTATCTAATCCTGTTTGCTCCCCACGCTTTCGCACCTGAGCGTCAGTCTTCGTCCAGGGGGCCGCCTTCGC</t>
  </si>
  <si>
    <t>37C Fly Stock</t>
  </si>
  <si>
    <t>AS0289</t>
  </si>
  <si>
    <t>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TCGTTTACGGCGTGGACTACCAGGGTATCTAATCCTGTTTGCTCCCCACGCTTTCGCACCTGAGCGTCAGTCTTCGTCCAGGGGGCCGCCTT</t>
  </si>
  <si>
    <t>42C Fly Stock</t>
  </si>
  <si>
    <t>AS0336</t>
  </si>
  <si>
    <t>CTACCTACTTCTTTTGCAACCCACTCCCATGGTGTGANN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</t>
  </si>
  <si>
    <t>16A Fly Stock</t>
  </si>
  <si>
    <t>AS0433</t>
  </si>
  <si>
    <t>TA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TCGTTTACGGCGTGGACTACCAGGGTATCTAATCCTGTTTGCTCCCCACGCTTTCGCACCTGAGCGTCAGTCTTC</t>
  </si>
  <si>
    <t>AS0446</t>
  </si>
  <si>
    <t>AC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</t>
  </si>
  <si>
    <t>AS0450</t>
  </si>
  <si>
    <t>TACCTACTTCTTTTGCAACCCACTCCCATGGNGTGNN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</t>
  </si>
  <si>
    <t>AS0451</t>
  </si>
  <si>
    <t>CTACTTCTTTTGCN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NNNNCATCTCTGAAAANTTCNGTGGATGTCAAGACCAGGTAAGGTTCTTCGCGTTGCATCGAATTAAACCACATGCTCCACCGCTTGTGCGGGCCCCCGTCAATTCATTTGAGTTTTAACCTTGCGGCCGTACTCCCCAGGCGGTCGACTTAACGCGTTAGCTCCGGAAGCCACGCCTCAAGGGCACAACCTCCAAGTCGACATCGTTTACGGCGTGGACTACCAGGGTATCTAATCCTGTTTGCTCCCCACGCTTTCGCACCTGAGCGTCAGTCTTCGTCCAGGGGGCCGCCTTCGCCACCGGGTATTCCTCCAGATCTCTACGCATTTCACCGCTACACCTGGAA</t>
  </si>
  <si>
    <t>AS0462</t>
  </si>
  <si>
    <t>GACGCACTTTATGAGGTCCGCTTGCTCTCGCGAGGTCGCTTCTCTTTGTATGCGCCATTGTAGCACGTGTGTAGCCCTGGTCGTAAGGGCCATGATGACTTGACGTCATCCCCACCTTCCTCCAGTTTATCACTGGCAGTCTCCTTTGAGTTCCCGGCCGGACCGCTGGCAACAAAGGATAAGGGTTGCGCTCGTTGCGGGACTTAACCCAACATTTCACAACACGAGCTGACGACAGCCATGCAGCACCTGTCTCACGGTTCCCGAAGGCACATTCNCATCTCTGAAAACTTCCGTGGATGTCAAGACCAGGTAAGGTTCTTCGCGTTGCATCGAATTAAACCACATGCTCCACCGCTTGTGCGGGCCCCCGTCAATTCATTTGAGTTTTAACCTTGCGGCCGTACTCCCCAGGCGGTCGACTTAACGCGTTAGCTCCGGAAGCCACGCCTCAAGGGGCACAACCTCCAAGTCGACATCGTTTACGGCGTGGACTACCAGGGTATCTAATCCTGTTTGCTCCCCACGCTTTTCGCACCTGAGCGTCAGTCTTCG</t>
  </si>
  <si>
    <t>DCC Stock #06/M57</t>
  </si>
  <si>
    <t>AS0488</t>
  </si>
  <si>
    <t>AAGCTACCTACTTCTTTTGCAACCCACTCCCATGGTGNGNNNN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</t>
  </si>
  <si>
    <t>DCC Stock #45/M97</t>
  </si>
  <si>
    <t>AS0504</t>
  </si>
  <si>
    <t>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</t>
  </si>
  <si>
    <t>AS0541</t>
  </si>
  <si>
    <t>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</t>
  </si>
  <si>
    <t>AS0543</t>
  </si>
  <si>
    <t>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</t>
  </si>
  <si>
    <t>AS0705</t>
  </si>
  <si>
    <t>CTTCTTTTGCAACCCACTCCCATGGTGNGNNN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NGTTCCCGAAGGCACNNTCNCATCTCTGNNAAGTTCTGTGGATGTCAAGACCAGGTAAGGTTCTTCGCGTTGCATCGAATTAAACCACATGCTCCACCGCTTGTGCGGGCCCCCGTCAATTCATTTGAGTTTTAACCTTGCGGCCGTACTCCCCAGGCGGTCGACTTAACGCGTTAGCTCCGGAAGCCACGCCTCAAGGGCACAACCTCCAAGTCGACATCGTTTACGGCGTGGACTACCAGGGTATCTAATCCTGTTTGCTCCCCACGCTTTCGCACCTGA</t>
  </si>
  <si>
    <t>AS0730</t>
  </si>
  <si>
    <t>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NACNNNNNNATCTCTGAAAACTTCCGTGGATGTCAAGACCAGGTAAGGTTCTTCGCGTTGCATCGAATTAAACCACATGCTCCACCGCTTGTGCGGGCCCCCGTCAATTCA</t>
  </si>
  <si>
    <t>AS0733</t>
  </si>
  <si>
    <t>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NNNNNATCTCTGAAAACTTCCGTGGATGTCAAGACCAGGTAAGGTTCTTCGCGTTGCATCGAATTAAACCACATG</t>
  </si>
  <si>
    <t>AS0766</t>
  </si>
  <si>
    <t>TTAAGCTACCTACTTCTTTTGCAACCCACTCCCATGGNGTNNNNNNN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NACNTTCTCATCTCTGAAAACTTCCGTGGATGTCAAGACCAGGTAAGGTTCTTCGCGTTGCATCGAATTAAACCACATGCTCCACCGCTTGTGCGGGCCCCCGTCAATTCATTTGAGTTTTAACCTTGCGGCCGTACTCCCCAGGCGGTCGACTTAACGCGTTAGCTCCGGAAGCCACGCCTCAAG</t>
  </si>
  <si>
    <t>AS0797</t>
  </si>
  <si>
    <t>TCTTTTGCAN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</t>
  </si>
  <si>
    <t>AS0865</t>
  </si>
  <si>
    <t>AGCGCCCTCCCGAAGGTTAAGCTACCTACTTCTTTTGCAACCCACTCCCATGGTGTGNNNGGN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NNNNCCATCTCTGNNNNGTTCTGTGGATGTCAAGACCAGGTAAGGTTCTTCGCGTTGCATCGAATTAAACCACATGCTCCACCGCTTGTGCGGGCCCCCGTCAATTCATTTGAGTTTTAACCTTGCGGCCGTACTCCCCAGGCGGTCGACTTAACGCGTTAGCTCCGGAAGCCACGCCTCAAGGGCACAACCTCCAAGTCGACATCGTTTACGGCGTGGACTACCAGGGTATCTAATCCTGTTTGCTCCCCACGCTTTCG</t>
  </si>
  <si>
    <t>AS0866</t>
  </si>
  <si>
    <t>GGTTA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AATCCATCTCTGNNNNGTTCTGTGGATGTCAAGACCAGGTAAGGTTCTTCGCGTTGCATCGAATTAAACCACATGCTCCACCGCTTGTGCGGGCCCCCGTCAATTCATTTGAGTTTTAACCTTGCGGCCGTACTCCCCAGGCGGTCGACTTAACGCGTTAGCTCCGGAAGCCACGCCTCAAGGGCACAACCTCCAAGTCGACATCGTTTACGGCGTGGACTACCAG</t>
  </si>
  <si>
    <t>AS0872</t>
  </si>
  <si>
    <t>CTCCCGAAGGTTAAGCTACCTACTTCTTTTGCAACCCACTCCCATGGTGTGNNNNN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</t>
  </si>
  <si>
    <t>AS0979</t>
  </si>
  <si>
    <t>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NNNNCCATCTCTGNNNNGTTCTGTGGATGTCAAGACCAGGTAAGGTTCTTCGCGTTGCATCGAATTAAACCACATGCTCCACCGCTTGTGCGGGCCCCCGTCAATTCATTTGAGTTTTAACCTTGCGGCCGTACTCCCCAGGCGGTCGACTTAACGCGTTAGCTCCGGAAGC</t>
  </si>
  <si>
    <t>AS0259</t>
  </si>
  <si>
    <t>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CTTAACGCGTTAGCTCCGGAAGCCACGCCTCAAGGGCACAACCTCCAAGTCGACATCGTTTACGGCGTGGACTACCAGGGTATCTAATCCTGTTTG</t>
  </si>
  <si>
    <t>AS0398</t>
  </si>
  <si>
    <t>CCGAAGGTTA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CTTAACGCGTTAGCTCCGGAAGCCACGCCTCAAGGGCACAACCTCCAAGTCGACATCGTTTACGGCGTGGACTACCAGGGTATCTAATCCTGTTTGCTCCC</t>
  </si>
  <si>
    <t>02B Fly Stock</t>
  </si>
  <si>
    <t>AS0465</t>
  </si>
  <si>
    <t>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TCGTTTACGGCGTGGACTACCAGGGTATCTAATCCTGTTTGC</t>
  </si>
  <si>
    <t>AS0473</t>
  </si>
  <si>
    <t>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TCGTTTACGGCGTGGACTACCAGGGTATCTAATCCTGTTTGCTCCCC</t>
  </si>
  <si>
    <t>30B Fly Stock</t>
  </si>
  <si>
    <t>AS0477</t>
  </si>
  <si>
    <t>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TCGTTTACGGCGTGGACTACCAGGGTATCTAATCCTGTTTGCTCCCCACGCTTTCGCACCTGAGCGTCAGTCTTCGTCCAGGGGGCCGCCTTCGCCACCGGTATTCCTCCAGATCTCTACGCATTTCACCGCTACACCTGGAATT</t>
  </si>
  <si>
    <t>AS0545</t>
  </si>
  <si>
    <t>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</t>
  </si>
  <si>
    <t>DCC Stock #18/M69</t>
  </si>
  <si>
    <t>AS0957</t>
  </si>
  <si>
    <t>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NATCCATCTCTGGAAAGTTCTGTGGATGTCAAGACCAGGTAAGGTTCTTCGCGTTGCATCGAATTAAACCACATGCTCCACCGCTTGTGCGGGCCCCCGTCAATTCATTTGAGTTTTAACCTTGCGGCCGTACTCCCCAGGCGGTCGACTTAACGCGTTAGCTCCGGAAGCCACGCCTCAAGGGCACAACCTCCAA</t>
  </si>
  <si>
    <t>AS1184</t>
  </si>
  <si>
    <t>18A Fly Stock</t>
  </si>
  <si>
    <t>AS0244</t>
  </si>
  <si>
    <t>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TCGTTTACGGCGTGGACTAC</t>
  </si>
  <si>
    <t>44D Fly Stock</t>
  </si>
  <si>
    <t>AS0407</t>
  </si>
  <si>
    <t>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NNNTCCATCTCTGNAAAGTTCTGTGGATGTCAAGACCAGGTAAGGTTCTTCGCGTTGCATCGAATTAAACCACATGCTCCACCGCTTGTGCGGGCCCCCGTCAATTCATTTGAGTTTTAACCTTGCGGCCGTACTCCCCAGGCGGTCGACTTAACGCGTTAGCTCCGGAAGCCACGCCTCAAGGGCACAACCTCCAAGTCGACATCGTTTACGGCGTGGACTACCAGGGTATCTAATCCTGTTTGCTCCCCACGCTTTCGCACCTGAGCGTCAGTCTTCGTC</t>
  </si>
  <si>
    <t>AS0516</t>
  </si>
  <si>
    <t>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</t>
  </si>
  <si>
    <t>AS0539</t>
  </si>
  <si>
    <t>GNTA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</t>
  </si>
  <si>
    <t>AS0636</t>
  </si>
  <si>
    <t>GCTACCTACTTCTTTTGCAACCCACTCCCATGGTGNNNNNNN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</t>
  </si>
  <si>
    <t>AS0640</t>
  </si>
  <si>
    <t>CCTACTTCTTTTGCAACCCACTCCCATGGTGTNNNNNNN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</t>
  </si>
  <si>
    <t>AS1190</t>
  </si>
  <si>
    <t>22C Fly Stock</t>
  </si>
  <si>
    <t>AS1198</t>
  </si>
  <si>
    <t>39A Fly Stock</t>
  </si>
  <si>
    <t>AS0260</t>
  </si>
  <si>
    <t>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CTTAACGCGTTAGCTCCGGAAGCCACGCCTCAAGGGCACAACCTCCAAGTCGACATCGTTTACGGCGTGGACTACCAGGGTATCTAATCCTGTTTGCT</t>
  </si>
  <si>
    <t>AS0282</t>
  </si>
  <si>
    <t>CTACTTCTTTTGCAACCCACTCCCATGGTGTGN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NGTTCCCGAAGGCACATNNTCATCTCTGAAAANTTCNGTGGATGTCAAGACCAGGTAAGGTTCTTCGCGTTGCATCGAATTAAACCACATGCTCCACCGCTTGTGCGGGCCCCCGTCAATTCATTTGAGTTTTAACCTTGCGGCCGTACTCCCCAGGCGGTCGACTTAACGCGTTAGCTCCGGAAGCCACGCCTCAAGGGCACAACCTCCAAGTCGACATCGTTTACGGCGTGGACTACCAGGGTATCTAATCCTGTTTGCTCCCCACGCTTTCGCACCTGAGCGTCAGTCTTCGTCCAGGGGGCCGCCT</t>
  </si>
  <si>
    <t>AS0264</t>
  </si>
  <si>
    <t>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NGTTCCCGAAGGCACNNNNCCATCTCTGNAAAGTTCTGTGGATGTCAAGACCAGGTAAGGTTCTTCGCGTTGCATCGAATTAAACCACATGCTCCACCGCTTGTGCGGGCCCCCGTCAATTCATTTGAGTTTTAACCTTGCGGCCGTACTCCCCAGGCGGTCGACTTAACGCGTTAGCTCCGGAAGCCACGCCTCAAGGGCACAACCTCCAAGTCGACATCGTTTACGGCGTGGACTACCAGGGTATCTAATCCTGTTTGCTCCCCACGCTTTCGCACCTGAGCGTCAGTCTTCGTCCAGGGGGCCGCCTTCGCCACCGGTATTCCTCCAGATCTCTACGCATTT</t>
  </si>
  <si>
    <t>03A Fly Stock</t>
  </si>
  <si>
    <t>AS0421</t>
  </si>
  <si>
    <t>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ANNNNCATCTCTGAAAANTTCNGTGGATGTCAAGACCAGGTAAGGTTCTTCGCGTTGCATCGAATTAAACCACATGCTCCACCGCTTGTGCGGGCCCCCGTCAATTCATTTGAGTTTTAACCTTGCGGCCGTACTCCCCAGGCGGTCGACTTAACGCGTTAGCTCCGGAAGCCACGCCTCAAGGGCACAACCTCCAAGTCGACATCGT</t>
  </si>
  <si>
    <t>AS0639</t>
  </si>
  <si>
    <t>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</t>
  </si>
  <si>
    <t>AS0732</t>
  </si>
  <si>
    <t>TACCTACTTCTTTTGCAACCCACTCCCATGGTGTGAN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</t>
  </si>
  <si>
    <t>AS1189</t>
  </si>
  <si>
    <t>22A Fly Stock</t>
  </si>
  <si>
    <t>AS0261</t>
  </si>
  <si>
    <t>NATAAAGTGGTAGCGCCCTCCCGAAGGTTA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CTTAACGCGTTAGCTCCGGAAGCCACGCCTCAAGGGCACAACCTCCAAGTCGACATCGTTTACGGCGTGGACTACCAGGGTATCTAATCCTGTTTGCTC</t>
  </si>
  <si>
    <t>AS0287</t>
  </si>
  <si>
    <t>GTTAAG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AGCATCTCTGCTAAGTTCTGTGGATGTCAAGACCAGGTAAGGTTCTTCGCGTTGCATCGAATTAAACCACATGCTCCACCGCTTGTGCGGGCCCCCGTCAATTCATTTGAGTTTTAACCTTGCGGCCGTACTCCCCAGGCGGTCGATTTAACGCGTTAGCTCCGGAAGCCACGCCTCAAGGGCACAACCTCCAAATCGACATCGTTTACGGCGTGGACTACCAGGGTATCTAATCCTGTTTGCTCCCCACGCTTTCGCACCTGAGCGTCAGTCTTTGTCCAGGGGGCCGCCTTCGCCACCGGTATTCCTCCAGATCTCTACGCAT</t>
  </si>
  <si>
    <t>AS0386</t>
  </si>
  <si>
    <t>GTTAAGCCTACCTACTTCTTTTGCAACCCACTCCCATGGTGTGNNGGGCGGTGTGTACAAGGCCCGGGAACGTATTCACCGTAGCATTCTGATCTACGATTACTAGCGATTCCGACTTCATGGAGTCGAGTTGCAGACTCCAATCCGGACTACGACATACTTTATGAGGTCCGCTTGCTCTCGCGAGGTCGCTTCTCTTTGTATATGCCATTGTAGCACGTGTGTAGCCCTGGTCGTAAGGGCCATGATGACTTGACGTCATCCCCACCTTCCTCCAGTTTATCACTGGCAGTCTCCTTTGAGTTCCCGGCCGAACCGCTGGCAACAAAGGATAAGGGTTGCGCTCGTTGCGGGACTTAACCCAACATTTCACAACACGAGCTGACGACAGCCATGCAGCACCTGTCTCACAGTTCCCGAAGGCACCAANCCATCTCTGNNAAGTTCTGTGGATGTCAAGACCAGGTAAGGTTCTTCGCGTTGCATCGAATTAAACCACATGCTCCACCGCTTGTGCGGGCCCCCGTCAATTCATTTGAGTTTTAACCTTGCGGCCGTACTCCCCAGGCGGTCGATTTAACGCGTTAGCTCCGGAAGCCACGCCTCAAGGGCACAACCTCCAAATCGACATCGTTTACGGCGTGGACTACCAGGGTATCTAATCCTGTTTGCTCCCCACGCTTTCGCACCTGAGCGTCAGTCTTTGTCCAGGGGGCCGCCTTCGCCACCGGTATTCCTCCAGATCTCTACGCATTTCACCGCTACACCTGG</t>
  </si>
  <si>
    <t>40C Fly Stock</t>
  </si>
  <si>
    <t>AS0408</t>
  </si>
  <si>
    <t>Klebsiella pneumoniae</t>
  </si>
  <si>
    <t>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GNACCGCTGGCAACAAAGGATAAGGGTTGCGCTCGTTGCGGGACTTAACCCAACATTTCACAACACGAGCTGACGACAGCCATGCAGCACCTGTCTCACAGTTCCCGAAGGCACCAATCCATCTCTGGAAAGTTCTGTGGATGTCAAGACCAGGTAAGGTTCTTCGCGTTGCATCGAATTAAACCACATGCTCCACCGCTTGTGCGGGCCCCCGTCAATTCATTTGAGTTTTAACCTTGCGGCCGTACTCCCCAGGCGGTCGACTTAACGCGTTAGCTCCGGAAGCCACGCCTCAAGGGCACAACCTCCAAGTCGACATCGTTTACGGCGTGGACTACCAGGGTATCTAATCCTGTTTGCTCCCCACGCTTTCGCACCTGAGCGTCAGTCTTTGTCCAGGGGG</t>
  </si>
  <si>
    <t>09B Fly Stock</t>
  </si>
  <si>
    <t>AS0419</t>
  </si>
  <si>
    <t>10D Fly Stock</t>
  </si>
  <si>
    <t>AS0431</t>
  </si>
  <si>
    <t>TTAAGCTACCTACTTCTTTTGCAACCCACT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GTGGACTACCAGGGTATCTAATCCTGTTTGCTCCCCACGCTTTCGCACCTGAGCGTCA</t>
  </si>
  <si>
    <t>AS0452</t>
  </si>
  <si>
    <t>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G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GTGGACTACCAGGGTATCTAATCCTGTTTGCTCCCCACGCTTTCGCACCTGAGCGTCAGTCTTTGTCCAGGGGGGCCGCCTTTCGCCACCGGGTATTCCTCCAGATCTCTACGCATTTCACCGGCTACACC</t>
  </si>
  <si>
    <t>AS0454</t>
  </si>
  <si>
    <t>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GTGGACTACCAGGGTATCTAATCCTGTTTGCTCCCCCACGCTTTCGCACCTGAGCGTCAGTCTTTGTCCAGGGGGCCGCCTTCGCCACCGGTATTCCTCCAGATCTCTACGCATTTCACCGCTACACCTGGAA</t>
  </si>
  <si>
    <t>AS0460</t>
  </si>
  <si>
    <t>TGTGTNCAAGNCCCGGGAACGTATTCACCGAANNATTCTGATCTACGATTACTANCGATTCCGACTTCATGGAGTCGAGTTGCAGACTCCAATCCGGACTACGACATACTTTATGAGGTCCGCTTGCTCTCGCGAGGTCGCTTCTCTTTGTATATGCCATTGTAGCACGTGTGTAGCCCTGGTCGTAAGGGCCATGATGACTTGACGTCATCCCCACCTTCCTCCAGTTTATCACTGGCAGTCTCCTTTGAGTTCCCGGCCNAACCGCTGGCAACAAAGGATAAGGGTTGCGCTCGTTGCGGGACTTAACCCAACATTTCACAACACGAGCTGACGACAGCCATGCAGCACCTGTCTCACAGTTCCCGAAGGCACCAATCCATCTCTGGAAAGTTCTGTGGATGTCAAGACCAGGTAAGGTTCTTCGCGTTGCATCGAATTAAACCACATGCTCCACCGCTTGTGCGGGCCCCCGTCAATTCATTTGAGTTTTAACCTTGCGGNCGTACTCCCCAGGCGGTCGATTTAACGCGTTAGCTCCGGAAGCCACGCCTCAAGGGCACAACCTCCAAATCGACATCGTTTACGGCGGTGGACTACNAGGGTATCTAATCCTGTTTTGCTCCCCACGCTTTCGCACCTGAGCGTNAGTCTTTGTTCNANGGGGCCGCCTTCGCCACCGGGNATTCNTCCA</t>
  </si>
  <si>
    <t>AS0461</t>
  </si>
  <si>
    <t>TCTGATCTACGATTACTAGCGATTCCGACTTCATGGAGTCGAGTTGCAGACTCCAATCCGGACTACGACATACTTTATGAGGTCCGCTTGCTCTCGCGAGGTCGCTTCTCTTTGTATAT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GTGGACTACCAGGGTATCTAATCCTGTTTGCTCCCCACGCTTTCGCACCTGAGCGTCAGTCTTTTGTCCAGGGGGCCGCCTTCGCCACCGGGATTTCCTCCAGATCTCTACGCATTTCACCGCTACACCTGGAAATTCTACCC</t>
  </si>
  <si>
    <t>AS0464</t>
  </si>
  <si>
    <t>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NAACCGCTGGCAACAAAGGATAAGGGTTGCGCTCGTTGCGGGACTTAACCCAACATTTCACAACACGAGCTGACGACAGCCATGCAGCACCTGTCTCACAGTTCCCGAAGGCACCAAAGCATCTCTGCTAAGTTCTGTGGATGTCAAGACCAGGTAAGGTTCTTCGCGTTGCATCGAATTAAACCACATGCTCCACCGCTTGTGCGGGCCCCCGTCAATTCATTTGAGTTTTAACCTTGCGGCCGTACTCCCCAGGCGGTCGATTTAACGCGTTAGCTCCGGAAGCCACGCCTCAAGGGCACAACCTCCAAATCGACATCGTTTACGGCGTGGACTACCAGGGTATCTAATCCTGTTTGCTCCCCACGCTTTCGCACCTGAGCGTCAGTCTTTGTCCANGGGGCCGCCTTCGCCACCGGTATTCCTCCAGATCTCTACGCATTTCACCGCTACACCTGGNA</t>
  </si>
  <si>
    <t>AS0468</t>
  </si>
  <si>
    <t>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TCCATCTCTGGAAAGTTCTGTGGATGTCAAGACCAGGTAAGGTTCTTCG</t>
  </si>
  <si>
    <t>DCC M106</t>
  </si>
  <si>
    <t>AS0469</t>
  </si>
  <si>
    <t>CTACTTCTTTTGCAACCCACT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</t>
  </si>
  <si>
    <t>21A Fly Stock</t>
  </si>
  <si>
    <t>AS0470</t>
  </si>
  <si>
    <t>ACCTACTTCTTTTGCAACCCACTCCCATGGGTGTGACGGGCGGTGTGTACAAGGCCCGGGAACGTATTCACCGTAGCATTCTGATCTACGATTACTAGCGATTCCGACTTCATGGAGTCGAGTTGCAGACTCCAATCCGGACTACGACATACTTTATGAGGTCCGCTTGCTCTCGCGAGGTCGCTTCTCTTTGTATATGCCATTGTAGCACGTGTGTAGCCCTGGTCGTAAGGGCCATGATGACTTGACGTCATCCCCACCTTCCTCCAGTTTATCACTGGCAGTCTCCTTTGAGTTCCCGGCCGAACCGCTGGCAACAAAGGATAAGGGTTGCGCTCGTTGCGGGACTTAACCCAACATTTCACAACACGAGCTGACGACAGCCATGCAGCACCTGTCTCACAGTTCCCGAAGGCACCAATCCATCTCTGGAAAGTTCTGTGGATGTCAAGACCAGGTAAGGTTCTTCGCGTTGCATCGAATTAAACCACATGCTCCACCGCTTGTGCGGGCCCCCGTCAATTCATTTGAGTTTTAACCTTGCGGCCGTACTCCCCAGGCGGTC</t>
  </si>
  <si>
    <t>42B Fly Stock</t>
  </si>
  <si>
    <t>AS0471</t>
  </si>
  <si>
    <t>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GN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GAAGCCACGCCTCAAGGGCACAACCTCCAAATCGACATCGTTTACGGCGTGGACTACCAGGGTATCTAATCCTGTTTTGCTCCCCACGCTTTCGCACCTGAGCGTCA</t>
  </si>
  <si>
    <t>27A Fly Stock</t>
  </si>
  <si>
    <t>AS0479</t>
  </si>
  <si>
    <t>CCCATGGTGTGACGGGCGGTGTGTACAAGGCCCGGGAACGTATTCACCGTAGCATTCTGATCTACGATTACTAGCGATTCCGACTTCATGGAGTCNAGTTGCAGACTCCAATCCGGACTACGACATACTTTATGAGGTCCGCTTGCTCTCGCGAGGTCGCTTCTCTTTGTATATGCCATTGTAGCACGTGTGTAGCCCTGGTCGTAAGGGCCATGATGACTTGACGTCATCCCCACCTTCCTCCAGTTTATCACTGGNAGTCTCCTTTGAGTTCCCGGCCTAACCGCTGGCAACAAAGGATAANGGTTGCGCTCGTTGCGGGACTTAACCCAACATTTCACAACACGAGCTGACGACAGCCATGCAGCACCTGTCTCACAGTTCCCGAAGGCACCAATCCATCTCTGGA</t>
  </si>
  <si>
    <t>AS0483</t>
  </si>
  <si>
    <t>AGGCCNNGNAACGTATTCACCGTAGCATTCTGATCTACCATTACTANNNATTCCGACTTCATGGAGTCNAGTTGNNNACTCCNATCCGGACTACNACNTACTTTATGAGGTCCGCTTGCTCTCNCGAGGTCGCTTCTCTTTGTATATGCCATTGTAGCACGTGTGTAGCCCTGGTCGTAAGGGNCATGATGACTTGACGTCATCCCCACCTTCCTCCAGTTTATCACTGGNAGNCTCCTTTGAGTTCCCGGNCNAACCGCTGGCAACAAAGGATAANGGTTGCGCTCGTTGCGGGACTTAACCCAACNTTTCACAACACGAGCTGACGACAGCCATGCAGCACCTGTCTCACAGTTCCCGAAGGCACCAANNCATCTCTGCNAAGTTCTGTGGATGTCAAGACNANGTAAGGNTCTTCGCGTTGCATCNAATTAAACCACATGC</t>
  </si>
  <si>
    <t>AS0489</t>
  </si>
  <si>
    <t>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NNACCGCTGGCAACAAAGGATAAGGGTTGCGCTCGTTGCGGGACTTAACCCAACATTTCACAACACGAGCTGACGACAGCCATGCAGCACCTGTCTCACAGTTCCCGAAGGCACCAATCCATCTCTGGAAAGTTCTGTGGATGTCAAGACCAGGTAAGGTTCTTCGCGTTGCATCGAATTAAACCACATGCTCCACCGCTTGTGCGGGC</t>
  </si>
  <si>
    <t>AS0491</t>
  </si>
  <si>
    <t>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NNACCGCTGGCAACAAAGGATAAGGGTTGCGCTCGTTGCGGGACTTAACCCAACATTTCACAACACGAGCTGACGACAGCCATGCAGCACCTGTCTCACAGTTCCCGAAGGCACCAATCCATCTCTGGAAAGTTCTGTGGATGTCAAGACCAGGTAAGGTTCTTCGCGTTGCATCGAATTAAACCACATGCTCCACCGCTTGTGCGGGCCCCCGTCAATTCATTTGAGTTTTAACCTTGCGGCCGTACTCCCCA</t>
  </si>
  <si>
    <t>AS0495</t>
  </si>
  <si>
    <t>AG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NCNNACCGCTGGCAACAAAGGATAAGGGTTGCGCTCGTTGCGGGACTTAACCCAACATTTCACAACACGAGCTGACGACAGCCATGCAGCACCTGTCTCACAGTTCCCGAAGGCACCAATCCATCTCTGGAAAGTTCTGTGGATGTCAAGACCAGGTAAGGTTCTTCGCGTTGCATCGAATTAAACCACATGCTCCACCGCTTGTGCG</t>
  </si>
  <si>
    <t>Cetiofur</t>
  </si>
  <si>
    <t>AS0498</t>
  </si>
  <si>
    <t>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GTGGACTACCAGGGTATCTAATCCTGTTTGCTCCCCACGCTT</t>
  </si>
  <si>
    <t>AS0499</t>
  </si>
  <si>
    <t>AAG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</t>
  </si>
  <si>
    <t>AS0506</t>
  </si>
  <si>
    <t>AG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</t>
  </si>
  <si>
    <t>AS0507</t>
  </si>
  <si>
    <t>GCTACCTACTTCTTTTGCAACCCACTCCCATGGTGNGNNNGGCG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TCCATCTCTGGAAAGTTCTGTGGATGTCAAGACCAGGTAAGGTTCTTCGCGTTGCATC</t>
  </si>
  <si>
    <t>AS0509</t>
  </si>
  <si>
    <t>AGCTACCTACTTCTTTTGCAACCCACTCCCATGGTGNGNNNGGCGGTGTGTACAAGGCCCGGGAACGTATTCACCGTAGCATTCTGATCTACGATTACTAGCGATTCCGACTTCATGGAGTCGAGTTGCAGACTCCAATCCGGACTACGACATACTTTATGAGGTCCGCTTGCTCTCGCGAGGTCGCTTCTCTTTGTATATGCCATTGTAGCACGTGTGTAGCCCTGGTCGTAAGGGCCATGATGACTTGACGTCATCCCCACCTTCCTCCAGTTTATCACTGGCAGTCTCCTTTGAGTTCCCGGCCG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</t>
  </si>
  <si>
    <t>DCC Stock #15/M66</t>
  </si>
  <si>
    <t>AS0521</t>
  </si>
  <si>
    <t>NN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TCCATCTCTGGAAAGTTCTGTGGATGTCAAGACCAGGTAAGGTTCTTCGCGTTGCATCGAATTAAACCACATGCTCCACCGCTTGTGCGGGCCCCCGTCAATTCATTTGAGTTTTAACCTTGCGGCCGTACT</t>
  </si>
  <si>
    <t>AS0531</t>
  </si>
  <si>
    <t>TCCGGNAACNNNTTCNCCNNANCATTCTGATCTNNNATTACTANCGATTCCNACTTCATGGANNCNAGTTGCANACTCCAATCCGGACTACGACATACTTTATGAGGTCCGCTTGCTCTCGCGAGGTCGCTTCTCTTTGTATATGCCATTGTAGCACGTGTGTANCCCTGGNCNTAAGGGCCATGATGACTTGACGTCATCCCCACCTTCCTCCAGTTTATCACTGGNAGTCTCCTTTGANTTCCCGGNCTAACCGCTGGNAACAAANGATAAGGGTTGCGCTCGNTGCGGGACTTAACCCAACATTTCACAACACNAGCTGACNACNGCCATGCAGCACCTGTCTCACAGTTCCCGAAGGCACCNANNCATCTCTGGAAAGTTCTGTGGATGNCAANACCAGGTAAGGTTCTTCGCGTTGCATCNAATTAAACCACNTGCTCCACCGCTTGTGCGGNNCCCCGTCAATTCATT</t>
  </si>
  <si>
    <t>AS0560</t>
  </si>
  <si>
    <t>GNTAAGCTACCTACTTCTTTTGCAACCCACTCCCATGGTGNGNNNGGCG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NNCATCTCTGNNNAGTTCTGTGGATGTCAAGACCAGGTAAGGTTCTTCGCGTTGCATCGAATTAAACCACATGCTCCACCGCTTGTGCGGGCCCCCGTCAATTCATTTGAGTTTTAACCTTGCGGCCGTACTCCCCAGGCGGTCGATTTAACGCGTTAGCTCCGGAAGCCACGCCTCAA</t>
  </si>
  <si>
    <t>AS0598</t>
  </si>
  <si>
    <t>TACCTACTTCTTTTGCAACCCACTCCCATGGTGNNNNNNNCG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AGCATCTCTGCTAAGTTCTGTGGATGTCAAGACCAGGTAAGGTTCTTCGCGTTGCATCGAATTAAACCACATGCTCCACCGCTTGTGCGGGCCCCCGTCAATTCATTTGAGTTTTAACCTTGCGGCCGTACTCCCCAGGCGGT</t>
  </si>
  <si>
    <t>AS0599</t>
  </si>
  <si>
    <t>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AGCATCTCTGCTAAGTTCTGTGGATGTCAAGACCAGGTAAGGTTCTTCGCGTTGCATCGAATTAAACCACATGCTCCACCGCTTGTGCGGGCCCCCGTCAA</t>
  </si>
  <si>
    <t>AS0886</t>
  </si>
  <si>
    <t>AGGTTAAGCTACCTACTTCTTTTGCAACCCACTCCCATGGTGTNNNNNNNGGTGTGTACAAGGCCCGGGAACGTATTCACCGTAGCATTCTGATCTACGATTACTAGCGATTCCGACTTCATGGAGTCGAGTTGCAGACTCCAATCCGGACTACGACATACTTTATGAGGTCCGCTTGCTCTCGCGAGGTCGCTTCTCTTTGTATATGCCATTGTAGCACGTGTGTAGCCCTGGTCGTAAGGGCCATGATGACTTGACGTCATCCCCACCTTCCTCCAGTTTATCACTGGCAGTCTCCTTTGAGTTCCCGGCCNAACCGCTGGCAACAAAGGATAAGGGTTGCGCTCGTTGCGGGACTTAACCCAACATTTCACAACACGAGCTGACGACAGCCATGCAGCACCTGTCTCACAGTTCCCGAAGGCACCAANNCATCTCTGNNAAGTTCTGTGGATGTCAAGACCAGGTAAGGTTCTTCGCGTTGCATCGAATTAAACCACATGCTCCACCGCTTGTGCGGGCCCCCGTCAATTCATTTGAGTTTTAACCTTGCGGCCGTACTCCCCAGGCGGTCGATTTAACGCGTTAGCTCCGGAAGCCACGCCTCAAGGGCACAACCTCCAAATCGACATCGTTTACGGCGTGGACTA</t>
  </si>
  <si>
    <t>AS0888</t>
  </si>
  <si>
    <t>TTAAG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G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GTGGACTACCAGGGTATCTAATCCTG</t>
  </si>
  <si>
    <t>AS0891</t>
  </si>
  <si>
    <t>AAGGTTAAG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NNACCGCTGGCAACAAAGGATAAGGGTTGCGCTCGTTGCGGGACTTAACCCAACATTTCACAACACGAGCTGACGACAGCCATGCAGCACCTGTCTCACAGTTCCCGAAGGCACCAANNCATCTCTGNNNAGTTCTGTGGATGTCAAGACCAGGTAAGGTTCTTCGCGTTGCATCGAATTAAACCACATGCTCCACCGCTTGTGCGGGCCCCCGTCAATTCATTTGAGTTTTAACCTTGCGGCCGTACTCCCCAGGCGGTCGATTTAACGCGTTAGCTCC</t>
  </si>
  <si>
    <t>AS0895</t>
  </si>
  <si>
    <t>TACCTACTTCTTTTGCAACCCACTCCCATGGTGTGNNNNNCG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</t>
  </si>
  <si>
    <t>D14A Fly Pool</t>
  </si>
  <si>
    <t>AS0897</t>
  </si>
  <si>
    <t>TACCTACTTCTTTTGCNACCCACTCCCATGGNNNNNNNNNGGGGGTGTACAAGGNCCGGGAACGTATTCACCGNAGCATTCTGATCTACGATTACTAGCGATTCCGACTTCATGGAGTCGAGTTGCAGACTCCAATCCGGACTACGACATACTTTATGAGGTCCGCTTGCTCTCGCGAGGTCGCTTCTCTTTGTATATGCCATTGTAGCACGTGTGTAGCCCTGGTCGTAAGGGCCATGATGACTTGACGTCATCCCCACCTTCCTCCAGTTTATCACTGGCAGTCTCCTTTGAGTTCCCGGCCGAACCGCTGGCAACAAAGGATAAGGGTTGCGCTCGTTGCGGGACTTAACCCAACATTTCACAACACGAGCTGACGACAGCCATGCAGCACCTGTCTCACAGTTCCCGAAGGCACCAATCCATCTCTGGAAAGTTCTGTGGATGTCAAGACCAGGTAAGGTTCTTCGCGTTGCATCGAATTAAACCACATGCTCCACCGCTTGTGCGGGCCCCCGTCAATTCATTTGAGTTTTAACCTTGCGGCCGTACTCCCCAGGC</t>
  </si>
  <si>
    <t>AS0963</t>
  </si>
  <si>
    <t>TAAGCTACCTACTTCTTTTGCAACCCACTCCCATGGTGNNNNNNNNGGNGTGTACAAGGCCCGGGAACGTATTCACCGTAGCATTCTGATCTACGATTACTAGCGATTCCGACTTCATGGAGTCGAGTTGCAGACTCCAATCCGGACTACGACATACTTTATGAGGTCCGCTTGCTCTCGCGAGGTCGCTTCTCTTTGTATATGCCATTGTAGCACGTGTGTAGCCCTGGTCGTAAGGGCCATGATGACTTGACGTCATCCCCACCTTCCTCCAGTTTATCACTGGCAGTCTCCTTTGAGTTCCCGGCCG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GTGGACTACCAGGGTATCTAATCC</t>
  </si>
  <si>
    <t>T14A Fly Pool</t>
  </si>
  <si>
    <t>AS0964</t>
  </si>
  <si>
    <t>AAGCGCCCTCCCGAAGGNTAANCTACCTACTTCTTTTGCAACCCACTCCCATGGTNNNNNNNNNGGNGNGTACAAGGCCCGGGAACGTATTCACCGTAGCNTTN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NNCATCTCTGNNAAGTTCTGTGGATGTCAAGACCAGGTAAGGTTCTTCGCGTTGCATCGAATTAAACCACATGCTCCACCGCTTGTGCGGGCCCCCGTCAATTCATTTGAGTTTTAACCTTGCGGCCGTACTCCCCAGGCGGTCGATTTAACGCGTTAGCTCCGGAAGCCACGCCTC</t>
  </si>
  <si>
    <t>T15A Fly Pool</t>
  </si>
  <si>
    <t>AS0971</t>
  </si>
  <si>
    <t>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G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</t>
  </si>
  <si>
    <t>AS0973</t>
  </si>
  <si>
    <t>AG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G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</t>
  </si>
  <si>
    <t>AS1041</t>
  </si>
  <si>
    <t>AGCTACCTACTTCTTTTGCAACCCACTCCCATGGTGTGNNNGNNG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AGCATCTCTGCTAAGTTCTGTGGATGTCAAGACCAGGTAAGGTTCTTCGCGTTGCATCGAATTAAACCACATGCTCCACCGCTTGTGCGGGCCCCCGTCAATTCATTTGAGTTTTAACCTTGCGGCCGTACTCCCCAGGCGGTCGATTTAACGCGTTAGCTCCGGAAGCCACGCCTCAAGGG</t>
  </si>
  <si>
    <t>D04C Fly Pool</t>
  </si>
  <si>
    <t>AS1105</t>
  </si>
  <si>
    <t>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G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GTGGACTACCAGGGTATCTAATCCTGTTTGCTCCCCACGCTTTCGCACCT</t>
  </si>
  <si>
    <t>T07C Fly Pool</t>
  </si>
  <si>
    <t>AS1106</t>
  </si>
  <si>
    <t>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G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GTGGACTACCAGGGTATCTAATCCTGTTTGCTCCCCACGCTTTCGCACCTGAGCG</t>
  </si>
  <si>
    <t>AS1150</t>
  </si>
  <si>
    <t>CTACCTACTTCTTTTGCAACCCACTCCCATGGTGNNNNNNNNGGTGTGTACAAGGCCCGGGAACGTATTCACCGTAGCATTCTGATCTACGATTACTAGCGATTCCGACTTCATGGAGTCGAGTTGCAGACTCCAATCCGGACTACGACATACTTTATGAGGTCCGCTTGCTCTCGCGAGGTCGCTTCTCTTTGTATATGCCATTGTAGCACGTGTGTAGCCCTGGTCGTAAGGGCCATGATGACTTGACGTCATCCCCACCTTCCTCCAGTTTATCACTGGCAGTCTCCTTTGAGTTCCCGGCCNAACCGCTGGCAACAAAGGATAAGGGTTGCGCTCGTTGCGGGACTTAACCCAACATTTCACAACACGAGCTGACGACAGCCATGCAGCACCTGTCTCACAGTTCCCGAAGGCACCAANNCATCTCTGNNAAGTTCTGTGGATGTCAAGACCAGGTAAGGTTCTTCGCGTTGCATCGAATTAAACCACATGCTCCACCGCT</t>
  </si>
  <si>
    <t>AS1158</t>
  </si>
  <si>
    <t>GCTACCTACTTCTTTTGCAACCCACTCCCATGGTGNNNNNNNCGGNGTGTACAAGGCCCGGGAACGTATTCACCGTAGCATTCTGATCTACGATTACTAGCGATTCCGACTTCATGGAGTCGAGTTGCAGACTCCAATCCGGACTACGACATACTTTATGAGGTCCGCTTGCTCTCGCGAGGTCGCTTCTCTTTGTATATGCCATTGTAGCACGTGTGTAGCCCTGGTCGTAAGGGCCATGATGACTTGACGTCATCCCCACCTTCCTCCAGTTTATCACTGGCAGTCTCCTTTGAGTTCCCGGCCNG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GTGGACTACCAGGGTATCTAATCCTGTTTGCTCCCCACGCTTTCGCACCTGAGCGTCAGTCTTT</t>
  </si>
  <si>
    <t>AS1159</t>
  </si>
  <si>
    <t>CCGAAGGTTAAGCTACCTACTTCTTTTGCAACCCACTCCCATGGTGTGNNNNGCG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AGCATCTCTGCTAAGTTCTGTGGATGTCAAGACCAGGTAAGGTTCTTCGCGTTGCATCGAATTAAACCACATGCTCCACCGCTTGTGCGGGCCCCCGTCAATTCATTTGAGTTTTAACCTTGCGGCCGTACTCCCCAGGCGGTCGATTTAACGCGTTAGCTCCGGAAGCCACGCCTCAAGGGCACAACCTCCAAATCGACATCGTTTACGGCGTGGACTACCAGGGTATCTAATCCTGTTTGCTCCCCACGCTTTCGCACCTGAGCGTCAGTCT</t>
  </si>
  <si>
    <t>AS1163</t>
  </si>
  <si>
    <t>TTACTAGNGATTCCGACTTCATGGAGTCGAGTTGCAGACTCCAATCCGGACTACGACATACTTTATGAGGTCCGCTTGCTCTCGCGAGGTCGCTTCTCTTTGTATATGCCATTGTAGCACGTGTGTAGCCCTGGTCGTAAGGGCCATGATGACTTGACGTCATCCCCACCTTCCTCCAGTTTATCACTGGNAGTCTCCTTTGAGTTCCCGGNCNAACCGCTGGCAACAAAGGATAAGGGTTGCGCTCGNTGCGGGACTTAACCCAACATTTCACAACACGAGCTGACGACAGCCATGCAGCACCTGTCTCACAGNTCCCGAAGGCACCAATCCATCTCTGGAAAGTTCTGTGGATGTCAAGACCAGGTAAGGTTCTTCNCGTTGCATCNAATTAAACCACATGCTCCACCGCTTGT</t>
  </si>
  <si>
    <t>AS1171</t>
  </si>
  <si>
    <t>NNGCCCTCCCGAAGGTTAAGCTACCTACTTCTTTTGCAACCCACTCCCATGGTGTNNNNNNCG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AGCATCTCTGCTAAGTTCTGTGGATGTCAAGACCAGGTAAGGTTCTTCGCGTTGCATCGAATTAAACCACATGCTCCACCGCTTGTGCGGGCCCCCGTCAATTCATTTGAGTTTTAACCTTGCGGCCGTACTCCCCAGGCGGTCGATTTAACGCGTTAGCTCCGGAAGCCACGCCTCAAGGGCACAACCTCCAAATCGACATCGTTTACGGCGTGGACTACCAGGGTATCTAATCCTGTTTGCTCCCCA</t>
  </si>
  <si>
    <t>AS1188</t>
  </si>
  <si>
    <t>TAAGCTACCTACTTCTTTTGCAACCCACTCCCATGGNNNNNNNNNGGGTGTGTACAAGGCCCGGGAACGTATTCACCGTAGCATTCTGATCTACGATTACTAGCGATTCCGACTTCATGGAGTCGAGTTGCAGACTCCAATCCGGACTACGACATACTTTATGAGGTCCGCTTGCTCTCGCGAGGTCGCTTCTCTTTGTATATGCCATTGTAGCACGTGTGTAGCCCTGGTCGTAAGGGCCATGATGACTTGACGTCATCCCCACCTTCCTCCAGTTTATCACTGGCAGTCTCCTTTGAGTTCCCGGCCNAACCGCTGGCAACAAAGGATAAGGGTTGCGCTCGTTGCGGGACTTAACCCAACATTTCACAACACGAGCTGACGACAGCCATGCAGCACCTGTCTCACAGTTCCCGAAGGCACCAANNNATCTCTGNNAAGTTCTGTGGATGTCAAGACCAGGTAAGGTTCTTCGCGTTGCATCGAATTAAACCACATGCTCCACCGCTTGTGCGGGCCCCCGTCAATTCATTTGAGTTTTAACCTTGCG</t>
  </si>
  <si>
    <t>23E Fly Stock</t>
  </si>
  <si>
    <t>AS1216</t>
  </si>
  <si>
    <t>G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NNN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GTGGACTACCAGGGTATCTAATCCTGTTTGCTCCCCACGCTTTCGCACCTGAGCGTCAG</t>
  </si>
  <si>
    <t>23A Fly Stock</t>
  </si>
  <si>
    <t>AS1218</t>
  </si>
  <si>
    <t>TAAG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AGCATCTCTGCTAAGTTCTGTGGATGTCAAGACCAGGTAAGGTTCTTCGCGTTGCATCGAATTAAACCACATGCTCCACCGCTTGTGCGGGCCCCCGTCAATTCATTTGAGTTTTAACCTTGCGGCCGTACTCCCCAGGCGGTCGATTTAACGCGTTAGCTCCGGAAGCCACGCCTCAAGGGCACAACCTCCAAATCGACATCGTTTACGGCGT</t>
  </si>
  <si>
    <t>AS1219</t>
  </si>
  <si>
    <t>AGCTACCTACTTCTTTTGCAACCCACTCCCATGGTGTGNNNNNCG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AGCATCTCTGCTAAGTTCTGTGGATGTCAAGACCAGGTAAGGTTCTTCGCGTTGCATCGAATTAAACCACATGCTCCACCGCTTGTGCGGGCCCCCGTCAATTCATTTGAGTTTTAACCTTGCGGCCGTACTCCCCAGGCGGTCGATTTAACGCGTTAGCTCCGGAAGCCACGCCTCAAGGGCACAACCTCCAAATCGACATCGTTTACGGCGTGGACTACCAGGGTATCT</t>
  </si>
  <si>
    <t>39B Fly Stpcl</t>
  </si>
  <si>
    <t>AS1221</t>
  </si>
  <si>
    <t>GGTTAAG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G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GTGGACTACCAGGGTATCTAAT</t>
  </si>
  <si>
    <t>AS1222</t>
  </si>
  <si>
    <t>G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GTGGACTACCAGGGTATCTAATCCTGTTTGCTCCCCACGC</t>
  </si>
  <si>
    <t>23B Fly Stock</t>
  </si>
  <si>
    <t>AS1223</t>
  </si>
  <si>
    <t>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AGCATCTCTGCTAAGTTCTGTGGATGTCAAGACCAGGTAAGGTTCTTCGCGTTGCATCGAATTAAACCACATGCTCCACCGCTTGTGCGGGCCCCCGTCAATTCATTTGAGTTTTAACCTTGCGGCCGTACTCCCCAGGCGGTCGATTTAACGCGTTAGCTCCGGAAGCCACGCCTCAAGGGCACAACCTCCAAATCGACATCGTTTACGGCGTG</t>
  </si>
  <si>
    <t>AS1224</t>
  </si>
  <si>
    <t>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G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</t>
  </si>
  <si>
    <t>AS1225</t>
  </si>
  <si>
    <t>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N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GTGG</t>
  </si>
  <si>
    <t>38A Fly Stock</t>
  </si>
  <si>
    <t>AS1226</t>
  </si>
  <si>
    <t>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G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GTGGACTACCAGGGTATCTAA</t>
  </si>
  <si>
    <t>42D Fly Stock</t>
  </si>
  <si>
    <t>AS1227</t>
  </si>
  <si>
    <t>CCCGAAGGTTAAG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NNCATCTCTGNNAAGTTCTGTGGATGTCAAGACCAGGTAAGGTTCTTCGCGTTGCATCGAATTAAACCACATGCTCCACCGCTTGTGCGGGCCCCCGTCAATTCATTTGAGTTTTAACCTTGCGGCCGTACTCCCCAGGCGGTCGATTTAACGCGTTAGCTCCGGAAGCCACGCCTCAAGGGCACAACCTCCAAATCGACATCGTTTACGGCGTGGACTACCAGGG</t>
  </si>
  <si>
    <t>42E Fly Stock</t>
  </si>
  <si>
    <t>AS1240</t>
  </si>
  <si>
    <t>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TCCATCTCTGGAAAGTTCTGTGGATGTCAAGACCAGGTAAGGTTCTTCGCGTTGCATCGAATTAAACCACATGCTCCACCGCTTGTGCGGGCCCCCGTCAATTCATTTGAGTTTTAACCTTGCGGCCGTACTCCCCAGGCGGTCGATTTAACGCGTTAGC</t>
  </si>
  <si>
    <t>AS1241</t>
  </si>
  <si>
    <t>TAAG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G</t>
  </si>
  <si>
    <t>23C Fly Stock</t>
  </si>
  <si>
    <t>AS1242</t>
  </si>
  <si>
    <t>TTAAGCTACCTACTTCTTTTGCAACCCACTCCCATGGTGTGNNNNNNGGTGTGTACAAGGCCCGGGAACGTATTCACCGTAGCATTCTGATCTACGATTACTAGCGATTCCGACTTCATGGAGTCGAGTTGCAGACTCCAATCCGGACTACGACATACTTTATGAGGTCCGCTTGCTCTCGCGAGGTCGCTTCTCTTTGTATATGCCATTGTAGCACGTGTGTAGCCCTGGTCGTAAGGGCCATGATGACTTGACGTCATCCCCACCTTCCTCCAGTTTATCACTGGCAGTCTCCTTTGAGTTCCCGGCCNN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</t>
  </si>
  <si>
    <t>AS1245</t>
  </si>
  <si>
    <t>GCTACCTACTTCTTTTGCAACCCACTCCCATGGTGTGACGGGNGGTGTGTACAAGGCCCGGGAACGTATTCACCGTAGCATTCTGATCTACGATTACTAGCGATTCCGACTTCATGGAGTCGAGTTGCAGACTCCAATCCGGACTACGACATACTTTATGAGGTCCGCTTGCTCTCGCGAGGTCGCTTCTCTTTGTATATGCCATTGTAGCACGTGTGTAGCCCTGGTCGTAAGGGCCATGATGACTTGACGTCATCCCCACCTTCCTCCAGTTTATCACTGGCAGTCTCCTTTGAGTTCCCGGCCGAACCGCTGGCAACAAAGGATAAGGGTTGCGCTCGTTGCGGGACTTAACCCAACATTTCACAACACGAGCTGACGACAGCCATGCAGCACCTGTCTCACAGTTCCCGAAGGCACCAATCCATCTCTGGAAAGTTCTGTGGATGTCAAGACCAGGTAAGGTTCTTCGCGTTGCATCGAATTAAACCACATGCTCCACCGCTTGTGCGGGCCCCCGTCAATTCATTTGAGTTTTAACCTTGCGGCCGTACTCCCCAGGCGG</t>
  </si>
  <si>
    <t>AS1246</t>
  </si>
  <si>
    <t>G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N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GTGGACTACCAGGGTATCTAATCCTGTTT</t>
  </si>
  <si>
    <t>AS1247</t>
  </si>
  <si>
    <t>G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AGCATCTCTGCTAAGTTCTGTGGATGTCAAGACCAGGTAAGGTTCTTCGCGTTGCATCGAATTAAACCACATGCTCCACCGCTTGTGCGGGCCCCCGTCAATTCATTTGAGTTTTAACCTTGCGGCCGTACTCCCCAGGCGGTCGATTTAACGCGTTAGCTCCGGAAGCCACGCCTCAAGGGCACAACCTCCAAATCGACATCGTTTACGGCGTGGACTACCAGGGTATCTAATCCTGTTTGCTCCCCACGCTTTCGCACCTGAGCGTCA</t>
  </si>
  <si>
    <t>AS1378</t>
  </si>
  <si>
    <t>ACCTACTTCTTTTGCAACCCACTCCCATGGTGNGANNNNNNGTGTGTACAAGGCCCGGGAACGTATTCACCGTAGCATTCTGATCTACGATTACTAGCGATTCCGACTTCATGGAGTCGAGTTGCAGACTCCAATCCGGACTACGACATACTTTATGAGGTCCGCTTGCTCTCGCGAGGTCGCTTCTCTTTGTATATGCCATTGTAGCACGTGTGTAGCCCTGGTCGTAAGGGCCATGATGACTTGACGTCATCCCCACCTTCCTCCAGTTTATCACTGGCAGTCTCCTTTGAGTTCCCGGCCN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GTGGACTACCAGGGTATCTAATCCTGTTTGCTCCCCACGCTTTCGCACCTGAGCGTCAGTCTTTGTCCAGGGGGCCGCCTTCGCCAC</t>
  </si>
  <si>
    <t>AS1382</t>
  </si>
  <si>
    <t>GCTACCTACTTCTTTTGCAACCCACTCCCATGGTGTGNNNNNNNGTGTGTACAAGGCCCGGGAACGTATTCACCGTAGCATTNTGATCTACGATTACTAGCGATTCCGACTTCATGGAGTCGAGTTGCAGACTCCAATCCGGACTACGACATACTTTATGAGGTCCGCTTGCTCTCGCGAGGTCGCTTCTCTTTGTATATGCCATTGTAGCACGTGTGTAGCCCTGGTCGTAAGGGCCATGATGACTTGACGTCATCCCCACCTTCCTCCAGTTTATCACTGGCAGTCTCCTTTGAGTTCCCGGCCGAACCGCTGGCAACAAAGGATAAGGGTTGCGCTCGTTGCGGGACTTAACCCAACATTTCACAACACGAGCTGACGACAGCCATGCAGCACCTGTCTCACAGTTCCCGAAGGCACCAAANCATCTCTGCNAAGTTCTGTGGATGTCAAGACCAGGTAAGGTTCTTCGCGTTGCATCGAATTAAACCACATGCTCCACCGCTTGTGCGGGCCCCCGTCAATTCATTTGAGTTTTAACCTTGCGGCCGTACTCCCCAGGCGGTCGATTTAACGCGTTAGCTCCGGAAGCCACGCCTCAAGGGCACAACCTCCAAATCGACAT</t>
  </si>
  <si>
    <t>AS1383</t>
  </si>
  <si>
    <t>GNTAAGCTACCTACTTCTTTTGCAACCCACTCCCATGGTGTGANNNNNN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NNCATCTCTGNNAAGTTCTGTGGATGTCAAGACCAGGTAAGGTTCTTCGCGTTGCATCGAATTAAACCACATGCTCCACCGCTTGTGCGGGCCCCCGTCAATTCATTTGAGTTTTAACCTTGCGGCCGTACTCCCCAGGCGGTCGATTTAACGCGTTAGCTCCGGAAGCCACGCCTCAAGGGCACAACCTCCAAATCGACATCGTT</t>
  </si>
  <si>
    <t>AS1385</t>
  </si>
  <si>
    <t>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NCNNN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GTGGACTACCAGGGTATCTAATCCTGTTTG</t>
  </si>
  <si>
    <t>AS1386</t>
  </si>
  <si>
    <t>G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NNNNN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GTGNACTACCAGGGTATCTAATCCTGTTTG</t>
  </si>
  <si>
    <t>AS1388</t>
  </si>
  <si>
    <t>AG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</t>
  </si>
  <si>
    <t>AS1389</t>
  </si>
  <si>
    <t>TCTGATCTACNATTACTAGCGATTCCNACTTCATGGAGTCNANNTGCANACTCCAATCCGGACTACNANNTACTTTATGANGGTCCGCTNGCTCTCGCGAGGTCGCTTCTCTTTGTATATGCCATTGTAGCACGTGTGTAGCCCNGGTCGTAAGGGCCATGATGACTTGACGTCATCCCCACCTTCCTCCAGTTTATCACTGGCAGTCTCCTTTGAGTTCCCGGCCNAACCGCTGGCAACAAAGGATAAGGGTTGCGCTCGTTGCGGGACTTAACCCAACATTTCACAACACGAGCTGACGACAGCCATGCAGCACCTGTCTCACAGTTCCCGAAGGCACCNANNNATCTCTGNNAAGTTCTGTGGATGTCAAGACCAGGTAAGGTTCTTCGCGTTGCATCGAATTAAACCACATGCTCCACCGCTTGTGCGGGCCCCCGTCAATTCATTTGAGTTTTAACCTTGCGGCCGTACTCCCCAGGCGGTCGATTTAACGCGTTAGC</t>
  </si>
  <si>
    <t>AS1391</t>
  </si>
  <si>
    <t>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N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</t>
  </si>
  <si>
    <t>AS0209</t>
  </si>
  <si>
    <t>CTTCTTTTGCAACCCACTCCCATGGTGTGACGGGCGGTGTGTACAAGGCCCGGGAACGTATTCACCGTAGCATTCTGATCTACGATTACTAGCGATTCCGACTTCATGGAGTCGAGTTGCAGACTCCAATCCGGACTACGACATACTTTATGAGGTCCGCTTGCTCTCGCGAGGTCGCTTCTCTTTGTATATGCCATTGTAGCACGTGTGTAGCCCTACTCGTAAGGGCCATGATGACTTGACGTCATCCCCACCTTCCTCCAGTTTATCACTGGCAGTCTCCTTTGAGTTCCCGGCCG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TCCTCAAGGGAACAACCTCCAAGTCGACATCGTTTACAGCGTGGACTACCAGGGTATCTAATCCTGTTTGCTCCCCACGCTTTCGCACCTGAGCGTCAGTCTTTGTCCAGGGGGCCGCCTTCGCCACCGGTATTCCTCCAGATCTCTACGCATTTCACCGCTACACCTGGAATTC</t>
  </si>
  <si>
    <t>AS0212</t>
  </si>
  <si>
    <t>T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GTCGACATCGTTTACGGCGTGGACTACCAGGGTATCTAATCCTGTTTGCTCCCCACGCTTTCGCACCTGAGCGTCAGTCTTTGTCCAGGGGGCCGCCTTCGCCACCGGTATTCCTCCAGATCTCTACGCATTTCACCGCTACACCTGGAATTC</t>
  </si>
  <si>
    <t>13D Fly Stock</t>
  </si>
  <si>
    <t>AS0213</t>
  </si>
  <si>
    <t>Serratia</t>
  </si>
  <si>
    <t>TACTTCTTTTGCAACCCACTCCCATGGTGTGACGGGCGGTGTGTACAAGGCCCGGGAACGTATTCACCGTAGCATTCTGATCTACGATTACTAGCGATTCCGACTTCATGGAGTCGAGTTGCAGACTCCAATCCGGACTACGACNTACTTTATGAGGTCCGCTTGCTCTCGCGAGGTCGCTTCTCTTTGTATANGCCATTGTAGCACGTGTGTAGCCCTACTCGTAAGGGCCATGATGACTTGACGTCATCCCCACCTTCCTCCAGTTTATCACTGGCAGTCTCCTTTGAGTTCCCGGCCGAACCGCTGGCAACAAAGGATAAGGGTTGCGCTCGTTGCGGGACTTAACCCAACATTTCACAACACGAGCTGACGACAGCCATGCAGCACCTGTCTCAGAGTTCCCGAAGGCACCAANCCATCTCTGNNAAGTTCTCTGGATGTCAAGAGTAGGTAAGGTTCTTCGCGTTGCATCGAATTAAACCACATGCTCCACCGCTTGTGCGGGCCCCCGTCAATTCATTTGAGTTTTAACCTTGCGGCCGTACTCCCCAGGCGGTCGATTTAACGCGTTAGCTCCGGAAGCCACGCCTCAAGGGCACAACCTCCAAATCGACATCGTTTACAGCGTGGACTACCAGGGTATCTAATCCTGTTTGCTCCCCACGCTTTCGCACCTGAGCGTCAGTCTTCGTCCAGGGGGCCGCCTTCGCCACCGGTATTCCTCCAGATCTCTACGCATTTCACCGCTACACCTGGAAT</t>
  </si>
  <si>
    <t>14C Fly Stock</t>
  </si>
  <si>
    <t>AS0214</t>
  </si>
  <si>
    <t>ACTTCTTTTGCAACCCACTCCCATGGTGTGACGGGCGGTGTGTACAAGGCCCGGGAACGTATTCACCGTAGCATTCTGATCTACGATTACTAGCGATTCCGACTTCATGGAGTCGAGTTGCAGACTCCAATCCGGACTACGACNTACTTTATGAGGTCCGCTTGCTCTCGCGAGGTCGCTTCTCTTTGTATANGCCATTGTAGCACGTGTGTAGCCCTACTCGTAAGGGCCATGATGACTTGACGTCATCCCCACCTTCCTCCAGTTTATCACTGGCAGTCTCCTTTGAGTTCCCGGCCGAACCGCTGGCAACAAAGGATAAGGGTTGCGCTCGTTGCGGGACTTAACCCAACATTTCACAACACGAGCTGACGACAGCCATGCAGCACCTGTCTCAGAGTTCCCGAAGGCACCAANCCATCTCTGNNAAGTTCTCTGGATGTCAAGAGTAGGTAAGGTTCTTCGCGTTGCATCGAATTAAACCACATGCTCCACCGCTTGTGCGGGCCCCCGTCAATTCATTTGAGTTTTAACCTTGCGGCCGTACTCCCCAGGCGGTCGATTTAACGCGTTAGCTCCGGAAGCCACGCCTCAAGGGCACAACCTCCAAATCGACATCGTTTACAGCGTGGACTACCAGGGTATCTAATCCTGTTTGCTCCCCACGCTTTCGCACCTGAGCGTCAGTCTTCGTCCAGGGGGCCGCCTTCGCCACCGGTATTCCTCCAGATCTCTACGCATTTCACCGCTACACCTGGAATTC</t>
  </si>
  <si>
    <t>AS0216</t>
  </si>
  <si>
    <t>TACTTCTTTTGCAACCCACTCCCATGGTGTGACGGGCGGTGTGTACAAGGCCCGGGAACGTATTCACCGTGGCATTCTGATCCACGATTACTAGCGATTCCGACTTCACGGAGTCGAGTTGCAGACTCCGATCCGGACTACGACGCACTTTATGAGGTCCGCTTGCTCTCGCGAGTTCGCTTCTCTTTGTATGCGCCATTGTAGCACGTGTGTAGCCCTACTCGTAAGGGCCATGATGACTTGACGTCATCCCCACCTTCCTCCAGTTTATCACTGGCAGTCTCCTTTGAGTTCCCGNCCGAANCGCTGGCAACAAAGGATAAGGGTTGCGCTCGTTGCGGGACTTAACCCAACATTTCACAACACGAGCTGACGACAGCCATGCAGCACCTGTCTCANAGTTCCCGAAGGCACCAANGCATCTCTGCTAAGTTCTCTGGATGTCAAGAGTAGGTAAGGTTCTTCGCGTTGCATCGAATTAAACCACATGCTCCACCGCTTGTGCGGGCCCCCGTCAATTCATTTGAGTTTTAACCTTGCGGCCGTACTCCCCAGGCGGTCGACTTAACGCGTTAGCTCCGGAAGCCACGCCTCAAGGGCACAACCTCCAAGTCGACATCGTTTACAGCGTGGACTACCAGGGTATCTAATCCTGTTTGCTCCCCACGCTTTCGCACCTGAGCGTCAGTCTTTGTCCAGGG</t>
  </si>
  <si>
    <t>06A Fly Stock</t>
  </si>
  <si>
    <t>AS0222</t>
  </si>
  <si>
    <t>TGCAACCCACTCCCATGGCTGTGNCGGGCGGTTGTGTACAAGGCCCGGGAANGTATTCACCGNTAGCATTCTGATCTACGATTACTAGCGATTCCGACTTCATGGAGTCGAGTTGCAGACTCCAATCCGGACTACGACGTACTTTATGAGGTCCGCTTGCTCTCGCGAGGTCGCTTCTCTTTGTATACGCCATTGTAGCACGTGTGTAGCCCTACTCGTAAGGGCCATGATGACTTGACGTCATCCCCACCTTCCTCCAGTTTATCACTGGCAGTCTCCTTTGAGTTCCCGGCCGAACCGCTGGCAACAAAGGATAAGGGTTGCGCTCGTTGCGGGACTTAACCCAACATTTCACAACACGAGCTGACGACAGCCATGCAGCACCTGTCTCAGAGTTCCCGAAGGCACCAANCCATCTCTGGAAAGTTCTCTGGATGTCAAGAGTAGGTAAGGTTCTTCGCGTTGCATCGAATTAAACCACATGCTCCACCGCTTGTGCGGGCCCCCGTCAATTCATTTGAGTTTTAACCTTGCGGCCGTACTCCCCAGGCGGTCGATTTAACGCGTTAGCTCCGGAAGCCACGCCTCAAGGGCACAACCTCCAAAT</t>
  </si>
  <si>
    <t>46A Fly Stock</t>
  </si>
  <si>
    <t>AS0225</t>
  </si>
  <si>
    <t>Enterobacter</t>
  </si>
  <si>
    <t>GTACAAGGCCCGGGAACGTATTCACCGTGGN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</t>
  </si>
  <si>
    <t>AS0226</t>
  </si>
  <si>
    <t>AAGCTACCTACTTCTTTTGCAACCCACTCCCATGGTGTGACGGGCGGTGTGTACAAGGCCCGGGAACGTATTCACCGTAGCATTCTGATCTACGATTACTAGCGATTCCGACTTCATGGAGTCGAGTTGCAGACTCCAATCCGGACTACGACGTACTTTATGAGGTCCGCTTGCTCTCGCGAGGTCGCTTCTCTTTGTATACGCCATTGTAGCACGTGTGTAGCCCTACTCGTAAGGGCCATGATGACTTGACGTCATCCCCACCTTCCTCCAGTTTATCACTGGCAGTCTCCTTTGAGTTCCCGGCCGAACCGCTGGCAACAAAGGATAAGGGTTGCGCTCGTTGCGGGACTTAACCCAACATTTCACAACACGAGCTGACGACAGCCATGCAGCACCTGTCTCAGAGTTCCCGAAGGCACCAATCCATCTCTGGAAAGTTCTCTGGATGTCAAGAGTAGGTAAGGTTCTTCGCGTTGCATCGAATTAAACCACATGCTCCACCGCTTGTGCGGGCCCCCGTCAATTCATTTGAGTTTTAACCTTGCGGCCGTACTCCCCAGGCGGTCGATTTAACGCGTTAGCTCCGGAAGCCACGCCTCAAGGGCACAACCTCCAAATCGACATCGTTTACAGCGTGGACTACCAGGGTATCTAATCCTGTTTGCTCCCCACGCTTTCGCACCTGAGCGTCAGTCT</t>
  </si>
  <si>
    <t>06E Fly Stock</t>
  </si>
  <si>
    <t>AS0227</t>
  </si>
  <si>
    <t>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GCATCTCTGCTAAGTTCTCTGGATGTCAAGAGTAGGTAAGGTTCTTCGCGTTGCATCGAATTAAACCACATGCTCCACCGCTTGTGCGGGCCCCCGTCAATTCATTTGAGTTTTAACC</t>
  </si>
  <si>
    <t>AS0228</t>
  </si>
  <si>
    <t>TACTTCTTTTGCAACCCACTCCCATGGTGTGACGGGCGGTGTGTACAAGGCCCGGGAACGTATTCACCGATAGCATTCTGATCTACGATTACTAGCGATTCCGACTTCATGGAGTCGAGTTGCAGACTCCAATCCGGACTACGACGCACTTTATGAGGTCCGCTTGCTCTCGCGAGGTCGCTTCTCTTTGTATGCGCCATTGTAGCACGTGTGTAGCCCTACTCGTAAGGGCCATGATGACTTGACGTCATCCCCACCTTCCNCCAGTTTATCACTGGCAGTCTCCTTTGAGTTCCCGGCCT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GTCGACATCGTTTACGGCGTGGACTACCAGGGTATCTAATCCTGTTTGCTCCCCACGCTTTCGCACCTGAGCGTCAGTCTTTGTCCAGGGGGCCGCCTTCGCCACCGGTATTCCTCCAGATCTCTACGCATTTCACCGCTACACCTG</t>
  </si>
  <si>
    <t>28A Fly Stock</t>
  </si>
  <si>
    <t>AS0229</t>
  </si>
  <si>
    <t>TCTTTTGCAACCCACTCCCATGGTGTGACGGGCGGTGTGTACAAGGCCCGGGAACGTATTCACCGTAGCATTCTGATCT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TCCTCAAGGGAACAACCTCCAAGTCGACATCGTTTACGGCGTGGACTACCAGGGTATCTAATCCTGTTTGCTCCCC</t>
  </si>
  <si>
    <t>41A Fly Stock</t>
  </si>
  <si>
    <t>AS0230</t>
  </si>
  <si>
    <t>AAGCTACCTACTTCTTTTGCAACCCACTCCCATGGTGTGACGGGCGGTGTGTACAAGGCCCGGGAACGTATTCACCGTAGCATTCTGATCTACGATTACTAGCGATTCCGACTTCATGGAGTCGAGTTGCAGACTCCAATCCGGACTACGACATACTTTATGAGGTCCGCTTGCTCTCGCGAGGTCGCTTCTCTTTGTATATGCCATTGTAGCACGTGTGTAGCCCTACTCGTAAGGGCCATGATGACTTGACGTCATCCCCACCTTCCTCCAGTTTATCACTGGCAGTCTCCTTTGAGTTCCCGGCCGN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GTCGACATCGTTTACGGCGTGGACTACCAGGGTATCTAATCCTGTTTGCTCCCCACGCTTTCGCACCTGAGCGTCAGTCTTTGT</t>
  </si>
  <si>
    <t>AS0232</t>
  </si>
  <si>
    <t>Pantoea</t>
  </si>
  <si>
    <t>CCGAAGGTTAAGCNTACCTACTTCTTTTGCAACCCACTCCCATGGTGTGACGGGC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GCGTTCCCGAAGGCACCAATCCATCTCTGGAAAGTTCGCTGGATGTCAAGAGTAGGTAAGGTTCT</t>
  </si>
  <si>
    <t>22D Fly Stock</t>
  </si>
  <si>
    <t>AS0233</t>
  </si>
  <si>
    <t>GCTACCTACTTCTTTTGCAACCCACTCCCATGGTGTGACGGGCGGTGTGTACAAGGCCCGGGAACGTATTCACCGTAGCATTCTGATCTACGATTACTAGCGATTCCGACTTCATGGAGTCGAGTTGCAGACTCCAATCCGGACTACGACAGACTTTATGAGTTCCGCTTGCTCTCGCGAGGTCGCTTCTCTTTGTATCTGCCATTGTAGCACGTGTGTAGCCCTACTCGTAAGGGCCATGATGACTTGACGTCATCCCCACCTTCCTCCGGTTTATCACCGGCAGTCTCCTTTGAGTTCCCACCATTACGTGCTGGCAACAAAGGATAAGGGTTGCGCTCGTTGCGGGACTTAACCCAACATTTCACAACACGAGCTGACGACAGCCATGCAGCACCTGTCTCAGCGTTCCCGAAGGCACTCCTCTATCTCTAAAGGATTCGCTGGATGTCAAGAGTAGGTAAGGTTCTTCGCGTTGCATCGAATTAAACCACATGCTCCACCGCTTGTGCGGGCCCCCGTCAATTCATTTGAGTTTTAACCTTGCGGCCGTACTCCCCAGGCGGTCGATTTAACGCGTTAGCTCCAGAAGCCACGGTTCAAGACCACAACCTCTAAATCGACATCGTTTACAGCGTGGACTACCAGGGTATCTAATCCTGTTTGCTCCC</t>
  </si>
  <si>
    <t>AS0234</t>
  </si>
  <si>
    <t>CTACTTCTTTTGCAACCCACTCCCATGGTGTGANGGGCGGTGTGTACAAGGCCCGGGAACGTATTCACCGTAGCATTCTGATCTACGATTACTAGCGATTCCGACTTCATGGAGTCGAGTTGCAGACTCCAATCCGGACTACGACAGACTTTATGAGTTCCGCTTGCTCTCGCGAGGTCGCTTCTCTTTGTATCTGCCATTGTAGCACGTGTGTAGCCCTACTCGTAAGGGCCATGATGACTTGACGTCATCCCCACCTTCCTCCGGTTTATCACCGGCAGTCTCCTTTGAGTTCCCGCCATCACGCGCTGGCAACAAAGGATAAGGGTTGCGCTCGTTGCGGGACTTAACCCAACATTTCACAACACGAGCTGACGACAGCCATGCAGCACCTGTCTCAGCGTTCCCGAAGGCACTCCTCTATCTCTAAAGGATTCGCTGGATGTCAAGAGTAGGTAAGGTTCTTCGCGTTGCATCGAATTAAACCACATGCTCCACCGCTTGTGCGGGCCCCCGTCAATTCATTTGAGTTTTAACCTTGCGGCCGTACTCCCCAGGCGGTCGATTTAACGCGTTAGCTCCAGAAGCCACGGTTCAAGACCACAACCTCTAAATCGACATCGTTTACAGCGTGGACTACCAGGGTATCTAATCCTGTTTGCTCCCCACGCTTTC</t>
  </si>
  <si>
    <t>AS0238</t>
  </si>
  <si>
    <t>TACTTCTTTTGCAACCCACTCCCATGGTGTGACGGGCGGTGTGTACAAGGCCCGGGAACGTATTCACCGTGGCATTCTGATCCACGATTACTAGCGATTCCGACTTCACGGAGTCGAGTTGCAGACTCCGATCCGGACTACGACGCACTTTGTGAGGTCCGCTTGCTCTCGCGAGGTCGCTTCTCTTTGTATGCGCCATTGTAGCACGTGTGTAGCCCTACTCGTAAGGGCCATGATGACTTGACGTCATCCCCACCTTCCTCCGGTTTATCACCGGCAGTCTCCTTTGAGTTCCCGCCATCACGCGCTGGCAACAAAGGATAAGGGTTGCGCTCGTTGCGGGACTTAACCCAACATTTCACAACACGAGCTGACGACAGCCATGCAGCACCTGTCTCACAGTTCCCGAAGGCACTAANGCATCTCTGNNNAATTCNGTGGATGTCAAGAGTAGGTAAGGTTCTTCGCGTTGCATCGAATTAAACCACATGCTCCACCGCTTGTGCGGGCCCCCGTCAATTCATTTGAGTTTTAACCTTGCGGCCGTACTCCCCAGGCGGTCGACTTAACGCGTTAGCTCCGGAAGCCACTCCTCAAGGGAACAACCTCCAAGTCGACATCGTTTACGGCGTGGACTACCAGGGTATCTAATCCTGTTTGCT</t>
  </si>
  <si>
    <t>14A Fly Stock</t>
  </si>
  <si>
    <t>AS0239</t>
  </si>
  <si>
    <t>TACTTCTTTTGCAACCCACTCCCATGGTGTGACGGGC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CGGTTCCCGAAGGCACTAANGCATCTCTGCCAAATTCCGTGGATGTCAAGAGTAGGTAAGGTTCTTCGCGTTGCATCGAATTAAACCACATGCTCCACCGCTTGTGCGGGCCCCCGTCAATTCATTTGAGTTTTAACCTTGCGGCCGTACTCCCCAGGCGGTCG</t>
  </si>
  <si>
    <t>11B Fly Stock</t>
  </si>
  <si>
    <t>AS0240</t>
  </si>
  <si>
    <t>TACCTACTTCTTTTGCAACCCACTCCCATGGTGTGACGGGC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CGGTTCCCGAAGGCACTAANGCATCTCTGCCAAATTCCGTGGATGTCAAGAGTAGGTAAGGTTCTTCGCGTTGCATCGAATTAAACCACATGCTCCACCGCTTGTGCGGGCCCCCGTCAATTCATTTGAGTTTTAACCTTGCGGCCGTACTCCCCAGGCGGTCGACTTAACGCGTTAGCTCCGGAAGCCACTCCTCAAGGGAACAACCTCCAAGTCGACATCGTTTACGGCGTGGACTACCAGGGTATCTAATCCTGTTTGCTCCCCACGC</t>
  </si>
  <si>
    <t>AS0243</t>
  </si>
  <si>
    <t>TTAAGCTACCTACT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TCCATCTCTGGAAAGTTCTCTGGATGTCAAGAGTAGGTAAGGTTCTTCGCGTTGCATCGAATTAAACCACATGCTCCACCGCTTGTGCGGGCCCCCGTCAATTCATTTGAGTTTTAACCTTGCGGCCGTACTCCCCAGGCGGTCGACTTAACGCGTTAGCTCCGGAAGCCACGCCTCAAGGGCACAACCTCCAAGTCGACATCGTTTACGGCGTGGACTACCAGGGTATCTAATCCTGTTTGCT</t>
  </si>
  <si>
    <t>AS0256</t>
  </si>
  <si>
    <t>CCTACT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NCATCTCTGNNAAGTTCTCTGGATGTCAAGAGTAGGTAAGGTTCTTCGCGTTGCATCGAATTAAACCACATGCTCCACCGCTTGTGCGGGCCCCCGTCAATTCATTTGAGTTTTAACCTTGCGGCCGTACTCCCCAGGCGGTCGACTTAACGCGTTAGCTCCGGAAGCCACGCCTCAAGGGCACAACCTCCAAGTCGACATCGTTTACGG</t>
  </si>
  <si>
    <t>AS0257</t>
  </si>
  <si>
    <t>ACTTCTTTTGCAACCCACTCCCATGGTGTGACGGGCGGTGTGTACAAGGCCCGGGAACGTATTCACCGTAGCATTCTGATCTACGATTACTAGCGATTCCGACTTCATGGAGTCGAGTTGCAGACTCCAATCCGGACTACGACATACTTTATGAGGTCCGCTTGCTCTCGCGAGGTCGCTTCTCTTTGTATATGCCATTGTAGCACGTGTGTAGCCCTACTCGTAAGGGCCATGATGACTTGACGTCATCCCCACCTTCCTCCAGTTTATCACTGGCAGTCTCCTTTGAGTTCCCGGCCGAACCGCTGGCAACAAAGGATAAGGGTTGCGCTCGTTGCGGGACTTAACCCAACATTTCACAACACGAGCTGACGACAGCCATGCAGCACCTGTCTCAGAGTTCCCGAAGGCACCAAANCATCTCTGNNAAGTTCTCTGGATGTCAAGAGTAGGTAAGGTTCTTCGCGTTGCATCGAATTAAACCACATGCTCCACCGCTTGTGCGGGCCCCCGTCAATTCATTTGAGTTTTAACCTTGCGGCCGTACTCCCCAGGCGGTCGATTTAACGCGTTAGCTCCGGAAGCCACGCCTCAAGGGCACAACCTCCAAATCGACATCGTTTACAGCGTGGACTACCAGGGTATCTAATCCTGTTTGCTC</t>
  </si>
  <si>
    <t>AS0263</t>
  </si>
  <si>
    <t>ACTTCTTTTGCAACCCACTCCCATGGTGTGACGGGCGGTGTGTACAAGGCCCGGGAACGTATTCACCGTAGCATTCTGATCTACGATTACTAGCGATTCCGACTTCATGGAGTCGAGTTGCAGACTCCAATCCGGACTACGACATACTTTATGAGGTCCGCTTGCTCTCGCGAGGTCGCTTCTCTTTGTATATGCCATTGTAGCACGTGTGTAGCCCTACTCGTAAGGGCCATGATGACTTGACGTCATCCCCACCTTCCTCCAGTTTATCACTGGCAGTCTCCTTTGAGTTCCCGGCCGAACCGCTGGCAACAAAGGATAAGGGTTGCGCTCGTTGCGGGACTTAACCCAACATTTCACAACACGAGCTGACGACAGCCATGCAGCACCTGTCTCAGAGTTCCCGAAGGCACCAATCCATCTCTGGAAAGTTCTCTGGATGTCAAGAGTAGGTAAGGTTCTTCGCGTTGCATCGAATTAAACCACATGCTCCACCGCTTGTGCGGGCCCCCGTCAATTCATTTGAGTTTTAACCTTGCGGCCGTACTCCCCAGGCGGTCGATTTAACGCGTTAGCTCCGGAAGCCACGCCTCAAGGGCACAACCTCCAAATCGACATCGTTTACAGCGTGGACTACCAGGGTATCTAATCCTGTTTGCTCCCCACGCTTTCGCACCTGAGCGTCAGTCTTCGTCCAGGGGGCCGCC</t>
  </si>
  <si>
    <t>07B Fly Stock</t>
  </si>
  <si>
    <t>AS0265</t>
  </si>
  <si>
    <t>GTTAAGCTACCTACTTCTTTTGCAACCCACTCCCATGGTGTGACGGGCGGTGTGTACAAGGCCCGGGAACGTATTCACCGTAGCATTCTGATCTACGATTACTAGCGATTCCGACTTCATGGAGTCGAGTTGCAGACTCCAATCCGGACTACGACGTACTTTATGAGGTCCGCTTGCTCTCGCGAGGTCGCTTCTCTTTGTATACGCCATTGTAGCACGTGTGTAGCCCTACTCGTAAGGGCCATGATGACTTGACGTCATCCCCACCTTCCTCCAGTTTATCACTGGCAGTCTCCTTTGAGTTCCCGGCCGAACCGCTGGCAACAAAGGATAAGGGTTGCGCTCGTTGCGGGACTTAACCCAACATTTCACAACACGAGCTGACGACAGCCATGCAGCACCTGTCTCAGAGTTCCCGAAGGCACCAATCCATCTCTGGAAAGTTCTCTGGATGTCAAGAGTAGGTAAGGTTCTTCGCGTTGCATCGAATTAAACCACATGCTCCACCGCTTGTGCGGGCCCCCGTCAATTCATTTGAGTTTTAACCTTGCGGCCGTACTCCCCAGGCGGTCGATTTAACGCGTTAGCTCCGGAAGCCACGCCTCAAGGGCACAACCTCCAAATCGACATCGTTTACAGCGTGGACTACCAGGGTATCTAATCCTGTTTGCT</t>
  </si>
  <si>
    <t>13A Fly Stock</t>
  </si>
  <si>
    <t>AS0266</t>
  </si>
  <si>
    <t>TACTTCTTTTGCAACCCACTCCCATGGTGTGACGGGCGGTGTGTACAAGGCCCGGGAACGTATTCACCGTGGCATTCTGATCCACGATTACTAGCGATTCCGACTTCATGGAGTCGAGTTGCAGACTCCAATCCGGACTACGACGCACTTTATGAGGTCCGCTTGCTCTCGCGAGGTCGCTTCTCTTTGTATGCGCCATTGTAGCACGTGTGTAGCCCTACTCGTAAGGGCCATGATGACTTGACGTCATCCCCACCTTCCTNCAGTTTATCACTGGCAGTCTCCTTTGAGTTCCCGGCCNNACCGCTGGCAACAAAGGATAAGGGTTGCGCTCGTTGCGGGACTTAACCCAACATTTCACA</t>
  </si>
  <si>
    <t>30A Fly Stock</t>
  </si>
  <si>
    <t>AS0267</t>
  </si>
  <si>
    <t>ACTTCTTTTGCAACCCACTCCCATGGTGTGACGGGCGGTGTGTACAAGGCCCGGGAACGTATTCACCGTGGCATTCTGATCCACGATTACTAGCGATTCCGACTTCACGGAGTCGAGTTGCAGACTCCGATCCGGACTACGACGCACTTTATGAGGTCCGCTTGCTCTCGCGAGGTCGCTTCTCTTTGTATGCGCCATTGTAGCACGTGTGTAGCCCTACTCGTAAGGGCCATGATGACTTGACGTCATCCCCACCTTCCTCCGGTTTATCACCGGCAGTCTCCTTTGAGTTCCCGACCGAAT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TCCTCAAGGGAACAACCTCCAAGTCGACATCGTTTACGGCGTGGACTACCAGGGTATCTAATCCTGTTTGCTC</t>
  </si>
  <si>
    <t>06B Fly Stock</t>
  </si>
  <si>
    <t>AS0281</t>
  </si>
  <si>
    <t>TACTTCTTTTGCAACCCACTCCCATGGTGTGACGGGC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GCGTTCCCGAAGGCACCAATCCATCTCTGGAAAGTTCGCTGGATGTCAAGAGTAGGTAAGGTTCTTCGCGTTGCATCGAATTAAACCACATGCTCCACCGCTTGTGCGGGCCCCCGTCAATTCATTTGAGTTTTAACCTTGCGGCCGTACTCCCCAGGCGGTCGACTTAACGCGTTAGCTCCGGAAGCCACTCCTCAAGGGAACAACCTCCAAGTCGACATCGTTTACGGCGTGGACTACCAGGGTATCTAATCCTGTTTGCT</t>
  </si>
  <si>
    <t>AS0284</t>
  </si>
  <si>
    <t>TTAAGCTACCTACT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NCATCTCTGNNAAGTTCTCTGGATGTCAAGAGTAGGTAAGGTTCTTCGCGTTGCATCGAATTAAACCACATGCTCCACCGCTTGTGCGGGCCCCCGTCAATTCATTTGAGTTTTAACCTTGCGGCCGTACTCCCCAGGCGGTCGACTTAACGCGTTAGCTCCGGAAGCCACGCCTCAAGGGCACAACCTCCAAGTCGACATCGTTTACGGCGTGGACTACCAGGGTATCTAATCCTGTTTGCTCCCCACGCTTTCGCACCTGAGCGTCAGTCTTT</t>
  </si>
  <si>
    <t>AS0288</t>
  </si>
  <si>
    <t>AGCTACCTACT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GTCGACATCGTTTACGGCGTGGACTACCAGGGTATCTAATCCTGTTTGCTCCCCACGCTTTCGCACCTGAGCGTCAGTCTTTGTCCAGGGGGCCGCCTTCGCCACCGGTAT</t>
  </si>
  <si>
    <t>AS0302</t>
  </si>
  <si>
    <t>AS0324</t>
  </si>
  <si>
    <t>ATTCACCGTAGCATTCTGATCTACGATTACTAGCGATTCCGACTTCATGGAGTCGAGTTGCAGACTCCAATCCGGACTACGACGCACTTTATGAGGTCCGCTTGCTCTCGCGAGTTCGCTTCTCTTTGTATGCGCCATTGTAGCACGTGTGTAGCCCTACTCGTAAGGGCCATGATGACTTGACGTCATCCCCACCTTCCTCCAGTTTATCACTGGCAGTCTCCTTTGAGTTCCCGGCCGG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</t>
  </si>
  <si>
    <t>34C Fly Stock</t>
  </si>
  <si>
    <t>AS0330</t>
  </si>
  <si>
    <t>Siccibacter</t>
  </si>
  <si>
    <t>AGCTACCTACTTCTTTTGCAACCCACTCCCATGGTGTGACGGGCGGTGTGTACAAGGCCCGGGAACGTATTCACCGTGGCATTCTGATCCACGATTACTAGCGATTCCGACTTCACGGAGTCGAGTTGCAGACTCCGATCCGGACTACGACGTACTTTATGAGGTCCGCTTGCTCTCGCGAGTTCGCTTCTCTTTGTATACGCCATTGTAGCACGTGTGTAGCCCTGGCCGTAAGGGCCATGATGACTTGACGTCATCCCCACCTTCCTCCGGTTTATCACCGGCAGTCTCCTTTGAGTTCCCGACCGAATCGCTGGCAACAAAGGATAAGGGTTGCGCTCGTTGCGGGACTTAACCCAACATTTCACAACACGAGCTGACGACAGCCATGCAGCACCTGTCTCACGGTTCCCGAAGGCACTAAGGCATCTCTGCCAAATTCCGTGGATGTCAAGGCCAGGTAAGGTTCTTCGCGTTGCATCGAATTAAACCACATGCTCCACCGCTTGTGCGGGCCCCCGTCAATTCATTTGAGTTTTAACCTTGCGGCCGTACTCCCCAGGCGGTCGACTTAACGCGTTAGCTCCGGAAGCCACTCCTCAAGGGAACAACCTCCAAGTCGACATCGTTTACGGCGTGGACTACCAGGGTATCTAATCCTGTTTGCTCCCCACGCTTTCGCACCTGAGCGTCAGTCTTTGTCCAGGGGGCCGCCTTCGCCACCGGTATTCCTCCAGATCTCTACGCATTTCACCGCTACACCTGGAATTC</t>
  </si>
  <si>
    <t>08A Fly Stock</t>
  </si>
  <si>
    <t>AS0335</t>
  </si>
  <si>
    <t>GCTACCTACTTCTTTTGCAACCCACTCCCATGGTGTGACGGGCGGTGTGTACAAGGCCCGGGAACGTATTCACCGATAGCATTCTGATCTACGATTACTAGCGATTCCGACTTCATGGAGTCGAGTTGCAGACTCCAATCCGGACTACGACGCACTTTATGAGGTCCGCTTGCTCTCGCGAGGTCGCTTCTCTTTGTATGCGCCATTGTAGCACGTGTGTAGCCCTACTCGTAAGGGCCATGATGACTTGACGTCATCCCCACCTTCCTCCAGTTTATCACTGGCAGTCTCCTTTGAGTTCCCGGCCG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GTCGACATCGTTTACGGCGTGGACTACCAGGGTATCTAATCCTGTTTGCTCCCCACGCTTTCGCACCTGAGCGTCAGTCTTT</t>
  </si>
  <si>
    <t>AS0337</t>
  </si>
  <si>
    <t>GTTAAGCNTACCTACTTCTTTTGCAACCCACTCCCATGGTGTGACGGGCGGTGTGTACAAGGCCCGGGAACGTATTCACCGGTGGCATTCTGATCCACGATTACTAGCGATTCCGACTTCATGGAGTCGAGTTGCAGACTCCAATCCGGACTACGACGCACTTTATGAGGTCCGCTTGCTCTCGCGAGGTCGCTTCTCTTTGTATGCGCCATTGTAGCACGTGTGTAGCCCTACTCGTAAGGGCCATGATGACTTGACGTCATCCCCACCTTCCTCCAGTTTATCACTGGCAGTCTCCTTTGAGTTCCCGGCCNAACCGCTGGCAACAAAGGATAAGGGTTGCGCTCGTTGCGGGACTTAACCCAACATTTCACAACACGAGCTGACGACAGCCATGCAGCACCTGTCTCAGAGTTCCCGAAGGCACCAAAGCATCTCTGCTAAGTTCTCTGGATGTCAAGAGTAGGTAAGGTTCTTCGCGTTGCATCGAATTAAACCACATGCTCCACCGCTTGTGCGGGCCCCCGTCAATTCATTTGAGTTTTAACCTTGCGGCCGNACTCCCCAGGCGGTCGACTTAACGCGTTAGCTCCGGAAGCCACGCCTCAAGGGCACAACCTCCAAGTCGACATCGTTTACGGCGTGGACTACCAGGGTATCTAATCCTGTTTGCTCCCCACGCTTTCGCACCTGAGCGTCAGTCTT</t>
  </si>
  <si>
    <t>AS0338</t>
  </si>
  <si>
    <t>GTACAAGGCCCGGGAACGTATTCACCGTAGCNTTCTGATCTACGATTACTAGCGATTCCGACTTCATGGAGTCGAGTTGCAGACTCCAATCCGGACTACGACGCACTTTATGAGGTCCGCTTGCTCTCGCGAGTTCGCTTCTCTTTGTATGCGCCATTGTAGCACGTGTGTAGCCCTACTCGTAAGGGCCATGATGACTTGACGTCATCCCCACCTTCCTCCAGTTTATCACTGGCAGTCTCCTTTGAGTTCCCGGCCGG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GTCGACATCGTTTACGGCGTGGACTACCAGGGTATCTAATCCTGTTTGCTCC</t>
  </si>
  <si>
    <t>AS0340</t>
  </si>
  <si>
    <t>GTACAAGGCCCGGGAACGTATTCACCGTAGCATTCTGATCT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NNCATCTCTGNNAAGTTCTCTGGATGTCAAGAGTAGGTAAGGTTCTTCGCGTTGCATCGAATTAAACCACATGCTCCACCGCTTGTGCGGGCCCCCGTCAATTCATTTGAGTTTTAACCTTGCGGCCGTACTCCCCAGGCGGTCGACTTAACGCGTTAGCTCCGGAAGCCACGCCTCAAGGGCACAACCTCCAAGTCGACATCGTTTACGGCGTGGACTACCAGGGTATCTAATCCTGTTTGCTCC</t>
  </si>
  <si>
    <t>24B Fly Stock</t>
  </si>
  <si>
    <t>AS0341</t>
  </si>
  <si>
    <t>Kosakonia</t>
  </si>
  <si>
    <t>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</t>
  </si>
  <si>
    <t>AS0352</t>
  </si>
  <si>
    <t>CTTCTTTTGCAACCCACTCCCATGGTGTGACGGGCGGTGTGTACAAGGCCCGGGAACGTATTCACCGTAGCATTCTGATCTACGATTACTAGCGATTCCGACTTCATGGAGTCGAGTTGCAGACTCCAATCCGGACTACGACGTACTTTATGAGGTCCGCTTGCTCTCGCGAGGTCGCTTCTCTTTGTATACGCCATTGTAGCACGTGTGTAGCCCTACTCGTAAGGGCCATGATGACTTGACGTCATCCCCACCTTCCTCCAGTTTATCACTGGCAGTCTCCTTTGAGTTCCCGGCCGAACCGCTGGCAACAAAGGATAAGGGTTGCGCTCGTTGCGGGACTTAACCCAACATTTCACAACACGAGCTGACGACAGCCATGCAGCACCTGTCTCAGAGTTCCCGAAGGCACCAANCCATCTCTGGNAAGTTCTCTGGATGTCAAGAGTAGGTAAGGTTCTTCGCGTTGCATCGAATTAAACCACATGCTCCACCGCTTGTGCGGGCCCCCGTCAATTCATTTGAGTTTTAACCTTGCGGCCGTACTCCCCAGGCGGTCGATTTAACGCGTTAGCTCCGGAAGC</t>
  </si>
  <si>
    <t>AS0370</t>
  </si>
  <si>
    <t>TACTTCTTTTGCAACCCACTCCCATGGTGTGACGGGCGGTGTGTACAAGGCCCGGGAACGTATTCACCGTGGCATTCTGATCCACGATTACTAGCGATTCCGACTTCACGGAGTCGAGTTGCAGACTCCGATCCGGACTACGACGTACTTTATGAGGTCCGCTTGCTCTCGCGAGTTCGCTTCTCTTTGTATACGCCATTGTAGCACGTGTGTAGCCCTGGCCGTAAGGGCCATGATGACTTGACGTCATCCCCACCTTCCTCCGGTTTATCACCGGCAGTCTCCTTTGAGTTCCCGACCGAATCGCTGGCAACAAAGGATAAGGGTTGCGCTCGTTGCGGGACTTAACCCAACATTTCACAACACGAGCTGACGACAGCCATGCAGCACCTGTCTCACGGTTCCCGAAGGCACTAAGGCATCTCTGCCAAATTCCGTGGATGTCAAGGCCAGGTAAGGTTCTTCGCGTTGCATCGAATTAAACCACATGCTCCACCGCTTGTGCGGGCCCCCGTCAATTCATTTGAGTTTTAACCTTGCGGCCGTACTCCCCAGGCGGTCGACTTAACGCGTTAGCTCCGGAAGCCACTCCTCAAGGGAACAACCTCCAAGTCGACATCGTTTACGGCGTGG</t>
  </si>
  <si>
    <t>08C Fly Stock</t>
  </si>
  <si>
    <t>AS0371</t>
  </si>
  <si>
    <t>CTACTTCTTTTGCAACCCACTCCCATGGTGTGACGGGCGGTGTGTACAAGGCCCGGGAACGTATTCACCGTGACATTCTGATTCACGATTACTAGCGATTCCGACTTCATGGAGTCGAGTTGCAGACTCCAATCCGGACTACGACGCACTTTATGAGGTCCGCTGGCTCTCGCGAGATCGCTTCTCTTTGTATGCGCCATTGTAGCACGTGTGTAGCCCTGGTCGTAAGGGCCATGATGACTTGACGTCATCCCCACCTTCCTCCAGTTTATCACTGGCAGTCTCCTTTGAGTTCCCGGCCGNACCGCTGGCAACAAAGGATAAGGGTTGCGCTCGTTGCGGGACTTAACCCAACATTTCACAACACGAGCTGACGACAGCCATGCAGCACCTGTCTCACAGTTCCCGAAGGCACCNANGCATCTCTGNNAAGTTCTGTGGATGTCAAGACCAGGTAAGGTTCTTCGCGTTGCATCGAATTAAACCACATGCTCCACCGCTTGTGCGGGCCCCCGTCAATTCATTTGAGTTTTAACCTTGCGGCCGTACTCCCCAGGCGGTCGACTTAACGCGTTAGCTCCGGAAGCCACGCCTCAAGGGCACAACCTCCAAGTCGACATCGTTTACGGCGTGG</t>
  </si>
  <si>
    <t>AS0372</t>
  </si>
  <si>
    <t>CCTACTTCTTTTGCAACCCACTCCCATGGTGTGNCGGGC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CGGTTCCCGAAGGCACTAAGGCATCTCTGCCAAATTCCGTGGATGTCAAGAGTAGGTAAGGTTCTTCGCGTTGCATCGAATTAAACCACATGCTCCACCGCTTGTGCGGGCCCCCGTCAATTCATTTGAGTTTTAACCTTGCGGCCGTACTCCCCAGGCGGTCGACTTAACGCGTTAGCTCCGGAAGCCACTCCTCAAGGGAACAACCTCCAAGTCGACATCGTTTACGGCGTG</t>
  </si>
  <si>
    <t>AS0373</t>
  </si>
  <si>
    <t>CTACTTCTTTTGCAACCCACTCCCATGGTGTGNTNGGGCGGTGTGTACAAGGCCCGGGAACGTATTCACCGTGGCATTCTGATCCACGATTACTAGCGATTCCGACTTCACGGAGTCGAGTTGCAGACTCCGATCCGGACTACGACGTACTTTATGAGGTCCGCTTGCTCTCGCGAGTTCGCTTCTCTTTGTATACGCCATTGTAGCACGTGTGTAGCCCTGGCCGTAAGGGCCATGATGACTTGACGTCATCCCCACCTTCCTCCGGTTTATCACCGGCAGTCTCCTTTGAGTTCCCGACCGAATCGCTGGCAACAAAGGATAAGGGTTGCGCTCGTTGCGGGACTTAACCCAACATTTCACAACACGAGCTGACGACAGCCATGCAGCACCTGTCTCACGGTTCCCGAAGGCACTAAGGCATCTCTGCCAAATTCCGTGGATGTCAAGGCCAGGTAAGGTTCTTCGCGTTGCATCGAATTAAACCACATGCTCCACCGCTTGTGCGGGCCCCCGTCAATTCATTTGAGTTTTAACCTTGCGGCCGTACTCCCCAGGCGGTCGACT</t>
  </si>
  <si>
    <t>AS0374</t>
  </si>
  <si>
    <t>GTACAAGGCCCGGGAACGTATTCACCGTGGCATTCTGATCCACGATTACTAGCGATTCCGACTTCACGGAGTCGAGTTGCAGACTCCGATCCGGACTACGACGTACTTTATGAGGTCCGCTTGCTCTCGCGAGTTCGCTTCTCTTTGTATACGCCATTGTAGCACGTGTGTAGCCCTGGCCGTAAGGGCCATGATGACTTGACGTCATCCCCACCTTCCTCCGGTTTATCACCGGCAGTCTCCTTTGAGTTCCCGACCGAATCGCTGGCAACAAAGGATAAGGGTTGCGCTCGTTGCGGGACTTAACCCAACATTTCACAACACGAGCTGACGACAGCCATGCAGCACCTGTCTCACGGTTCCCGAAGGCACTAAGGCATCTCTGCCAAATTCCGTGGATGTCAAGGCCAGGTAAGGTTCTTCGCGTTGCATCGAATTAAACCACATGCTCCACCGCTTGTGCGGGCCCCCGTCAATTCATTTGAGTTTTAACCTTGCGGCCGTACTCCCCAGGCGGTCGACTTAACGCGTTAGCTCCGGAAGCCACTCCTCAAGGGAACAACCTCCAAGTCGACATCGTTTACGGCGTGGACTACCAGGGTATCTAATCCTGTTTGCTCCCCACGCTTTCGCACCTGAGCGTCAGTCTTTGTCCAGGGGGCCGCCTTCGCCACCGGTATTCCTCCAGATCTC</t>
  </si>
  <si>
    <t>08E Fly Stock</t>
  </si>
  <si>
    <t>AS0375</t>
  </si>
  <si>
    <t>TTAAGCTACCTACTTCTTTTGCAACCCACTCCCATGGTGTGNCGGGCGGTGTGTACAAGGCCCGGGAACGTATTCACCGTAGCATTCTGATCTACGATTACTAGCGATTCCGACTTCATGGAGTCGAGTTGCAGACTCCAATCCGGACTACGACGCACTTTATGAGGTCCGCTTGCTCTCGCGAGGTCGCTTCTCTTTGTATGCGCCATTGTAGCACGTGTGTAGCCCTACTCGTAAGGGCCATGATGACTTGACGTCATCCCCACCTTCCTCCAGTTTATCACTGGCAGTCTCCTTTGAGTTCCCGGCCGG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GTCGACATCGTTTACGGCGTGGACTACCAGGGTATCTAATCCTGTTTGCTCCCCACGCTTTCGCACCTGAGCGTCAGTCTTTGTCCAGGGGGCCGCCTTCGCCACCGGTATTCCTCCAGATCTCTACGCATTTCACCGCTACACCTGGAATTCTACCCCCC</t>
  </si>
  <si>
    <t>AS0376</t>
  </si>
  <si>
    <t>CGGTGTGTACAANGCCCGGGAACGTATTCACCGTGGTNTTCTGATCCACGATTACTAGCGATTCCGACTTCATGGAGTCGAGTTGCAGACTCCAATCCGGACTACNACGCACTTTATGAGGTCCGCTTGCTCTCGCGAGGTCGCTTCTCTTTGTATGCGCCATTGTAGCACGTGTGNAGCCCTACTCGTAAGGGCCATGATGACTTGACGTCATCCCCACCTTCCTCCAGNNTATCACTGGCAGTCTCCTTTGAGTTCCCGGCCNAACCGCTGGCAACAAAGGATAAGGGTTGCGCTCGTTGCGGGACTTAACCCAACATTTCACAACACGAGCTGACGACAGCCATGCAGCACCTGTCTCAGAGTTCCCGAAGGCACCAAANCATCTCTGNTAAGTTCTCTGGATGTCAAGAGTAGGTAAGGTTCTTCGCGTTGCATCGAATTAAACCACATGCTCCACCGCTTGTGCGGGCCCCCGTCAATTCATTTGAGTTTTAACCTTGCGGCCGTACTCCCCAGGCGGTCGACTTAACGCGTTAGCTCCGGAAGCCACGCCTCAAGGGCACAACCTCCAAGTCGACATCGTTTACGGC</t>
  </si>
  <si>
    <t>13C Fly Stock</t>
  </si>
  <si>
    <t>AS0377</t>
  </si>
  <si>
    <t>TTAAGCTACCTACTTCTTTTGCAACCCACTCCCATGGTGTGTNGGGCGGTGTGTACAAGGCCCGGGAACGTATTCACCGGTGGCATTCTGATCCACGATTACTAGCGATTCCGACTTCATGGAGTCGAGTTGCAGACTCCAATCCGGACTACGACGCACTTTATGAGGTCCGCTTGCTCTCGCGAGGTCGCTTCTCTTTGTATGCGCCATTGTAGCACGTGTGTAGCCCTACTCGTAAGGGCCATGATGACTTGACGTCATCCCCACCTTCCTCCAGTTTATCACTGGCAGTCTCCTTTGAGTTCCCGGCCGN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GTCGACATCGTTTACGGCGTGGACTACCAGGGTATCTAATCCTGTTTGCTCCCCACGCTTTCGCACCTGAGCGTCAGTCTTTGTCCAGGGGGCCGCCTTCGCCACCGGTATTCCTCCAGATCTCTACGCATTTCACCGCTACACCTGGAATTCTACCCCCCTCTACAAGACTCTAGCCTGCCAGTTTCGAATGCAGTTCCCAGG</t>
  </si>
  <si>
    <t>AS0378</t>
  </si>
  <si>
    <t>GTTAAGCTACCTACTTCTTTTGCAACCCACTCCCATGGTNTNTCGGGCGGTGTGTACAAGGCCCGGGAACGTATTCACCGTGGNATTCTGATCCACGATTACTAGCGATTCCGACTTCATGGAGTCGAGTTGCAGACTCCAATCCGGACTACGACATACTTTATGAGGTCCGCTTGCTCTCGCGAGGTCGCTTCTCTTTGTATATGCCATTGTAGCACGTGTGTAGCCCTACTCGTAAGGGCCATGATGACTTGACGTCATCCCCACCTTCCTCCAGTTTATCACTGGCAGTCTCCTTTGAGTTCCCGACCGAAT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TCCTCAAGGGAACAACCTCCAAGTCGACATCGTTTACAGCGTGGACTACCAGGGTATCTAATCCTGTTTGCTCCCCACGCTTTCGCACCTGAGCGTCAGTCTTTGTCCAGGGGGCCGCCTTCGCCACCGGTATTCCTCCAGATCTCTACGCATTTCACCGCTACACCTGGA</t>
  </si>
  <si>
    <t>AS0380</t>
  </si>
  <si>
    <t>TAAGCTACCTACTTCTTTTGCAACCCACTCCCATGGTGTGNCGGGCGGTGTGTACAANGCCCGGGAACGTATTCACCGTAGCATTCTGATCTACGATTACTAGCGATTCCGACTTCACGGAGTCNAGTTGCAGACTCCGATCCGGACTACGACATACTTTATGAGGTCCGCTTGCTCTCGCGAGTTCGCTTCTCTTTGNATATGCCATTGTAGCACGTGTGTAGCCCTACTCGTAAGGGCCATGATGACTTGACGTCATCCCCACCTTCCTCCGGTTTATCACCGGCAGTCTCCTTTGAGTTCCCGCCATTACGCGCTGGCAACAAAGGATAAGGGTTGCGCTCGTTGCGGGACTTAACCCAACATTTCACAACACGAGCTGACGACAGCCATGCAGCACCTGTCTCACAGTTCCCGAAGGCACCAATCCATCTCTGGAAAGTTCTGTGGATGTCAAGAGTAGGTAAGGTTCTTCGCGTTGCATCGAATTAAACCACATGCTCCACCGCTTGTGCGGGCCCCCGTCAATTCATTTGAGTTTTAACCTTGCGGCCGTACTCCCCAGGCGGTCGACTTAACGCGTTAGCTCCGGAAGCCACGCCTCAAGGGCACAACCTCCAAGTCGACATCGTTTACAGCGTGGACTACCAGGGTATCTAATCCTGTTTGCTCCCCACGCTTTCGCACCTGAGCGTCAGTCTTTGTCCAGGGGGCCGCCTTCGCCACCGGTATTCCTCCAGATCTCTACGCATTTCACCGCTACACCTGGAAT</t>
  </si>
  <si>
    <t>AS0381</t>
  </si>
  <si>
    <t>GTACAAGGCCCGGGAACGTATTCACCGTNGTNTTCTGATCTACGATTACTAGCGATTCCGACTTCATGGAGTCGAGTTGCAGACTCCAATCCGGACTACGACGTACTTTATGAGGTCCGCTTGCTCTCGCGAGGTCGCTTCTCTTTGTATACGCCATTGTAGCACGTGTGTAGCCCTACTCGTAAGGGCCATGATGACTTGACGTCATCCCCACCTTCCTCCAGTTTATCACTGGCAGTCTCCTTTGAGTTCCCGGCCGAACCGCTGGCAACAAAGGATAAGGGTTGCGCTCGTTGCGGGACTTAACCCAACATTTCACAACACGAGCTGACGACAGCCATGCAGCACCTGTCTCACAGTTCCCGAAGGCACCAAAGCATCTCTGCTAAATTCNCTGGATGTCAAGAGTAGGTAAGGTTCTTCGCGTTGCATCGAATTAAACCACATGCTCCACCGCTTGTGCGGGCCCCCGTCAATTCATTTGAGTTTTAACCTTGCGGCCGTACTCCCCAGGNGGTCGACTTAACGCGTTAGCTCCGGAAGCCACTCC</t>
  </si>
  <si>
    <t>AS0383</t>
  </si>
  <si>
    <t>GTTAAGCTACCTACTTCTTTTGCAACCCACTCCCATGGTGTGNCGGGCGGTGTGTACAAGGCCCGGGAACGTATTCACCGTGGCATTCTGATCCACGATTACTAGCGATTCCGACTTCACGGAGTCGAGTTGCAGACTCCGATCCGGACTACGACGTACTTTATGAGGTCCGCTTGCTCTCGCGAGTTCGCTTCTCTTTGTATACGCCATTGTAGCACGTGTGTAGCCCTGGCCGTAAGGGCCATGATGACTTGACGTCATCCCCACCTTCCTCCGGTTTATCACCGGCAGTCTCCTTTGAGTTCCCGACCGAATCGCTGGCAACAAAGGATAAGGGTTGCGCTCGTTGCGGGACTTAACCCAACATTTCACAACACGAGCTGACGACAGCCATGCAGCACCTGTCTCACGGTTCCCGAAGGCACTAAGGCATCTCTGCCAAATTCCGTGGATGTCAAGGCCAGGTAAGGTTCTTCGCGTTGCATCGAATTAAACCACATGCTCCACCGCTTGTGCGGGCCCCCGTCAATTCATTTGAGTTTTAACCTTGCGGCCGTACTCCCCAGGCGGTCGACTTAACGCGTTAGCTCCGGAAGCCACTCCTCAAGGGAACAACCTCCAAGTCGACATCGTTTACGGCGTGGACTACCAGGGTATCTAATCCTGTTTGCTCCCCACGCTTTCGCACCTGAGCGTCAGTCTTTGTCCAGGGGGCCGCCTTCGCCACCGGTATTCCTCCAGATCTCTACGCATTTCACCGCTACACCTGGA</t>
  </si>
  <si>
    <t>AS0387</t>
  </si>
  <si>
    <t>TTAAGCTACCTACTTCTTTTGCAACCCACTCCCATGGTGTGACGGGCGGTGTGTACAAGGCCCGGGAACGTATTCACCGTAGCATTCTGATCT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TCCATCTCTGGAAAGTTCTCTGGATGTCAAGAGTAGGTAAGGTTCTTCGCGTTGCATCGAATTAAACCACATGCTCCACCGCTTGTGCGGGCCCCCGTCAATTCATTTGAGTTTTAACCTTGCGGCCGTACTCCCCAGGCGGTCGACTTAACGCGTTAGCTCCGGAAGCCACTCCTCAAGGGAACAACCTCCAAGTCGACATCGTTTACGGCGTGGACTACCAGGGTATCTAATCCTGTTTGCTCCCCACGCTTTCGCACCTGAGCGTCAGTCTTTGTCCAGGGGGCCGCCTTCGCCACCGGTATTCCTCCAGATCTCTACGCATTTCACCGCTACACCTGGAATTCTACCCCCCTCTACAA</t>
  </si>
  <si>
    <t>AS0388</t>
  </si>
  <si>
    <t>GTTAAGCTACCTACTTCTTTTGCAACCCACTCCCATGGTGTGACGGGCGGTGTGTACAAGGCCCGGGAACGTATTCACCGTAGCATTCTGATCT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TCCATCTCTGGAAAGTTCTCTGGATGTCAAGAGTAGGTAAGGTTCTTCGCGTTGCATCGAATTAAACCACATGCTCCACCGCTTGTGCGGGCCCCCGTCAATTCATTTGAGTTTTAACCTTGCGGCCGTACTCCCCAGGCGGTCGACTTAACGCGTTAGCTCCGGAAGCCACTCCTCAAGGGAACAACCTCCAAGTCGACATCGTTTACGGCGTGGACTACCAGGGTATCTAATCCTGTTTGCTCCCCACGCTTTCGCACCTGAGCGTCAGTCTTTGTCCAGGGGGCCGCCTTCGCCACCGGTATTCCTCCAGATCTCTACGCATTTCACCGCTACACCTGGAA</t>
  </si>
  <si>
    <t>AS0389</t>
  </si>
  <si>
    <t>GTTAAGCTACCTACT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GTCGACATCGTTTACGGCGTGGACTACCAGGGTATCTAATCCTGTTTGCTCCCCACGCTTTCGCACCTGAGCGTCAGTCTTTGTCCAGGGGGCCGCCTTCGCCACCGGTATTCCTCCAGATCTCTACGCATTTCACCGCTACACCTGGA</t>
  </si>
  <si>
    <t>AS0394</t>
  </si>
  <si>
    <t>GTTAAGCTACCTACT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GN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GTCGACATCGTTTACGGCGTGGACTACCAGGGTATCTAATCCTGTTTGCTCCCCACGCTTTCGCACCTGAGCGTCAGTCTTTGTCCAGGGGGCCGCCTTCGCCACCGGTATTCCTCCAGATCTCTACGCATTTCACCGCTACACCTGGA</t>
  </si>
  <si>
    <t>44E Fly Stock</t>
  </si>
  <si>
    <t>AS0400</t>
  </si>
  <si>
    <t>TAAG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GNACCGCTGGCAACAAAGGATAAGGGTTGCGCTCGTTGCGGGACTTAACCCAACATTTCACAACACGAGCTGACGACAGCCATGCAGCACCTGTCTCACAGTTCCCGAAGGCACCAATCCATCTCTGGAAAGTTCTGTGGATGTCAAGACCAGGTAAGGTTCTTCGCGTTGCATCGAATTAAACCACATGCTCCACCGCTTGTGCGGGCCCCCGTCAATTCATTTGAGTTTTAACCTTGCGGCCGTACTCCCCAGGCGGTCGACTTAACGCGTTAGCTCCGGAAGCCACGCCTCAAGGGCACAACCTCCAAGTCGACATCGTTTACGGCGTGGACTACCAGGGTATCTAATCCTGTTTGCTCCCCACGCTTTCGCACCTGAGCGTCAGTCTTTGTCCAGGGGGCCGCCTTCGCCACCGGTATTCCTCCAGATCTCTACGCATTTCACCGCTACACCTGGAATT</t>
  </si>
  <si>
    <t>AS0403</t>
  </si>
  <si>
    <t>TACTTCTTTTGCAACCCACTCCCATGGTGTGACGGGCGGTGTGTACAAGGCCCGGGAACGTATTCACCGTGGCATTCTGATCCACGATTACTAGCGATTCCGACTTCACGGAGTCGAGTTGCAGACTCCGATCCGGACTACGACGTACTTTATGAGGTCCGCTTGCTCTCGCGAGTTCGCTTCTCTTTGTATACGCCATTGTAGCACGTGTGTAGCCCTGGCCGTAAGGGCCATGATGACTTGACGTCATCCCCACCTTCCTCCGGTTTATCACCGGCAGTCTCCTTTGAGTTCCCGACCGAATCGCTGGCAACAAAGGATAAGGGTTGCGCTCGTTGCGGGACTTAACCCAACATTTCACAACACGAGCTGACGACAGCCATGCAGCACCTGTCTCACGGTTCCCGAAGGCACTAAGGCATCTCTGCCAAATTCCGTGGATGTCAAGGCCAGGTAAGGTTCTTCGCGTTGCATCGAATTAAACCACATGCTCCACCGCTTGTGCGGGCCCCCGTCAATTCATTTGAGTTTTAACCTTGCGGCCGTACTCCCCAGGCGGTCGACTTAACGCGTTAGCTCCGGAAGCCACTCCTCAAGGGAACAACCTCCAAGTCGACATCGTTTACGGCGTGGACTACCAGGGTATCTAATCCTGTTTGCTCCCCACGCTTTCGCACCTGAGCGTCAGTCTTTGTCCAGGGGGCCGCCTTCGCCACCGGTATTCCTCCAGATCTCTACGCATTTCACC</t>
  </si>
  <si>
    <t>08B Fly Stock</t>
  </si>
  <si>
    <t>AS0404</t>
  </si>
  <si>
    <t>ACTTCTTTTGCAACCCACTCCCATGGTGTGACGGGCGGTGTGTACAAGGCCCGGGAACGTATTCACCGTAGCATTCTGATCTACGATTACTAGCGATTCCGACTTCACGGAGTCGAGTTGCAGACTCCGATCCGGACTACGACATACTTTATGAGGTCCGCTTGCTCTCGCGAGTTCGCTTCTCTTTGTATATGCCATTGTAGCACGTGTGTAGCCCTACTCGTAAGGGCCATGATGACTTGACGTCATCCCCACCTTCCTCCGGTTTATCACCGGCAGTCTCCTTTGAGTTCCCNCCATNACGCGCTGGCAACAAAGGATAAGGGTTGCGCTCGTTGCGGGACTTAACCCAACATTTCACAACACGAGCTGACGACAGCCATGCAGCACCTGTCTCACAGTTCCCGAAGGCACCAATCCATCTCTGGAAAGTTCTGTGGATGTCAAGAGTAGGTAAGGTTCTTCGCGTTGCATCGAATTAAACCACATGCTCCACCGCTTGTGCGGGCCCCCGTCAATTCATTTGAGTTTTAACCTTGCGGCCGTACTCCCCAGGCGGTCGACTTAACGCGTTAGCTCCGGAAGCCACGCCTCAAGGGCACAACCTCCAAGTCGACATCGTTTACAGCGTGGACTACCAGGGTATCTAATCCTGTTTGCTCCCCACGCTTTCGCACCTGAGCGTCAGTCTTTGTCCA</t>
  </si>
  <si>
    <t>AS0405</t>
  </si>
  <si>
    <t>TTCTTTTGCAACCCACTCCCATGGTGTGACGGGCGGTGTGTACAAGGCCCGGGAACGTATTCACCGTAGCATTCTGATCTACGATTACTAGCGATTCCGACTTCATGGAGTCGAGTTGCAGACTCCAATCCGGACTACGACATACTTTATGAGGTCCGCTTGCTCTCGCGAGGTCGCTTCTCTTTGTATATGCCATTGTAGCACGTGTGTAGCCCTACTCGTAAGGGCCATGATGACTTGACGTCATCCCCACCTTCCTCCAGTTTATCACTGGCAGTCTCCTTTGAGTTCCCGGCCGAACCGCTGGCAACAAAGGATAAGGGTTGCGCTCGTTGCGGGACTTAACCCAACATTTCACAACACGAGCTGACGACAGCCATGCAGCACCTGTCTCAGAGTTCCCGAAGGCACCAATCCATCTCTGGAAAGTTCTCTGGATGTCAAGAGTAGGTAAGGTTCTTCGCGTTGCATCGAATTAAACCACATGCTCCACCGCTTGTGCGGGCCCCCGTCAATTCATTTGAGTTTTAACCTTGCGGCCGTACTCCCCAGGCGGTCGATTTAACGCGTTAGCTCCGGAAGCCACGCCTCAAGGGCACAACCTCCAAATCGACATCGTTTACAGCGTGGACTACCAGGGTATCTAATCCTGTTTGCTCCCCACGCTTTCGCACCTGAGCGTCAGTCTTCGTCCAGGGGGCCGCCTTC</t>
  </si>
  <si>
    <t>07D Fly Stock</t>
  </si>
  <si>
    <t>AS0406</t>
  </si>
  <si>
    <t>TTCTTTTGCAACCCACTCCCATGGTGTGACGGGCGGTGTGTACAAGGCCCGGGAACGTATTCACCGTAGCATTCTGATCT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TCCATCTCTGGAAAGTTCTCTGGATGTCAAGAGTAGGTAAGGTTCTTCGCGTTGCATCGAATTAAACCACATGCTCCACCGCTTGTGCGGGCCCCCGTCAATTCATTTGAGTTTTAACCTTGCGGCCGTACTCCCCAGGCGGTCGACTTAACGCGTTAGCTCCGGAAGCCACGCCTCAAGGGCACAACCTCCAAGTCGACATCGTTTACGGCGTGGACTACCAGGGTATCTAATCCTGTTTGCTCCCCACGCTTTCGCACCTGAGCGTCAGTCTTTGTCCAGGGGGCCGCCTTCGCCACCGGTATTCCTCCAGATCTC</t>
  </si>
  <si>
    <t>AS0409</t>
  </si>
  <si>
    <t>TACCTACTTCTTTTGCAACCCACATCCCATGGTGTGACGGGCGGTGTGTACAAGGCCCGGGAACGTATTCACCGTAGCATTCTGATCTACGATTACTAGCGATTCCGACTTCACGGAGTCGAGTTGCAGACTCCGATCCGGACTACGACGCACTTTATGAGGTCCGCTTGCTCTCGCGAGGTCGCTTCTCTTTGTATGCGCCATTGTAGCACGTGTGTAGCCCTGGCCGTAAGGGCCATGATGACTTGACGTCATCCCCACCTTCCTCCGGTTTATCACCGGCAGTCTCCTTTGAGTTCCCGGCATNACCCGCTGGCAACAAAGGATAAGGGTTGCGCTCGTTGCGGGACTTAACCCAACATTTCACAACACGAGCTGACGACAGCCATGCAGCACCTGTCTCAGAGTTCCCGAAGGCACCAAAGCATCTCTGCTAAGTTCTCTGGATGTCAAGGCCAGGTAAGGTTCTTCGCGTTGCATCGAATTAAACCACATGCTCCACCGCTTGTGCGGGCCCCCGTCAATTCATTTGAGTTTTAACCTTGCGGCCGTACTCCCCAGGCGGTCGACTTAACGCGTTAGCTCCGGAAGCCACTCCTCAGGGGAACAGCCTCCAAGTCGACATCGTTTACGGCGTGGACTACCAGGGTATCTAATCCTGTT</t>
  </si>
  <si>
    <t>AS0412</t>
  </si>
  <si>
    <t>CTACTTCTTTTGCAACCCACTCCCATGGTGTGTTNGGGCGGTGTGTACAAGGCCCGGGAACGTATTCACCGTGGCATTCTGATCCACGATTACTAGCGATTCCGACTTCATGGAGTCGAGTTGCAGACTCCAATCCGGACTACGACGCACTTTATGAGGTCCGCTTGCTCTCGCGAGGTCGCTTCTCTTTGTATGCGCCATTGTAGCACGTGTGTAGCCCTACTCGTAAGGGCCATGATGACTTGACGTCATCCCCACCTTCCTCCAGTTTATCACTGGCAGTCTCCTTTGAGTTCCCGGCCNAACCGCTGGCAACAAAGGATAAGGGTTGCGCTCGTTGCGGGACTTAACCCAACATTTCACAACACGAGCTGACGACAGCCATGCAGCACCTGTCTCAGAGTTCCCGAAGGCACCAANCCATCTCTGNAAAGTTCTCTGGATGTCAAGAGTAGGTAAGGTTCTTCGCGTTGCATCGAATTAAACCACATGCTCCACCGCTTGTGCGGGCCCCCGTCAATTCATTTGAGTTTTAACCTTGCGGCCGTACTCCCCAGGCGGTCGACTTAACGCGTTAGCTCCGGAAGCCACGCCTCAAGGGCACAACCTCCAAGTCGACATCGTTTACGGCGT</t>
  </si>
  <si>
    <t>AS0415</t>
  </si>
  <si>
    <t>CTACTTCTTTTGCAACCCACTCCCATGGTGTNTTNGGCGGTGTGTACAAGGCCCGGGAACGTATTCACCGTGACATTCTGATTCACGATTACTAGCGATTCCGACTTCATGGAGTCGAGTTGCAGACTCCAATCCGGACTACGACGCACTTTATGAGGTCCGCTGGCTCTCGCGAGATCGCTTCTCTTTGTATGCGCCATTGTAGCACGTGTGTAGCCCTGGTCGTAAGGGCCATGATGACTTGACGTCATCCCCACCTTCCTCCAGTTTATCACTGGCAGTCTCCTTTGAGTTCCCGGCCGNACCGCTGGCAACAAAGGATAAGGGTTGCGCTCGTTGCGGGACTTAACCCAACATTTCACAACACGAGCTGACGACAGCCATGCAGCACCTGTCTCACAGTTCCCGAAGGCACCAAGGCATCTCTGNNAAGTTCTGTGGATGTCAAGACCAGGTAAGGTTCTTCGCGTTGCATCGAATTAAACCACATGCTCCACCGCTTGTGCGGGCCCCCGTCAATTCATTTGAGTTTTAACCTTGCGGCCGTACTCCCCAGGCGGTCGACTTAACGCGTTAGCTCCGG</t>
  </si>
  <si>
    <t>AS0416</t>
  </si>
  <si>
    <t>ACTTCTTTTGCAACCCACTTCCCATGGTGTGACGGGCGGTGTGTACAAGGCCCGGGAACGTATTCACCGTAGCATTCTGATCTACGATTACTAGCGATTCCGACTTCACGGAGTCGAGTTGCAGACTCCGATCCGGACTACGACATACTTTATGAGGTCCGCTTGCTCTCGCGAGTTCGCTTCTCTTTGTATATGCCATTGTAGCACGTGTGTAGCCCTACTCGTAAGGGCCATGATGACTTGACGTCATCCCCACCTTCCTCCGGTTTATCACCGGCAGTCTCCTTTGAGTTCCCNCCATNACGCGCTGGCAACAAAGGATAAGGGTTGCGCTCGTTGCGGGACTTAACCCAACATTTCACAACACGAGCTGACGACAGCCATGCAGCACCTGTCTCACAGTTCCCGAAGGCACCAATCCATCTCTGGAAAGTTCTGTGGATGTCAAGAGTAGGTAAGGTTCTTCGCGTTGCATCGAATTAAACCACATGCTCCACCGCTTGTGCGGGCCCCCGTCAATTCATTTGAGTTTTAACCTTGCGGCCGTACTCCCCAGGCGGTCGACTTAACGCGTTAGCTCCGGAAGCCACGCCTCAAGGGCACAACCTCCAAGTCGACATCGTTTACAGCGTGGACTACCAGGGTATCTAATCCTGTTTGCTCCCCACGCTTTCGCACCTGAGCGT</t>
  </si>
  <si>
    <t>AS0418</t>
  </si>
  <si>
    <t>TGTACAAGGCCCGGGAACGTATTCACCGTANTATTCTGATCTACGATTACTAGCGATTCCGACTTCATGNAGTCGAGTTGCAGACTCCAATCCGGACTACGACGCACTTTATGAGGNCCGCTTGCTCTCGCGAGTTCGCTTCTCTTTGTATGCGCCATTGTAGCACGTGTGTAGCCCTACTCGTAAGGGCCATGATGACTTGACGTCATCCCCACCTTCCTCCAGTTTATCACTGGCAGTCTCCTTTGAGTTCCCGGCCGGACCGCTGGCAACAAAGGATAAGGGTTGCGCTCGTTGCGGGACTTAACCCAACATTTCACAACACGAGCTGACGACAGCCATGCAGCACCTGTCTCAGAGTTCCCGAAGGCACCAAANCATCTCTGCNAAGTTCTCTGGATGTCAAGAGTAGGTAAGGTTCTTCGCGTTGCATCGAATTAAACCACATGCTCCACCGCTTGTGCGGGCCCCCGTCAA</t>
  </si>
  <si>
    <t>AS0420</t>
  </si>
  <si>
    <t>GGTGTGTACAAGGCCCGGGCAACGTATTCACCGTGGCATTCTGATCCACGATTACTAGNGATTCCGACTTCATGGAGTCGAGTTGCAGACTCCAATNCGGACTACGACGCACTTTATGAGGTCCGCTTGCTCTCGCGAGGTCGCTTCTCTTTGTATGCGCCATTGTAGCACGTGTGTAGCCCTACTCGTAAGGGCCATGATGACTTGACGTCATCCCCACCTTCCTCCAGTTTATCACTGGCAGTCTCCTTTGAGTTCCCGGCCNAACCGCTGGCAACAAAGGATAAGGGTTGCGCTCGTTGCGGGACTTAACCCAACATTTCACAACACGAGCTGACGANAGCCATGCAGCACCTGTCTCAGAGTTCCCGAAGGCACCAAANCATCTCTGCNAAGTTCTCTGGATGTCAAGAGTAGGTAAGGTTCTTCGCGTTGCATCGAATTAAACCACATGCTCCACCGCTTGTGCGGGCCCCCGTCAATTCATTTGAGTTTTAACCTTGCGGCCGNACTCCCCAGGCGGNCGACTTAACGCGTTAGCTCCGGAAGCCACGCCTCAAGG</t>
  </si>
  <si>
    <t>AS0422</t>
  </si>
  <si>
    <t>ATTACTAGGGATTCCGACTTCNNGNAGTCNAGNTGCAGACTCCAAGCCGGACTACGACGCACTTTATGAGGNCCGCTTGCTCTCGCGAGGTCGCTTCTCTTTGTATGCGCCATTGTAGCACGTGTGTAGCCNTACTCGTAAGGGCCATGATGACTTGACGTCATCCCCACCTTCCTCCAGTTTATCACTGGNAGTCTCCTTTGAGTTCCCGGCCGAACCGCTGGCAACAAAGGATAAGGGTTGCGCTCGTTGCGGGACTTAACCCAACATTTCACAACACGAGCTGACNACAGCCATGCAGCACCTGTCTCAGAGTTCCCGAAGGCACCAAAGCATCTCTGCTAAGTTCTCTGGATGTCAAGAGTAGGTAAGGTTCTTCGCGTTGCATCGAATTAAACCACATGCTCCACCGCTTGTGCGGGCCCCCGTCAATTCATTTGAGTTTTAACCTTGCGGCCGTACTCCC</t>
  </si>
  <si>
    <t>AS0425</t>
  </si>
  <si>
    <t>CTACTTCTTTTGCAACCCACTCCCATGGTGTGACGGGCGGTGTGTACAAGGCCCGGGAACGTATTCACCGTAGCATTCTGATCTACGATTACTAGCGATTCCGACTTCATGGAGTCGAGTTGCAGACTCCAATCCGGACTACGACGCACTTTATGAGGTCCGCTTGCTCTCGCGAGTTCGCTTCTCTTTGTATGCGCCATTGTAGCACGTGTGTAGCCCTACTCGTAAGGGCCATGATGACTTGACGTCATCCCCACCTTCCTCCAGTTTATCACTGGCAGTCTCCTTTGAGTTCCCGGCCGG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GTCGACATCGTTTACGGCGTGGACTACCAGGGTATCTAATCCTGTTTGCTCCCCACGCTTTCGCACCTGAGCGTCAGTCTTTGTCCAGGGGGCCGCCTTCGCC</t>
  </si>
  <si>
    <t>AS0426</t>
  </si>
  <si>
    <t>GGTGTGTACAAGGCCCGGGAACGTATTCACCGTAGNATTCTGATCT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NNCATCTCTGNNAAGTTCTCTGGATGTCAAGAGTAGGTAAGGTTCTTCGCGTTGCATCGAATTAAACCACATGCTCCACCGCTTGTGCGGGCCCCCGTCAATTCATTTGAGTTTTAACCTTGCGGCCGTACTCCCCAGGCGGTCGACTTAACGCGTTAGCTCCGGAAGCCACGCCTCAAGGGCACAACCTCCAAGTCGACATCGTTTACGGCGTGGACTACCAGGGTATCTAATCCTGTTTGCTCCCCACGCTTTCGCACCTGAGCGTCAGTCTTTGTCCAGG</t>
  </si>
  <si>
    <t>AS0429</t>
  </si>
  <si>
    <t>GGTTAAGCTACCTACT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NCATCTCTGNAAAGTTCTCTGGATGTCAAGAGTAGGTAAGGTTCTTCGCGTTGCATCGAATTAAACCACATGCTCCACCGCTTGTGCGGGCCCCCGTCAATTCATTTGAGTTTTAACCTTGCGGCCGTACTCCCCAGGCGGTCGACTTAACGCGTTAGCTCCGGAAGCCACGCCTCAAGGGCACAACCTCCAAGTCGACATCGTTTACGGCGTGGACTACCAGGGTATCTAATCCTGTTTGCTCCCCACGCTTTCGCACCTGAGCGTCAGTCTTTGTCCAGGGGGCCGCCTTCGCCACCGGTATTCC</t>
  </si>
  <si>
    <t>AS0437</t>
  </si>
  <si>
    <t>AAGCTACCTACTTCTTTTGCAACCCACTCCCATGGTGTGACGGGCGGTGTGTACAAGGCCCGGGAACGTATTCACCGTAGCATTCTGATCTACGATTACTAGCGATTCCGACTTCATGGAGTCGAGTTGCAGACTCCAATCCGGACTACGACGCACTTTATGAGGTCCGCTTGCTCTCGCGAGGTCGCTTCTCTTTGTATGCGCCATTGTAGCACGTGTGTAGCCCTACTCGTAAGGGCCATGATGACTTGACGTCATCCCCACCTTCCTCCAGTTTATCACTGGCAGTCTCCTTTGAGTTCCCGGCCGAACCGCTGGCAACAAAGGATAAGGGTTGCGCTCGTTGCGGGACTTAACCCAACATTTCACAACACGAGCTGACGACAGCCATGCAGCACCTGTCTCAGAGTTCCCGAAGGCACCAATCCATCTCTGGAAAGTTCTCTGGATGTCAAGAGTAGGTAAGGTTCTTCGCGTTGCATCGAATTAAACCACATGCTCCACCGCTTGTGCGGGCCCCCGTCAATTCATTTGAGTTTTAACCTTGCGGCCGTACTCCCCAGGCGGTCGACTTAACGCGTTAGCTCCGGAAGCCACGCCTCAAGGGCACAACCTCCAAGTCGACATCGTTTACGGCGTGGACTACCAGGGTATCTAATCCTGTTTGCTCCCCACGCTTTCGCACCTGAGCGTCAGTCTTTGTCCAGGGGGCCGCCTTCGCCACCGGTATTCCTCCAGATCTCTACGCATTTCACCGCTACAC</t>
  </si>
  <si>
    <t>44C Fly Stock</t>
  </si>
  <si>
    <t>AS0438</t>
  </si>
  <si>
    <t>ACCTACTTCTTTTGCAACCCACTCCCATGGTGTGACGGGCGGTGTGTACAAGGCCCGGGAACGTATTCACCGTGGCATTCTGATCCACGATTACTAGCGATTCCGACTTCATGGAGTCGAGTTGCAGACTCCAATCCGGACTACGACATACTTTATGAGGTCCGCTTGCTCTCGCGAGGTCGCTTCTCTTTGTATATGCCATTGTAGCACGTGTGTAGCCCTACTCGTAAGGGCCATGATGACTTGACGTCATCCCCACCTTCCTCCAGTTTATCACTGGCAGTCTCCTTTGAGTTCCCGGCCGG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TCCTCAAGGGAACAACCTCCAAGTCGACATCGTTTACAGCGTGGACTACCAGGGTATCTAATCCTGTTTGCTCCCCACGCTTTCGCACCTGAGCGTCAGTCTTTGTCCAGGGGG</t>
  </si>
  <si>
    <t>AS0447</t>
  </si>
  <si>
    <t>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TCGTTTACGGCGTGGACTACCAGGGTATCTAATCCTGTTTGC</t>
  </si>
  <si>
    <t>AS0448</t>
  </si>
  <si>
    <t>Citrobacter</t>
  </si>
  <si>
    <t>GCTACCTACTTCTTTTGCAACCCACTCCCATGGNNNNNNNGGCGGTGTGTACAAGGCCCGGGAACGTATTCACCGTGGCATTCTGATCCACGATTACTAGCGATTCCGACTTCATGGAGTCGAGTTGCAGACTCCAATCCGGACTACGACATACTTTATGAGGTCCGCTTACTCTCGCGAGGTCGCTTCTCTTTGTATATGCCATTGTAGCACGTGTGTAGCCCTGGTCGTAAGGGCCATGATGACTTGACGTCATCCCCACCTTCCTCCAGTTTATCACTGGCAGTCTCCTTTGAGTTCCCGGCCGGACCGCTGGCAACAAAGGATAAGGGTTGCGCTCGTTGCGGGACTTAACCCAACATTTCACAACACGAGCTGACGACAGCCATGCAGCACCTGTCTCACAGTTCCCGAAGGCACCAAGGCATCTCTGCCAAGTTCTGTGGATGTCAAGACCAGGTAAGGTTCTTCGCGTTGCATCGAATTAAACCACATGCTCCACCGCTTGTGCGGGCCCCCGTCAATTCATTTGAGTTTTAACCTTGCGGCCGTACTCCCC</t>
  </si>
  <si>
    <t>AS0463</t>
  </si>
  <si>
    <t>GCTACCTACTTCTTTTGCAACCCACTCCCATGGTGTGACGGGCGGTGTGTACAAGGCCCGGGAACGTATTCACCGTAGCATTCTGATCTACGATTACTAGCGATTCCGACTTCATGGAGTCGAGTTGCAGACTCCAATCCGGACTACGACATACTTTATGAGGTCCGCTTGCTCTCGCGAGGTCGCTTCTCTTTGTATATGCCATTGTAGCACGTGTGTAGCCCTACTCGTAAGGGCCATGATGACTTGACGTCATCCCCACCTTCCTCCAGTTTATCACTGGCAGTCTCCTTTGAGTTCCCGGCCG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TCCTCAAGGGAA</t>
  </si>
  <si>
    <t>AS0467</t>
  </si>
  <si>
    <t>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GG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GTCGACATCGTTTACGGCGTGGACTACC</t>
  </si>
  <si>
    <t>AS0472</t>
  </si>
  <si>
    <t>CTTCTTTTGCAACCCACTCCCATGGTGTGACGGGCGGTGTGTACAAGGCCCGGGAACGTATTCACCGTAGCATTCTGATCTACGATTACTAGCGATTCCGACTTCACGGAGTCGAGTTGCAGACTCCGATCCGGACTACGACATACTTTATGAGGTCCGCTTGCTCTCGCGAGTTCGCTTCTCTTTGTATATGCCATTGTAGCACGTGTGTAGCCCTACTCGTAAGGGCCATGATGACTTGACGTCATCCCCACCTTCCTCCGGTTTATCACCGGCAGTCTCCTTTGAGTTCCCNCCATTACGCGCTGGCAACAAAGGATAAGGGTTGCGCTCGTTGCGGGACTTAACCCAACATTTCACAACACGAGCTGACGACAGCCATGCAGCACCTGTCTCACAGTTCCCGAAGGCACCAATCCATCTCTGGAAAGTTCTGTGGATGTCAAGAGTAGGTAAGGTTCTTCGCGTTGCATCGAATTAAACCACATGCTCCACCGCTTGTGCGGGCCCCCGTCAATTCATTTGAGTTTTAACCTTGCGGCCGTACTCCCCAGGCGGTCGACTTAACGCGTTAGCTCCGGAAGCCACGCCTCAAGGGCACAAC</t>
  </si>
  <si>
    <t>AS0476</t>
  </si>
  <si>
    <t>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NNCATCTCTGNNAAGTTCTCTGGATGTCAAGAGTAGGTAAGGTTCTTCGCGTTGCATCGAATTAAACCACATGCTCCACCGCTTGTGCGGGCCCCCGTCAATTCATTTGAGTTTTAACCTTGCGGCCGTACTCCCCAGGCGGTCGACTTAACGCGTTAGCTCCGGAAGCC</t>
  </si>
  <si>
    <t>AS0478</t>
  </si>
  <si>
    <t>CTACTTCTTTTGCAACCCACTCCCATGGTGTGACGGGCGGTGTGTACAAGGCCCGGGAACGTATTCACCGTAGCATTCTGATCTACGATTACTAGCGATTCCGACTTCACGGAGTCGAGTTGCAGACTCCGATCCGGACTACGACATACTTTATGAGGTCCGCTTGCTCTCGCGAGTTCGCTTCTCTTTGTATATGCCATTGTAGCACGTGTGTAGCCCTACTCGTAAGGGCCATGATGACTTGACGTCATCCCCACCTTCCTCCGGTTTATCACCGGCAGTCTCCTTTGAGTTCCCGCCATNACGCGCTGGCAACAAAGGATAAGGGTTGCGCTCGTTGCGGGACTTAACCCAACATTTCACAACACGAGCTGACGACAGCCATGCAGCACCTGTCTCACAGTTCCCGAAGGCACCAATCCATCTCTGGAAAGTTCTGTGGATGTCAAGAGTAGGTAAGGTTCTTCGCGTTGCATCGAATTAAACCACATGCTCCACCGCTTGTGCGGGCCCCCGTCAATTCATTTGAGTTTTAACCTTGCGGCCGTACTCCCCAGGCGGTCGACTTAACGC</t>
  </si>
  <si>
    <t>AS0485</t>
  </si>
  <si>
    <t>TACTTCTTTTGCAACCCACTCCCATGGTGNNNNNNNCGGNGTGTACAAGGCCCGGGAACGTATTCACCGTGGCATTCTGATCCACGATTACTAGCGATTCCGACTTCATGGAGTCGAGTTGCAGACTCCAATCCGGACTACGACATACTTTATGAGGTCCGCTTGCTCTCGCGAGGTCGCTTCTCTTTGTATATGCCATTGTAGCACGTGTGTAGCCCTACTCGTAAGGGCCATGATGACTTGACGTCATCCCCACCTTCCTCCAGTTTATCACTGGCAGTCTCCTTTGAGTTCCCGGCCTAACCGCTGGCAACAAAGGATAAGGGTTGCGCTCGTTGCGGGACTTAACCCAACATTTCACAACACGAGCTGACGACAGCCATGCAGCACCTGTCTCANAGTTCCCGAAGGCACCAAAGCATCTCTGCTAAATTCTCTGGATGTCAAGAGTAGGTAAGGTTCTTCGCGTTGCATCGAATTAAACCACATGCTCCACCGCTTGTGCGGGC</t>
  </si>
  <si>
    <t>AS0501</t>
  </si>
  <si>
    <t>AAGCTACCTACTTCTTTTGCAACCCACTCCCATGGTGTGACGGGCGGTGTGTACAAGGCCCGGGAACGTATTCACCGTGGCATTCTGATCCACGATTACTAGCGATTCCGACTTCATGGAGTCGAGTTGCAGACTCCAATCCGGACTACGACATACTTTATGAGGTCCGCTTGCTCTCGCGAGGTCGCTTCTCTTTGTATATGCCATTGTAGCACGTGTGTAGCCCTACTCGTAAGGGCCATGATGACTTGACGTCATCCCCACCTTCCTCCAGTTTATCACTGGCAGTCTCCTTTGAGTTCCCGACCGAATCGCTGGCAACAAAGGATAAGGGTTGCGCTCGTTGCGGGACTTAACCCAACATTTCACAACACGAGCTGACGACAGCCATGCAGCACCTGTCTNACNNNNCCCGAAGGCACCAAAGCATCTCTGCTAAGTTCTNTGGATGTCAAGAGTAGGTAAGGTTC</t>
  </si>
  <si>
    <t>AS0503</t>
  </si>
  <si>
    <t>GCTACCTACTTCTTTTGCAACCCACTCCCATGGTGTGACGGGCGGTGTGTACAAGGCCCGGGAACGTATTCACCGTAGCATTCTGATCTACGATTACTAGCGATTCCGACTTCATGGAGTCGAGTTGCAGACTCCAATCCGGACTACGACATACTTTATGAGGTCCGCTTGCTCTCGCGAGGTCGCTTCTCTTTGTATATGCCATTGTAGCACGTGTGTAGCCCTACTCGTAAGGGCCATGATGACTTGACGTCATCCCCACCTTCCTCCAGTTTATCACTGGCAGTCTCCTTTGAGTTCCNNNNCGNAN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</t>
  </si>
  <si>
    <t>AS0512</t>
  </si>
  <si>
    <t>CTACCTACTTCTTTTGCAACCCACTCCCATGGTGTGACGGGCGGTGTGTACAAGGCCCGGGAACGTATTCACCGTAGCATTCTGATCTACGATTACTAGCGATTCCGACTTCATGGAGTCGAGTTGCAGACTCCAATCCGGACTACGACATACTTTATGAGGTCCGCTTGCTCTCGCGAGGTCGCTTCTCTTTGTATATGCCATTGTAGCACGTGTGTAGCCCTACTCGTAAGGGCCATGATGACTTGACGTCATCCCCACCTTCCTCCAGTTTATCACTGGCAGTCTCCTTTGAGTTCCCGGCCGN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</t>
  </si>
  <si>
    <t>AS0517</t>
  </si>
  <si>
    <t>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</t>
  </si>
  <si>
    <t>AS0519</t>
  </si>
  <si>
    <t>AAGCTACCTACTTCTTTTGCAACCCACTCCCATGGTGNGACGGGCGGTGTGTACAAGGCCCGGGAACGTATTCACCGTGGCATTCTGATCCACGATTACTAGCGATTCCGACTTCATGGAGTCGAGTTGCAGACTCCAATCCGGACTACGACGCACTTTATGAGGTCCGCTTGCTCTCGCGAGGTCGCTTCTCTTTGTATGCGCCATTGTAGCACGTGTGTAGCCCTGGTCGTAAGGGCCATGATGACTTGACGTCATCCCCACCTTCCTCCAGTTTATCACTGGCAGTCTCCTTTGAGTTCCCGGCCTAACCGCTGGCAACAAAGGATAAGGGTTGCGCTCGTTGCGGGACTTAACCCAACATTTCACAACACGAGCTGACGACAGCCATGCAGCACCTGTCTCACAGTTCCCGAAGGCACCANNNNNTCTCTGNNAAGTTCTGTGGATGTCAAGACCAGGTAAGGTTCTTCGCGTTGCATCGAATTAAACCACATGCTCCACCGCTTGTGCG</t>
  </si>
  <si>
    <t>AS0522</t>
  </si>
  <si>
    <t>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CTTAACGCGTTAGCTCCGGAAGCCACGCCTCAAGGG</t>
  </si>
  <si>
    <t>AS0523</t>
  </si>
  <si>
    <t>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</t>
  </si>
  <si>
    <t>AS0524</t>
  </si>
  <si>
    <t>N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</t>
  </si>
  <si>
    <t>AS0526</t>
  </si>
  <si>
    <t>CTACCTACTTCTTTTGCAACCCACTCCCATGGTGTGAN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NNCATCTCTGNNAAGTTCTCTGGATGTCAAGAGTAGGTAAGGTTCTTCGCGTTGCATCGAATTAAACCACATGCTCCACCGCTTGTGCGGGCCCCCGTCAATTCATTTGAGTTTTAACCTTGCGGCCGTACTCCCCAGGCGGTCGACTTAACGCGTTAGCTCCGGAAGCCACGCCTCAAGGGCACAACCTCCAA</t>
  </si>
  <si>
    <t>AS0528</t>
  </si>
  <si>
    <t>CCTACTTCTTTTGCAACCCACTCCCATGGNGNNNNNNNCGGN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</t>
  </si>
  <si>
    <t>AS0529</t>
  </si>
  <si>
    <t>A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TACTTAACGCG</t>
  </si>
  <si>
    <t>DCC Stock #03/M54</t>
  </si>
  <si>
    <t>AS0533</t>
  </si>
  <si>
    <t>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</t>
  </si>
  <si>
    <t>AS0536</t>
  </si>
  <si>
    <t>A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</t>
  </si>
  <si>
    <t>AS0542</t>
  </si>
  <si>
    <t>CTACCTACTTCTTTTGCAACCCACTCCCATGGTGTNNNN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</t>
  </si>
  <si>
    <t>AS0548</t>
  </si>
  <si>
    <t>CCTACT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NNACCGCTGGCAACAAAGGATAAGGGTTGCGCTCGTTGCGGGACTTAACCCAACATTTCACAACACGAGCTGACGACAGCCATGCAGCACCTGTCTCAGAGTTCCCGAAGGCACCAAANCATCTCTGCNAAGTTCTCTGGATGTCAAGAGTAGGTAAGGTTCTTCGCGTTGCATCGAATTAAACCACATGCTCCACCGCTTGTGCGGGCCCCCGTCAATTCATTTGAGTTTTAACCTTGCGG</t>
  </si>
  <si>
    <t>DCC Stock #08/M59</t>
  </si>
  <si>
    <t>AS0550</t>
  </si>
  <si>
    <t>CTACCTACTTCTTTTGCAACCCACTCCCATGGTGTGNNN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</t>
  </si>
  <si>
    <t>AS0555</t>
  </si>
  <si>
    <t>CTACCTACTTCTTTTGCAACCCACTCCCATGGTGTGACGGGCGGTGTGTACAAGGCCCGGGAACGTATTCACCGTGGCATTCTGATCCACGATTACTAGCGATTCCGACTTCATGGAGTCGAGTTGCAGACTCCAATCCGGACTACGACATACTTTATGAGGTCCGCTTGCTCTCGCGAGGTCGCTTCTCTTTGTATATGCCATTGTAGCACGTGTGTAGCCCTGGTCGTAAGGGCCATGATGACTTGACGTCATCCCCACCTTCCTCCAGTTTATCACTGGCAGTCTCCTTTGAGTTCCCNNNCGNANCGCTGGCAACAAAGGATAAGGGTTGCGCTCGTTGCGGGACTTAACCCAACATTTCACAACACGAGCTGACGACAGCCATGCAGCACCTGTCTCACGGTTCCCGAAGGCACAAATCCATCTCTGGATTCTTCCGTGGATGTCAAGACCAGGTAAGGTTCTTCGCGTTGCATCGAATTAAACCACATGCTCCACCGCTTGTGCGGGCCCCCGTCAATTCATTTGAGTTTTAACCTTGC</t>
  </si>
  <si>
    <t>AS0557</t>
  </si>
  <si>
    <t>TACCTACTTCTTTTGCAACCCACTCCCATGGTGTGACGGGCGGTGTGTACAAGGCCCGGGAACGTATTCACCGTGGCATTCTGATCCACGATTACTAGCGATTCCGACTTCATGGAGTCGAGTTGCAGACTCCAATCCGGACTACGACATACTTTATGAGGTCCGCTTGCTCTCGCGAGGTCGCTTCTCTTTGTATATGCCATTGTAGCACGTGTGTAGCCCTACTCGTAAGGGCCATGATGACTTGACGTCATCCCCACCTTCCTCCAGTTTATCACTGGCAGTCTCCTTTGAGTTCCCGACCGAAT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TCCTCAAGGGAACAACCTCCAAGTCGACATCGTTTACAGCGTGGACT</t>
  </si>
  <si>
    <t>AS0586</t>
  </si>
  <si>
    <t>GCGGTGTGTACAAGGCCCGGGAACGTATTCACCGTGGCATTCTGATCCACGATTACTAGCGATTCCGACTTCACGGAGTCGAGTTGCAGACTCCGATCCGGACTACGACGCACTTTATGAGGTCCGCTTGCTCTCGCGAGGTCGCTTCTCTTTGTATGCGCCATTGTAGCACGTGTGTAGCCCTACTCGTAAGGGCCATGATGACTTGACGTCATCCCCACCTTCCTCCGGTTTATCACCGGCAGTCTCCTTTGAGTTCCCGACCGAATCGCTGGCAACAAAGGATAAGGGTTGCGCTCGTTGCGGGACTTAACCCAACATTTCACAACACGAGCTGACGACAGCCATGCAGCACCTGTCTCAGAGTTCCCGAAGGCACCAAAGCATCTCTGCTAAGTTCTCTGGATGTCAAGAGTAGGTAAGGTTCTTCGCGTTGCATCGAATTAAACCACATGCTCCACCGCTTGTGCGGGCCCCCGTC</t>
  </si>
  <si>
    <t>6B Fly Stock</t>
  </si>
  <si>
    <t>AS0587</t>
  </si>
  <si>
    <t>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GCGTTCCCGAAGGCACCAATCCATCTCTGGNAAGTTCGCTGGATGTCAAGAGTAGGTAAGGTTCTTCGCGTTGCATCGAATTAAACCACATGCTCCACCGCTTGTGCGGG</t>
  </si>
  <si>
    <t>AS0588</t>
  </si>
  <si>
    <t>TTACTAGCGATTCCGACTTCATGGAGTCGAGTTGCAGACTCCAATCCGGACTACGACNTACTTTATGAGGTCCGCTTGCTCTCGCGAGGTCGCTTCTCTTTGTATANGCCATTGTAGCACGTGTGTAGCCCTACTCGTAAGGGCCATGATGACTTGACGTCATCCCCACCTTCCTCCAGTTTATCACTGGCAGTCTCCTTTGAGTTCCCGGCCGAACCGCTGGCAACAAAGGATAAGGGTTGCGCTCGTTGCGGGACTTAACCCAACATTTCACAACACGAGCTGACGACAGCCATGCAGCACCTGTCTCA</t>
  </si>
  <si>
    <t>32B Fly Stock</t>
  </si>
  <si>
    <t>AS0591</t>
  </si>
  <si>
    <t>TACCTACTTCTTTTGCAACCCACTCCCATGGTGTGACGGGCGGTGTGTACAAGGCCCGGGAACGTATTCACCGTGGCATTCTGATCCACGATTACTAGCGATTCCGACTTCACGGAGTCGAGTTGCAGACTCCGATCCGGACTACGACGTACTTTATGAGGTCCGCTTGCTCTCGCGAGTTCGCTTCTCTTTGTATACGCCATTGTAGCACGTGTGTAGCCCTGGCCGTAAGGGCCATGATGACTTGACGTCATCCCCACCTTCCTCCGGTTTATCACCGGCAGTCTCCTTTGAGTTCCCGACCGAATCGCTGGCAACAAAGGATAAGGGTTGCGCTCGTTGCGGGACTTAACCCAACATTTCACAACACGAGCTGACGACAGCCATGCAGCACCTGTCTCACGGTTCCCGAAGGCACTAAGGCATCTCTGCCGAATTCCGTGGATGT</t>
  </si>
  <si>
    <t>AS0616</t>
  </si>
  <si>
    <t>TTTTGCAACCCACTCCCATGGTGTGACGGGCGGTGTGTACAAGGCCCGGGAACGTATTCACCGTGGCATTCTGATCCACGATTACTAGCGATTCCGACTTCACGGAGTCGAGTTGCAGACTCCGATCCGGACTACGACGCACTTTATGAGGTCCGCTTGCTCTCGCGAGGTCGCTTCTCTTTGTATGCGCCATTGTAGCACGTGTGTAGCCCTGGCCGTAAGGGCCATGATGACTTGACGTCATCCCCACCTTCCTCCGGTTTATCACCGGCAGTCTCCTTTGAGTTCCCGACCGAATCGCTGGCAACAAAGGATAAGGGTTGCGCTCGTTGCGGGACTTAACCCAACATTTCACAACACGAGCTGACGACAGCCATGCAGCACCTGTCTCACGGTTCCCGAAGGCACTTCCGCATCTCTGCAGAATTCCGTGGATGTCAAGGCCAGGTAAGGTTCTTCGCGTTGCATCGAATTAAACCACATGCTCCACCGCTTGTGCGGGCCCCCGTCAATTCATTTGAGTTTTAACCTTGCGGCCGTACTCCCCAGGCGGTCGACTTAA</t>
  </si>
  <si>
    <t>D01A Fly Pool</t>
  </si>
  <si>
    <t>AS0617</t>
  </si>
  <si>
    <t>Leclercia</t>
  </si>
  <si>
    <t>TACCTACTTCTTTTGCAACCCACTCCCATGGTGTGACGGGCGGTGTGTACAAGGCCCGGGAACGTATTCACCGTAGCATTCTGATCT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TCCTCAAGGGAACAACCTCCAAGTCGACATC</t>
  </si>
  <si>
    <t>AS0618</t>
  </si>
  <si>
    <t>CAAGGCCCGGGAACGTATTCACCGTAGCATTCTGATCTACGATTACTAGCGATTCCGACTTCATGGAGTCGAGTTGCAGACTCCAATCCGGACTACGACGCACTTTATGAGGTCCGCTTGCTCTCGCGAGGTCGCTTCTCTTTGTATGCGCCATTGTAGCACGTGTGTAGCCCTACTCGTAAGGGCCATGATGACTTGACGTCATCCCCACCTTCCTCCAGTTTATCACTGGCAGTCTCCTTTGAGTTCCCGGCCGAACCGCTGGCAACAAAGGATAAGGGTTGCGCTCGTTGCGGGACTTAACCCAACATTTCACAACACGAGCTGACGACAGCCATGCAGCACCTGTCTCAGAGTTCCCGAAGGCACCAANNCATCTCTGGNAAGTTCTCTGGATGTCAAGAGTAGGTAAGGTTCTTCGCGTTGCATCGAATTAAACCACATGCTCCACCGCTTGTGCGGGCCCCCGTCAATTCATTTGAGTTTTAACCTTGCGGCCGTACTCCCCAGGCGGT</t>
  </si>
  <si>
    <t>AS0619</t>
  </si>
  <si>
    <t>ACGTATTCACCGTAGCATTCTGATCT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GCATCTCTGCTAAGTTCTCTGGATGTCAAGAGTAGGTAAGGTTCTTCGCGTTGCATCGAATTAAACCACATGCTCCACCGCTTGTGCGGGCCCCCGTCAATTCATTTGAGTTTTAACCTTGCGGCCGTACTCCCCAGGCGGTCGACTT</t>
  </si>
  <si>
    <t>AS0627</t>
  </si>
  <si>
    <t>CAAGGCCCGGGAACGTATTCACCGTAGCATTCTGATCTACGATTACTAGCGATTCCGACTTCATGGAGTCGAGTTGCAGACTCCAATCCGGACTACGACGTACTTTATGAGGTCCGCTTGCTCTCGCGAGGTCGCTTCTCTTTGTATACGCCATTGTAGCACGTGTGTAGCCCTACTCGTAAGGGCCATGATGACTTGACGTCATCCCCACCTTCCTCCAGTTTATCACTGGCAGTCTCCTTTGAGTTCCCGGCCGAACCGCTGGCAACAAAGGATAAGGGTTGCGCTCGTTGCGGGACTTAACCCAACATTTCACAACACGAGCTGACGACAGCCATGCAGCACCTGTCTCAGAGTTCCCGAAGGCACCAATCCATCTCTGGAAAGTTCTCTGGATGTCAAGAGTAGGTAAGGTTCTTCGCGTTGCATCGAATTAAACCACATGCTCCACCGCTTGTGCGGGCCCCCGTCAATTCATTTGAGTTTTAACCTTGCGGCCGTACTCCCCAGGCGGTCGATTTAACGCGTTAGCTCCGGAAGCCACGCCTCAAGGG</t>
  </si>
  <si>
    <t>T1A Fly Pool</t>
  </si>
  <si>
    <t>AS0632</t>
  </si>
  <si>
    <t>CGGGAACGTATTCACCGTGGCATTCTGATCCACGATTACTAGCGATTCCGACTTCACGGAGTCGAGTTGCAGACTCCGATCCGGACTACGACGCACTTTATGAGGTCCGCTTGCTCTCGCGAGTTCGCTTCTCTTTGTATGCGCCATTGTAGCACGTGTGTAGCCCTACTCGTAAGGGCCATGATGACTTGACGTCATCCCCACCTTCCTCCAGTTTATCACTGGCAGTCTCCTTTGAGTTCCCGACCGAANCGCTGGCAACAAAGGATAAGGGTTGCGCTCGTTGCGGGACTTAACCCAACATTTCACAACACGAGCTGACGACAGCCATGCAGCACCTGTCTCAGAGTTCCCGAAGGCACCANAGCATCTCTGCTAAGTTCTCTGGATGTCAAGAGTAGGTAAGGTTCTTCGCGTTGCATCGAATTAAACCACATGCTCCACCGCTTGTGCGGGCCCCCGTCAATTCATTTGAGTTTTAACCTTGCGGCCGTACTCCCCAGGCGGTCGACTTAACGCGTTAGCTCCGGAAGCCACGCCTCAAGGGCACAA</t>
  </si>
  <si>
    <t>AS0635</t>
  </si>
  <si>
    <t>CAAGGCCCGGGAACGTATTCACCGTAGCATTCTGATCTACGATTACTAGCGATTCCGACTTCATGGAGTCGAGTTGCAGACTCCAATCCGGACTACGACGCACTTTATGAGGTCCGCTTGCTCTCGCGAGGTCGCTTCTCTTTGTATGCGCCATTGTAGCACGTGTGTAGCCCTACTCGTAAGGGCCATGATGACTTGACGTCATCCCCACCTTCCTCCAGTTTATCACTGGCAGTCTCCTTTGAGTTCCCGGNCNNACCGCTGGCAACAAAGGATAAGGGTTGCGCTCGTTGCGGGACTTAACCCAACATTTCACAACACGAGCTGACGACAGCCATGCAGCACCTGTCTCAGAGTTCCCGAAGGCACCAATCCATCTCTGGAAAGTTCTCTGGATGTCAAGAGTAGGTAAGG</t>
  </si>
  <si>
    <t>AS0652</t>
  </si>
  <si>
    <t>CGGGAACGTATTCACCGTANCATTCTGATCTACGATTACTAGCGATTCCGACTTCACGGAGTCGAGTTGCAGACTCCGATCCGGACTACGACGCACTTTATGAGGTCCGCTTGCTCTCGCGAGGTCGCTTCTCTTTGTATGCGCCATTGTAGCACGTGTGTAGCCCTGGCCGTAAGGGCCATGATGACTTGACGTCATCCCCACCTTCCTCCGGTTTATCACCGGCAGTCTCCTTTGAGTTCCCGGCATTACCCGCTGGCAACAAAGGATAAGGGTTGCGCTCGTTGCGGGACTTAACCCAACATTTCACAACACGAGCTGACGACAGCCATGCAGCACCTGTCTCAGAGTTCCCGAAGGCACCAAAGCATCTCTGCTAAGTTCTCTGGATGTCAAGGCCAGGTAAGGTT</t>
  </si>
  <si>
    <t>D03A Fly Pool</t>
  </si>
  <si>
    <t>AS0656</t>
  </si>
  <si>
    <t>CTTTTGCAACCCACTCCCATGGTGNNNNNNNCGGTGTGTACAAGGCCCGGGAACGTATTCACCGTGGCATTCTGATCCACGATTACTAGCGATTCCGACTTCATGGAGTCGAGTTGCAGACTCCAATCCGGACTACGACATACTTTATGAGGTCCGCTTGCTCTCGCGAGGTCGCTTCTCTTTGTATATGCCATTGTAGCACGTGTGTAGCCCTACTCGTAAGGGCCATGATGACTTGACGTCATCCCCACCTTCCTCCAGTTTATCACTGGCAGTCTCCTTTGAGTTCCCGGCCG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GTCGACATCGTTTACGGCG</t>
  </si>
  <si>
    <t>D04A Fly Pool</t>
  </si>
  <si>
    <t>AS0657</t>
  </si>
  <si>
    <t>TACCTACTTCTTTTGCAACCCACTCCCATGGTNNNNNNNNNGGNGTGTACAAGGCCCGGGAACGTATTCACCGTGGCATTCTGATCCACGATTACTAGCGATTCCGACTTCATGGAGTCGAGTTGCAGACTCCAATCCGGACTACGACATACTTTATGAGGTCCGCTTGCTCTCGCGAGGTCGCTTCTCTTTGTATATGCCATTGTAGCACGTGTGTAGCCCTACTCGTAAGGGCCATGATGACTTGACGTCATCCCCACCTTCCTCCAGTTTATCACTGGCAGTCTCCTTTGAGTTCCCGGCCG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GTCGACATCGTTTACGGCGTGGACTACCAGGGTATCTAATCCTGTTTGCTCCCCACG</t>
  </si>
  <si>
    <t>AS0660</t>
  </si>
  <si>
    <t>CTACCTACTTCTTTTGCAACCCACTCCCATGGTGNNNNNNNNGGNGTGTACAAGGCCCGGGAACGTATTCACCGTGGCATTCTGATCCACGATTACTAGCGATTCCGACTTCACGGAGTCGAGTTGCAGACTCCGATCCGGACTACGACGCACTTTGTGAGGTCCGCTTGCTCTCGCGAGGTCGCTTCTCTTTGTATGCGCCATTGTAGCACGTGTGTAGCCCTACTCGTAAGGGCCATGATGACTTGACGTCATCCCCACCTTCCTCCGGTTTATCACCGGCAGTCTCCTTTGAGTTCCCGNCATCACGCGCTGGCAACAAAGGATAAGGGTTGCGCTCGTTGCGGGACTTAACCCAACATTTCACAACACGAGCTGACGACAGCCATGCAGCAC</t>
  </si>
  <si>
    <t>T4A Fly Pool</t>
  </si>
  <si>
    <t>AS0661</t>
  </si>
  <si>
    <t>GCTACCTACTTCTTTTGCAACCCACTCCCATGGTGNNNNNNNNGGNGTGTACAAGGCCCGGGAACGTATTCACCGTAGCATTCTGATCTACGATTACTAGCGATTCCGACTTCACGGAGTCGAGTTGCAGACTCCGATCCGGACTACGACGCACTTTATGAGGTCCGCTTGCTCTCGCGAGGTCGCTTCTCTTTGTATGCGCCATTGTAGCACGTGTGTAGCCCTGGCCGTAAGGGCCATGATGACTTGACGTCATCCCCACCTTCCTCCGGTTTATCACCGGCAGTCTCCTTTGAGTTCCCGGCATCACCCGCTGGCAACAAAGGATAAGGGTTGCGCTCGTTGCGGGACTTAACCCAACATTTCACAACACGAGCTGACGACAGCCATGCAGCACCTGTCTCAGAGTTCCCGAAGGCACCNAAGCATCTCTGCTAAGTTCTCTGGATGTCAAGGCCAGGTAAGGTTCTTCGCGTTGCATCGAATTAAACCACATGCTC</t>
  </si>
  <si>
    <t>AS0663</t>
  </si>
  <si>
    <t>GATTCCGACTTCACGGAGTCGAGTTGCAGACTCCGATCCGGACTACGACGCACTTTGTGAGGTCCGCTTGCTCTCGCGAGGTCGCTTCTCTTTGTATGCGCCATTGTAGCACGTGTGTAGCCCTACTCGTAAGGGCCATGATGACTTGACGTCATCCCCACCTTCCTCCGGTTTATCACCGGCAGTCTCCTTTGAGTTCCCGACCGAATCGCTGGCAACAAAGGATAAGGGNTGCGCTCGTTGCGGGACTTAACCCAACATTT</t>
  </si>
  <si>
    <t>AS0664</t>
  </si>
  <si>
    <t>TTTGCAACCCACTCCCATGGTGTGACGGGCGGTGTGTACAAGGCCCGGGAACGTATTCACCGTAGCATTCTGATCT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TCCATCTCTGGAAAGTTCTCTGGATGTCAAGAGTAGGTAAGGTTCTTCGCGTTGCATCGAATTAAACCACATGCTCCACCGCTTGTGCGGG</t>
  </si>
  <si>
    <t>AS0666</t>
  </si>
  <si>
    <t>TTCTTTTGCAACCCACTCCCATGGTGTGNNNNNCGGTGTGTACAAGGCCCGGGAACGTATTCACCGTGACATTCTGATTCACGATTACTAGCGATTCCGACTTCATGGAGTCGAGTTGCAGACTCCAATCCGGACTACGACGCACTTTATGAGGTCCGCTGGCTCTCGCGAGATCGCTTCTCTTTGTATGCGCCATTGTAGCACGTGTGTAGCCCTGGTCGTAAGGGCCATGATGACTTGACGTCATCCCCACCTTCCTCCAGTTTATCACTGGCAGTCTCCTTTGAGTTCCCGGCCNGACCGCTGGCAACAAAGGATAAGGGTTGCGCTCGTTGCGGGACTTAACCCAACATTTCACAACACGAGCTGACGACAGCCATGCAGCACCTGTCTCACAGTTCCCGAAGGCACCAAGGCATCTCTGCCAAGTTCTGTGGATGTCAAGACCAGGTAAGGTTCTTCGCGTTGCATCGAATTAAACCACATGCTCCACCGCTTGTGCGGGCCCC</t>
  </si>
  <si>
    <t>AS0667</t>
  </si>
  <si>
    <t>GCTACCTACTTCTTTTGCAACCCACTCCCATGGNNNNNNNNNNGGNGTGTACAAGGCCCGGGAACGTATTCACCGTGACATTCTGATTCACGATTACTAGCGATTCCGACTTCATGGAGTCGAGTTGCAGACTCCAATCCGGACTACGACGCACTTTATGAGGTCCGCTGGCTCTCGCGAGATNGCTTCTCTTTGTATGCGCCATTGTAGCACGTGTGTAGCCCTGGTCGTAAGGGCCATGATGACTTGACGTCATCCCCACCTTCCTCCAGTTTATCACTGGCAGTCTCCTTTGAGTTCCCGGCCGGACCGCTGGCAACAAAGGATAAGGGTTGCGCTCGTTGCGGGACTTAACCCAACATTTCACAACACGAGCTGACGACAGCCATGCAGCACCTGTCTCACAGTT</t>
  </si>
  <si>
    <t>AS0670</t>
  </si>
  <si>
    <t>ACAAGGCCCGGGAACGTATTCACCGTGACATTCTGATTCACGATTACTAGCGATTCCGACTTCATGGAGTCGAGTTGCAGACTCCAATCCGGACTACGACGCACTTTATGAGGTCCGCTTGCTCTCGCGAGTTTGCTTCTCTTTGTATGCGCCATTGTAGCACGTGTGTAGCCCTGGTCGTAAGGGCCATGATGACTTGACGTCATCCCCACCTTCCTCCAGTTTATCACTGGCAGTCTCCTTTGAGTTCCCGGCCTAACCGCTGGCAACAAAGGATAAGGGTTGCGCTCGTTGCGGGACTTAACCCAACATTTCACAACACGAGCTGACGACAGCCATGCAGCACCTGTCTCACAGTTCCCGAAGGCACCAANNCATCTCTGGAAAGTTCTGTGGATGTCAAGA</t>
  </si>
  <si>
    <t>T3A Fly Pool</t>
  </si>
  <si>
    <t>AS0673</t>
  </si>
  <si>
    <t>TCTTTTGCAACCCACTCCCATGGTGTGNNNGGCGGTGTGTACAAGGCCCGGGAACGTATTCACCGTGACATTCTGATTCACGATTACTAGCGATTCCGACTTCATGGAGTCGAGTTGCAGACTCCAATCCGGACTACGACGCACTTTATGAGGTCCGCTGGCTCTCGCGAGATNGCTTCTCTTTGTATGCGCCATTGTAGCACGTGTGTAGCCCTGGTCGTAAGGGCCATGATGACTTGACGTCATCCCCACCTTCCTCCAGTTTATCACTGGCAGTCTCCTTTGAGTTCCCGGCCTAACCGCTGGCAACAAAGGATAAGGGTTGCGCTCGTTGCGGGACTTAACCCAACATTTCACAACACGAGCTGACGACNGCCATGCAGCACCTGTCTCACAGTTCCCGAAGGCACCAANNNATCTCTGNNAAGTTCTGTGGATGTCAAGACCAGGTAAGGTTCTTCGCGTTGCATCGAATTAAACCACATGCTCCACCGCTTGTGCGGGCCCCCGT</t>
  </si>
  <si>
    <t>AS0674</t>
  </si>
  <si>
    <t>CTTCTTTTGCAACCCACTCCCATGGTGTGNNGGGCGGTGTGTACAAGGCCCGGGAACGTATTCACCGTGACATTCTGATTCACGATTACTAGCGATTCCGACTTCATGGAGTCGAGTTGCAGACTCCAATCCGGACTACGACGCACTTTATGAGGTCCGCTAGCTCTCGCGAGATT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</t>
  </si>
  <si>
    <t>AS0675</t>
  </si>
  <si>
    <t>TTCTTTTGCAACCCACTCCCATGGTGTGACGGGCGGTGTGTACAAGGCCCGGGAACGTATTCACCGTGGCATTCTGATCCACGATTACTAGCGATTCCGACTTCACGGAGTCGAGTTGCAGACTCCGATCCGGACTACGACGCACTTTATGAGGTCCGCTTGCTCTCGCGAGGTCGCTTCTCTTTGTATGCGCCATTGTAGCACGTGTGTAGCCCTACTCGTAAGGGCCATGATGACTTGACGTCATCCCCACCTTCCTCCGGTTTATCACCGGCAGTCTCCTTTGAGTTCCCGACCGAATCGCTGGCAACAAAGGATAAGGGTTGCGCTCGTTGCGGGACTTAACCCAACATTTCACAACACGAGCTGACGACAGCCATGCAGCACCT</t>
  </si>
  <si>
    <t>D05A Fly Pool</t>
  </si>
  <si>
    <t>AS0676</t>
  </si>
  <si>
    <t>CTACTTCTTTTGCAACCCACTCCCATGGTGTGANGGGCGGTGTGTACAAGGCCCGGGAACGTATTCACCGTAGCATTCTGATCTACGATTACTAGCGATTCCGACTTCACGGAGTCGAGTTGCAGACTCCGATCCGGACTACGACGCACTTTATGAGGTCCGCTTGCTCTCGCGAGGTCGCTTCTCTTTGTATGCGCCATTGTAGCACGTGTGTAGCCCTGGCCGTAAGGGCCATGATGACTTGACGTCATCCCCACCTTCCTCCGGTTTATCACCGGCAGTCTCCTTTGAGTTCCCGGCATCACCCGCTGGCAACAAAGGATAAGGGTTGCGCTCGTTGCGGGACTTAACCCAACATTTCACAACACGAGCTGACGACAGCCATGCAGCACCTGTCTCAGAGTTCCCGAAGGCACCGAAGCATCTCTGCTAAGTTCTCTGGATGTCAAGGCCAGGT</t>
  </si>
  <si>
    <t>AS0682</t>
  </si>
  <si>
    <t>TACCTACTTCTTTTGCAACCCACTCCCATGGTGTGNNNGGCGGTGTGTACAAGGCCCGGGAACGTATTCACCGTAGCATTCTGATCTACGATTACTAGCGATTCCGACTTCATGGAGTCGAGTTGCAGACTCCAATCCGGACTACGACGCACTTTATGAGGTCCGCTTGCTCTCGCGAGGTCGCTTCTCTTTGTATGCGCCATTGTAGCACGTGTGTAGCCCTACTCGTAAGGGCCATGATGACTTGACGTCATCCCCACCTTCCTCCAGTTTATCACTGGCAGTCTCCTTTGAGTTCCCGGNCNNACCGCTGGCAACAAAGGATAAGGGTTGCGCTCGTTGCGGGACTTAACCCAACATTTCACAACACGAGCTGACGACAGCCATGCAGCACCTGTCTCAGAGTTCCCGAAGGCACCAATCCATCTCTGGAAAGTTCTCTGGATGTCAAGAGTAGGTAAGGT</t>
  </si>
  <si>
    <t>T5A Fly Pool</t>
  </si>
  <si>
    <t>AS0688</t>
  </si>
  <si>
    <t>AAGCTACCTACTTCTTTTGCAACCCACTCCCATGGTGTGNNNNNCGGTGTGTACAAGGCCCGGGAACGTATTCACCGTAGCATTCTGATCTACGATTACTAGCGATTCCGACTTCATGGAGTCGAGTTGCAGACTCCAATCCGGACTACGACGCACTTTATGAGGTCCGCTTGCTCTCGCGAGGTCGCTTCTCTTTGTATGCGCCATTGTAGCACGTGTGTAGCCCTACTCGTAAGGGCCATGATGACTTGACGTCATCCCCACCTTCCTCCAGTTTATCACTGGCAGTCTCCTTTGAGTTCCCGGCCGAACCGCTGGCAACAAAGGATAAGGGTTGCGCTCGTTGCGGGACTTAACCCAACATTTCACAACACGAGCTGACGACAGCCATGCAGCACCTGTCTCAGAGTTCCCGAAGGCACCAATCC</t>
  </si>
  <si>
    <t>AS0689</t>
  </si>
  <si>
    <t>TTCTTTTGCAACCCACTCCCATGGTGTGNNNNNCGGTGTGTACAAGGCCCGGGAACGTATTCACCGTGGCATTCTGATCCACGATTACTAGCGATTCCGACTTCACGGAGTCGAGTTGCAGACTCCGATCCGGACTACGACGCACTTTATGAGGTCCGCTTGCTCTCGCGAGGTCGCTTCTCTTTGTATGCGCCATTGTAGCACGTGTGTAGCCCTACTCGTAAGGGCCATGATGACTTGACGTCATCCCCACCTTCCTCCGGTTTATCACCGGCAGTCTCCTTTGAGTTCCCGACCGAATCGCTGGCAACAAAGGATAAGGGTTGCGCTCGTTGCGGGACTTAACCCAACATTTCACAACACGAGCTGACGACAGCCATGCAGCACCTGTCTCACAGTTCCC</t>
  </si>
  <si>
    <t>AS0690</t>
  </si>
  <si>
    <t>CTACCTACTTCTTTTGCAACCCACTCCCATGGTGTGNNNNNCGGTGTGTACAAGGCCCGGGAACGTATTCACCGTAGCATTCTGATCTACGATTACTAGCGATTCCGACTTCACGGAGTCGAGTTGCAGACTCCGATCCGGACTACGACGCACTTTATGAGGTCCGCTTGCTCTCGCGAGGTCGCTTCTCTTTGTATGCGCCATTGTAGCACGTGTGTAGCCCTGGCCGTAAGGGCCATGATGACTTGACGTCATCCCCACCTTCCTCCGGTTTATCACCGGCAGTCTCCTTTGAGTTCCCGGCATNACCCGCTGGCAACAAAGGATAAGGGTTGCGCTCGTTGCGGGACTTAACCCAACATTTCACAACACGAGCTGACGACAGCCATGCAGCACCTGTCTCAGAGTTCCCGAAGGCACCAAAGCATCTCTGCTAAGTTCTCTGGATGTCAAG</t>
  </si>
  <si>
    <t>AS0692</t>
  </si>
  <si>
    <t>GCTACCTACTTCTTTTGCAACCCACTCCCATGGTGTGACGGGCGGTGTGTACAAGGCCCGGGAACGTATTCACCGTAGCATTCTGATCT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TCCATCTCTGGAAAGTTCTCTGGATGTCAAGAGTAGGTAAGGTTCTTCGCGTTGCATCGAATTAAACCACATGCTCCACCGCTTGTGCGGGCCC</t>
  </si>
  <si>
    <t>AS0694</t>
  </si>
  <si>
    <t>ACCTACTTCTTTTGCAACCCACTCCCATGGTGTGACGGGCGGTGTGTACAAGGCCCGGGAACGTATTCACCGTAGCATTCTGATCT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TCCATCTCTGGAAAGTTCTCTGGATGTCAAGAGTAGGTAAGGTTCTTCGCGTTGCATCGAATTAAACCACATGCTCCACCGCTTGTGCGGGCCCCCGTCAATTCATTTGAGTTTTAACCTTGCGGCCGTACTCCCCA</t>
  </si>
  <si>
    <t>AS0696</t>
  </si>
  <si>
    <t>CCCGGGAACGTATTCACCGTGACATTCTGATTCACGATTACTAGCGATTCCGACTTCATGGAGTCGAGTTGCAGACTCCAATCCGGACTACGACGCACTTTATGAGGTCCGCTTGCTCTCGCGAGATTGCTTCTCTTTGTATGCGCCATTGTAGCACGTGTGTAGCCCTGGTCGTAAGGGCCATGATGACTTGACGTCATCCCCACCTTCCTCCAGTTTATCACTGGCAGTCTCCTTTGAGTTCCCGGCCGGACCGCTGGCAACAAAGGATAAGGGTTGCGCTCGTTGCGGGACTTAACCCAACATTTCACAACACGAGCTGA</t>
  </si>
  <si>
    <t>AS0697</t>
  </si>
  <si>
    <t>TACCTACTTCTTTTGCAACCCACTCCCATGGTGTGNNNGGCGGTGTGTACAAGGCCCGGGAACGTATTCACCGTGACATTCTGATTCACGATTACTAGCGATTCCGACTTCATGGAGTCGAGTTGCAGACTCCAATCCGGACTACGACGCACTTTATGAGGTCCGCTGGCTCTCGCGAGATCGCTTCTCTTTGTATGCGCCATTGTAGCACGTGTGTAGCCCTGGTCGTAAGGGCCATGATGACTTGACGTCATCCCCACCTTCCTCCAGTTTATCACTGGCAGTCTCCTTTGAGTTCCCGGCCGGACCGCTGGCAACAAAGGATAAGGGTTGCGCTCGTTGCGGGACTTAACCCAACATTTCACAACACGAGCTGACGACAGCCATGCAGCACCTGTCTCACAGTTCCCGAAGGCACCAAGGCATCTCTGCCAAGTTCTGTGGATGTCAAGACCAGGTAAGGTTCTTCGCGTTGCATCGAATTAAACCACATGCTCCACCGCTTGTGCGGGCCCCCGTCA</t>
  </si>
  <si>
    <t>AS0698</t>
  </si>
  <si>
    <t>CTACCTACTTCTTTTGCAACCCACTCCCATGGTGNNNNNNNNGGTGTGTACAAGGCCCGGGAACGTATTCACCGTGACATTCTGATTCACGATTACTAGCGATTCCGACTTCATGGAGTCGAGTTGCAGACTCCAATCCGGACTACGACGCACTTTATGAGGTCCGCTTGCTCTCGCGAGATT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</t>
  </si>
  <si>
    <t>AS0702</t>
  </si>
  <si>
    <t>AAGGTTAAGCTACCTACTTCTTTTGCAACCCACTCCCATGGTGNNNNNNGCGGTGTGTACAAGGCCCGGGAACGTATTCACCGTAGCATTCTGATCTACGATTACTAGCGATTCCGACTTCATGGAGTCGAGTTGCAGACTCCAATCCGGACTACGACGTACTTTATGAGGTCCGCTTGCTCTCGCGAGGTCGCTTCTCTTTGTATACGCCATTGTAGCACGTGTGTAGCCCTACTCGTAAGGGCCATGATGACTTGACGTCATCCCCACCTTCCTCCAGTTTATCACTGGCAGTCTCCTTTGAGTTCCCGGCCGAACCGCTGGCAACAAAGGATAAGGGTTGCGCTCGTTGCGGGACTTAACCCAACATTTCACAACACGAGCTGACGACAGCCATGCAGCACCTGTCTCAGAGTTCCCGAAGGCACCAANNCATCTCTGNNNNGTTCTCTGGATGTCAAGAGTAGGTAAGGTTCTTCGCGTTGCATCGAATTAAACCACATGCTCCACCGCTTGTGCGGGCCCCCGTCAATTCATTTGAGTTTTAACCTTGCGGCCGTACTCCCCAGGCGGTCGATTTAACGCGTTAGCTCCGGAAGCCACGCCTCAAGGGCACAACCTCCAAATCGACATCGTTTACAGCGTGNACTACCAGGGTATCTAATCCTGTTTGCTCCCCACGCTTTCGCACCTGANCGTCAGTCTTCGTCCAGG</t>
  </si>
  <si>
    <t>AS0710</t>
  </si>
  <si>
    <t>CTACCTACTTCTTTTGCAACCCACTCCCATGGTGNGANGGGCGGTGTGTACAAGGCCCGGGAACGTATTCACCGTAGCATTCTGATCTACGATTACTAGCGATTCCGACTTCATGGAGTCGAGTTGCAGACTCCAATCCGGACTACGACGTACTTTATGAGGTCCGCTTGCTCTCGCGAGGTCGCTTCTCTTTGTATACGCCATTGTAGCACGTGTGTAGCCCTACTCGTAAGGGCCATGATGACTTGACGTCATCCCCACCTTCCTCCAGTTTATCACTGGCAGTCTCCTTTGAGTTCCCGGCCGAACCGCTGGCAACAAAGGATAAGGGTTGCGCTCGTTGCGGGACTTAACCCAACATTTCACAACACGAGCTGACGACAGCCATGCAGCACCTGTCTCAGAGTTCCCGAAGGCACCAANNCATCTCTGNNNNGTTCTCTGGATGTCAAGAGTAGGTAAGGTTCTTCGCGTTGCATCGAATTAAACCACATGCTCCACCGCTTGTGCGGGCCCCCGTCAATTCATTTGAGTTTTAACCTTGCGGCCGTACTCCCCAGGCGGT</t>
  </si>
  <si>
    <t>T8A Fly Pool</t>
  </si>
  <si>
    <t>AS0711</t>
  </si>
  <si>
    <t>GCTACCTACTTCTTTTGCAACCCACTCCCATGGTGNGANNGGCGGTGTGTACAAGGCCCGGGAACGTATTCACCGTGGCATTCTGATCCACGATTACTAGCGATTCCGACTTCACGGAGTCGAGTTGCAGACTCCGATCCGGACTACGACGCACTTTATGAGGTCCGCTTGCTCTCGCGAGGTCGCTTCTCTTTGTATGCGCCATTGTAGCACGTGTGTAGCCCTACTCGTAAGGGCCATGATGACTTGACGTCATCCCCACCTTCCTCCGGTTTATCACCGGCAGTCTCCTTTGAGTTCCCGACCGAATCGCTGGCAACAAAGGATAAGGGTTGCGCTCGTTGCGGGACTTAACCCAACATTTCACAACACGAGCTGACGACAGCCATGCAGCACCTGTCTCANAGTTCCCGAAGGNACNNANGCATCTCTGCTAANTTCTCTGGATGTCAAGAGTAGGTAAGGTTCTTCGCGTTGCATCGAATTAAACCACATGCTCCACCGCTTGTGCGGGCCCCCGTCAATTCATTTGAGTTTTAACCTTGCGGCCGTACTCCCCAGGCGGTCGACTTAACGCGTTAGCTCCGGAAG</t>
  </si>
  <si>
    <t>AS0713</t>
  </si>
  <si>
    <t>ACCTACTTCTTTTGCAACCCACTCCCATGGTNNNNNNNGCGGTGTGTACAAGGCCCGGGAACGTATTCACCGTAGCATTCTGATCTACGATTACTAGCGATTCCGACTTCATGGAGTCGAGTTGCAGACTCCAATCCGGACTACGACGTACTTTATGAGGTCCGCTTGCTCTCGCGAGGTCGCTTCTCTTTGTATACGCCATTGTAGCACGTGTGTAGCCCTACTCGTAAGGGCCATGATGACTTGACGTCATCCCCACCTTCCTCCAGTTTATCACTGGCAGTCTCCTTTGAGTTCCCGGCCGAACCGCTGGCAACAAAGGATAAGGGTTGCGCTCGTTGCGGGACTTAACCCAACATTTCACAACACGAGCTGACGACAGCCATGCAGCACCTGTCTCAGAGTTCCCGAAGGCACCAANNNATCTCTGNNNNGTTCTCTGGATGTCAAGAGTAGGTAAGGTTCTTCGCGTTGCATCGAATTAAACCACATGCTCCACCGCTTGTGCGGGCCCCCGTCAATTCATTTGAGTTTTAACCTTGCGGCCGTACTCCCCAGGCGGTCGATTTAACGCGTTAGC</t>
  </si>
  <si>
    <t>AS0716</t>
  </si>
  <si>
    <t>ATTCTGATCCACGATTACTAGCGATTCCGACTTCACGGAGTCGAGTTGCAGACTCCGATCCGGACTACGACGCACTTTGTGAGGTCCGCTTGCTCTCGCGAGGTCGCTTCTCTTTGTATGCGCCATTGTAGCACGTGTGTAGCCCTACTCGTAAGGGCCATGATGACTTGACGTCATCCCCACCTTCCTCCGGTTTATCACCGGCAGTCTCCTTTGAGTTCCCGACCGAATCGCTGGC</t>
  </si>
  <si>
    <t>D08A Fly Pool</t>
  </si>
  <si>
    <t>AS0723</t>
  </si>
  <si>
    <t>TTAAGCTACCTACTTCTTTTGCAACCCACTCCCATGGTGNNNNNNG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NNNNCATCTCTGNNNAGTTCTGTGGATGTCAAGACCAGGTAAGGTTCTTCGCGTTGCATCGAATTAAACCACATGCTCCACCGCTTGTGCGGGCCCCCGTCAATTCATTTGAGTTTTAACCT</t>
  </si>
  <si>
    <t>AS0724</t>
  </si>
  <si>
    <t>AAGCTACCTACTTCTTTTGCAACCCACTCCCATGGTGTGNNNNNNGGTGTGTACAAGGCCCGGGAACGTATTCACCGTGACATTCTGATTCACGATTACTAGCGATTCCGACTTCATGGAGTCGAGTTGCAGACTCCAATCCGGACTACGACGCACTTTATGAGGTCCGCTGGCTCTCGCGAGATCGCTTCTCTTTGTATGCGCCATTGTAGCACGTGTGTAGCCCTGGTCGTAAGGGCCATGATGACTTGACGTCATCCCCACCTTCCTCCAGTTTATCACTGGCAGTCTCCTTTGAGTTCCCGGCCGG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AGTCGACATCGTTTACGGCGTGGACTACCAGGGTATC</t>
  </si>
  <si>
    <t>T7A Fly Pool</t>
  </si>
  <si>
    <t>AS0752</t>
  </si>
  <si>
    <t>TTAAGCTACCTACTTCTTTTGCAACCCACTCCCATGGTGNGNNNGGCGGTGTGTACAAGGCCCGGGAACGTATTCACCGTAGCATTCTGATCTACGATTACTAGCGATTCCGACTTCATGGAGTCGAGTTGCAGACTCCAATCCGGACTACGACGTACTTTATGAGGTCCGCTTGCTCTCGCGAGGTCGCTTCTCTTTGTATACGCCATTGTAGCACGTGTGTAGCCCTACTCGTAAGGGCCATGATGACTTGACGTCATCCCCACCTTCCTCCAGTTTATCACTGGCAGTCTCCTTTGAGTTCCCGGCCGAACCGCTGGCAACAAAGGATAAGGGTTGCGCTCGTTGCGGGACTTAACCCAACATTTCACAACACGAGCTGACGACAGCCATGCAGCACCTGTCTCAGAGTTCCCGAAGGCACCAATCCATCTCTGGAAAGTTCTCTGGATGTCAAGAGTAGGTAAGGTTCTTCGCGTTGCATCGAATTAAACCACATGCTCCACCGCTTGTGCGGGCCCCCGTCAATTCATTTGAGTTTTAACCTTGCGGCCGTACTCCCCAGGCGGTCGATTTAACGCGTTAGCTCCGGAAGCCACGCCTCAAGGGCACAACCTCCAAATCGACATC</t>
  </si>
  <si>
    <t>AS0756</t>
  </si>
  <si>
    <t>GCTACCTACTTCTTTTGCAACCCACTCCCATGGNGTNNNNNNCGGTGTGTACAAGGCCCGGGAACGTATTCACCGTAGCATTCTGATCTACGATTACTAGCGATTCCGACTTCATGGAGTCGAGTTGCAGACTCCAATCCGGACTACGACGTACTTTATGAGGTCCGCTTGCTCTCGCGAGGTCGCTTCTCTTTGTATACGCCATTGTAGCACGTGTGTAGCCCTACTCGTAAGGGCCATGATGACTTGACGTCATCCCCACCTTCCTCCAGTTTATCACTGGCAGTCTCCTTTGAGTTCCCGGCCGAACCGCTGGCAACAAAGGATAAGGGTTGCGCTCGTTGCGGGACTTAACCCAACATTTCACAACACGAGCTGACGACAGCCATGCAGCACCTGTCTCAGAGTTCCCGAAGGCACCAATCCATCTCTGGAAAGTTCTCTGGATGTCAAGAGTAGGTAAGGTTCTTCGCGTTGCATCGAATTAAACCACATGCTCCACCGCTTGTGCGGGCCCCCGTCAATTCATTTGAGTTTTAACCTTGCGGCCGTACTCCCCAGGCGGTCGAT</t>
  </si>
  <si>
    <t>AS0759</t>
  </si>
  <si>
    <t>GGNTAAGCTACCTACTTCTTTTGCAACCCACTCCCATGGTGTGACGGGCGGTGTGTACAAGGCCCGGGAACGTATTCACCGTAGCATTCTGATCTACGATTACTAGCGATTCCGACTTCATGGAGTCGAGTTGCAGACTCCAATCCGGACTACGACGTACTTTATGAGGTCCGCTTGCTCTCGCGAGGTCGCTTCTCTTTGTATACGCCATTGTAGCACGTGTGTAGCCCTACTCGTAAGGGCCATGATGACTTGACGTCATCCCCACCTTCCTCCAGTTTATCACTGGCAGTCTCCTTTGAGTTCCCGGCCGAACCGCTGGCAACAAAGGATAAGGGTTGCGCTCGTTGCGGGACTTAACCCAACATTTCACAACACGAGCTGACGACAGCCATGCAGCACCTGTCTCAGAGTTCCCGAAGGCACCAATCCATCTCTGGAAAGTTCTCTGGATGTCAAGAGTAGGTAAGGTTCTTCGCGTTGCATCGAATTAAACCACATGCTCCACCGCTTGTGCGGGCCCCCGTCAATTCATTTGAGTTTTAACCTTGCGGCCGTACTCCCCAGGCGGTCGATTTAACGCGTTAGCTCCGGAAGCCACGCCTCANGGGCACAACCTCCAAATCGACATCGTTTACA</t>
  </si>
  <si>
    <t>AS0761</t>
  </si>
  <si>
    <t>TTAAGCTACCTACTTCTTTTGCAACCCACTCCCATGGTGNGNNNGGCGGTGTGTACAAGGCCCGGGAACGTATTCACCGTGGCATTCTGATCCACGATTACTAGCGATTCCGACTTCACGGAGTCGAGTTGCAGACTCCGATCCGGACTACGACGCACTTTGTGAGGTCCGCTTGCTCTCGCGAGGTCGCTTCTCTTTGTATGCGCCATTGTAGCACGTGTGTAGCCCTACTCGTAAGGGCCATGATGACTTGACGTCATCCCCACCTTCCTCCGGTTTATCACCGGCAGTCTCCTTTGAGTTCCCGCCATCACGCGCTGGCAACAAAGGATAAGGGTTGCGCTCGTTGCGGGACTTAACCCAACATTTCACAACACGAGCTGACGACAGCCATGCAGCACCTGTCTCAGAGTTCCCGAAGGCACCAANCCATCTCTGNNNNNTTCTCTGGATGTCAAGAGTAGGTAAGGTTCTTCGCGTTGCATCGAATTAAACCACATGCTCCACCGCTTGTGCGGGCCCCCGTCAATTCATTTGAGTTTTAACCTTGCGGCCGT</t>
  </si>
  <si>
    <t>AS0763</t>
  </si>
  <si>
    <t>CCTCCCGAAGGNTAAGCTACCTACTTCTTTTGCAACCCACTCCCATGGTGTGACGGGC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CGGTTCCCGAAGGCACTAAGGCATCTCTGCCAAATTCCGTGGATGTCAAGAGTAGGTAAGGTTCTTCGCGTTGCATCGAATTAAACCACATGCTCCACCGCTTGTGCGGGCCCCCGTCAATTCATTTGAGTTTTAACCTTGCGGCCGTACTCCCC</t>
  </si>
  <si>
    <t>AS0768</t>
  </si>
  <si>
    <t>ACCTACTTCTTTTGCAACCCACTCCCATGGTGTGACGGGCGGTGTGTACAAGGCCCGGGAACGTATTCACCGTAGCATTCTGATCTACGATTACTAGCGATTCCGACTTCACGGAGTCGAGTTGCAGACTCCGATCCGGACTACGACGCACTTTATGAGGTCCGCTTGCTCTCGCGAGGTCGCTTCTCTTTGTATGCGCCATTGTAGCACGTGTGTAGCCCTGGCCGTAAGGGCCATGATGACTTGACGTCATCCCCACCTTCCTCCGGTTTATCACCGGCAGTCTCCTTTGAGTTCCCGGCATTACCCGCTGGCAACAAAGGATAAGGGTTGCGCTCGTTGCGGGACTTAACCCAACATTTCACAACACGAGCTGACGACAGCCATGCAGCACCTGTCTCAGAGTTCCCGAAGGCACCAAAGCATCTCTGCTAAGTTCTCTGGATGTCAAGGCCAGGTAAGGTTCTTCGCGTTGCATCGAATTAAACCACATGCTCCACCGCTTGTGCGGGCCCCCGTCAATTCATTTGAGTTT</t>
  </si>
  <si>
    <t>AS0770</t>
  </si>
  <si>
    <t>GCTACCTACTTCTTTTGCAACCCACTCCCATGGTGNGNNNGGCGGTGTGTACAAGGCCCGGGAACGTATTCACCGTAGCATTCTGATCTACGATTACTAGCGATTCCGACTTCATGGAGTCGAGTTGCAGACTCCAATCCGGACTACGACGCACTTTATGAGGTCCGCTTGCTCTCGCGAGGTCGCTTCTCTTTGTATGCGCCATTGTAGCACGTGTGTAGCCCTACTCGTAAGGGCCATGATGACTTGACGTCATCCCCACCTTCCTCCAGTTTATCACTGGCAGTCTCCTTTGAGTTCCCGGCCGAACCGCTGGCAACAAAGGATAAGGGTTGCGCTCGTTGCGGGACTTAACCCAACATTTCACAACACGAGCTGACGACAGCCATGCAGCACCTGTCTCAGAGTTCCCGAAGGCACCAATCCATCTCTGGAAAGTTCTCTGGATGTCAAGAGTAGGTAAGGTTCTTCGCGTTGCATCGAATTAAACCACATGCTCCACCGCTTGTGCGGGCCCCCGTCAATTCATTTGAGTTTTAACCTTGCGGCCGTACTCCCCAGGCGG</t>
  </si>
  <si>
    <t>AS0771</t>
  </si>
  <si>
    <t>CTACCTACTTCTTTTGCAACCCACTCCCATGGTGNNNNNNGC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NCGTTCCCGAAGGCACCAANGCATCTCTGCNAAGTTCGCTGGATGTCAAGAGTAGGTAAGGTTCTTCGCGTTGCATCGAATTAAACCACATGCTCCACCGCTTGTGCGGGCCCCCGTCAATTCATTTGAGTTTTAACCTTGCGGCCGTACTCCCCAGG</t>
  </si>
  <si>
    <t>AS0773</t>
  </si>
  <si>
    <t>CTACCTACTTCTTTTGCAACCCACTCCCATGGTGTGACGGGCGGTGTGTACAAGGCCCGGGAACGTATTCACCGTAGCATTCTGATCTACGATTACTAGCGATTCCGACTTCATGGAGTCGAGTTGCAGACTCCAATCCGGACTACGACGCACTTTATGAGGTCCGCTTGCTCTCGCGAGGTCGCTTCTCTTTGTATGCGCCATTGTAGCACGTGTGTAGCCCTACTCGTAAGGGCCATGATGACTTGACGTCATCCCCACCTTCCTCCAGTTTATCACTGGCAGTCTCCTTTGAGTTCCCGGCCGNACCGCTGGCAACAAAGGATAAGGGTTGCGCTCGTTGCGGGACTTAACCCAACATTTCACAACACGAGCTGACGACAGCCATGCAGCACCTGTCTCAGAGTTCCCGAAGGCACCAATCCATCTCTGGAAAGTTCTCTGGATGTCAAGAGTAGGTAAGGTTCTTCGCGTTGCATCGAATTAAACCACATGCTCCACCGCTTGTGCGGGCCCCCGTCAATTCATTTGAGTTTTAACCTTGCGGCCGTACTCCCCAGGCGGTCGACTTAACGCGTTAGCTCCGGAAGCCACGCCTCAAGGGCACAACCTCCAAGTCGAC</t>
  </si>
  <si>
    <t>AS0781</t>
  </si>
  <si>
    <t>GGTTAAGCTACCTACTTCTTTTGCAACCCACTCCCATGGTGTGANGGGCGGTGTGTACAAGGCCCGGGAACGTATTCACCGTGGCATTCTGATCCACGATTACTAGCGATTCCGACTTCACGGAGTCGAGTTGCAGACTCCGATCCGGACTACGACGCACTTTGTGAGGTCCGCTTGCTCTCGCGAGGTCGCTTCTCTTTGTATGCGCCATTGTAGCACGTGTGTAGCCCTGCTCGTAAGGGCCATGATGACTTGACGTCATCCCCACCTTCCTCCGGTTTATCACCGGCAGTCTCCTTTGAGTTCCCGACCGAATCGCTGGCAACAAAGGATAAGGGTTGCGCTCGTTGCGGGACTTAACCCAACATTTCACAACACGAGCTGACGACAGCCATGCAGCACCTGTCTCACGGTTCCCGAAGGCACTAAGGCATCTCTGCCGAATTCCGTGGATGTCAAGAGCAGGTAAGGTTCTTCGCGTTGCATCGAATTAAACCACATGCTCCACCGCTTGTGCGGGCCCCCGTCAATTCATTTGAGTTTTAACCTTGCGGCCGTACT</t>
  </si>
  <si>
    <t>AS0784</t>
  </si>
  <si>
    <t>TAAGCTACCTACTTCTTTTGCAACCCACTCCCATGGTGTGACGGGCGGTGTGTACAAGGCCCGGGAACGTATTCACCGTGGCATTCTGATCCACGATTACTAGCGATTCCGACTTCACGGAGTCGAGTTGCAGACTCCGATCCGGACTACGACGCACTTTATGAGGTCCGCTTGCTCTCGCGAGGTCGCTTCTCTTTGTATGCGCCATTGTAGCACGTGTGTAGCCCTACTCGTAAGGGCCATGATGACTTGACGTCATCCCCACCTTCCTCCGGTTTATCACCGGCAGTCTCCTTTGAGTTCCCGACCGAATCGCTGGCAACAAAGGATAAGGGTTGCGCTCGTTGCGGGACTTAACCCAACATTTCACAACACGAGCTGACGACAGCCATGCAGCACCTGTCTCANNNNTCCCGAAGGNACNNNNGCATCTCTGCNNAATTCNNTGGATGTCAAGAGTAGGTAAGGTTCTTCGCGTTGCATCGAATTAAACCACATGCTCCACCGCTTGTGCGGGCCCCCGTCAATTCATTTGAGTTTTAACCTTGCGGCCGTACTCCCCAGGCGGTCGACTTAACGCGTTAGCTCCGGAAGCCACTCCTCAAG</t>
  </si>
  <si>
    <t>AS0794</t>
  </si>
  <si>
    <t>TAAGCTACCTACTTCTTTTGCAACCCACTCCCATGGTNNNNNNNNCGGTGTGTACAAGGCCCGGGAACGTATTCACCGTAGCATTCTGATCTACGATTACTAGCGATTCCGACTTCACGGAGTCGAGTTGCAGACTCCGATCCGGACTACGACGCACTTTATGAGGTCCGCTTGCTCTCGCGAGGTCGCTTCTCTTTGTATGCGCCATTGTAGCACGTGTGTAGCCCTGGCCGTAAGGGCCATGATGACTTGACGTCATCCCCACCTTCCTCCGGTTTATCACCGGCAGTCTCCTTTGAGTTCCCGGCATCACCCGCTGGCAACAAAGGATAAGGGTTGCGCTCGTTGCGGGACTTAACCCAACATTTCACAACACGAGCTGACGACAGCCATGCAGCACCTGTCTCAGAGTTCCCGAAGGCACCAAAGCATCTCTGCTAAGTTCTCTGGATGTCAAGGCCAGGTAAGGTTCTTCGCGTTGCATCGAATTAAACCACATGCTCCACCGCTTGTGCGGGCCCCCGTCAATTCATTTGAGTTTTAACCTTGCGGCCGTACTCCCCAGGCGGTCGACTTAACGCGTTAGCTCCGGAAGCCACTCCTCA</t>
  </si>
  <si>
    <t>AS0799</t>
  </si>
  <si>
    <t>TACCTACTTCTTTTGCAACCCACTCCCATGGTGTGACGGGCGGTGTGTACAAGGCCCGGGAACGTATTCACCGTAGCATTCTGATCTACGATTACTAGCGATTCCGACTTCACGGAGTCGAGTTGCAGACTCCGATCCGGACTACGACGCACTTTATGAGGTCCGCTTGCTCTCGCGAGGTCGCTTCTCTTTGTATGCGCCATTGTAGCACGTGTGTAGCCCTGGCCGTAAGGGCCATGATGACTTGACGTCATCCCCACCTTCCTCCGGTTTATCACCGGCAGTCTCCTTTGAGTTCCCGGCATCACCCGCTGGCAACAAAGGATAAGGGTTGCGCTCGTTGCGGGACTTAACCCAACATTTCACAACACGAGCTGACGACAGCCATGCAGCACCTGTCTCAGAGTTCCCGAAGGCACCAAAGCATCTCTGCTAAGTTCTCTGGATGTCAAGGCCAGGTAAGGTTCTTCGCGTTGCATCGAATTAAACCACATGCTCCACCGCTTGTGCGGGCCCCCGTCAATTCATTTGAGTTTTAACCTTGCGGCCGTACTCCCCAGGCGGTCGACTTAACGCGTTAGCTCCGGAAGCCACTCC</t>
  </si>
  <si>
    <t>AS0803</t>
  </si>
  <si>
    <t>TAAGCTACCTACTTCTTTTGCAACCCACTCCCATGGTGNGNNNNNN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CGGTTCCCGAAGGCACTAAGGCATCTCTGCCAAATTCCGTGGATGTCAAGAGTAGGTAAGGTTCTTCGCGTTGCATCGAATTAAACCACATGCTCCACCGCTTGTGCGGGCCCCCGTCAATTCATTTGAGTTTTAACCTTGCGGCCGTACTCCCCAGGCGGTCGACTTAACGCGTTAGCTCCGGAAGCCACTCCTCAAGGGAACAACCTCCAAGTCGACATCGTTTACGGCGTGGACTACCAGGGTATCTAATCCTGTTTGCTCCCCA</t>
  </si>
  <si>
    <t>AS0828</t>
  </si>
  <si>
    <t>AAGGTTAAGCTACCTACTTCTTTTGCAACCCACTCCCATGGTGTGACGGGC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GCGTTCCCGAAGGCACCAAAGCATCTCTGCTAAGTTCGCTGGATGTCAAGAGTAGGTAAGGTTCTTCGCGTTGCATCGAATTAAACCACATGCTCCACCGCTTGTGCGGGCCCCCGTCAATTCATTTGAGTTTTAACCTTGCGGCCGTACTCCCCAGGCGGTCGACTTAACGCGTTAGCTCCGGAAGCCACTCCTCAAGGGAACAACCTCCAAGTC</t>
  </si>
  <si>
    <t>T10A Fly Pool</t>
  </si>
  <si>
    <t>AS0829</t>
  </si>
  <si>
    <t>CGAAGGNTAAGCTACCTACTTCTTTTGCAACCCACTCCCATGGTGTGACGGGC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NNGTTCCCGAAGGCNCNAANGCATCTCTGCNAANTTCNNTGGATGTCAAGAGTAGGTAAGGTTCTTCGCGTTGCATCGAATTAAACCACATGCTCCACCGCTTGTGCGGGCCCCCGTCAATTCATTTGAGTTTTAACCTTGCGGCCGTACTCCCCAGGCGGTCGACTTAACGCGTTAGCTCCGGAAGCCACTCCTCAAGGGAACAACCTCCAAGTCGACATCGTTTACGGCGTGGACTACCAGGGTATCTAATC</t>
  </si>
  <si>
    <t>AS0831</t>
  </si>
  <si>
    <t>CTACCTACTTCTTTTGCAACCCACTCCCATGGTGTGACGGGC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CGGTTCCCGAAGGCACNAANGCATCTCTGCNNANTTCCNTGGATGTCAAGAGTAGGTAAGGTTCTTCGCGTTGCATCGAATTAAACCACATGCTCCACCGCTTGTGCGGGCCCCCGTCAATTCATTTGAGTTTTAACCTTGCGGCCGTACTCCCCAGGCGGTCGACTTAACGCGTTAGCTCCGGAAGCCACTCCTCAA</t>
  </si>
  <si>
    <t>AS0834</t>
  </si>
  <si>
    <t>GGTTAAGCTACCTACTTCTTTTGCAACCCACTCCCATGGTGTGACGGGC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CGGTTCCCGAAGGNACNNNNGCATCTCTGCNNANTTCCNTGGATGTCAAGAGTAGGTAAGGTTCTTCGCGTTGCATCGAATTAAACCACATGCTCCACCGCTTGTGCGGGCCCCCGTCAATTCATTTGAGTTTTAACCTTGCGGCCGTACTCCCCAGGCGGTCGACTTAACGCGTTAGCTCCGGAAGCCACTCCTCAAGGGAACAACCTCCAAGTCGACATCGTTTACGGCGTGGACTACCAGGGTATCTAATCCTGTTTGC</t>
  </si>
  <si>
    <t>AS0835</t>
  </si>
  <si>
    <t>GCTACCTACTTCTTTTGCAACCCACTCCCATGGTGTGNNNNNC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NGGTTCCCGAAGGCACNNANGCATCTCTGCNNANTTCCNTGGATGTCAAGAGTAGGTAAGGTTCTTCGCGTTGCATCGAATTAAACCACATGCTCCACCGCTTGTGCGGGCCCCCGTCAATTCATTTGAGTTTTAACCTTGCGGCCGTACTCCC</t>
  </si>
  <si>
    <t>AS0838</t>
  </si>
  <si>
    <t>TAAGCTACCTACTTCTTTTGCAACCCACTCCCATGGTGNNNNNNNNGGNGTGTACAAGGCCCGGGAACGTATTCACCGTGNCNTTNNN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NNGTTCCCGAAGGNNCNAANGCATCTCTGCNNANTTCCNTGGATGTCAAGAGTAGGTAAGGTTCTTCGCGTTGCATCGAATTAAACCACATGCTCCACCGCTTGTGCGGGCCCCCGTCAATTCATTTGAGTTTTAACCTTGCGGCCGTACTCCCCAGGCGGTCGACTTAACGCGTTAGCTCCGGAAGCCACTCCTCAAGGGAACAACCTCCAAGTCGACATCGTT</t>
  </si>
  <si>
    <t>D10A Fly Pool</t>
  </si>
  <si>
    <t>AS0873</t>
  </si>
  <si>
    <t>GCTACCTACTTCTTTTGCAACCCACTCCCATGGTGNNNNNNNCGGTGTGTACAAGGCCCGGGAACGTATTCACCGTAGCATTCTGATCTACGATTACTAGCGATTCCGACTTCATGGAGTCGAGTTGCAGACTCCAATCCGGACTACGACGCACTTTATGAGGTCCGCTTGCTCTCGCGAGGTCGCTTCTCTTTGTATGCGCCATTGTAGCACGTGTGTAGCCCTACTCGTAAGGGCCATGATGACTTGACGTCATCCCCACCTTCCTCCAGTTTATCACTGGCAGTCTCCTTTGAGTTCCCGGCCGNANCGCTGGCAACAAAGGATAAGGGTTGCGCTCGTTGCGGGACTTAACCCAACATTTCACAACACGAGCTGACGACAGCCATGCAGCACCTGTCTCACNNNTCCCGAAGGCACCAAAGCATCTCTGCTAAGTTCCNTGGATGTCAAGAGTAGGTAAGGTTCTTCGCGTTGCATCGAATTAAACCACATGCTCCACCGCTTGTGCGGGCCCCCGTCAATTCATTTGAGTTTTAACCTTGCGGCCGTACTCCCCAGGCGGTCGACTTAACGCGTTAGCTCCGGAAGCCACTCCTCAAGGGAACAGCCTCCAAGTCGACATCGTTTACGGCGTGGACT</t>
  </si>
  <si>
    <t>AS0874</t>
  </si>
  <si>
    <t>TACCTACTTCTTTTGCAACCCACTCCCATGGTGTGACGGGCGGTGTGTACAAGGCCCGGGAACGTATTCACCGTGGCATTCTGATCCACGATTACTAGCGATTCCGACTTCACGGAGTCGAGTTGCAGACTCCGATCCGGACTACGACGTACTTTATGAGGTCCGCTTGCTCTCGCGAGTTCGCTTCTCTTTGTATACGCCATTGTAGCACGTGTGTAGCCCTGGCCGTAAGGGCCATGATGACTTGACGTCATCCCCACCTTCCTCCGGTTTATCACCGGCAGTCTCCTTTGAGTTCCCGACCGAATCGCTGGCAACAAAGGATAAGGGTTGCGCTCGTTGCGGGACTTAACCCAACATTTCACAACACGAGCTGACGACAGCCATGCAGCACCTGTCTCACGGTTCCCGAAGGCACTAAGGCATCTCTGCCGAATTCCGTGGATGTCAAGGCCAGGTAAGGTTCTTCGCGTTGCATCGAATTAAACCACATGCTCCACCGCTTGTGCGGGCCCCCGTCAATTCATTTGAGTTTTAACCTTGCGGCCGTACTCCCCAGGCGGTCGACTTAACGCGTTAGCTCCGGAAGCCACTCCTCAA</t>
  </si>
  <si>
    <t>AS0889</t>
  </si>
  <si>
    <t>CTACCTACTTCTTTTGCAACCCACTCCCATGGNNNNNNNNNNNNNGNGTACAAGGNCCGGGAACGTATTCACCGNNNCNTTNTGATCNACGATTACTAGCGATTCCGACTTCATGGAGTCGAGTTGCAGACTCCAATCCGGACTACGACATACTTTATGAGGTCCGCTTGCTCTCGCGAGGTCGCTTCTCTTTGTATATGCCATTGTAGCACGTGTGTAGCCCTACTCGTAAGGGCCATGATGACTTGACGTCATCCCCACCTTCCTCCAGTTTATCACTGGCAGTCTCCTTTGAGTTCCCGGNCG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</t>
  </si>
  <si>
    <t>AS0893</t>
  </si>
  <si>
    <t>CTACCTACTTCTTTTGCAACCCACTCCCATGGTGNNNNNNNCGGTGTGTACAAGGCCCGGGAACGTATTCACCGTGGCATTCTGATCCACGATTACTAGCGATTCCGACTTCATGGAGTCGAGTTGCAGACTCCAATCCGGACTACGACATACTTTATGAGGTCCGCTTGCTCTCGCGAGGTCGCTTCTCTTTGTATATGCCATTGTAGCACGTGTGTAGCCCTACTCGTAAGGGCCATGATGACTTGACGTCATCCCCACCTTCCTCCAGTTTATCACTGGCAGTCTCCTTTGAGTTCCCGACCGAATCGCTGGCAACAAAGGATAAGGGTTGCGCTCGTTGCGGGACTTAACCCAACATTTCACAACACGAGCTGACGACAGCCATGCAGCACCTGTCTCAGAGTTCCCGAAGGCACCAAAGCATCTCTGCTAAGTTCTCTGGATGTCAAGAGTAGGTAAGGTTCTTCGCGTTGCATCGAATTAAACCACATGCTCCACCGCTTGTGCGGGCCCCCGTCAATTCATTTGAGTTTTAACCTTGCGGCCGTAC</t>
  </si>
  <si>
    <t>AS0894</t>
  </si>
  <si>
    <t>TAAGCTACCTACTTCTTTTGCAACCCACTCCCATGGTGNNNNNNNNGNN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TCCATCTCTGGAAAGTTCTCTGGATGTCAAGAGTAGGTAAGGTTCTTCGCGTTGCATCGAATTAAACCACATGCTCCACCGCTTGTGCGGGCCCCCGTCAATTCATTTGAGTTTTAACCTTGCGGCCGTACTCCCCAGGCGGTCGACTTAACGCGTTAGCTCCGGAAGCCACGCCTCAAGGGCACAACCTCCAAGTCGACAT</t>
  </si>
  <si>
    <t>AS0896</t>
  </si>
  <si>
    <t>AAGCTACCTACT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GTCGACATCGTTTACGGCGT</t>
  </si>
  <si>
    <t>AS0902</t>
  </si>
  <si>
    <t>TACCTACTTCTTTTGCAACCCACTCCCATGGNNNNNNNNNNNNNGTGNANAAGGNCCGGGAACGTATTCACCGNGGCNNTNNNATCCNCGATTACTAGCGATTCCGACTTCATGGAGTCGAGTTGCAGACTCCAATCCGGACTACGACATACTTTATGAGGTCCGCTTGCTCTCGCGAGGTCGCTTCTCTTTGTATATGCCATTGTAGCACGTGTGTAGCCCTACTCGTAAGGGCCATGATGACTTGACGTCATCCCCACCTTCCTCCAGTTTATCACTGGCAGTCTCCTTTGAGTTCCCGGCCNAACCGCTGGCAACAAAGGATAAGGGTTGCGCTCGTTGCGGGACTTAACCCAACATTTCACAACACGAGCTGACGACAGCCATGCAGCACCTGTCTCACAGTTCCCGAAGGCACCAAAGCATCTCTGCTAAGTTCNNTGGATGTCAAGAGTAGGTAAGGTTCTTCGCGTTGCATCNAATTAAACCACATGCTCCACCGCTTG</t>
  </si>
  <si>
    <t>AS0910</t>
  </si>
  <si>
    <t>AGCTACCTACT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NCATCTCTGCTAAGTTCTCTGGATGTCAAGAGTAGGTAAGGTTCTTCGCGTTGCATCGAATTAAACCACATGCTCCACCGCTTGTGCGGGCCCCCGTCAATTCATTTGAGTTTTAACCTTGCGGCCGTACTCCCCAGGCGGTCGACTTAACGCGTTAGCTCCGGAAGCCACGCCTCAAGGG</t>
  </si>
  <si>
    <t>AS0911</t>
  </si>
  <si>
    <t>CTACTTCTTTTGCAACCCACTCCCATGGTGTGACGGGCGGTGTGTACAAGGCCCGGGAACGTATTCACCGTGGCATTCTGATCCACGATTACTAGCGATTCCGACTTCACGGAGTCGAGTTGCAGACTCCGATCCGGACTACGACGCACTTTATGAGGTCCGCTTGCTCTCGCGAGGTCGCTTCTCTTTGTATGCGCCATTGTAGCACGTGTGTAGCCCTACTCGTAAGGGCCATGATGACTTGACGTCATCCCCACCTTCCTCCGGTTTATCACCGGCAGTCTCCTTTGAGTTCCCGACCGAATCGCTGGCAACAAAGGATAAGGGTTGCGCTCGTTGCGGGACTTAACCCAACATTTCACAACACGAGCTGACGACAGCCATGCAGCACCTGTCTNNNNNNTCCCGAAGGCACCAANGCATCTCTGCNAANTTCTCTGGATGTCAAGAGTAGGTAAGGTTCTTCGCGTTGCATCGAATTAAACCACATGCTCCACCGCTTGTGCGGGCCCCCGTCAATTCATTTGAGTTTTAACCTTGCGGCCGTACTCCCCAGGCGGTCGACTTAACGCGTTAGCTCCGGAAGCCACTCCTCAAGGGAACAACCTCCAAGTCGAC</t>
  </si>
  <si>
    <t>AS0912</t>
  </si>
  <si>
    <t>GCTACCTACTTCTTTTGCAACCCACTCCCATGGTGTGNNNNNN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</t>
  </si>
  <si>
    <t>AS0929</t>
  </si>
  <si>
    <t>AAGCTACCTACTTCTTTTGCAACCCACTCCCATGGTGTGACGGGCGGTGTGTACAAGGCCCGGGAACGTATTCACCGTGGCATTCTGATCCACGATTACTAGCGATTCCGACTTCATGGAGTCGAGTTGCAGACTCCAATCCGGACTACGACGCACTTTATGAGGTCCGCTTGCTCTCGCGAGT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</t>
  </si>
  <si>
    <t>AS0935</t>
  </si>
  <si>
    <t>CTACCTACTTCTTTTGCAACCCACTCCCATGGTGTGACGGGCGGTGTGTACAAGGCCCGGGAACGTATTCACCGTGGCATTCTGATCCACGATTACTAGCGATTCCGACTTCATGGAGTCGAGTTGCAGACTCCAATCCGGACTACGACGCACTTTATGAGGTCCGCTTGCTCTCGCGAGT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CTTAACGCGTTAGCTCCG</t>
  </si>
  <si>
    <t>AS0938</t>
  </si>
  <si>
    <t>AAGCTACCTACTTCTTTTGCAACCCACTCCCATGGTGTGNNNNNNGGTGTGTACAAGGCCCGGGAACGTATTCACCGTGGCATTCTGATCCACGATTACTAGCGATTCCGACTTCACGGAGTCGAGTTGCAGACTCCGATCCGGACTACGACGCACTTTATGAGGTCCGCTTGCTCTCGCGAGGTCGCTTCTCTTTGTATGCGCCATTGTAGCACGTGTGTAGCCCTACTCGTAAGGGCCATGATGACTTGACGTCATCCCCACCTTCCTCCGGTTTATCACCGGCAGTCTCCTTTGAGTTCCCGACCGAATCGCTGGCAACAAAGGATAAGGGTTGCGCTCGTTGCGGGACTTAACCCAACATTTCACAACACGAGCTGACGACAGCCATGCAGCACCTGTCTCAGAGNTCCCGAAGGCACCAAAGCATCTCTGCTAAGTTCTCTGGATGTCAAGAGTAGGTAAGGTTCTTCGCGTTGCATCGAATTAAACCACATGCTCCACCGCTTGTGCGGGCCCCCGTCAATTCATTTGAGTTTTAACCTTGCGGCCGTACTCCCCAGGCGGTCGACTTAACGCGTTAGCTCCGGAAGCCACTCCT</t>
  </si>
  <si>
    <t>T16A Fly Pool</t>
  </si>
  <si>
    <t>AS0949</t>
  </si>
  <si>
    <t>AGCTACCTACTTCTTTTGCAACCCACTCCCATGGTGNNNNNNNNGGNGTGTACAAGGCCCGGGAACGTATTCACCGTGGCATTCTGATCCACGATTACTAGCGATTCCGACTTCATGGAGTCGAGTTGCAGACTCCAATCCGGACTACGACGCACTTTATGAGGTCCGCTTGCTCTCGCGAGT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CTTAACGCGTTAGCTCCGGAAGCCACGCCTCAAGGGCACAACCTCCAAGTCGACATCGTTTACGGCGTGGACT</t>
  </si>
  <si>
    <t>AS0954</t>
  </si>
  <si>
    <t>ACCTACTTCTTTTGCAACCCACTCCCATGGTGTGACGGGCGGTGTGTACAAGGCCCGGGAACGTATTCACCGTGGCATTCTGATCCACGATTACTAGCGATTCCGACTTCATGGAGTCGAGTTGCAGACTCCAATCCGGACTACGACGCACTTTATGAGGTCCGCTTGCTCTCGCGAGT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CTTAACGCGTTAGCTCCGGAAGCCACG</t>
  </si>
  <si>
    <t>AS0965</t>
  </si>
  <si>
    <t>GCTACCTACTTCTTTTGCAACCCACTCCCATGGTGTGANNGGCGGTGTGTACAAGGCCCGGGAACGTATTCACCGTGGCATTCTGATCCACGATTACTAGCGATTCCGACTTCATGGAGTCGAGTTGCAGACTCCAATCCGGACTACGACGCACTTTATGAGGTCCGCTTGCTCTCGCGAGTTCGCTTCTCTTTGTATGCGCCATTGTAGCACGTGTGTAGCCCTGGTCGTAAGGGCCATGATGACTTGACGTCATCCCCACCTTCCTCCAGTTTATCACTGGCAGTCTCCTTTGAGTTCCCGGCCGGACCGCTGGCAACAAAGGATAAGGGTTGCGCTCGTTGCGGGACTTAACCCAACATTTCACAACACGAGCTGACGACAGCCATGCAGCACCTGTCTCACAGNTCCCGAAGGCACCAATCCATCTCTGGAAAGTTCTGTGGATGTCAAGACCAGGTAAGGTTCTTCGCGTTGCATCGAATTAAACCACATGCTCCACCGCTTGTGCGGGCCCCCGTCAATTCATTTGAGTTTTAACCTTGCGGCCGTACTCCCCAGGCGGTCGACTTAACGCGTTAGCTCCGGAAGCCACGCCTCAAGGGCACAACCTCCAAG</t>
  </si>
  <si>
    <t>AS0966</t>
  </si>
  <si>
    <t>AGCTACCTACTTCTTTTGCAACCCACTCCCATGGNGNNNNNNNNGGNGTGTACAAGGCCCGGGAACGTATTCACCGTGGCATTCTGATCCACGATTACTAGCGATTCCGACTTCATGGAGTCGAGTTGCAGACTCCAATCCGGACTACGACGCACTTTATGAGGTCCGCTTGCTCTCGCGAGTTCGCTTCTCTTTGTATGCGCCATTGTAGCACGTGTGTAGCCCTGGTCGTAAGGGCCATGATGACTTGACGTCATCCCCACCTTCCTCCAGTTTATCACTGGCAGTCTCCTTTGAGTTCCCGGCCGGACCGCTGGCAACAAAGGATAAGGGTTGCGCTCGTTGCGGGACTTAACCCAACATTTCACAACACGAGCTGACGACAGCCATGCAGCACCTGTCTCACAGNTCCCGAAGGCACCAATCCATCTCTGGAAAGTTCTGTGGATGTCAAGACCAGGTAAGGTTCTTCGCGTTGCATCGAATTAAACCACATGCTCCACCGCTTGT</t>
  </si>
  <si>
    <t>AS0969</t>
  </si>
  <si>
    <t>CTACCTACTTCTTTTGCAACCCACTCCCATGGTGTGNNNNGCGGTGTGTACAAGGCCCGGGAACGTATTCACCGTGGCATTCTGATCCACGATTACTAGCGATTCCGACTTCATGGAGTCGAGTTGCAGACTCCAATCCGGACTACGACGCACTTTATGAGGTCCGCTTGCTCTCGCGAGT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CTTAACGCGTTAGCTCCGGAAGCCACGCCTCAAGGGCACAACCTCCAAGTCGACAT</t>
  </si>
  <si>
    <t>AS0970</t>
  </si>
  <si>
    <t>TTAAGCTACCTACTTCTTTTGCAACCCACTCCCATGGTGTGACGGGCGGTGTGTACAAGGCCCGGGAACGTATTCACCGTGGCATTCTGATCCACGATTACTAGCGATTCCGACTTCATGGAGTCGAGTTGCAGACTCCAATCCGGACTACGACGCACTTTATGAGGTCCGCTTGCTCTCGCGAGTTCGCTTCTCTTTGTATGCGCCATTGTAGCACGTGTGTAGCCCTGGTCGTAAGGGCCATGATGACTTGACGTCATCCCCACCTTCCTCCAGTTTATCACTGGCAGTCTCCTTTGAGTTCCCGGCCGGACCGCTGGCAACAAAGGATAAGGGTTGCGCTCGTTGCGGGACTTAACCCAACATTTCACAACACGAGCTGACGACAGCCATGCAGCACCTGTCTCACAGNTCCCGAAGGCACCAATCCATCTCTGGAAAGTTCTGTGGATGTCAAGACCAGGTAAGGTTCTTCGCGTTGCATCGAATTAAACCACATGCTCCACCGCTTGTGCGGGCCCCCGTCAATTCATTTGAGTTTTAACCTTGCGGCCGTACTCCCCAGGCGGTCGACTTAACGCGTTAGCTCCGGAAGCCACGCCTCAAGGGCACAACCTCCAAGTCGACATC</t>
  </si>
  <si>
    <t>AS0972</t>
  </si>
  <si>
    <t>TAAGCTACCTACTTCTTTTGCAACCCACTCCCATGGNGNNNNNNNNGGN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AGCATCTCTGCTAAGTTCTGTGGATGTCAAGACCAGGTAAGGTTCTTCGCGTTGCATCGAATTAAACCACATGCTCCACCGCTTGTGCGGGCCCCCGTCAATTCATTTGAGTTTTAACCTTGCGGCCGTACTCCCCAGGCGGTCGACTTAACGCGTTAGCTCCGGAAGCCACGCCTCAAGGGCACA</t>
  </si>
  <si>
    <t>T13A Fly Pool</t>
  </si>
  <si>
    <t>AS0974</t>
  </si>
  <si>
    <t>ACCTACTTCTTTTGCAACCCACTCCCATGGTGTGANNNNCGGTGTGTACAAGGCCCGGGAACGTATTCACCGTGGCATTCTGATCCACGATTACTAGCGATTCCGACTTCATGGAGTCGAGTTGCAGACTCCAATCCGGACTACGACGCACTTTATGAGGTCCGCTTGCTCTCGCGAGT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CTTAACGCGTTAGCTCCGGAAGCCACGCCTCA</t>
  </si>
  <si>
    <t>AS0975</t>
  </si>
  <si>
    <t>TACCTACTTCTTTTGCAACCCACTCCCATGGTGTNNNNNGCGGTGTGTACAAGGCCCGGGAACGTATTCACCGTGACATTCTGATTCACGATTACTAGCGATTCCGACTTCATGGAGTCGAGTTGCAGACTCCAATCCGGACTACGACGCACTTTATGAGGTCCGCTGGCTCTCGCGAGATCGCTTCTCTTTGTATGCGCCATTGTAGCACGTGTGTAGCCCTGGTCGTAAGGGCCATGATGACTTGACGTCATCCCCACCTTCCTCCAGTTTATCACTGGCAGTCTCCTTTGAGTTCCCGGNCGGACCGCTGG</t>
  </si>
  <si>
    <t>AS0976</t>
  </si>
  <si>
    <t>ACCTACTTCTTTTGCAACCCACTCCCATGGTGTGACGGGCGGTGTGTACAAGGCCCGGGAACGTATTCACCGTGGCATTCTGATCCACGATTACTAGCGATTCCGACTTCACGGAGTCGAGTTGCAGACTCCGATCCGGACTACGACGCACTTTGTGAGGTCCGCTTGCTCTCGCGAGGTCGCTTCTCTTTGTATGCGCCATTGTAGCACGTGTGTAGCCCTACTCGTAAGGGCCATGATGACTTGACGTCATCCCCACCTTCCTCCGGTTTATCACCGGCAGTCTCCTTTGAGTTCCCGCCATCACGCGCTGGCAACAAAGGATAAGGGTTGCGCTCGTTGCGGGACTTAACCCAACATTTCACAACACGAGCTGACGACAGCCATGCAGCACCTGTCTCAGAGTTCCCGAAGGCACCAAAGCATCTCTGCTAAGTTCTCTGGATGTCAAGAGTAGGTAAGGTTCTTCGCGTTGCATCGAATTAAACCACATGCTCCACCGCTTGTGCGGGCCCCCGTCAATTCATTTGAGTTTTAACCTTGCGGCCGTACTCCCCAGGCGGT</t>
  </si>
  <si>
    <t>D06A Fly Pool</t>
  </si>
  <si>
    <t>AS0992</t>
  </si>
  <si>
    <t>AGGTTAAGCTACCTACTTCTTTTGCAACCCACTCCCATGGTGNNNNNNNCGGTGTGTACAAGGCCCGGGAACGTATTCACCGTAGCATTCTGATCT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</t>
  </si>
  <si>
    <t>D01C Fly Pool</t>
  </si>
  <si>
    <t>AS0994</t>
  </si>
  <si>
    <t>CTACCTACTTCTTTTGCAACCCACTCCCATGGTGTGACGGGCGGTGTGTACAAGGCCCGGGAACGTATTCACCGTAGCATTCTGATCT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NNNNCATCTCTGNNAAGTTCTCTGGATGTCAAGAGTAGGTAAGGTTCTTCGCGTTGCATCGAATTAAACCACATGCTCCACCGCTTGTGCGGGCCCCCGTCAATTCATTTGAGTTTTAACCTTGCGGCCGTACTCCCCAGGCGGTCGACTTAACGCGTTAGCTCCGGAAGCCACGCCTCAAGGGCACAACCTCCAAGTCGACA</t>
  </si>
  <si>
    <t>T01C Fly Pool</t>
  </si>
  <si>
    <t>AS0996</t>
  </si>
  <si>
    <t>AGGNTAAGCTACCTACTTCTTTTGCAACCCACTCCCATGGTGTGACGGGCGGTGTGTACAAGGCCCGGGAACGTATTCACCGTAGCATTCTGATCTACGATTACTAGCGATTCCGACTTCATGGAGTCGAGTTGCAGACTCCAATCCGGACTACGACGCACTTTATGAGGTCCGCTTGCTCTCGCGAGGTCGCTTCTCTTTGTATGCGCCATTGTAGCACGTGTGTAGCCCTACTCGTAAGGGCCATGATGACTTGACGTCATCCCCACCTTCCTCCAGTTTATCACTGGCAGTCTCCTTTGAGTTCCCGGCCGG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GTCGACATCGTTTACGGCGTGGACTACCAGGGTATCTAATCCTGTTTGCTCCCCACGCTTTCGCACCTGAGCGT</t>
  </si>
  <si>
    <t>AS0997</t>
  </si>
  <si>
    <t>GCTACCTACTTCTTTTGCAACCCACTCCCATGGNGNNNNNNNN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NNNNNNTCTCTGCTAAGTTCTCTGGATGTCAAGAGTAGGTAAGGTTCTTCGCGTTGCATCGAATTAAACCACATGCTCCACCGCTTGTGCGGGCCCCCGTCAATTCATTTGAGTTTTAACCTTGCGGCCGTACTCCCCAGGCGGTCGACTTAACGCGTTAGCTCCGGAAGCCACGCCTCAAGGGCACAACCTCCAAGTCGACATCGTTTACGGCGTGGACTACCAG</t>
  </si>
  <si>
    <t>AS1000</t>
  </si>
  <si>
    <t>GCTACCTACTTCTTTTGCAACCCACTCCCATGGTGTGACGGG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</t>
  </si>
  <si>
    <t>D02C Fly Pool</t>
  </si>
  <si>
    <t>AS1001</t>
  </si>
  <si>
    <t>AAGCTACCTACTTCTTTTGCAACCCACTCCCATGGTGTGACGGG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</t>
  </si>
  <si>
    <t>AS1002</t>
  </si>
  <si>
    <t>TAAGCTACCTACTTCTTTTGCAACCCACTCCCATGGTGTGNNNNNN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</t>
  </si>
  <si>
    <t>AS1003</t>
  </si>
  <si>
    <t>AAGCTACCTACTTCTTTTGCAACCCACTCCCATGGTGTGACGGG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</t>
  </si>
  <si>
    <t>AS1005</t>
  </si>
  <si>
    <t>TAAGCTACCTACTTCTTTTGCAACCCACTCCCATGGTGTGNNGGG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A</t>
  </si>
  <si>
    <t>AS1006</t>
  </si>
  <si>
    <t>CCTACTTCTTTTGCAACCCACTCCCATGGTGTGACGGG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A</t>
  </si>
  <si>
    <t>AS1009</t>
  </si>
  <si>
    <t>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AGTCGACATCGTTTACGGCGTGGACTACCAGGGTATCTAATCCTGTTTGCTCCCCA</t>
  </si>
  <si>
    <t>T02C Fly Pool</t>
  </si>
  <si>
    <t>AS1011</t>
  </si>
  <si>
    <t>TACTTCTTTTGCAACCCACTCCCATGGTGTNNNNNNN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NCGTTCCCGAAGGCACCAAAGCATCTCTGCTAAGTTCGCTGGATGTCAAGAGTAGGTAAGGTTCTTCGCGTTGCATCGAATTAAACCACATGCTCCACCGCTTGTGCGGGCCCCCGTCAATTCATTTGAGTTTTAACCTTGCGGCCGTACTCCCCAGGCGGTCGACTTAACGCGTTAGCTCCGGAAGCCACTC</t>
  </si>
  <si>
    <t>D03C Fly Pool</t>
  </si>
  <si>
    <t>AS1012</t>
  </si>
  <si>
    <t>GTTAAGCTACCTACTTCTTTTGCAACCCACTCCCATGGTGNNNNNNNNGGN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AGTCGACATCGTTTACGGCGTGGACTACCAGGGTATCTAATCCTGTTTGCTCCCCACGCTTTCGCACCTGAGCGT</t>
  </si>
  <si>
    <t>AS1013</t>
  </si>
  <si>
    <t>GCTACCTACTTCTTTTGCAACCCACTCCCATGGNGNNNNNNNNGGNGTGTACAAGGCCCGGGAACGTATTCACCGTGACNTTN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</t>
  </si>
  <si>
    <t>AS1016</t>
  </si>
  <si>
    <t>CTACTTCTTTTGCAACCCACTCCCATGGTGTGNNNNNN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AGTCGACAT</t>
  </si>
  <si>
    <t>AS1019</t>
  </si>
  <si>
    <t>AAGGTTAAGCTACCTACTTCTTTTGCAACCCACTCCCATGGTGTGACGGG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</t>
  </si>
  <si>
    <t>AS1020</t>
  </si>
  <si>
    <t>GCTACCTACTTCTTTTGCAACCCACTCCCATGGTGNGNNNNNNGGNGTGTACAAGGCCCGGGAACGTATTCACCGTGACNTTNTN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</t>
  </si>
  <si>
    <t>AS1021</t>
  </si>
  <si>
    <t>TACCTACTTCTTTTGCAACCCACTCCCATGGTGTGNCNGNN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CGGTTCCCGAAGGNACNAANGCATCTCTGCNNANTTCCNTGGATGTCAAGAGTAGGTAAGGTTCTTCGCGTTGCATCGAATTAAACCACATGCTCCACCGCTTGTGCGGGCCCCCGTCAATTCATTTGAGTTTTAACCTTGCGGCCGTACTCCCCAGGCGGTCGACTTAACGCGTTAGCTCCGGAAGCCACTCCTCAAGGGAACAACCTCCAAGT</t>
  </si>
  <si>
    <t>AS1025</t>
  </si>
  <si>
    <t>AAGCTACCTACTTCTTTTGCAACCCACTCCCATGGTGTNNNNNN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</t>
  </si>
  <si>
    <t>T03C Fly Pool</t>
  </si>
  <si>
    <t>AS1026</t>
  </si>
  <si>
    <t>CTACCTACTTCTTTTGCAACCCACTCCCATGGTGTGNNNGGN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</t>
  </si>
  <si>
    <t>AS1027</t>
  </si>
  <si>
    <t>CTACCTACTTCTTTTGCAACCCACTCCCATGGTGTGACGGG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AGTCGACATCGTTTACGGCGTGGACT</t>
  </si>
  <si>
    <t>AS1028</t>
  </si>
  <si>
    <t>GCTACCTACTTCTTTTGCAACCCACTCCCATGGTGTGACGGG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</t>
  </si>
  <si>
    <t>AS1029</t>
  </si>
  <si>
    <t>CTACCTACTTCTTTTGCAACCCACTCCCATGGTGTGACGGG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AGTCGACATC</t>
  </si>
  <si>
    <t>AS1030</t>
  </si>
  <si>
    <t>GCTACCTACTTCTTTTGCAACCCACTCCCATGGNGNNNNNNN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AGTCGACATCGTTT</t>
  </si>
  <si>
    <t>AS1034</t>
  </si>
  <si>
    <t>GTTAAGCTACCTACTTCTTTTGCAACCCACTCCCATGGTGTGNNNNNN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</t>
  </si>
  <si>
    <t>AS1035</t>
  </si>
  <si>
    <t>AGGNTAAGCTACCTACTTCTTTTGCAACCCACTCCCATGGTGTGACGGGCGGTGTGTACAAGGCCCGGGAACGTATTCACCGTAGCATTCTGATCTACGATTACTAGCGATTCCGACTTCACGGAGTCGAGTTGCAGACTCCGATCCGGACTACGACATACTTTATGAGGTCCGCTTGCTCTCGCGAGTTCGCTTCTCTTTGTATATGCCATTGTAGCACGTGTGTAGCCCTACTCGTAAGGGCCATGATGACTTGACGTCATCCCCACCTTCCTCCGGTTTATCACCGGCAGTCTCCTTTGAGTTCCCGCCATTACGCGCTGGCAACAAAGGATAAGGGTTGCGCTCGTTGCGGGACTTAACCCAACATTTCACAACACGAGCTGACGACAGCCATGCAGCACCTGTCTCACAGTTCCCGAAGGCACCAATCCATCTCTGGAAAGTTCTGTGGATGTCAAGAGTAGGTAAGGTTCTTCGCGTTGCATCGAATTAAACCACATGCTCCACCGCTTGTGCGGGCCCCCGTCAATTCATTTGAGTTTTAACCTTGCGGCCGTACTCCCCAGGCGGTCGACTTAACGCGTTAGCTCCGGAAGCCACGCCTCAAGGGCA</t>
  </si>
  <si>
    <t>AS1036</t>
  </si>
  <si>
    <t>TACCTACTTCTTTTGCAACCCACTCCCATGGTGNGNNNNNNGGNGTGTACAAGGCCCGGGAACGTATTCACCGTGACNTTN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</t>
  </si>
  <si>
    <t>AS1042</t>
  </si>
  <si>
    <t>CTACCTACTTCTTTTGCAACCCACTCCCATGGTGTNNNNNN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</t>
  </si>
  <si>
    <t>AS1043</t>
  </si>
  <si>
    <t>CTACCTACT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TCCATCTCT</t>
  </si>
  <si>
    <t>AS1045</t>
  </si>
  <si>
    <t>GCTACCTACTTCTTTTGCAACCCACTCCCATGGTGNGNNNNNNGGN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</t>
  </si>
  <si>
    <t>AS1050</t>
  </si>
  <si>
    <t>TTAAGCTACCTACTTCTTTTGCAACCCACTCCCATGGTGTGNNNN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</t>
  </si>
  <si>
    <t>AS1051</t>
  </si>
  <si>
    <t>GCTACCTACTTCTTTTGCAACCCACTCCCATGGTGTNNNNN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TCGTTTACGGCGTGGACTACCAGGGTATCTAATCCTGTTTGCTCCCCACGCTTTCGCACCTGAGCGTCAGTCTTCGTCCAGG</t>
  </si>
  <si>
    <t>AS1053</t>
  </si>
  <si>
    <t>CGAAGGNTAAGCTACCTACT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NCATCTCTGCTAAGTTCTCTGGATGTCAAGAGTAGGTAAGGTTCTTCGCGTTGCATCGAATTAAACCACATGCTCCACCGCTTGTGCGGGCCCCCGTCAATTCATTTGAGTTTTAACCTTGCGGCCGTACTCCCCAGGCGGTCGACTTAACGCGTTAGCTCCGGAAGCCACGCCTCA</t>
  </si>
  <si>
    <t>AS1054</t>
  </si>
  <si>
    <t>TACCTACTTCTTTTGCAACCCACTCCCATGGTGTGACGGGCGGTGTGTACAAGGCCCGGGAACGTATTCACCGTAGCATTCTGATCTACGATTACTAGCGATTCCGACTTCACGGAGTCGAGTTGCAGACTCCGATCCGGACTACGACGCACTTTATGAGGTCCGCTTGCTCTCGCGAGGTCGCTTCTCTTTGTATGCGCCATTGTAGCACGTGTGTAGCCCTGGCCGTAAGGGCCATGATGACTTGACGTCATCCCCACCTTCCTCCGGTTTATCACCGGCAGTCTCCTTTGAGTTCCCGGCANNACCCGCTGGCAACAAAGGATAAGGGTTGCGCTCGTTGCGGGACTTAACCCAACATTTCACAACACGAGCTGACGACAGCCATGCAGCACCTGTCTCAGAGTTCCCGAAGGCACCAAAGCATCTCTGCTAAGTTCTCTGGATGTCAAGGCCAGGTAAGGTTCTTCGCGTTGCATCGAATTAAACCACATGCTCCACCGCTTGTGCGGGCCCCCGTCAATTCATTTGAGTTTTAACCTTGCGGCCGTACTCCCCAGGC</t>
  </si>
  <si>
    <t>AS1062</t>
  </si>
  <si>
    <t>GCTACCTACTTCTTTTGCAACCCACTCCCATGGTGTGANN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NCATCTCTGCNAAGTTCTCTGGATGTCAAGAGTAGGTAAGGTTCTTCGCGTTGCATCGAATTAAACCACATGCTCCACCGCTTGTGCGGGCCCCCGTCAATTCATTTGAGTTTTAACCTTGCGGCCGTACTCCCCAGGCGGTCGACTTAACGCGTTAGCTCCGGAAGCCACGCCTCAAGGGCACAA</t>
  </si>
  <si>
    <t>AS1068</t>
  </si>
  <si>
    <t>AGCTACCTACTTCTTTTGCAACCCACTCCCATGGTGTGACGGGCGGTGTGTACAAGGCCCGGGAACGTATTCACCGTAGCATTCTGATCTACGATTACTAGCGATTCCGACTTCATGGAGTCGAGTTGCAGACTCCAATCCGGACTACGACGCACTTTATGAGGTCCGCTTGCTCTCGCGAGGTCGCTTCTCTTTGTATGCGCCATTGTAGCACGTGTGTAGCCCTACTCGTAAGGGCCATGATGACTTGACGTCATCCCCACCTTCCTCCAGTTTATCACTGGCAGTCTCCTTTGAGTTCCCGGCCGAACCGCTGGCAACAAAGGATAAGGGTTGCGCTCGTTGCGGGACTTAACCCAACATTTCACAACACGAGCTGACGACAGCCATGCAGCACCTGTCTCAGAGTTCCCGAAGGCACCAATCCATCTCTGNNNNGTTCTCTGGATGTCAAGAGTAGGTAAGGTTCTTCGCGTTGCATCGAATTAAACCACATGCTCCACCGCTTGTGCGGGCCCCCGTCAATTCATTTGAGTTTTAACCTTGCGGCCGTACTCCCCAGGCGGTCGACTTAACGCGTTAGCTCCGGAAGCCACTCCTCAAGGGAACAACCTCC</t>
  </si>
  <si>
    <t>T05C Fly Pool</t>
  </si>
  <si>
    <t>AS1070</t>
  </si>
  <si>
    <t>CCCGAAGGTTAAGCTACCTACTTCTTTTGCAACCCACTCCCATGGTGTNNNNNNCGGTGTGTACAAGGCCCGGGAACGTATTCACCGTAGCATTCTGATCTACGATTACTAGCGATTCCGACTTCATGGAGTCGAGTTGCAGACTCCAATCCGGACTACGACGCACTTTATGAGGTCCGCTTGCTCTCGCGAGGTCGCTTCTCTTTGTATGCGCCATTGTAGCACGTGTGTAGCCCTACTCGTAAGGGCCATGATGACTTGACGTCATCCCCACCTTCCTCCAGTTTATCACTGGCAGTCTCCTTTGAGTTCCCGGCCGAACCGCTGGCAACAAAGGATAAGGGTTGCGCTCGTTGCGGGACTTAACCCAACATTTCACAACACGAGCTGACGACAGCCATGCAGCACCTGTCTCAGAGTTCCCGAAGGCACCANNNNATCTCTGNNNAGTTCTCTGGATGTCAAGAGTAGGTAAGGTTCTTCGCGTTGCATCGAATTAAACCACATGCTCCACCGCTTGTGCGGGCCCCCGTCAATTCATTTGAGTTTTAACCTTGCGGCCGTACTCCCCAGGCGGTCGACTTAACGCGTTAG</t>
  </si>
  <si>
    <t>AS1074</t>
  </si>
  <si>
    <t>GGTTAAGCTACCTACTTCTTTTGCAACCCACTCCCATGGTGTNNNNNN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NCATCTCTGCNAAGTTCTCTGGATGTCAAGAGTAGGTAAGGTTCTTCGCGTTGCATCGAATTAAACCACATGCTCCACCGCTTGTGCGGGCCCCCGTCAATTCATTTGAGTTTTAACCTTGCGGCCGTACTCCCCAGGCGGTCGA</t>
  </si>
  <si>
    <t>D06C Fly Pool</t>
  </si>
  <si>
    <t>AS1075</t>
  </si>
  <si>
    <t>AAGCTACCTACTTCTTTTGCAACCCACTCCCATGGTGNNNNNNNNGGN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NNCATCTCTGCTAAGTTCTCTGGATGTCAAGAGTAGGTAAGGTTCTTCGCGTTGCATCGAATTAAACCACATGCTCCACCGCTTGTGCGGGCCCCCGTCAATTCATTTGAGTTTTAACCTTGCGGCCGTACTCCCCAGGCGGTCGACTTAACGCGTTAGCTCCGGAAGCCACGCCT</t>
  </si>
  <si>
    <t>AS1076</t>
  </si>
  <si>
    <t>GCTACCTACT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NNCATCTCTGCTAAGTTCTCTGGATGTCAAGAGTAGGTAAGGTTCTTCGCGTTGCATCGAATTAAACCACATGCTCCACCGCTTGTGCGGGCCCCCGTCAATTCATTTGAGTTTTAACCTTGCGGCCGTACTCCCCAGGCGGTCGACTTAACGCGTTAGCTCCGGAAGCCACGCCTCAAGGGCACAACCTCCAAGTCGACATCGTTTACGGC</t>
  </si>
  <si>
    <t>AS1077</t>
  </si>
  <si>
    <t>GCGCCCTCCCGAAGGTTAAGCTACCTACTTCTTTTGCAACCCACTCCCATGGTGTGNNNNNN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NNCATCTCTGCTAAGTTCTCTGGATGTCAAGAGTAGGTAAGGTTCTTCGCGTTGCATCGAATTAAACCACATGCTCCACCGCTTGTGCGGGCCCCCGTCAATTCATTTGAGTTTTAACCTTGCGGCCGTACTCCCCAGGCGGTCGACTTAACGCGTTAGCTCCGGAAGCCACGCCTCAAGGGCACAACCTCCAAGTCGACATCGTTTACGGCGTGGACTACCAGGGTATCTAATCCTG</t>
  </si>
  <si>
    <t>AS1081</t>
  </si>
  <si>
    <t>CCCTCCCGAAGGTTAAGCTACCTACTTCTTTTGCAACCCACTCCCATGGTGTGACGGGCGGTGTGTACAAGGCCCGGGAACGTATTCACCGTAGCATTCTGATCTACGATTACTAGCGATTCCGACTTCATGGAGTCGAGTTGCAGACTCCAATCCGGACTACGACGCACTTTATGAGGTCCGCTTGCTCTCGCGAGGTCGCTTCTCTTTGTATGCGCCATTGTAGCACGTGTGTAGCCCTACTCGTAAGGGCCATGATGACTTGACGTCATCCCCACCTTCCTCCAGTTTATCACTGGCAGTCTCCTTTGAGTTCCCGGCCGAACCGCTGGCAACAAAGGATAAGGGTTGCGCTCGTTGCGGGACTTAACCCAACATTTCACAACACGAGCTGACGACAGCCATGCAGCACCTGTCTCAGAGTTCCCGAAGGCACCAATCCATCTCTGNNNNGTTCTCTGGATGTCAAGAGTAGGTAAGGTTCTTCGCGTTGCATCGAATTAAACCACATGCTCCACCGCTTGTGCGGGCCCCCGTCAATTCATTTGAGTTTTAACCTTGCGGCCGTACTCCCCAGGCGGTCGACTTAACGCGTTAGCTCCGGAAGCCACTCCTCAAGGGAACAACCTCCAAGTCGACATCGTTT</t>
  </si>
  <si>
    <t>AS1082</t>
  </si>
  <si>
    <t>TTAAGCTACCTACTTCTTTTGCAACCCACTCCCATGGTGTGACGGGCGGTGTGTACAAGGCCCGGGAACGTATTCACCGTAGCATTCTGATCTACGATTACTAGCGATTCCGACTTCATGGAGTCGAGTTGCAGACTCCAATCCGGACTACGACGCACTTTATGAGGTCCGCTTGCTCTCGCGAGGTCGCTTCTCTTTGTATGCGCCATTGTAGCACGTGTGTAGCCCTACTCGTAAGGGCCATGATGACTTGACGTCATCCCCACCTTCCTCCAGTTTATCACTGGCAGTCTCCTTTGAGTTCCCGGCCGAACCGCTGGCAACAAAGGATAAGGGTTGCGCTCGTTGCGGGACTTAACCCAACATTTCACAACACGAGCTGACGACAGCCATGCAGCACCTGTCTCAGAGTTCCCGAAGGCACCAATNCATCTCTGNNNNGTTCTCTGGATGTCAAGAGTAGGTAAGGTTCTTCGCGTTGCATCGAATTAAACCACATGCTCCACCGCTTGTGCGGGCCCCCGTCAATTCATTTGAGTTTTAACCTTGCGGCCGTACTCCCCAGGCGGTCGACTTAACGCGTTAGCTCCGGAAGCCACTCCTCAAGGGAACAACCTCCAAGTCGACATCGTTTACGGCGTGGACTA</t>
  </si>
  <si>
    <t>AS1084</t>
  </si>
  <si>
    <t>TCCCGAAGGNTAAGCTACCTACTTCTTTTGCAACCCACTCCCATGGTGNNNNNNNN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NNCATCTCTGCNAAGTTCTCTGGATGTCAAGAGTAGGTAAGGTTCTTCGCGTTGCATCGAATTAAACCACATGCTCCACCGCTTGTGCGGGCCCCCGTCAATTCATTTGAGTTTTAACCTTGCGGCCGTACTCCCCAGGCGGTCGACTTAACGCGTTAGCTCCGGAAGCCACGCCTCAAGGGCACAACCTCCAAGTCGACATCGTTTACGGCGTGGACTACCAGGGTATCTAATCCTGTTTGCTCCCCACGC</t>
  </si>
  <si>
    <t>AS1089</t>
  </si>
  <si>
    <t>TAAGCTACCTACTTCTTTTGCAACCCACTCCCATGGTGNGNNGGGN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NCATCTCTGCTAAGTTCTCTGGATGTCAAGAGTAGGTAAGGTTCTTCGCGTTGCATCGAATTAAACCACATGCTCCACCGCTTGTGCGGGCCCCCGTCAATTCATTTGAGTTTTAACCTTGCGGCCGTACTCCCCAGGCGGTCGACTTAACGCGTTAGCTCCGGAAGCCACGCCTCAAGGGCACAACCTCCAAGTCGACATCGTTTA</t>
  </si>
  <si>
    <t>T06C Fly Pool</t>
  </si>
  <si>
    <t>AS1090</t>
  </si>
  <si>
    <t>TACCTACTTCTTTTGCAACCCACTCCCATGGNGNNNNNNNN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NCATCTCTGCNAAGTTCTCTGGATGTCAAGAGTAGGTAAGGTTCTTCGCGTTGCATCGAATTAAACCACATGCTCCACCGCTTGTGCGGGCCCCCGTCAATTCATTTGAGTTTTAACCTTGCGGCCGTACTCCCCAGGCGGTCGACTTAACGCGTTAGCTCCGGAAGCCACGCCTCAAGGGCACAACCTCCAAGTCGACATCGTTTACGGCGTGGACTACCAGGGTATCTA</t>
  </si>
  <si>
    <t>AS1091</t>
  </si>
  <si>
    <t>CTACCTACTTCTTTTGCAACCCACTCCCATGGNGNNNNNNN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NCATCTCTGCTAAGTTCTCTGGATGTCAAGAGTAGGTAAGGTTCTTCGCGTTGCATCGAATTAAACCACATGCTCCACCGCTTGTGCGGGCCCCCGTCAATTCATTTGAGTTTTAACCTTGCGGCCGTACTCCCCAGGCGGTCGACTTAACGCGTTAGCTCCGGAAGCCACGCCTCANGGGCACAACCTCCAAGTCGACATCGTTTACGGCGTGNACTACCAGGGTATCTAATCCTGTTTGCTCCCCACGCTTTCGCACCTGAGCGTCA</t>
  </si>
  <si>
    <t>AS1094</t>
  </si>
  <si>
    <t>GCTACCTACTTCTTTTGCAACCCACTCCCATGGTGTGACGGGCGGTGTGTACAAGGCCCGGGAACGTATTCACCGTGGCATTCTGATCCACGATTACTAGCGATTCCGACTTCACGGAGTCGAGTTGCAGACTCCGATCCGGACTACGACGCACTTTGTGAGGTCCGCTTGCTCTCGCGAGGTCGCTTCTCTTTGTATGCGCCATTGTAGCACGTGTGTAGCCCTGCTCGTAAGGGCCATGATGACTTGACGTCATCCCCACCTTCCTCCGGTTTATCACCGGCAGTCTCCTTTGAGTTCCCGACCGAATCGCTGGCAACAAAGGATAAGGGTTGCGCTCGTTGCGGGACTTAACCCAACATTTCACAACACGAGCTGACGACAGCCATGCAGCACCTGTCTCACGGTTCCCGAAGGCACTAAGGCATCTCTGCCGAATTCCGTGGATGTCAAGAGCAGGTAAGGTTCTTCGCGTTGCATCGAATTAAACCACATGCTCCACCGCTTGTGCGGGCCCCCGTCAATTCATTTGAGTTTTAACCTTGCGGCCGTACTCCCCAGGCGGTCGACTTAACGCGTTAGCTCCGGAAGCCACGAGTCATGCTCACAGCCTCCAAGTCGACATCGTTTACGGCGTGGACTACCAGGGTATC</t>
  </si>
  <si>
    <t>D07C Fly Pool</t>
  </si>
  <si>
    <t>AS1118</t>
  </si>
  <si>
    <t>AGCGATTCCGACTTCATGGAGTCGAGTTGCAGACTCCAATCCGGACTACGACGCACTTTATGAGGTCCGCTGGCTCTCGCGAGATNGCTTCTCTTTGTATGCGCCATTGTAGCACGTGTGTAGCCCTGGTCGTAAGGGCCATGATGACTTGACGTCATCCCCACCTTCCTCCAGTTTATCACTGGCAGTCTCCTTTGAGTTCCCGGNCNNACCGCTGGCAACAAAGGATAAGGGTTGCGCTCGTTGCGGGACTTAACCCAACATTTCACAACACGAGCTGACGACAGCCATGCAGCACCTGTCTCACAGTTCCCGAAGGCACCAATCCATCTCTGGAAAGTTCTGTGGATGTCAAGACCAGGNAAGGTTCTTCNCGTTGCATCNAATTAAACCACATGCTCCACCGCTTGTGCGGGCCCCC</t>
  </si>
  <si>
    <t>AS1119</t>
  </si>
  <si>
    <t>TAAGCTACCTACTTCTTTTGCAACCCACTCCCATGGTNNNNNNNNNGGN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NGGTTCCCGAAGGCACNNANGCATCTCTGCNNANTTCCNTGGATGTCAAGAGTAGGTAAGGTTCTTCGCGTTGCATCGAATTAAACCACATGCTCCACCGCTTGTGCGGGCCCCCGTCAATTCATTTGAGTTTTAACCTTGCGGCCGTACTCCCCAGGCGGTCGACTTAACGCGTTAGCTCCGGAAGCCACTCCTCAAGGGAACAACCTCCAAGTCGACATCGTTTACGGCGTGGACTACCAGGGTATCTAATCCTGTTTGCTCCCCACGCTTTCGCACCTGAGCGTCAGTCTTTGTCCAGGG</t>
  </si>
  <si>
    <t>AS1121</t>
  </si>
  <si>
    <t>AAGCTACCTACTTCTTTTGCAACCCACTCCCATGGNNNNNNNNNNGGNGTGTACAAGGCCCGGGAACGTATTCACCGTGGCATTCTGATCCACGATTACTAGCGATTCCGACTTCACGGAGTCGAGTTGCAGACTCCGATCCGGACTACGACGCACTTTGTGAGGTCCGCTTGCTCTCGCGAGGTCGCTTCTCTTTGTATGCGCCATTGTAGCACGTGTGTAGCCCTACTCGTAAGNNCATGATGANNNNCGTNNN</t>
  </si>
  <si>
    <t>AS1124</t>
  </si>
  <si>
    <t>TACCTACTTCTTTTGCAACCCACTCCCATGGTGTGACGGGCGGTGTGTACAAGGCCCGGGAACGTATTCACCGTGACATTCTGATTCACGATTACTAGCGATTCCGACTTCATGGAGTCGAGTTGCAGACTCCAATCCGGACTACGACGCACTTTATGAGGTCCGCTGGCTCTCGCGAGATCGCTTCTCTTTGTATGCGCCATTGTAGCACGTGTGTAGCCCTGGTCGTAAGGGCCATGATGACTTGACGTCATCCCCACCTTCCTCCAGTTTATCACTGGCAGTCTCCTTTGAGTTCCCGGCCGG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AGTC</t>
  </si>
  <si>
    <t>T08A Fly Pool</t>
  </si>
  <si>
    <t>AS1126</t>
  </si>
  <si>
    <t>CTACCTACTTCTTTTGCAACCCACTCCCATGGNNNNNNNNNNGGNGTGTACAAGGCCCGGGAACGTATTCACCGNNNCNTTNNNATCTACGATTACTAGCGATTCCGACTTCATGGAGTCGAGTTGCAGACTCCAATCCGGACTACGACGCACTTTATGAGGTCCGCTTGCTCTCGCGAGGTCGCTTCTCTTTGTATGCGCCATTGTAGCACGTGTGTAGCCCTACTCGTAAGGGCCATGATGACTTGACGTCATCCCCACCTTCCTCCAGTTTATCACTGGCAGTCTCCTTTGAGTTCCCGGCCTAACCGCTGGCAACAAANGATAAGGGTTGCGCTCGTTGCGGGACTTAACCCAACATTTCACAACACGAGCTGACGACAGCCATGC</t>
  </si>
  <si>
    <t>D5A Fly Pool</t>
  </si>
  <si>
    <t>AS1128</t>
  </si>
  <si>
    <t>GCTACCTACTTCTTTTGCAACCCACTCCCATGGNGNNNNNNNNGGNGTGTACAAGGCCCGGGAACGTATTCACCGTGGCATTCTGATCCACGATTACTAGCGATTCCGACTTCACGGAGTCGAGTTGCAGACTCCGATCCGGACTACGACGCACTTTATGAGGTCCGCTTGCTCTCGCGAGGTCGCTTCTCTTTGTATGCGCCATTGTAGCACGTGTGTAGCCCTACTCGTAAGGGCCATGATGACTTGACGTCATCCCCACCTTCCTCCGGTTTATCACCGGCAGTCTCCTTTGAGTTCCCGACCGAATCGCTGGCAACAAAGGATAAGGGTTGCGCTCGTTGCGGGACTTAACCCAACATTTCACAACACGAGCTGACGACAGCCATGCAGCACCTGTCTNNNNNNTCCCGAAGGCACNAANGCATCTCTGCTAANTTCTCTGGATGTCAAGAGTAGGTAAGGTTCTTCGCGTTGCATCGAATTAAACCACATGCTCCACCGCTTGTGCGGGCCCCCGTCAATTCATTTGAGTTTTAACCTTGCGGCCGTACTCCCCAGGCGGTCGACTTAACGCGTTAGCTCCGGAAGCCACTCCTCAAGGGAACAACCTCCAAGTCGACATCGTTTACGGCGTGGACTACCA</t>
  </si>
  <si>
    <t>AS1129</t>
  </si>
  <si>
    <t>GCTACCTACTTCTTTTGCAACCCACTCCCATGGTGTGNNNNNCGGTGTGTACAAGGCCCGGGAACGTATTCACCGTGGCATTCTGATCCACGATTACTAGCGATTCCGACTTCATGGAGTCGAGTTGCAGACTCCAATCCGGACTACGACGCACTTTATGAGGTCCGCTTGCTCTCGCGAGGTCGCTTCTCTTTGTATGCGCCATTGTAGCACGTGTGTAGCCCTACT</t>
  </si>
  <si>
    <t>AS1138</t>
  </si>
  <si>
    <t>CTACTTCTTTTGCAACCCACTCCCATGGTGTNNNNNN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GTCGACATCGTTTACGGCGTGGACTACCAGGGTATCTAATCCTGTTTGCTCCC</t>
  </si>
  <si>
    <t>AS1140</t>
  </si>
  <si>
    <t>GTTAAGCTACCTACTTCTTTTGCAACCCACTCCCATGGTGTGNNNGGCGGTGTGTACAAGGCCCGGGAACGTATTCACCGTAGCATTCTGATCTACGATTACTAGCGATTCCGACTTCATGGAGTCGAGTTGCAGACTCCAATCCGGACTACGACGCACTTTATGAGGTCCGCTTGCTCTCGCGAGTTCGCTTCTCTTTGTATGCGCCATTGTAGCACGTGTGTAGCCCTACTCGTAAGGGCCATGATGACTTGACGTCATCCCCACCTTCCTCCAGTTTATCACTGGCAGTCTCCTTTGAGTTCCCGGCCGGACCGCTGGCAACAAAGGATAAGGGTTGCGCTCGTTGCGGGACTTAACCCAACATTTCACAACACGAGCTGACGACAGCCATGCAGCACCTGTCTCAGAGTTCCCGAAGGCACCAATCCATCTCTGGAAAGTTCTCTGGATGTCAAGAGTAGGTAAGGTTCTTCGCGTTGCATCGAATTAAACCACATGCTCCACCGCTTGTGCGGGCCCCCGTCAATTCATTTGAGTTTTAACCTTGCGGCCGTACTCCCCAGGCGGTCGACTTAACGCGTTAGCTCCGGAAGCCACGCCTCAAGGGCACAACCTCCAAGTCGACATCGTTTACGGCGTGGACTACCAGGGTATCTAATCCTGTTTGCTCCCCACGCTTTCGCACCTGAGCGTCAGTCTTTGTCCAGGGGGCCGCCTTCGCCACCGGTATTCCTCCAGATCTCTAC</t>
  </si>
  <si>
    <t>T04A Fly Pool</t>
  </si>
  <si>
    <t>AS1141</t>
  </si>
  <si>
    <t>CCTACTTCTTTTGNNCCCACTCCCATGNNNNNNNNNNNGNGTGTACAAGGCCCGGGAACGTATTCACCGTANCTTTNNNATCTACGATTACTAGCGATTCCGACTTCATGGAGTCGAGTTGCAGACTCCAATCCGGACTACGACGCACTTTATGAGGTCCGCTTGCTCTCGCGAGTTCGCTTCTCTTTGNATGCGCCNTTGNAGCACGTGNGNAGCCCTACTCGT</t>
  </si>
  <si>
    <t>AS1142</t>
  </si>
  <si>
    <t>AGCTACCTACTTCTTTTGCAACCCACTCCCATGGTGNNNNNNNNGGTGTGTACAAGGCCCGGGAACGTATTCACCGTAGCATTCTGATCTACGATTACTAGCGATTCCGACTTCATGGAGTCGAGTTGCAGACTCCAATCCGGACTACGACGCACTTTATGAGGTCCGCTTGCTCTCGCGAGTTCGCTTCTCTTTGTATGCGCCATTGTAGCACGTGTGTAGCCCTACTCGTAAGGGCCATGATGACTTGACGTCATCCCCACCTTCCTCCAGTTTATCACTGGCAGTCTCCTTTGAGTTCCCGGCCGGACCGCTGGCAACAAAGGATAAGGGTTGCGCTCGTTGCGGGACTTAACCCAACATTTCACAACACGAGCTGACGACAGCCATGCAGCACCTGTCTCAGAGTTCCCGAAGGCACCAATCCATCTCTGGAAAGTTCTCTGGATGTCAAGAGTAGGTAAGGTTCTTCGCGTTGCATCGAATTAAACCACATGCTCCACCGCTTGTGCGGGCCCCCGTCAATTCATTTGAGTTTTAACCTTGCGGCCGTACTCCCCAGGCGGTCGACTTAACGCGTTAGCTCCGGAAGCCACGCCTCAAGGGCACAACCTCCAAGTCGACATCGT</t>
  </si>
  <si>
    <t>AS1144</t>
  </si>
  <si>
    <t>ACCTACTTCTTTTGCAACCCACTCCCATGGTGTGACGGGCGGTGTGTACAAGGCCCGGGAACGTATTCACCGTAGCATTCTGATCT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TCCATCTCTGGAAAGTTCTCTGGATGTCAAGAGTAGGTAAGGTTCTTCGCGTTGCATCGAATTAAACCACATGCTCCACCGCTTGTGCGGGCCCCCGTCAATTCATTTGAGTTTTAACCTTGCGGCCGTACTCCCCAGGCGGTCGACTTAACGCGTTAGCTCCGGAAGCCACGCCTCAAGGGCACAACCTCCAAGTCGACATCGTTTACGGCGTGGACTACCAGGGTATCTAATCCTGTTTGCTCCCCACGCTTTCGCACCTGAGCGTCAGT</t>
  </si>
  <si>
    <t>AS1146</t>
  </si>
  <si>
    <t>GTTAAGCTACCTACTTCTTTTGCAACCCACTCCCATGGTGNNNNNNNC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CGGTTCCCGAAGGCACTAAGGCATCTCTGCCAAATTCCGTGGATGTCAAGAGTAGGTAAGGTTCTTCGCGTTGCATCGAATTAAACCACATGCTCCACCGCTTGTGCGGGCCCCCGTCAATTCATTTGAGTTTTAACCTTGCGGCCGTACTCCCCAGGCGGTCGACTTAACGCGTTAGCTCCGGAAGCCAC</t>
  </si>
  <si>
    <t>AS1147</t>
  </si>
  <si>
    <t>TTAAGCTACCTACTTCTTTTGCAACCCACTCCCATGGTGTNNNNNNN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NNGTTCCCGAAGGCACNAANGCATCTCTGCNAANTTCCNTGGATGTCAAGAGTAGGTAAGGTTCTTCGCGTTGCATCGAATTAAACCACATGCTCCACCGCTTGTGCGGGCCCCCGTCAATTCATTTGAGTTTTAACCTTGCGGCCGTACTCCCCAGGCGGTCGACTTAACG</t>
  </si>
  <si>
    <t>AS1148</t>
  </si>
  <si>
    <t>TAAGCTACCTACTTCTTTTGCAACCCACTCCCATGGTGTGACGGGCGGTGTGTACAAGGCCCGGGAACGTATTCACCGTGGCATTCTGATCCACGATTACTAGCGATTCCGACTTCACGGAGTCGAGTTGCAGACTCCGATCCGGACTACGACGCACTTTGTGAGGTCCGCTTGCTCTCGCGAGGTCGCTTCTCTTTGTATGCGCCATTGTAGCACGTGTGTAGCCCTACTCGTAAGGGCCATGATGACTTGACGTCATCCCCACCTTCCTCCGGTTT</t>
  </si>
  <si>
    <t>D11A Fly Pool</t>
  </si>
  <si>
    <t>AS1155</t>
  </si>
  <si>
    <t>CCTACTTCTTTTGCAACCCACTCCCATGGTGNNNNNNN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AGTCGACATCGTTTACGGCGTGGACTACCAGGGTATCTAATCCTGTTT</t>
  </si>
  <si>
    <t>AS1157</t>
  </si>
  <si>
    <t>TACCTACTTCTTTTGCAACCCACTCCCATGGTGTGAN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NCATCTCTGCNAAGTTCTCTGGATGTCAAGAGTAGGTAAGGTTCTTCGCGTTGCATCGAATTAAACCACATGCTCCACCGCTTGTGCGGGCCCCCGTCAATTCATTTGAGTTTTAACCTTGCGGCCGTACTCCCCAGGCGGTCGACTTAACGCGTTAGCTCCGGAAGCCACGCCTCAAGGGCACAACCTCCAAGTCGACATCGTTTACGGCGTGGACTACCAGGGTATCTAATCCTGTTTGCTCCCCACGCTTTCG</t>
  </si>
  <si>
    <t>AS1160</t>
  </si>
  <si>
    <t>CTACCTACTTNTTTTGCAACCNACTCCCATGGNNNNNNNNNNNNNGTGNACAAGGCCCGGGAACGTATTCACCGTNNCNTTNNNATCT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NCACGCCTCAAGGGCACAACCTCCAAGTCNACATCGTTTACGGCGTGG</t>
  </si>
  <si>
    <t>AS1161</t>
  </si>
  <si>
    <t>ACCTACTTCTTTTGCAACCCACTCCCATGGNGTNNNNNNN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GCATCTCTGCNAAGTTCTCTGGATGTCAAGAGTAGGTAAGGTTCTTCGCGTTGCATCGAATTAAACCACATGCTCCACCGCTTGTGCGGGCCCCCGTCAATTCATTTGAGTTTTAACCTTGCGGCCGTACTCCCCAGGCGGTCGACTTAACGCGTTAGCTCCGGAAGCCACGCCTCANGGGCACAACCTCCAAGTCGACATCGTTTACGGCGTGNAC</t>
  </si>
  <si>
    <t>AS1162</t>
  </si>
  <si>
    <t>CTACCTACT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NCATCTCTGCNAAGTTCTCTGGATGTCAAGAGTAGGTAAGGTTCTTCGCGTTGCATCGAATTAAACCACATGCTCCACCGCTTGTGCGGGCCCCCGTCAATTCATTTGAGTTTTAACCTTGCGGCCGTACTCCCCAGGCGGTCGACTTAACGCGTTAGCTCCGGAAGCCACGCCTCAAGGGCACAACCTCCAAGTCGACATCGTTTACGGCGTGGACTACCAGGGTATCTAATCCTGTTTGCTCCCCACGCTTTCGCACCTGAGCGTCAGTCTTTGTCCAGGGGGCCGCCTTCGCCACCGGTATTCCTCCAG</t>
  </si>
  <si>
    <t>AS1164</t>
  </si>
  <si>
    <t>CTACCTACTTCTTTTGCAACCCACTCCCATGGNGNNNNNNNNGGN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NCATCTCTGCTAAGTTCTCTGGATGTCAAGAGTAGGTAAGGTTCTTCGCGTTGCATCGAATTAAACCACATGCTCCACCGCTTGTGCGGGCCCCCGTCAATTCATTTGAGTTTTAACCTTGCGGCCGTACTCCCCAGGCGGTCGACTTAACGCGTTAGCTCCGGAAGCCACGCCTCAAGGGCACAACCTCCAAGTCGACATCGTTTACG</t>
  </si>
  <si>
    <t>AS1165</t>
  </si>
  <si>
    <t>CTACCTACTTCTTTTGCAACCCACTCCCATGGTGNNNNNNNN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TCGTTTACGGCGTGGACTACCAGGGTATCTAATCCTGTTTGCTCCCCACGCTTT</t>
  </si>
  <si>
    <t>AS1167</t>
  </si>
  <si>
    <t>GGTTAAGCTACCTACTTCTTTTGCAACCCACTCCCATGGTGTGACGGG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AGTCGACATCGTTTACGGCGTGGACTACCAGGGTATCTAATCCTGTTTGCTCCCCACGCTTTCGCACCTGAGCGTCAGTCTTCGTC</t>
  </si>
  <si>
    <t>AS1168</t>
  </si>
  <si>
    <t>AAGCTACCTACTTCTTTTGCAACCCACTCCCATGGNNNNNNNNNNGGNGNGTACAAGGCCCGGGAACGTATTCACCGTGNCNTTNN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</t>
  </si>
  <si>
    <t>AS1169</t>
  </si>
  <si>
    <t>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CTTAACGCGTTAGCTCCGGAAGCCACGCCTCAAGGGCACAACCTCCAAGTCGACAT</t>
  </si>
  <si>
    <t>AS1170</t>
  </si>
  <si>
    <t>GNTAAGCTACCTACTTCTTTTGCAACCCACTCCCATGGTGTGACGGG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AGTCGACATCGTTTACGGCGTGGACTACCAGGGTATCTAATCCTGTTTGCTCCCCACGCTTTCGCACCTGAGCGTCAGTCTTCGTCC</t>
  </si>
  <si>
    <t>AS1172</t>
  </si>
  <si>
    <t>GGNTAAGCTACCTACT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NCATCTCTGCTAAGTTCTCTGGATGTCAAGAGTAGGTAAGGTTCTTCGCGTTGCATCGAATTAAACCACATGCTCCACCGCTTGTGCGGGCCCCCGTCAATTCATTTGAGTTTTAACCTTGCGGCCGTACTCCCCAGGCGGTCGACTTAACGCGTTAGCTCCGGAAGCCACGCCTCAAGGGCACAACCTCCAAGTCGACATCGTTTACGGCGTGGACTACCAGGGTATCTAATCCTGTTTGCTCCCCACGCTTTCGCACCTGAGCGTCAGTCTTTGTCCAGGGGG</t>
  </si>
  <si>
    <t>AS1178</t>
  </si>
  <si>
    <t>TACCTACTTCTTTTGCAACCCACTCCCATGGTGTGACGGGCGGTGTGTACAAGGCCCGGGAACGTATTCACCGTGACATTCTGATTCACGATTACTAGCGATTCCGACTTCATGGAGTCGAGTTGCAGACTCCAATCCGGACTACGACGCACTTTATGAGGTCCGCTGGN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AGTCGACATCGTTTACGGCGTGGACTACCAGGGTATCTAATCCTGTTTGCTCCCCACGCTTTCGCACCTGAGCGTCAGTCT</t>
  </si>
  <si>
    <t>AS1179</t>
  </si>
  <si>
    <t>CTACCTACTTCTTTTGCAACCCACTCCCATGGTGTGACGGG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AGTCGACATCGTTTACGGCGTGGACTACCAGGGTATCTAATCCTGTTTGCTCCCCACGCTTTCGCACCTGAGCGT</t>
  </si>
  <si>
    <t>AS1180</t>
  </si>
  <si>
    <t>CCCGAAGGTTAAGCTACCTACTTCTTTTGCAACCCACTCCCATGGTGTGACGGGC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GCGTTCCCGAAGGCACCAATCCATCTCTGGNAAGTTCGCTGGATGTCAAGAGTAGGTAAGGTTCTTCGCGTTGCATCGAATTAAACCACATGCTCCACCGCTTGTGCGGGCCCCCGTCAATTCATTTGAGTTTTAACCTTGCGGCCGTACTCCCCAGGCGGTCGACTTAACGCGTTAGCTCCGGAAGCCACTCCTCAAGGGAACAACCTCCAAGTCGACATCGTTTACGGCGTGGACTACCAGGGTATCTAATC</t>
  </si>
  <si>
    <t>AS1182</t>
  </si>
  <si>
    <t>TACCTACTTCTTTTGCAACCCACTCCCATGGTGTGNNNGGC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CGGTTCCCGAAGGNNNNNNNNNNNCTCTGCCAAATTCCGTGGATGTCAAGAGTAGGTAAGGTTCTTCGCGTTGCATCGAATTAAACCACATGCTCCACCGCTTGTGCGGGCCCCCGTCAATTCATTTGAGTTTTAACCTTGCGGCCGTACTCCCCAGGCGGTCGACTTAACGCGTTAGCTCCGGAAGCCACTCCTCAAGGGAACAACCTCCAAGTCGACATCGTTTACGGCGTGGACTACCAGGGTATCTA</t>
  </si>
  <si>
    <t>09A Fly Stock</t>
  </si>
  <si>
    <t>AS1187</t>
  </si>
  <si>
    <t>GTTAAGCTACCTACTTCTTTTGCAACCCACTCCCATGGTGTGNNNGGNGGTGTGTACAAGGCCCGGGAACGTATTCACCGTGGCATTCTGATCCACGATTACTAGCGATTCCGACTTCATGGAGTCGAGTTGCAGACTCCAATCCGGACTACGACGCACTTTATGAGGTCCGCTTGCTCTCGCGAGGTCGCTTCTCTTTGTATGCGCCATTGTAGCACGTGTGTAGCCCTACTCGTAAGGGCCATGATGACTTGACGTCATCCCCACCTTCCTCCAGTTTATCACTGGCAGTCTCCTTTGAGTTCCCGGCCNN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GTCGACATCGTTTACGGCGTGGACTACCAGGGTATCTAATCCTGTTTG</t>
  </si>
  <si>
    <t>AS1204</t>
  </si>
  <si>
    <t>CAACCCACTCCCATGGTGTGACGGGCGGTGTGTACAAGGCCCGGGAACGTATTCACCGTAGCATTCTGATCTACGATTACTAGCGATTCCGACTTCACGGAGTCGAGTTGCAGACTCCGATCCGGACTACGACATACTTTATGAGGTCCGCTTGCTCTCGCGAGTTCGCTTCTCTTTGTATATGCCATTGTAGCACGTGTGTAGCCCTACTCGTAAGGGCCATGATGACTTGACGTCATCCCCACCTTCCTCCGGTTTATCACCGGCAGTCTCCTTTGAGTTCCCGCCATNACGCGCTGGCAACAAAGGATAAGGGTTGCGCTCGTTGCGGGACTTAACCCAACATTTCACAACACGAGCTGACGACAGCCATGCAGCACCTGTCTCACAGTTCCCGAAGGCACCAATCCATCTCTGGAAAGTTCTGTGGATGTCAAGAGTAGGTAAGGTTCTTCGCGTTGCATCGAATTAAACCACATGCTCCACCGCTTGTGCGGGCCCCCGTCAATTCATTTGAGTTTTAACCTTGCGGCCGTACTCCCCAGGCGGTCGACTTAACGCGTTAGCTCCGGAAGCCACGCCTCAAGGGCACAACCTCCAAGTCGACATCGTTTACAGCGTGGACTACCAGGGTATCTAATCCTGTTTGCTCCCCACGCTTTCGCACCTGAGCGT</t>
  </si>
  <si>
    <t>8D Fly Stock</t>
  </si>
  <si>
    <t>AS1205</t>
  </si>
  <si>
    <t>CCGAAGGTTAAGCTACCTACTTCTTTTGCAACCCACTCCCATGGTGTGACGGGCGGTGTGTACAAGGCCCGGGAACGTATTCACCGTAGCATTCTGATCTACGATTACTAGCGATTCCGACTTCACGGAGTCGAGTTGCAGACTCCGATCCGGACTACGACATACTTTATGAGGTCCGCTTGCTCTCGCGAGTTCGCTTCTCTTTGTATATGCCATTGTAGCACGTGTGTAGCCCTACTCGTAAGGGCCATGATGACTTGACGTCATCCCCACCTTCCTCCGGTTTATCACCGGCAGTCTCCTTTGAGTTCCCGCCATGACGCGCTGGCAACAAAGGATAAGGGTTGCGCTCGTTGCGGGACTTAACCCAACATTTCACAACACGAGCTGACGACAGCCATGCAGCACCTGTCTCACAGTTCCCGAAGGCACCAATCCATCTCTGGAAAGTTCTGTGGATGTCAAGAGTAGGTAAGGTTCTTCGCGTTGCATCGAATTAAACCACATGCTCCACCGCTTGTGCGGGCCCCCGTCAATTCATTTGAGTTTTAACCTTGCGGCCGTACTCCCCAGGCGGTCGACTTAACGCGTTAGCTCCGGAAGCCACGCCTCAAGGGCACAACCTCCAAGTCGACATCGTTTACAGCGT</t>
  </si>
  <si>
    <t>8E Fly Stock</t>
  </si>
  <si>
    <t>AS1206</t>
  </si>
  <si>
    <t>AGCTACCTACTTCTTTTGCAACCCACTCCCATGGTGTGACGGGCGGTGTGTACAAGGCCCGGGAACGTATTCACCGTAGCATTCTGATCTACGATTACTAGCGATTCCGACTTCACGGAGTCGAGTTGCAGACTCCGATCCGGACTACGACATACTTTATGAGGTCCGCTTGCTCTCGCGAGTTCGCTTCTCTTTGTATATGCCATTGTAGCACGTGTGTAGCCCTACTCGTAAGGGCCATGATGACTTGACGTCATCCCCACCTTCCTCCGGTTTATCACCGGCAGTCTCCTTTGAGTTCCCGCCATGACGCGCTGGCAACAAAGGATAAGGGTTGCGCTCGTTGCGGGACTTAACCCAACATTTCACAACACGAGCTGACGACAGCCATGCAGCACCTGTCTCACAGTTCCCGAAGGCACCAATCCATCTCTGGAAAGTTCTGTGGATGTCAAGAGTAGGTAAGGTTCTTCGCGTTGCATCGAATTAAACCACATGCTCCACCGCTTGTGCGGGCCCCCGTCAATTCATTTGAGTTTTAACCTTGCGGCCGTACTCCCC</t>
  </si>
  <si>
    <t>9A Fly Stock</t>
  </si>
  <si>
    <t>AS1207</t>
  </si>
  <si>
    <t>TTAAGCTACCTACTTCTTTTGCAACCCACTCCCATGGTGTGACGGGCGGTGTGTACAAGGCCCGGGAACGTATTCACCGTAGCATTCTGATCTACGATTACTAGCGATTCCGACTTCACGGAGTCGAGTTGCAGACTCCGATCCGGACTACGACATACTTTATGAGGTCCGCTTGCTCTCGCGAGTTCGCTTCTCTTTGTATATGCCATTGTAGCACGTGTGTAGCCCTACTCGTAAGGGCCATGATGACTTGACGTCATCCCCACCTTCCTCCGGTTTATCACCGGCAGTCTCCTTTGAGTTCCCGCCATGACGCGCTGGCAACAAAGGATAAGGGTTGCGCTCGTTGCGGGACTTAACCCAACATTTCACAACACGAGCTGACGACAGCCATGCAGCACCTGTCTCACAGTTCCCGAAGGCACCAATCCATCTCTGGAAAGTTCTGTGGATGTCAAGAGTAGGTAAGGTTCTTCGCGTTGCATCGAATTAAACCACATGCTCCACCGCTTGTGCGGGCCCCCGTCAATTCATTTGAGTTTTAACCTTGCGGCCGTACTCCCCAGGCGGTCGACTTAACGCGTTAGCTCCGGAAGCCACGCCTCAAGGGCACAAC</t>
  </si>
  <si>
    <t>9C Fly Stock</t>
  </si>
  <si>
    <t>AS1209</t>
  </si>
  <si>
    <t>ACTTCTTTTGCAACCCACTCCCATGGTGTGACGGGCGGTGTGTACAAGGCCCGGGAACGTATTCACCGTAGCATTCTGATCTACGATTACTAGCGATTCCGACTTCATGGAGTCGAGTTGCAGACTCCAATCCGGACTACGACATACTTTATGAGGTCCGCTTGCTCTCGCGAGGTCGCTTCTCTTTGTATANGCCATTGTAGCACGTGTGTAGCCCTACTCGTAAGGGCCATGATGACTTGACGTCATCCCCACCTTCCTCCAGTTTATCACTGGCAGTCTCCTTTGAGTTCCCGGCCGAACCGCTGGCAACAAAGGATAAGGGTTGCGCTCGTTGCGGGACTTAACCCAACATTTCACAACACGAGCTGACGACAGCCATGCAGCACCTGTCTCAGAGTTCCCGAAGGCACCAANNCNTCTCTGNNAAGTTCTCTGGATGTCAAGAGTAGGTAAGGTTCTTCGCGTTGCATCGAATTAAACCACATGCTCCACCGCTTGTGCGGGCCCCCGTCAATTCATTTGAGTTTTAACCTTGCGGCC</t>
  </si>
  <si>
    <t>AS1210</t>
  </si>
  <si>
    <t>AGCTACCTACT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GCATCTCTGCTAAGTTCTCTGGATGTCAAGAGTAGGTAAGGTTCTTCGCGTTGCATCGAANNNNNCCACATGCTCCACCGCTTGTGCGGGCCCCCGTCAATTCATTTGAGTTTTAACCTTGCGGCCGTACTCCCCAGGCGGTCGACTTAACGCGTTAGCTCCGGAAGCCACGCCTCAAGGGCAC</t>
  </si>
  <si>
    <t>AS1211</t>
  </si>
  <si>
    <t>AGCTACCTACT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GTCGACATCGTTTACG</t>
  </si>
  <si>
    <t>13E Fly Stock</t>
  </si>
  <si>
    <t>AS1212</t>
  </si>
  <si>
    <t>CTACTTCTTTTGCAACCCACTCCCATGGTGTGACGGGCGGTGTGTACAAGGCCCGGGAACGTATTCACCGTAGCATTCTGATCTACGATTACTAGCGATTCCGACTTCATGGAGTCGAGTTGCAGACTCCAATCCGGACTACGACGTACTTTATGAGGTCCGCTTGCTCTCGCGAGGTCGCTTCTCTTTGTATACGCCATTGTAGCACGTGTGTAGCCCTACTCGTAAGGGCCATGATGACTTGACGTCATCCCCACCTTCCTCCAGTTTATCACTGGCAGTCTCCTTTGAGTTCCCGGCCGAACCGCTGGCAACAAAGGATAAGGGTTGCGCTCGTTGCGGGACTTAACCCAACATTTCACAACACGAGCTGACGACAGCCATGCAGCACCTGTCTCAGAGTTCCCGAAGGCACCAANNCATCTCTGNNAAGTTCTCTGGATGTCAAGAGTAGGTAAGGTTCTTCGCGTTGCATCGAATTAAACCACATGCTCCACCGCTTGTGCGGGCCCCCGTCAATTCATTTGAGTTTTAACCTTGCGGCCGTACTCCCCAGGCGGTCGATTTAACGCGTTAGCTCCGGAAGCCACGCCTCAAGGGCACAACCTCCAAATCGACATCGTTTACAGC</t>
  </si>
  <si>
    <t>AS1213</t>
  </si>
  <si>
    <t>TAAGCTACCTACTTCTTTTGCAACCCACTCCCATGGTGTGACGGGCGGTGTGTACAAGGCCCGGGAACGTATTCACCGTAGCATTCTGATCTACGATTACTAGCGATTCCGACTTCATGGAGTCGAGTTGCAGACTCCAATCCGGACTACGACATACTTTATGAGGTCCGCTTGCTCTCGCGAGGTCGCTTCTCTTTGTATATGCCATTGTAGCACGTGTGTAGCCCTACTCGTAAGGGCCATGATGACTTGACGTCATCCCCACCTTCCTCCAGTTTATCACTGGCAGTCTCCTTTGAGTTCCCGGCCGAACCGCTGGCAACAAAGGATAAGGGTTGCGCTCGTTGCGGGACTTAACCCAACATTTCACAACACGAGCTGACGACAGCCATGCAGCACCTGTCTCAGAGTTCCCGAAGGCACCAANNCATCTCTGNNAAGTTCTCTGGATGTCAAGAGTAGGTAAGGTTCTTCGCGTTGCATCGAATTAAACCACATGCTCCACCGCTTGTGCGGGCCCCCGTCAATTCATTTGAGTTTTAACCTTGCGGCCGTACTCCCCAGGCGGTCGATTTAACGCGTTAGCTCCGGAAGCCACGCCTCAAGGGCACAACCTCCAAATCGACATCGTTTACAGCGTGGACTAC</t>
  </si>
  <si>
    <t>AS1214</t>
  </si>
  <si>
    <t>GCTACCTACTTCTTTTGCAACCCACTCCCATGGTGTGACGGGCGGTGTGTACAAGGCCCGGGAACGTATTCACCGTAGCATTCTGATCTACGATTACTAGCGATTCCGACTTCATGGAGTCGAGTTGCAGACTCCAATCCGGACTACGACATACTTTATGAGGTCCGCTTGCTCTCGCGAGGTCGCTTCTCTTTGTATATGCCATTGTAGCACGTGTGTAGCCCTACTCGTAAGGGCCATGATGACTTGACGTCATCCCCACCTTCCTCCAGTTTATCACTGGCAGTCTCCTTTGAGTTCCCGNNNNNAN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TCCTCAAGGGAACAACCTCCAAGTCGACATCGTTTACAGCGTGGACTACCAGGGTATCTAATCCTGTTTGCTCCCCACGCTTTCGCACCTGAGCGT</t>
  </si>
  <si>
    <t>AS1215</t>
  </si>
  <si>
    <t>TAAGCTACCTACTTNTTTTNCAACCCACTCCCATGGTGTGACGGGCGGTGTGTACAAGGCCCGGGAACGTATTCACCGTAGCATTCTGATCTACGATTACTAGCGATTCCGACTTCACGGAGTCGAGTTGCAGACTCCGATCCGGACTACGACATACTTTATGAGGTCCGCTTGCTCTCGCGAGTTCGCTTCTCTTTGTATATGCCATTGTAGCACGTGTGTAGCCCTACTCGTAAGGGCCATGATGACTTGACGTCATCCCCACCTTCCTCCGGTTTATCACCGGCAGTCTCCTTTGAGTTCCCGCCATGACGCGCTGGCAACAAAGGATAAGGGTTGCGCTCGTTGCGGGACTTAACCCAACATTTCACAACACGAGCTGACGACAGCCATGCAGCACCTGTCTCACAGTTCCCGAAGGCACCAATCCATCTCTGGAAAGTTCTGTGGATGTCAAGAGTAGGTAAGGTTCTTCGCGTTGCATCGAATTAAACCACATGCTCCACCGCTTGTGCGGGCCCCCGTCAATTCATTTGAGTTTTAACCTTGCGGCCGTACTCCCCAGGCGGTCGACTTAACGCGT</t>
  </si>
  <si>
    <t>8A Fly Stock</t>
  </si>
  <si>
    <t>AS1217</t>
  </si>
  <si>
    <t>AAGCTACCTACTTCTTTTGCAACCCACTCCCATGGTGTGACGGGCGGTGTGTACAAGGCCCGGGAACGTATTCACCGTAGCATTCTGATCTACGATTACTAGCGATTCCGACTTCATGGAGTCGAGTTGCAGACTCCAATCCGGACTACGACATACTTTATGAGGTCCGCTTGCTCTCGCGAGGTCGCTTCTCTTTGTATATGCCATTGTAGCACGTGTGTAGCCCTACTCGTAAGGGCCATGATGACTTGACGTCATCCCCACCTTCCTCCAGTTTATCACTGGCAGTCTCCTTTGAGTTCCCGACCGAAT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TCCTCAAGGGAACAACCTCCAAGTCGACATCGTTTACAGCGTGGACTACCAGGGTATCTAA</t>
  </si>
  <si>
    <t>AS1220</t>
  </si>
  <si>
    <t>TACCTACTTCTTTTGCAACCCACTCCCATGGTGTGNNNNNNGGTGTGTACAAGGCCCGGGAACGTATTCACCGTGGCATTCTGATCCACGATTACTAGCGATTCCGACTTCATGGAGTCGAGTTGCAGACTCCAATCCGGACTACGACATACTTTATGAGGTCCGCTTGCTCTCGCGAGGTCGCTTCTCTTTGTATATGCCATTGTAGCACGTGTGTAGCCCTACTCGTAAGGGCCATGATGACTTGACGTCATCCCCACCTTCCTCCAGTTTATCACTGGCAGTCTCCTTTGAGTTCCCNNNCNNANCGCTGGCAACAAAGGATAAGGGTTGCGCTCGTTGCGGGACTTAACCCAACATTTCACAACACGAGCTGACGACAGCCATGCAGCACCTGTCTNNCNNNTCCCGAAGGNACNNANGCATCTCTGCNAANTTCNNTGGATGTCAAGAGTAGGTAAGGTTCTTCGCGTTGCATCGAATTAAACCACATGCTCCACCGCTTGTGCGGGCCCCCGTCAATTCATTTGAGTTTTAACCTTGCGGCCGTACTCCCCAGGCGGTCGACTTAACGCGTTAGCTCCGGAAGCCACTCCTCAAGGGAACAACCTCCAAGTCGACATCGTTTAC</t>
  </si>
  <si>
    <t>AS1229</t>
  </si>
  <si>
    <t>AGCTACCTACTTCTTTTGCAACCCACTCCCATGGTGTGACGGGCGGTGTGTACAAGGCCCGGGAACGTATTCACCGTAGCATTCTGATCTACGATTACTAGCGATTCCGACTTCACGGAGTCGAGTTGCAGACTCCGATCCGGACTACGACATACTTTATGAGGTCCGCTTGCTCTCGCGAGTTCGCTTCTCTTTGTATATGCCATTGTAGCACGTGTGTAGCCCTACTCGTAAGGGCCATGATGACTTGACGTCATCCCCACCTTCCTCCGGTTTATCACCGGCAGTCTCCTTTGAGTTCCCGCCATTACGCGCTGGCAACAAAGGATAAGGGTTGCGCTCGTTGCGGGACTTAACCCAACATTTCACAACACGAGCTGACGACAGCCATGCAGCACCTGTCTCACAGTTCCCGAAGGCACCAATCCATCTCTGGAAAGTTCTGTGGATGTCAAGAGTAGGTAAGGTTCTTCGCGTTGCATCGAATTAAACCACATGCTCCACCGCTTGTGCGGGCCCCCGTCAATTCATTTGAGTTTTAACCTTGCGGCCGTACTCCCCAGGCGGTCGACTTAACGCGTTAGCTCCGGAAGCCACGCCTCAAGGGCACAACCTCCAAGTCGACATCGTTTACAGCGTGGACTACCAGGGTATCTAATCCTGTTTGCTCCCCACGCTTTCGCACCTGAGCGTCAG</t>
  </si>
  <si>
    <t>AS1230</t>
  </si>
  <si>
    <t>TAAGCTACCTACTTCTTTTGCAACCCACTCCCATGGTGTGACGGGCGGTGTGTACAAGGCCCGGGAACGTATTCACCGTAGCATTCTGATCTACGATTACTAGCGATTCCGACTTCACGGAGTCGAGTTGCAGACTCCGATCCGGACTACGACATACTTTATGAGGTCCGCTTGCTCTCGCGAGTTCGCTTCTCTTTGTATATGCCATTGTAGCACGTGTGTAGCCCTACTCGTAAGGGCCATGATGACTTGACGTCATCCCCACCTTCCTCCGGTTTATCACCGGCAGTCTCCTTTGAGTTCCCGCCATTACGCGCTGGCAACAAAGGATAAGGGTTGCGCTCGTTGCGGGACTTAACCCAACATTTCACAACACGAGCTGACGACAGCCATGCAGCACCTGTCTCACAGTTCCCGAAGGCACCAATCCATCTCTGGAAAGTTCTGTGGATGTCAAGAGTAGGTAAGGTTCTTCGCGTTGCATCGAATTAAACCACATGCTCCACCGCTTGTGCGGGCCCCCGTCAATTCATTTGAGTTTTAACCTTGCGGCCGTACTCCCCAGGCGGTCGACTTAACGCGTTAGCTCCGGAAGCCACGCCTCAAGGGCACAACCTCCAAGTCGACATCGTTTACAGCGTGGACTACCAGGGTATCTAATCCT</t>
  </si>
  <si>
    <t>AS1231</t>
  </si>
  <si>
    <t>AGCTACCTACTTCTTTTGCAACCCACTCCCATGGTGTGACGGGCGGTGTGTACAAGGCCCGGGAACGTATTCACCGTAGCATTCTGATCTACGATTACTAGCGATTCCGACTTCACGGAGTCGAGTTGCAGACTCCGATCCGGACTACGACATACTTTATGAGGTCCGCTTGCTCTCGCGAGTTCGCTTCTCTTTGTATATGCCATTGTAGCACGTGTGTAGCCCTACTCGTAAGGGCCATGATGACTTGACGTCATCCCCACCTTCCTCCGGTTTATCACCGGCAGTCTCCTTTGAGTTCCCGCCATGACGCGCTGGCAACAAAGGATAAGGGTTGCGCTCGTTGCGGGACTTAACCCAACATTTCACAACACGAGCTGACGACAGCCATGCAGCACCTGTCTCACAGTTCCCGAAGGCACCAATCCATCTCTGGAAAGTTCTGTGGATGTCAAGAGTAGGTAAGGTTCTTCGCGTTGCATCGAATTAAACCACATGCTCCACCGCTTGTGCGGGCCCCCGTCAATTCATTTGAGTTTTAACCTTGCGGCCGTACTCCCCAGGCGGTCGACTTAACGCGTTAGCTCCGGAAGCCACGCCTCAAGGGCACAACCTCCAAGTCGACATCGTTTACAG</t>
  </si>
  <si>
    <t>32A Fly Stock</t>
  </si>
  <si>
    <t>AS1232</t>
  </si>
  <si>
    <t>TAAGCTACCTACTTCTTTTGCAACCCACTCCCATGGTGTGACGGGCGGTGTGTACAAGGCCCGGGAACGTATTCACCGTAGCATTCTGATCTACGATTACTAGCGATTCCGACTTCACGGAGTCGAGTTGCAGACTCCGATCCGGACTACGACATACTTTATGAGGTCCGCTTGCTCTCGCGAGTTCGCTTCTCTTTGTATATGCCATTGTAGCACGTGTGTAGCCCTACTCGTAAGGGCCATGATGACTTGACGTCATCCCCACCTTCCTCCGGTTTATCACCGGCAGTCTCCTTTGAGTTCCCGCCATGACGCGCTGGCAACAAAGGATAAGGGTTGCGCTCGTTGCGGGACTTAACCCAACATTTCACAACACGAGCTGACGACAGCCATGCAGCACCTGTCTCACAGTTCCCGAAGGCACCAATCCATCTCTGGAAAGTTCTGTGGATGTCAAGAGTAGGTAAGGTTCTTCGCGTTGCATCGAATTAAACCACATGCTCCACCGCTTGTGCGGGCCCCCGTCAATTCATTTGAGTTTTAACCTTGCGGCCGTACTCCCCAGGCGGTCGACTTAACGCGTTAGCTCCGGAAGCCACGCCTCAAGGGCACAACCTCCAAGTCGACATCGTTTACAGCGTGGACTACCAGGGTATCTAATCCTGTTTGCTCCCCACGCTTTCGCACCTGAGCG</t>
  </si>
  <si>
    <t>32D Fly Stock</t>
  </si>
  <si>
    <t>AS1233</t>
  </si>
  <si>
    <t>TAAGCTACCTACTTCTTTTGCAACCCACTCCCATGGTGTGACGGGCGGTGTGTACAAGGCCCGGGAACGTATTCACCGTGGCATTCTGATCCACGATTACTAGCGATTCCGACTTCATGGAGTCGAGTTGCAGACTCCAATCCGGACTACGACATACTTTATGAGGTCCGCTTGCTCTCGCGAGGTCGCTTCTCTTTGTATATGCCATTGTAGCACGTGTGTAGCCCTACTCGTAAGGGCCATGATGACTTGACGTCATCCCCACCTTCCTCCAGTTTATCACTGGCAGTCTCCTTTGAGTTCCNGNNNNNANCGCTGGCAACAAAGGATAAGGGTTGCGCTCGTTGCGGGACTTAACCCAACATTTCACAACACGAGCTGACGACAGCCATGCAGCACCTGTCTCANAGTTCCCGAAGGCACNAANGCATCTCTGCNAANTTCNNTGGATGTCAAGAGTAGGTAAGGTTCTTCGCGTTGCATCGAATTAAACCACATGCTCCACCGCTTGTGCGGGCCCCCGTCAATTCATTTGAGTTTTAACCTTGCGGCCGTACTCCCCAGGCGGTCGACTTAACGCGTTAGCTCCGGAAGCCACTCCTCAAGGGAACAACCTCCAAGTCGACATCGTTTA</t>
  </si>
  <si>
    <t>AS1239</t>
  </si>
  <si>
    <t>ACTTCTTTTGCAACCCACTCCCATGGTGTGACGGGCGGTGTGTACAAGGCCCGGGAACGTATTCACCGTAGCATTCTGATCTACGATTACTAGCGATTCCGACTTCACGGAGTCGAGTTGCAGACTCCGATCCGGACTACGACATACTTTATGAGGTCCGCTTGCTCTCGCGAGTTCGCTTCTCTTTGTATATGCCATTGTAGCACGTGTGTAGCCCTACTCGTAAGGGCCATGATGACTTGACGTCATCCCCACCTTCCTCCGGTTTATCACCGGCAGTCTCCTTTGAGTTCCCGCCATNACGCGCTGGCAACAAAGGATAAGGGTTGCGCTCGTTGCGGGACTTAACCCAACATTTCACAACACGAGCTGACGACAGCCATGCAGCACCTGTCTCACAGTTCCCGAAGGCACCAATCCATCTCTGGAAAGTTCTGTGGATGTCAAGAGTAGGTAAGGTTCTTCGCGTTGCATCGAATTAAACCACATGCTCCACCGCTTGTGCGGGCCCCCGTCAATTCATTTGAGTTTTAACCTTGCGGCCGTACTCCCCAGGCGGTCGACTTAACGCGTTAGCTCCGGAAGCCACGCCTCAAGGGCACAACCTCCAAGTCGACATCGTTTACAGCGTGGACTACCAGGGTATCTAATCCTGTTTGCTCCCCACGCTTTCGCACCTGA</t>
  </si>
  <si>
    <t>9B Fly Stock</t>
  </si>
  <si>
    <t>AS1244</t>
  </si>
  <si>
    <t>GCTACCTACTTCTTTTGCAACCCACTCCCATGGTGTGACGGGCGGTGTGTACAAGGCCCGGGAACGTATTCACCGTGGCATTCTGATCCACGATTACTAGCGATTCCGACTTCATGGAGTCGAGTTGCAGACTCCAATCCGGACTACGACATACTTTATGAGGTCCGCTTGCTCTCGCGAGGTCGCTTCTCTTTGTATATGCCATTGTAGCACGTGTGTAGCCCTACTCGTAAGGGCCATGATGACTTGACGTCATCCCCACCTTCCTCCAGTTTATCACTGGCAGTCTCCTTTGAGTTCCCGGCCGGACCGCTGGCAACAAAGGATAAGGGTTGCGCTCGTTGCGGGACTTAACCCAACATTTCACAACACGAGCTGACGACAGCCATGCAGCACCTGTCTNACNNNNCCCGAAGGCACCAAAGCATCTCTGCTAAGTTCTCTGGATGTCAAGAGTAGGTAAGGTTCTTCGCGTTGCATCGAATTAAACCACATGCTCCACCGCTTGTGCGGGCCCCCGTCAATTCATTTGAGTTTTAACCTTGCGGCCGTACTCCCCAGGCGGTCGACTTAACGCGTTAGCTCCGGAAGCCACTCCTCAAGGGAACAACCTCCAAGTCGACATCGTTTACAGCGTGGACTACCAGGGTATCTAATCCTGTTTGCTCCC</t>
  </si>
  <si>
    <t>AS1248</t>
  </si>
  <si>
    <t>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AGCATCTCTGCTAAGTTCTGTGGATGTCAAGACCAGGTAAGGTTCTTCGCGTTGCATCGAATTAAACCACATGCTCCACCGCTTGTGCGGGCCCCCGTCAATTCATTTGAGTTTTAACCTTGCGGCCGTACTCCCCAGGCGGTCGATTTAACGCGTTAGCTCCGGAAGCCACGCCTCAAGGGCACAACCTCCAAATCGACATCGTTTACGGCGTGGACTACCAGGGTAT</t>
  </si>
  <si>
    <t>AS1249</t>
  </si>
  <si>
    <t>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NAACCGCTGGCAACAAAGGATAAGGGTTGCGCTCGTTGCGGGACTTAACCCAACATTTCACAACACGAGCTGACGACAGCCATGCAGCACCTGTCTCACAGTTCCCGAAGGCACCAANNCATCTCTGNNAAGTTCTGTGGATGTCAAGACCAGGTAAGGTTCTTCGCGTTGCATCGAATTAAACCACATGCTCCACCGCTTGTGCGGGCCCCCGTCAATTCATTTGAGTTTTAACCTTGCGGCCGTACTCCCCAGGCGGTCGATTTAACGCGTTAGCTCCGGAAGCCACGCCT</t>
  </si>
  <si>
    <t>AS1250</t>
  </si>
  <si>
    <t>GCTACCTACTTCTTTTGCAACCCACTCCCATGGTGTGNNNNNNGGTGTGTACAAGGCCCGGGAACGTATTCACCGTGGCATTCTGATCCACGATTACTAGCGATTCCGACTTCATGGAGTCGAGTTGCAGACTCCAATCCGGACTACGACATACTTTATGAGGTCCGCTTGCTCTCGCGAGGTCGCTTCTCTTTGTATATGCCATTGTAGCACGTGTGTAGCCCTACTCGTAAGGGCCATGATGACTTGACGTCATCCCCACCTTCCTCCAGTTTATCACTGGCAGTCTCCTTTGAGTTCCCGACCGAATCGCTGGCAACAAAGGATAAGGGTTGCGCTCGTTGCGGGACTTAACCCAACATTTCACAACACGAGCTGACGACAGCCATGCAGCACCTGTCTCANAGTTCCCGAAGGCACCAAAGCATCTCTGCTAANTTCTCTGGATGTCAAGAGTAGGTAAGGTTCTTCGCGTTGCATCGAATTAAACCACATGCTCCACCGCTTGTGCGGGCCCCCGTCAATTCATTTGAGTTTTAACCTTGCGGCCGTACTCCCCAGGCGGTCGACTTAACGCGTTAGCTCCGGAAGCCACTCCTCAAGGGAACAACCTCCAAGTCGACATCGTTTACAGCGTGGACTACCAGG</t>
  </si>
  <si>
    <t>AS1253</t>
  </si>
  <si>
    <t>GTAACAGGAAGCAGCTTGCTGCTTTGCTGACGAGTGGCGGACGGGTGAGTAATGTCTGGGAAACTGCCTGATGGAGGGGGATAACTACTGGAAACGGTAGCTAATACCGCATAACGTCGCAAGACCAAAGAGGGGGACCTTCGGGCCTCTTGCCATCAGATGTGCCCAGATGGGATTAGCTAGTAGGTGGGGTAACGGCTCACCTAGGCGACGATCCCTAGCTGGTCTGAGAGGATGACCAGCCACACTGGAACTGAGACACGGTCCAGACTCCTACGGGAGGCAGCAGTGGGGAATATTGCACAATGGGCGCAAGCCTGATGCAGCCATGCCGCGTGTATGAAGAAGGCCTTCGGGTTGTAAAGTACTTTCAGCGGGGAGGAAGGCGATGCGGTTAATAACCGCGTCGATTGACGTTACCCGCAGAAGAAGCACCGGCTAACTCCGTGCCAGCAGCCGCGGTAATACGGAGGGTGCAAGCGTTAATCGGAATTACTGGGCGTAAAGCGCACGCAGGCGGTCTGTCAAGTCGGATGTGAAATCCCCGGGCTCAACCTGGGAACTGCATCCGAAACTGGCAGGCTTGAGTCTCGTAGAGGGGGGTAGAATTCCAGGTGTAGCGGTGAAATGCGTAGAGATCTGGAGGAATACCGGTGGCGAAG</t>
  </si>
  <si>
    <t>D4C Fly Pool</t>
  </si>
  <si>
    <t>AS1256</t>
  </si>
  <si>
    <t>GCAGCTTGCTGCTTTGCTGACGAGTGGCGGACNNNNNAGTAATGTCTGGGGATCTGCCTGATGGAGGGGGATAACTACTGGAAACGGTAGCTAATACCGCATAACGTCGCAAGACCAAAGAGGGGGACCTTCGGGCCTCTTGCCATCAGATGAACCCAGATGGGATTAGCTAGTAGGTGGGGTAACGGCTCACCTAGGCGACGATCCCTAGCTGGTCTGAGAGGATGACCAGCCACACTGGAACTGAGACACGGTCCAGACTCCTACGGGAGGCAGCAGTGGGGAATATTGCACAATGGGCGCAAGCCTGATGCAGCCATGCCGCGTGTATGAAGAAGGCCTTCGGGTTGTAAAGTACTTTCAGCGGGGAGGAAGGCGATNCGGTTAATAACCGCGTCGATTGACGTTACCCGCAGAAGAAGCACCGGCTAACTCCGTGCCAGCAGCCGCGGTAATACGGAGGGTGCAAGCGTTAATCGGAATTACTGGGCGTAAAGCGCACGCAGGCGGTCTGTCAAGTCGGATGTGAAATCCCCGGGCTCAACCTGGGAACTGCATCCGAAACTGGCAGGCTTGAGTCTTGTAGAGG</t>
  </si>
  <si>
    <t>AS1257</t>
  </si>
  <si>
    <t>CAGGAAGCAGCTTGCTGCTTTGCTGACGAGTGGNGNNNGNNNNAGTAATGTCTGGGAAACTGCCTGATGGAGGGGGATAACTACTGGAAACGGTAGCTAATACCGCATAACGTCGCAAGACCAAAGAGGGGGACCTTCGGGCCTCTTGCCATCAGATGTGCCCAGATGGGATTAGCTAGTAGGTGGGGTAACGGCTCACCTAGGCGACGATCCCTAGCTGGTCTGAGAGGATGACCAGCCACACTGGAACTGAGACACGGTCCAGACTCCTACGGGAGGCAGCAGTGGGGAATATTGCACAATGGGCGCAAGCCTGATGCAGCCATGCCGCGTGTATGAAGAAGGCCTTCGGGTTGTAAAGTACTTTCAGCGGGGAGGAAGGCGATGCGGTTAATAACCGCGTCGATTGACGTTACCCGCAGAAGAAGCACCGGCTAACTCCGTGCCAGCAGCCGCGGTAATACGGAGGGTGCAAGCGTTAATCGGAATTACTGGGCGTAAAGCGCACGCAGGCGGTCTGTCAAGTCGGATGTGAAATCCCCGGGCTCAACCTGGGAACTGCATCCGAAAC</t>
  </si>
  <si>
    <t>D2C Fly Pool</t>
  </si>
  <si>
    <t>AS1365</t>
  </si>
  <si>
    <t>GNTAAGCTACCTACTTCTTTTGCAACCCACTCCCATGGTGTGACGGGCGGTGTGTACAAGGCCCGGGAACGTATTCACCGTGGCATTCTGATCCACGATTACTAGCGATTCCGACTTCATGGAGTCGAGTTGCAGACTCCAATCCGGACTACGACATACTTTATGAGGTCCGCTTGCTCTCGCGAGGTCGCTTCTCTTTGTATATGCCATTGTAGCACGTGTGTAGCCCTGGTCGTAAGGGCCATGATGACTTGACGTCATCCCCACCTTCCTCCAGTTTATCACTGGCAGTCTCCTTTGAGTTCCCGGCCGGACCGCTGGCAACAAAGGATAAGGGTTGCGCTCGTTGCGGGACTTAACCCAACATTTCACAACACGAGCTGACGACAGCCATGCAGCACCTGTCTCACGGTTCCCGAAGGCACAACCGCATCTCTGCAGTCTTCCGTGGATGTCAAGACCAGGTAAGGTTCTTCGCGTTGCATCGAATTAAACCACATGCTCCACCGCTTGTGCGGGCCCCCGTCAATTCATTTGAGTTTTAACCTTGCGGCCGTACTCCCCAGGCGGTCTACTTAACGCGTTAGCTCCGGAAGCCACGCCTCAAGGGCACAGCCTCCAAGTAGACATCGTTTACGGCGTGGACT</t>
  </si>
  <si>
    <t>AS1367</t>
  </si>
  <si>
    <t>GCTACCTACTTCTTTTGCAACCCACTCCCATGGTGTGACGGGCGGTGTGTACAAGGCCCGGGAACGTATTCACCGTAGCATTCTGATCTACGATTACTAGCGATTCCGACTTCATGGAGTCGAGTTGCAGACTCCAATCCGGACTACGACATACTTTATGAGGTCCGCTTGCTCTCGCGAGGTCGCTTCTCTTTGTATATGCCATTGTAGCACGTGTGTAGCCCTACTCGTAAGGGCCATGATGACTTGACGTCATCCCCACCTTCCTCCAGTTTATCACTGGCAGTCTCCTTTGAGTTCCCGACCGAAT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TCCTCAAGGGAACAACCTCCAAGTCGACATCGTTTACAGCGTGGACTACCAGGGTATCTAATCCTGTTTGCTCC</t>
  </si>
  <si>
    <t>AS1384</t>
  </si>
  <si>
    <t>GGTTAAGCTACCTACTTCTTTTGCAACCCACTCCCATGGTGTGACGGGCGGTGTGTACAAGGCCCGGGAACGTATTCACCGTGGCATTCTGATCCACGATTACTAGCGATTCCGACTTCATGGAGTCGAGTTGCAGACTCCAATCCGGACTACGACATACTTTATGAGGTCCGCTTGCTCTCGCGAGGTCGCTTCTCTTTGTATATGCCATTGTAGCACGTGTGTAGCCCTACTCGTAAGGGCCATGATGACTTGACGTCATCCCCACCTTCCTCCAGTTTATCACTGGCAGTCTCCTTTGAGTTCCCGACCGAAT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TCCTCAAGGGAACAACCTCCAAGTCGACATCGTTTACAGCGTGGACTACCAGGGTATCTAATCCTGTTTGCTCCCCAC</t>
  </si>
  <si>
    <t>AS1390</t>
  </si>
  <si>
    <t>CTACCTACTTCTTTTGCAACCCACTCCCATGGTGTGACGGGCGGTGTGTACAAGGCCCGGGAACGTATTCACCGTGGCATTCTGATCCACGATTACTAGCGATTCCGACTTCATGGAGTCGAGTTGCAGACTCCAATCCGGACTACGACATACTTTATGAGGTCCGCTTGCTCTCGCGAGGTCGCTTCTCTTTGTATATGCCATTGTAGCACGTGTGTAGCCCTACTCGTAAGGGCCATGATGACTTGACGTCATCCCCACCTTCCTCCAGTTTATCACTGGCAGTCTCCTTTGAGTTCCCGNNNGNAN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TCCTCAAGGGAACAACCTCCAAGTCGACATCGTTTACAGCGTGGACTACCAGGGTATCTAATCCTGTTTGCTCCCCACGCTTTCGCACCTG</t>
  </si>
  <si>
    <t>Cefoxitin</t>
  </si>
  <si>
    <t>Pirlimycin</t>
  </si>
  <si>
    <t>AS1445</t>
  </si>
  <si>
    <t>CTCNNTAAATGN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</t>
  </si>
  <si>
    <t>DCC Stock# 47</t>
  </si>
  <si>
    <t>AS0885</t>
  </si>
  <si>
    <t>ATGGTTACTCCACCGGCTTCGGGTGTTACAAACTCTCGTGNNNNNNNNGGNGGTGTGTACAAGACCCGGGAACGTATTCACCGNNNNNN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</t>
  </si>
  <si>
    <t>Fox</t>
  </si>
  <si>
    <t>Pir</t>
  </si>
  <si>
    <t>AS1440</t>
  </si>
  <si>
    <t>TCN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</t>
  </si>
  <si>
    <t>DCC Stock# 36</t>
  </si>
  <si>
    <t>AS0708</t>
  </si>
  <si>
    <t>GCTCCNTAAAN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</t>
  </si>
  <si>
    <t>AS1273</t>
  </si>
  <si>
    <t>Staph + via Stag Primers</t>
  </si>
  <si>
    <t>AS0937</t>
  </si>
  <si>
    <t>CTCCNTAAATGGTTACTCCACCGGCTTCGGGTGTTACAAACTCTCGTGGNNNNNNN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</t>
  </si>
  <si>
    <t>AS1312</t>
  </si>
  <si>
    <t>TTACTCCNCCGGCTTCGGGTGTTACAAACTCTCGTGNNNNNNNNNGNGGN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</t>
  </si>
  <si>
    <t>AS1333</t>
  </si>
  <si>
    <t>34A Fly Stock</t>
  </si>
  <si>
    <t>AS0913</t>
  </si>
  <si>
    <t>Mammaliicoccus sciuri</t>
  </si>
  <si>
    <t>AC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</t>
  </si>
  <si>
    <t>AS1275</t>
  </si>
  <si>
    <t>GCTAGCTCN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CAGTTACAGACCAGAAAGTCGCCTTCGCCACTGGTGTTCCTCCATATCTCTGCGCATTTCACCG</t>
  </si>
  <si>
    <t>AS0299</t>
  </si>
  <si>
    <t>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</t>
  </si>
  <si>
    <t>AS1436</t>
  </si>
  <si>
    <t>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</t>
  </si>
  <si>
    <t>DCC Stock# 31</t>
  </si>
  <si>
    <t>AS1434</t>
  </si>
  <si>
    <t>Staph Spp.</t>
  </si>
  <si>
    <t>AS1431</t>
  </si>
  <si>
    <t>CTAGCTCCNTAAATGGTTACTCCACCGGCTTCGGGTGTTACAAACTCTCGTGNNNNNNNNNGCGGTGTGTACAAGACCCGGGAACGTATTCACCGTAN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</t>
  </si>
  <si>
    <t>DCC Stock# 23</t>
  </si>
  <si>
    <t>AS0566</t>
  </si>
  <si>
    <t>TTACTCCACCGGCTTCGGGTGTTACAAACTCTCGNGNTGN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</t>
  </si>
  <si>
    <t>≥ 25</t>
  </si>
  <si>
    <t>≤ 24</t>
  </si>
  <si>
    <t>AS1413</t>
  </si>
  <si>
    <t>Arlington Stock #49</t>
  </si>
  <si>
    <t>AS0916</t>
  </si>
  <si>
    <t>ACGGCTAGCTC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</t>
  </si>
  <si>
    <t>13-14</t>
  </si>
  <si>
    <t>AS1404</t>
  </si>
  <si>
    <t>Arlington Stock #58</t>
  </si>
  <si>
    <t>≥ 13</t>
  </si>
  <si>
    <t>AS1301</t>
  </si>
  <si>
    <t>AGCTCNNTAAATGGTTACTCCACCGGCTTCGGGTGTTACAAACTCTCGTGGTNNNNNNNGN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AGGCGGAGTGCTTAATGCGTTAGCTGCAGCACTAAGGGGCGGAAACCCCCTAACACTTAGCACTCATCGTTTACGGCGTGGACTACCAGGGTATCTAATCCTGTTTGATCCCCACGCTTTCGCA</t>
  </si>
  <si>
    <t>≥ 19</t>
  </si>
  <si>
    <t>15-18</t>
  </si>
  <si>
    <t>AS0290</t>
  </si>
  <si>
    <t>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</t>
  </si>
  <si>
    <t>37E Fly Stock</t>
  </si>
  <si>
    <t>AS1340</t>
  </si>
  <si>
    <t>37B Fly Stock</t>
  </si>
  <si>
    <t>AS1403</t>
  </si>
  <si>
    <t>NTAAATGGTTACTCCACCGGCTTCGGGTGTTACAAACTCTCGTGGTGNGAN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GGTCAAAGGATGTCAAGATTTGGTAAGGTTCTTCGCGTTGCTTCGAATTAAACCACATGCTCCACCGCTTGTGCGGGTCCCCGTCAATTCCTTTGAGTTTCAACCTTGCGGTCGTACTCCCCAGGCGGAGTGCTTAATGCGTTAGCTGCAGCACTAAGGGGCGGAAACCCCCTAACACTTAGCACTCATCGTTTACGGCGTGGACTA</t>
  </si>
  <si>
    <t>Arlington Stock #46</t>
  </si>
  <si>
    <t>AS1407</t>
  </si>
  <si>
    <t>NTAAATGGTTACTCCNCCGGCTTCGGGTGTTACAAACTCTCGTGGTGNNNNNN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</t>
  </si>
  <si>
    <t>Arlington Stock #33</t>
  </si>
  <si>
    <t>AS0558</t>
  </si>
  <si>
    <t>AGGNTACTCCACCGGCTTCGGGTGTTACAAACTCTCGTGGNGTGNNN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</t>
  </si>
  <si>
    <t>AS1350</t>
  </si>
  <si>
    <t>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</t>
  </si>
  <si>
    <t>AS0581</t>
  </si>
  <si>
    <t>Staphylococcus equorum</t>
  </si>
  <si>
    <t>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AAATGCTGGCAACTAAGTTTAAGGGTTGCGCTCGTTGCGGGACTTAACCCAACATCTCACGACACGAGCTGACGACAACCATGCACCACCTGTCACTTTGTCCCCCGAAGGGGAAGGCTCTATCTCTAGAGTTTTCAAAGGATGTCAAGATTTGGTAAGGTTCTTCGCGTTGCTTCGAATTAAACCACATGCTCCACCGCTTGTGCGGGTCCCCGTCAATTCCTTTGAGTTTCAACCTTGCGGTCGTACTCCCCAGGCGGAGTGCTTAATG</t>
  </si>
  <si>
    <t>AS1268</t>
  </si>
  <si>
    <t>05B Fly Stock</t>
  </si>
  <si>
    <t>AS0901</t>
  </si>
  <si>
    <t>NTAAATGGTTACTCCACCGGCTTCGGGTGTTACAAACTCTCGTGNNNNNNNNGGNGGTGTGTACAAGACCCGGGAACGTATTCACCGTAN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</t>
  </si>
  <si>
    <t>AS1048</t>
  </si>
  <si>
    <t>GGTTACTCCACCGGCTTCGGGTGTTACAAACTCTCGTGGNNNNNNN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</t>
  </si>
  <si>
    <t>AS1320</t>
  </si>
  <si>
    <t>TCGAGCGAACAGATAAGGAGCTTGCTCCTTTGAAGTTAGCGGCGGACGNNTNNNNAACACGTGGGTAACCTACCTATAAGACTGGGATAACTTCGGGAAACCGGAGCTAATACCGGATAACATTTAGAACCGCATGGTTCTAAAGTGAAAGATGGTTTTGCTATCACTTATAGATGGACCCGCGCCGTATTAGCTAGTTGGTAAGGTAACGGCTTACCAAGGCGACGATACGTAGCCGACCTGAGAGGGTGATCGGCCACACTGGAACTGAGACACGGTCCAGACTCCTACGGGAGGCAGCAGTAGGGAATCTTCCGCAATGGGCGAAAGCCTGACGGAGCAACGCCGCGTGAGTGATGAAGGGTTTCGGCTCGTAAAACTCTGTTATTAGGGAAGAACAAATGTGTAAGTAACTGTGCACATCTTGACGGTACCTAATCAGAAAGCCACGGCTAACTACGTGCCAGCAGCCGCGGTAATACGTAGGTGGCAAGCGTTATCCGGAATTATTGGGCGTAAAGCGCGCGTAGGCGGTTTCTTAAGTCTGATGTGAAAGCCC</t>
  </si>
  <si>
    <t>25A Fly Stock</t>
  </si>
  <si>
    <t>AS1316</t>
  </si>
  <si>
    <t>AS0552</t>
  </si>
  <si>
    <t>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AAATGCTGGCAACTAAGTTTAAGGGTTGCGCTCGTTGCGGGACTTAACCCAACATCTCACGACACGAGCTGACGACAACCATGCACCACCTGTCACTTTGTCCCCCGAAGGGGAAAGCTCTATCTCTAGAGTTTTCAAAGGATGTCAAGATTTGGTAAGGTTCTTCGCGTTGCTTCGAATTAAACCACATGCTCCACCGCTTGTGCGGGTCCCCGTCAATTCCTTTGAGTTTCAACCTT</t>
  </si>
  <si>
    <t>AS1400</t>
  </si>
  <si>
    <t>TAC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CCTGTTTGATCCCCACGCTTTCGCACA</t>
  </si>
  <si>
    <t>Arlington Stock #45</t>
  </si>
  <si>
    <t>AS0982</t>
  </si>
  <si>
    <t>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</t>
  </si>
  <si>
    <t>AS1297</t>
  </si>
  <si>
    <t>TTACTCCACCGGCTTCGGGTGTTACAAACTCTCGTGGTGNGNNN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CAG</t>
  </si>
  <si>
    <t>15D Fly Stock</t>
  </si>
  <si>
    <t>AS0754</t>
  </si>
  <si>
    <t>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</t>
  </si>
  <si>
    <t>AS1299</t>
  </si>
  <si>
    <t>TCCAATGGTTACTCCACCGGCTTCGGGTGTTACAAACTCTCGTGGTGTGNNNGGCGGTGTGTACAAGACCCGGGAACGTATTCACCGTAGCATGCTGATCTACGATTACTAGCGATTCCAGCTTCATGTAGTCGAGTTGCAGACTACAATCCGAACTGAGAACAACTTTATGGGATTTGCTTGACCTCGCGGTTTTGCTGCCCTTTGTATTGTCCATTGTAGCACGTGTGTAGCCCAAATCATAAGGGGCATGATGATTTGACGTCATCCCCACCTTCCTCCGGTTTGTCACCGGCAGTCAACTTAGAGTGCCCAACTTAATGATGGCAACTAAGCTCAAGGGTTGCGCTCGTTGCGGGACTTAACCCAACATCTCACGACACGAGCTGACGACAACCATGCACCACCTGTCATTTTGTCCTCCGAAGAGGAAAACTCTATCTCTAGAGTGGTCAAAAGATGTCAAGATTTGGTAAGGTTCTTCGCGTTGCTTCNAATTAAAC</t>
  </si>
  <si>
    <t>AS0200</t>
  </si>
  <si>
    <t>GTGTACAAGACCCGGGAACGTATTCACCGNTTTCATGCTGATCTACGATTACTAGCGATTCCAGCTTCATGTAGTCGAGTTGCAGACTACAATCCGAACTGAGAACAACTTTATGGGATTTGCATGACCTCGCGGTTTAGCTGCCCTTTGTATTGTCCATTGTAGCACGTGTGTAGCCCAAATCATAAGGGGCATGATGATTTGACGTCATCCCCACCTTCCTCCGGTTTGTCACCGGCAGTCAACCTAGAGTGCCCAACTAAATGCTGGCAACTAAGTTTAAGGGTTGCGCTCGTTGCGGGACTTAACCCAACATCTCACGACACGAGCTGACGACAACCATGCACCACCTGTCACTTTGTCCCCCGAAGGGGAAAGCTCTATCTCTAGAGTGGTCAAAGGATGTCAAGATTTGGTAAGGTTCTTCGCGTTGCTTCGAATTAAACCACATGCTCCACCGCTTGTGCGGGTCCCCGTCAATTCCTTTGAGTTTCAACCTTGCGGTCGTACTCCCCAGGCGGAGTGCTTAATGCGTTAGCTGCAGCACTAAGGGGCGGAAACCCCCTAACACTTAGCACTCATCGTTTACGGCGTGGACTACCAGGGTATCTAATCCTGTTTGATCCCCACGCTTTCGCACATCAGCGTCAGTTACAGACCAGAAAGTCGCCTTCGCCACTGGTGTTCCTCCATATCTCTGCGCATTTCACCGCTACACATGG</t>
  </si>
  <si>
    <t>29B Fly Stock</t>
  </si>
  <si>
    <t>AS0832</t>
  </si>
  <si>
    <t>CNTAAATGGTTACTCCACCGGCTTCGGGTGTTACAAACTCTCGNGGTNNNNNN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CAGTTACAGACCAGAAAGTCGCCTTCGCCACTGGTGTTCCTCCATATCTCTGCGCATTTCACCGCTACACA</t>
  </si>
  <si>
    <t>AS0836</t>
  </si>
  <si>
    <t>CTCCACCGGCTTCGGGTGTTACAAACTCTCGTGNNNNNNNNGGCGGTGTGTACAAGACCCGGGAACGTATTCACCGTAN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</t>
  </si>
  <si>
    <t>AS0830</t>
  </si>
  <si>
    <t>GCTAGCTC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</t>
  </si>
  <si>
    <t>AS0559</t>
  </si>
  <si>
    <t>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AAATGCTGGCAACTAAGTTTAAGGGTTGCGCTCGTTGCGGGACTTAACCCAACATCTCACGACACGAGCTGACGACAACCATGCACCACCTGTCACTTTGTCCCCCGAAGGGGAAAACTCTATCTCTAGAGTGGTCAAAGGATGTCAAGATTTGGTAAGGTTCTTCGCGTTGCTTCGAATTAAACCACATGCTCCACCGCTTGTGCGGGTCCCCGTCAATTCCTTTGAGTTTCAACCTTGCGGTCGTACTCCCCAGGCGGAGTGCTTAATGCGTTAGCTGCAGCACTAAGGGGCGGAAACCCCCTAACACTTAGCACTCATCGTTTACGGCGTGGACTACCAGGGTATCTAATCCTGTTTGATCCCCACGCTTTCGCACATCAGCGTCA</t>
  </si>
  <si>
    <t>AS0841</t>
  </si>
  <si>
    <t>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AGGCGGAGTG</t>
  </si>
  <si>
    <t>AS1305</t>
  </si>
  <si>
    <t>TAAATGGTTACTCCACCGGCTTCGGGTGTTACAAACTCTCGTGGTNNNNNNN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</t>
  </si>
  <si>
    <t>AS0218</t>
  </si>
  <si>
    <t>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</t>
  </si>
  <si>
    <t>12D Fly Stock</t>
  </si>
  <si>
    <t>AS0304</t>
  </si>
  <si>
    <t>ATTNNNCCTTGAGGCTAGCTCA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CAGTTACAGACCAGAAAGTCGCC</t>
  </si>
  <si>
    <t>AS0837</t>
  </si>
  <si>
    <t>TCCACCGGCTTCGGGTGTTACAAACTCTCGTGGTGTGNNN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</t>
  </si>
  <si>
    <t>AS1330</t>
  </si>
  <si>
    <t>AS0981</t>
  </si>
  <si>
    <t>ACGGCTAGCTCCNTAAATGGTTACTCCACCGGCTTCGGGTGTTACAAACTCTCGTGNNNNNNNN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</t>
  </si>
  <si>
    <t>AS0978</t>
  </si>
  <si>
    <t>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</t>
  </si>
  <si>
    <t>AS0580</t>
  </si>
  <si>
    <t>TTACTCCACCGGCTTCGGGTGTTACAAACTCTCGNGNTNN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</t>
  </si>
  <si>
    <t>AS0602</t>
  </si>
  <si>
    <t>TTCGGGTGTTACAAACTCTCGTGGNGNNNNN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</t>
  </si>
  <si>
    <t>37A Fly Stock</t>
  </si>
  <si>
    <t>AS0204</t>
  </si>
  <si>
    <t>GGCTTCGGGTGTTACAAACTCTCGTGGTGTGACGGGCGGTGTGTACAAGACCCGGGAACGTATTCACCGTAGCATGCTGATCTACGATTACTAGCGATTCCAGCTTCATGTAGTCGAGTTGCAGACTACAATCCGAACTGAGAACAACTTTATGGGATTTGCTTGACCTCGCGGTTTAGCTGCCCTTTGTATTGTCCATTGTAGCACGTGTGTAGCCCAAATCATAAGGGGCATGATGATTTGACGTCATCCCCACCTTCCTCCGGTTTGTCACCGGCAGTCAACTTAGAGTGCCCAACTTAATGATGGCAACTAAGCTTAAGGGTTGCGCTCGTTGCGGGACTTAACCCAACATCTCACGACACGAGCTGACGACAACCATGCACCACCTGTCACTTTGTCCCCCGAAGGGGAAAACTCTATCTCTAGAGNGGTCAAAGGATGTCAAGATTTGGTAAGGTTCTTCGCGTTGCTTCGAATTAAACCACATGCTCCACCGCTTGTGCGGGTCCCCGTCAATTCCTTTGAGTTTCAACCTTGCGGTCGTACTCCCCAGGCGGAGTGCTTAATGCGTTAGCTGCAGCACTAAGGGGCGGAAACCCCCTAACACTTAGCACTCATCGTTTACGGCGTGGACTACCAGGGTATCTAATCCTGTTTGATCCCCACGCTTTCGCNCATCAGCGTCAGTTACAGACCAGAAAGTC</t>
  </si>
  <si>
    <t>15C Fly Stock</t>
  </si>
  <si>
    <t>AS0750</t>
  </si>
  <si>
    <t>TCCNTAAATGGTTACTCCACCGGCTTCGGGTGTTACAAACTCTCGTGGTGTGN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</t>
  </si>
  <si>
    <t>AS1314</t>
  </si>
  <si>
    <t>AS0977</t>
  </si>
  <si>
    <t>GGTTACTCCACCGGCTTCGGGTGTTACAAACTCTCGTGGTGTGNN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</t>
  </si>
  <si>
    <t>AS1347</t>
  </si>
  <si>
    <t>AS0280</t>
  </si>
  <si>
    <t>TCTCGTGGTGTGACGGGCGGTGTGTACAAGACCCGGGAACGTATTCACCGTAGCATGCTGATCTACGATTACTAGCGATTCCAGCTTCATGTAGTCGAGTTGCAGACTACAATCCGAACTGAGAACAACTTTATGGGATTTGCTTGACCTCGCGGTTTAGCTGCCCTTTGTATTGTCCATTGTAGCACGTGTGTAGCCCAAATCATAAGGGGCATGATGATTTGACGTCATCCCCACCTTCCTCCGGTTTGTCACCGGCAGTCAACTTAGAGTGCCCAACTTAATGATGGCAACTAAGCTTAAGGGTTGCGCTCGTTGCGGGACTTAACCCAACATCTCACGACACGAGCTGACGACAACCATGCACCACCTGTCACTTTGTCCCCCGAAGGGGAAAACTCTATCTCTAGAGNGGTCAAAGGATGTCAAGATTTGGTAAGGTTCTTCGCGTTGCTTCGAATTAAACCACATGCTCCACCGCTTGTGCGGGTCCCCGTCAATTCCTTTGAGTTTCAACCTTGCGGTCGTACTCCCCAGGCGGAGTGCTTAATGCGTTAGCTGCAGCACTAAGGGGCGGAAACCCCCTAACACTTAGCACTCATCGTTTACGGCGTGGACTACCAGGGTATCTAATCCTGTTTG</t>
  </si>
  <si>
    <t>03E Fly Stock</t>
  </si>
  <si>
    <t>AS0650</t>
  </si>
  <si>
    <t>TTCGGGTGTTACAAACTCTCGTGGNGNGNNNN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</t>
  </si>
  <si>
    <t>AS0687</t>
  </si>
  <si>
    <t>CCCGGGAACGTATTCACCGTANCATGCTGATCTACGATTACTAGCGATTCCAGCTTCATGTAGTCNAGTTGCANACTACAATCCGAACTGAGAACAACTTTATGGGATTTGCATGACCTCNCGGTTTANCTGCCCTTTGTATTGTCCATTGTAGCACGTGTGTAGCCCAAATCATAAGGGGCATGATGATTTGACGTCATCCCCACCTTCCTCCGGTTTGTCACCGGCAGTCAACCTANAGTGCCCAACTTAATGATGGCAACTAAGCTTAAGGGTTGCGCTCGTTGCGGGACTTAACCCAACATCTCACGACNC</t>
  </si>
  <si>
    <t>AS0308</t>
  </si>
  <si>
    <t>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CCTGTTTGAT</t>
  </si>
  <si>
    <t>24C Fly Stock</t>
  </si>
  <si>
    <t>AS1442</t>
  </si>
  <si>
    <t>GANGGCTAGCTCCNTAAATGGTTACTCNNCCGGTTTCGGGNGNTACAAACTCTCGNGGGNNNNNNNGGGGNGNGNACAAGACCCGGGAACGTATTCACCGTANNNTNNNGATCTACGATTACTAGCGATTCCAGCTTCATGTAGTCGAGTTGCANACTACAATCCGAACTGAGAACAACTTTATGGGATTTGCATGACCTCGCGGTTTAGCTGCCCTTTGTATTGTCCATTGTAGCACGTGTGTAGCCCAAATCATAAGGGGCATGATGATTTGACGTCCTCCCCNCCTTCCTCCGGTTTGTCACCGGCAGTCAACCTAGAGTGCCCAACTTAATGATGGCAACTAAGCTTAAGGGTTGCGCTCGTTGCGGGACTTAACCCAACATCTCACGACACGAGCTGACGACNACCATGCACCACCTGTNACTTTGTCCCCCGAAGGGGAAAGCTCTATCTCTAGAGTGGTCAAAGGATGTCAAGATTTGGTAAGGTTCTTCGCGTTGCTTCNAATNAAACCACATGCTCCACCGCTTGTGCGNNNCCCCGTCAATTCCTTTGANNNTCAACCTTGCGGTCGNNCTCCCCAGGCGGAGTGCTTAATGCGTTAGCTGCNNCACTAAG</t>
  </si>
  <si>
    <t>DCC Stock# 37</t>
  </si>
  <si>
    <t>AS1441</t>
  </si>
  <si>
    <t>TAGCTCNNTAAAANGGNTACTCNNCCGGCTTCNGNNGNNACAAACTCTCGGGGNNNNNNNGGGGGNGTGNACAAGACCCGGGAACGTATTCACCGTANNNTGNTGATCTACGATTACTAGCGATTCCAGCTTCNTGTAGNCNAGTTGCANACTACAATCCGAACTGAGAACAACTTTATGGGATTTGCATGACCTCGCGGTTTANCTGCCCTTTGTATTGTCCATTGTAGCACGTGTGTAGCCCAAATCATAAGGGGCATGATGATTTGACGTCATCCCCACCTTCCTCCGGTTTGTCACCGGCAGTCAACCTANAGTGCCCAACTTAATGATGGCAACTAAGCTTAAGGGTTGCGCTCGTTGCGGGACTTAACCCAACATCTCACGACACGAGCTGACGACAACCATGCACCACCTGTCACTTTGTCCCCCGAAGGGGAAGGCTCTATCTCTAGAGTTTTCAAAGGATGTCAAGATTTGGTAAGGTTCTTCGCGTTGCTTCNAATTAAACCACATGCTCCACCGNTTGTGCGGGTCCCCGTCAATTCCTTTGAGTTTCAACCTTGCGGTCGTACTCCCCAGGCGGAGTGCTTAATGCGTTAGCTGCAGCACTAAGGGGCGGAAAC</t>
  </si>
  <si>
    <t>AS1283</t>
  </si>
  <si>
    <t>GCTAGCTCCTAAAAGGNTACTCCACCGGCTTCGGGTGTTACAAACTCTCGTGGTGTGNNNN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CCTGTTTGATCCCCACGCTTTCGCACATCAGCG</t>
  </si>
  <si>
    <t>10A Fly Stock</t>
  </si>
  <si>
    <t>AS0625</t>
  </si>
  <si>
    <t>CTCCN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</t>
  </si>
  <si>
    <t>AS1411</t>
  </si>
  <si>
    <t>GNTTACTCCACCGGCTTCGGGTGTTACAAACTCTCGTGGTGTGAN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GGTCAAAGGATGTCAAGATTTGGTAAGGTTCTTCGCGTTGCTTCGAATTAAACCACATGCTCCACCGCTTGTGCGGGTCCCCGTCAATTCCTTTGAGTTTCAACCTTGCGGTCGTACTCCCCAGGCGGAGTGCTTAATGCGTTAGCTGCAGCACTAAGGGGCGGAAACCCCCTAACACTTAGCACTCATCGTTTACGGCGTGGACTACCAGGGTATCTAATCCTGTTTGATCCCCACGCTT</t>
  </si>
  <si>
    <t>AS1269</t>
  </si>
  <si>
    <t>NTACTCCACCGGCTTCGGGTGTTACAAACTCTCGTGGTGNNNNNNN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CCTGTTTGATCCCCACGCTTTCGCACATCAGCGTCAGT</t>
  </si>
  <si>
    <t>AS1426</t>
  </si>
  <si>
    <t>TTACTCCACCGGCTTCGGGTGTTACAAACTCTCGTGGTGNNNNNN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</t>
  </si>
  <si>
    <t>DCC Stock# 16</t>
  </si>
  <si>
    <t>AS1272</t>
  </si>
  <si>
    <t>CACCGGCTTCGGGTGTTACAAACTCTCGTGNNNNNNNN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</t>
  </si>
  <si>
    <t>AS1288</t>
  </si>
  <si>
    <t>TCCNTAAATGGN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</t>
  </si>
  <si>
    <t>12B Fly Stock</t>
  </si>
  <si>
    <t>AS1110</t>
  </si>
  <si>
    <t>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</t>
  </si>
  <si>
    <t>AS1101</t>
  </si>
  <si>
    <t>AAATGGTTACTCCACCGGCTTCGGGTGTTACAAACTCTCGTGNNNNNNNNGGCGGTGTGTACAAGACCCGGGAACGTATTCACCGTAN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</t>
  </si>
  <si>
    <t>AS0655</t>
  </si>
  <si>
    <t>CACCGGCTTCGGGTGTTACAAACTCTCGTGGTNNNNNNNN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</t>
  </si>
  <si>
    <t>AS1264</t>
  </si>
  <si>
    <t>AGATAAGGAGCTTGCTCCTTTGACGTTAGCGGCGGACGGNTNNGTAACACGTGGGTAACCTACCTATAAGACTGGGATAACTTCNGGAAACCGGAGCTAATACCGGATAACATTTGGAACCGCATGGTTCTAAAGTGAAAGATGGTTTTGCTATCACTTATAGATGGACCCGCGCCGTATTAGCTAGTTGGTAAGGTAACGGCTTACCAAGGCGACGATACGTAGCCGACCTGAGAGGGTGATCGGCCACACTGGAACTGAGACACGGTCCAGACTCCTACGGGAGGCAGCAGTAGGGAATCTTCCGCAATGGGCGAAAGCCTGACGGAGCAACGCCGCGTGAGTGATGAAGGGTTTCGGCTCGTAAAACTCTGTTATTAGGGAAGAACAAATGTGTAAGTAACTGTGCACGTCTTGACGGTACCTAATCAGAAAGCCACGGCTAACTACGTGCCAGCAGCCGCGGTAATACGTAGGTGGCAAGCGTTATCCGGAATTATTGGGCGTAAAGCGCGCGTAGGCGGTTTCTTAAGTCTGATGTGAAAGCCCACGGCTCAACCGTGGAGGGTCATTGGAAACTGGGAAACTTGAGTGCAGAAGAGGAAAGTGGAATTCCATGTGTAGCGGTGAAATGCGCAGAGATATGGAGGAACACCAGTGGCGA</t>
  </si>
  <si>
    <t>AS0307</t>
  </si>
  <si>
    <t>TATTCACCGTAN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</t>
  </si>
  <si>
    <t>AS1421</t>
  </si>
  <si>
    <t>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</t>
  </si>
  <si>
    <t>DCC Stock #09</t>
  </si>
  <si>
    <t>AS1286</t>
  </si>
  <si>
    <t>GCTAGCTC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GGTCAAAGGATGTCAAGATTTGGTAAGGTTCTTCGCGTTGCTTCGAATTAAACCACATGCTCCACCGCTTGTGCGGGTCCCCGTCAATTCCTTTGAGTTTCAACCTTGCGGTCGTACTCCCCAGGCGGAGTGCTTAATGCGTTAGCTGCAGCACTAAGGGGCGGAAACCCCCTAACACTTAGCACTCATCGTTTACGGCGTGGACTACCAGGGTATCTAATCCTGTTTGATCCCCACGCTTTCGCACATCAGCGTCAGTTA</t>
  </si>
  <si>
    <t>11D Fly Stock</t>
  </si>
  <si>
    <t>AS1328</t>
  </si>
  <si>
    <t>AS1425</t>
  </si>
  <si>
    <t>ATGGTTACTCCNCCGGNTTCGGGTGTTACAAACTCTCGTNNNNNNNNNNGNGNTGTGTACAAGACCCGGGAACGTATTCACCGTNNNNTGNN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</t>
  </si>
  <si>
    <t>AS1097</t>
  </si>
  <si>
    <t>TC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CAGTTACA</t>
  </si>
  <si>
    <t>AS1444</t>
  </si>
  <si>
    <t>DCC Stock# 46</t>
  </si>
  <si>
    <t>AS0934</t>
  </si>
  <si>
    <t>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CAGTTACAGACCAGAAAGTCGCCTTCGCCACTGGTGTTCCTCCATA</t>
  </si>
  <si>
    <t>AS1279</t>
  </si>
  <si>
    <t>TCNNTAAATGGTTACTCCACCGGCTTCGGGTGTTACAAACTCTCGTGGTGNGNNN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GGTCAAAGGATGTCAAGATTTGGTAAGGTTCTTCGCGTTGCTTCGAATTAAACCACATGCTCCACCGCTTGTGCGGGTCCCCGTCAATTCCTTTGAGTTTCAACCTTGCGGTCGTACTCCCCAGGCGGAGTGCTTAATGCGTTAGCTGCAGCACTAAGGGGCGGAAACCCCCTAACACTTAGCACTCATCG</t>
  </si>
  <si>
    <t>AS1274</t>
  </si>
  <si>
    <t>CTCCTAAAAGGNTAC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</t>
  </si>
  <si>
    <t>AS1300</t>
  </si>
  <si>
    <t>NTAAATGGTTACTCCACCGGCTTCGGGTGTTACAAACTCTCGTGGTGTGNNGGGCGGTGTGTACAAGACCCGGGAACGTATTCACCGTAGCATGCTGATCTACGATTACTAGCGATTCCAGCTTCATGTAGTCGAGTTGCAGACTACAATCCGAACTGAGAACAACTTTATGGGATTTGCATGACCTCGCGGTTTAGCTGCCCTTTGTATTGTCCATTGTAGCACGTGTGTAGCCCAAATCATAAGGGGCATGATGATTTGACGTCATCCCCACCTTCCTCCGGTTTGTCACCGGCAGTCAACCTAGAGTGCCCAACTAAATGCTGGCAACTAAGTTTAAGGGTTGCGCTCGTTGCGGGACTTAACCCAACATCTCACGACACGAGCTGACGACAACCATGCACCACCTGTCACTTTGTCCCCCGAAGGGGAAANNTCTATCTCTAGAGTGGTCAAAGGATGTCAAGATTTGGTAAGGTTCTTCGCGTTGCTTCGAATTAAACCACATGCTCCACCGCTTGTGCGGGTCCCCGTCAATTCCTTTGAGTTTCAACCTTGCGGTCGTACTCCCCAGGCGGAGTGCTTAATGCGTTAGCTGCAGCACTAAGGGGCGGAAACCCCCTAACACTTAGCACTCATCGT</t>
  </si>
  <si>
    <t>AS1276</t>
  </si>
  <si>
    <t>CTAGCTCCTAAAAGGNTACTCCNCCGGCTTCGGGTGTTACAAACTCTCGTGGTGNNNNNN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</t>
  </si>
  <si>
    <t>AS1443</t>
  </si>
  <si>
    <t>GGTTACTCCACCGGCTTCGGGTGTTACAAACTCTCGTGGTGNGNNNN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AGGCGGAGTGCTTAATGCGTTAGCTGCAGCACTAAGGGGCGGAAACCCCCTAACACTTAGCACTCATCGTTTACGGCGTGGACTACCAGGGTATCTAATCCTGTTTGATCCCCACGCTTTCGCACATCAGCGTCAGTTACAGACCAGAAAGTCGCCTTCGCCACTGGTGTTCCTCCATATCTCTGCGCA</t>
  </si>
  <si>
    <t>DCC Stock# 43</t>
  </si>
  <si>
    <t>AS1291</t>
  </si>
  <si>
    <t>CTAGCTCCTAAAAGGNTACTCCNCCGGCTTCGGGTGTTACAAACTCTCGTGGTGNGNNNN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CCTGTTTGATCCCCACGCTTTCGCACATCAGCGTCAGTTACAGACCAGAGAGCCGCCTTCGCCACTGGTGTTCCTCCATATCTC</t>
  </si>
  <si>
    <t>12C Fly Stock</t>
  </si>
  <si>
    <t>AS1323</t>
  </si>
  <si>
    <t>27B Fly Stock</t>
  </si>
  <si>
    <t>AS1437</t>
  </si>
  <si>
    <t>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AGGCGGAGTGCTTAATGCGTTAGCTGCAGCACTAAGGGGCGGAAACCCCCTAACACTTAGCACTCATCGTTTACGGCGTGGACTACCAGGGTATCTAATCCTGTTTGATCCCCACGCTTTCGCACATCAGCGTCAGTTACAGACCAGAAAGT</t>
  </si>
  <si>
    <t>DCC Stock# 32</t>
  </si>
  <si>
    <t>AS1108</t>
  </si>
  <si>
    <t>AAAGGNTACTCCACCGGCTTCGGGTGTTACAAACTCTCGTGGTGTGACGGGCGGTGTGTACAAGACCCGGGAACGTATTCACCGTAGCATGCTGATCTACGATTACTAGCGATTCCAGCTTCATGTAGTCGAGTTGCAGACTACAATCCGAACTGAGAATAATTTTATGGGATTTGCTTGACCTCGCGGTTTCGCTGCCCTTTGTATTATCCATTGTAGCACGTGTGTAGCCCAAATCATAAGGGGCATGATGATTTGACGTCATCCCCACCTTCCTCCGGTTTGTCACCGGCAGTCAACCTAGAGTGCCCAACTTAATGATGGCAACTAAGCTTAAGGGTTGCGCTCGTTGCGGGACTTAACCCAACATCTCACGACACGAGCTGACGACAACCATGCACCACCTGTCACTTTGTCCCCCGAAGGGGAAAACTCTATCTCTAGAGCGATCAAAGGATGTCAAGATTTGGTAAGGTTCTTCGCGTTGCTTCGAATTAAACCACATGCTCCACCGCTTGTGCGGGTCCCCGTCAATTCCTTTGAGTTTCAACCTTGCGGTCGTACTCCCCAGGCGGAGTGCTTAATGCGTTAGCTGCAGCACTAAGGGGCGGAAACCCCCTAACACTTAGCACTCATCGTTTACGGCGTGGACTACCAGG</t>
  </si>
  <si>
    <t>AS1430</t>
  </si>
  <si>
    <t>DCC Stock# 21</t>
  </si>
  <si>
    <t>AS1281</t>
  </si>
  <si>
    <t>GGCTAGCTC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</t>
  </si>
  <si>
    <t>08D Fly Stock</t>
  </si>
  <si>
    <t>AS1113</t>
  </si>
  <si>
    <t>GCTCCNTAAATGGTTACTCCACCGGCTTCGGGTGTTACAAACTCTCGTGGNGTGN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CAGTTACAGACCAGAAAGTCGCCTTCGCCACTGGTGTNCCTCCATATCTCTGCGCATTTCACCGCTACACA</t>
  </si>
  <si>
    <t>AS0641</t>
  </si>
  <si>
    <t>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ATCAAAGGATGTCAAGATTTGGTAAGGTTCTTCGCGTTGCTTCGAATTAAACCACATGCTCCACCGCTTGTGCGGGTCCCCGTCAATTCCTTTGAGTTTCAACCTTGCGGTCGTACTCCCCAGGCGGA</t>
  </si>
  <si>
    <t>AS0900</t>
  </si>
  <si>
    <t>GNTAC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</t>
  </si>
  <si>
    <t>AS1265</t>
  </si>
  <si>
    <t>AS1271</t>
  </si>
  <si>
    <t>AAATGGTTACTCCACCGGCTTCGGGTGTTACAAACTCTCGTGGTGNGNNNN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NAAAGCTCTATCTCTAGAGTTTTCAAAGGATGTCAAGATTTGGTAAGGTTCTTCGCGTTGCTTCGAATTAAACCACATGCTCCACCGCTTGTGCGGGTCCCCGTCAATTCCTTTGAGTTTCAACCTTGCGGTCGTACTCCCCAGGCGGAGTGCTTAATGCGTTAGCTGCAGCACTAAGGGGCGGAAACCCCCTAACAC</t>
  </si>
  <si>
    <t>AS0930</t>
  </si>
  <si>
    <t>CCNCCGGCTTCGGGTGTTACAAACTCTCGTGGTGTGAN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</t>
  </si>
  <si>
    <t>AS1423</t>
  </si>
  <si>
    <t>GNTTACTCCACCGGCTTCGGGNGTNACAAACTCTCGNGGNGTGNNGGGNGGNGTGTACAAGACCCGGGAACGTATTCACCGTANNATGNTGATCTACGATTACTAGCGATTCCAGCTTCATGTAGNCNAGTTGCANACTACAATCCGAACTGAGAACAACTTTATGGGATTTGCATGACCTCNCGGTTTANCTGCCCTTTGTATTGTCCATTGTAGCACGTGTGTAGCCCAAATCATAAGGGGCATGATGATTTGACGTCATCCCCACCTTCCTCCGGTTTGTCACCGGCAGTCAACCTANAGTGCCCAACTTAATGATGGCAACTAAGCTTAAGGGTTGCGCTCGTTGCGGGACTTAACCCAACATCTCACGACACGAGCTGACNACAACCATGCACCACCTGTCACTTTGTCCCCCGAAGGGGAAGGCTCTATCTCTAGAGTTTTCAAAGGATGTCAAGATTTGGTAAGGTTCTTCGCGTTGCTTCNAATTAAACCACATGCTCCACCGNTTGNGCGGGTCCCCGTCAATTCCTTTGAGTTTCAACCTTGCGGTCGTACTCCCCAGGCGGAGTGCTTAATGCGTTAGCTGCAGCACTAAGGGGCGGAAACCCCCTAACACTTAGCACTCATCGTTTACGGCGTGNACTACCAGGGTATC</t>
  </si>
  <si>
    <t>DCC Stock #11</t>
  </si>
  <si>
    <t>AS0321</t>
  </si>
  <si>
    <t>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</t>
  </si>
  <si>
    <t>AS0924</t>
  </si>
  <si>
    <t>GCTAGCTCNNTAAATGGTTACTCCACCGGCTTCGGGTGTTACAAACTCTCGTGGNGNGNNN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</t>
  </si>
  <si>
    <t>D16A Fly Pool</t>
  </si>
  <si>
    <t>AS1263</t>
  </si>
  <si>
    <t>GAACAGATAAGGAGCTTGCTCCTTTGAAGTTAGCGGCGGACGGGTGAGTAACACGTGGGTAACCTACCTATAAGACTGGGATAACTTCGGGAAACCGGAGCTAATACCGGATAACATTTAGAACCGCATGGTTCTAAAGTGAAAGATGGTTTTGCTATCACTTATAGATGGACCCGCGCCGTATTAGCTAGTTGGTAAGGTAACGGCTTACCAAGGCGACGATACGTAGCCGACCTGAGAGGGTGATCGGCCACACTGGAACTGAGACACGGTCCAGACTCCTACGGGAGGCAGCAGTAGGGAATCTTCCGCAATGGGCGAAAGCCTGACGGAGCAACGCCGCGTGAGTGATGAAGGGTTTCGGCTCGTAAAACTCTGTTATTAGGGAAGAACAAATGTGTAAGTAACTGTGCACATCTTGACGGTACCTAATCAGAAAGCCACGGCTAACTACGTGCCAGCAGCCGCGGTAATACGTAGGTGGCAAGCGTTATCCGGAATTATTGGGCGTAAAGCGCGCGTAGGCGGTTTCTTAAGTCTGATGTGAAAGCCCACGGCTCAACCGTGGAGGGTCATTGGAAACTGGGAAACTTGAGTGCAGAAGAGGAAAGTGGAATTCCATGTGTAGCGGTGAAATGCGCAGAGATATGGAGGAACACCAGTGGCGAAGGCGACTTTC</t>
  </si>
  <si>
    <t>02A Fly Stock</t>
  </si>
  <si>
    <t>AS1099</t>
  </si>
  <si>
    <t>GGTTACTCCACCGGCTTCGGGTGTTACAAACTCTCGTGGNGTGNNN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CAGTTACAGACCAGAAAGTCGCCTTCGCCACTGGTGTTCCTCCATATCTC</t>
  </si>
  <si>
    <t>AS0746</t>
  </si>
  <si>
    <t>CNAATGGTTACTCCACCGGCTTCGGGTGTTACAAACTCTCGTGGTGTGACGGGCGGTGTGTACAAGACCCGGGAACGTATTCACCGTAGCATGCTGATCTACGATTACTAGCGATTCCAGCTTCATATAGTCGAGTTGCAGACTACAATCCGAACTGAGAACAACTTTATGGGATTTGCTTGACCTCGCGGTTTCGCTGCCCTTTGTATTGTCCATTGTAGCACGTGTGTAGCCCAAATCATAAGGGGCATGATGATTTGACGTCATCCCCACCTTCCTCCGGTTTGTCACCGGCAGTCAACTTAGAGTGCCCAACTTAATGATGGCAACTAAGCTTAAGGGTTGCGCTCGTTGCGGGACTTAACCCAACATCTCACGACACGAGCTGACGACAACCATGCACCACCTGTCACTCTGTCCCCCGAAGGGGAAAACTCTATCTCTAGAGGGGTCAGAGGATGTCAAGATTTGGTAAGGTTCTTCGCGTTGCTTCGAATTAAACCACATGCTCCACCGCTTGTGCGGGTCCCCGTCAATTCCTTTGAGTTTCAACCTTGCGGTCGTACTCCCCAGGCGGAGTGCTTAATGCGTTAGCTGCAGCA</t>
  </si>
  <si>
    <t>T6A Fly Pool</t>
  </si>
  <si>
    <t>AS1040</t>
  </si>
  <si>
    <t>ACTCCNCCGGNTTCGGGNGNNACAAACTCTCGNNGNNNNNNNGGNGGNGNGNNCAANACCCGGGAACGTATTCACCGNANNNTGNTGATCTACNATTACTAGCGATTCCAGCTTCATGTANTCNAGTTGCANACTACAATCCGAACTGAGAACAACTTTATGGGATTTGCATGACCTCGCGGTTTANCTGCCCTTTGTATTGTCCATTGNANCACGTGTGTAGCCCAAATCATAAGGGGCATGATGATTTGACGTCATCCCCACCTTCCTCCGGTTTGTCACCGGNAGTCAACCTANAGTGCCCAACTTAATGATGGCAACTAAGCTTAAGGGTTGCGCTCGTTGCGGGACTTAACCCAACATCTCACGACACGAGCTGACGACNACCATGCACCACCTGTCACTTTGTCCCCCGAAGGGGAAGGNTCTATCTCTAGAGTTTTCAAAGGATGTCAAGATTTGGTAAGGNTCTTCGCGTTGCTTCNAATTAAACCACATGCTCCACCGCTTGTGCGGGTCCCCGTCAATTCCTTTGAGTTTCAACCTTGCGGTCGTACTCCCCAGGCGGAGTGCTTAATGC</t>
  </si>
  <si>
    <t>AS1325</t>
  </si>
  <si>
    <t>27C Fly Stock</t>
  </si>
  <si>
    <t>AS1292</t>
  </si>
  <si>
    <t>GGCTAGCTCNNTAAATGN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AGGCGGAGTGCTTAATGCGTTAGCTGCAGCACTAAGGGGCGGAAACCCCCTAACACTTAGCACTCATCGTTTACGGCGTGGACTACCAGGGTATCTAATCCTGTTTGATCCCCACGCTTTCGCACATCAGCGTCAGTTACAGACCAGAAAGTCGCCTTCGCCACTGGTGTTCCTCCATATCTC</t>
  </si>
  <si>
    <t>AS1107</t>
  </si>
  <si>
    <t>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</t>
  </si>
  <si>
    <t>AS1284</t>
  </si>
  <si>
    <t>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</t>
  </si>
  <si>
    <t>10B Fly Stock</t>
  </si>
  <si>
    <t>AS0303</t>
  </si>
  <si>
    <t>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GGTCAAAGGATGTCAAGATTTGGTAAGGTTCTTCGCGTTGCTTCGAATTAAACCACATGCTCCACCGCTTGTGCGGGTCCCCGTCAATTCCTTTGAGTTTCAACCTTGCGGTCGTACTCCCCAGGCGGAGTGCTTAATGCGTTAGCTGCAGCACTAAGGGGCGGAAACCCCCTAACACTTAGCACTCATCGTTTACGGCGTGGACTACCAGGGTATCTAATCCTGTTTGA</t>
  </si>
  <si>
    <t>AS1352</t>
  </si>
  <si>
    <t>AS1311</t>
  </si>
  <si>
    <t>22E Fly Stock</t>
  </si>
  <si>
    <t>AS0297</t>
  </si>
  <si>
    <t>ATTGTCACTTGAGGCNGCTCATAAATGGTTACTCCACCGGCTTCGGGTGTTACAAACTCTCGTGGTNTGACGGGCGGTGTGTACAAGACCCGGGAACGTATTCACCGT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</t>
  </si>
  <si>
    <t>AS1410</t>
  </si>
  <si>
    <t>NTAAATGGTTACTCCACCGGCTTCGGGTGTTACAAACTCTCGTGGTNNNNNNNGN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CAGTTACAGACCAGAAAGTCGCCTTCGCCACTGGTGTTCCTCC</t>
  </si>
  <si>
    <t>Arlington Stock #44</t>
  </si>
  <si>
    <t>AS1438</t>
  </si>
  <si>
    <t>TC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GGTCAAAGGATGTCAAGATTTGGTAAGGTTCTTCGCGTTGCTTCGAATTAAACCACATGCTCCACCGCTTGTGCGGGTCCCCGTCAATTCCTTTGAGTTTCAACCTTGCGGTCGTACTCCCCAGGCGGAGTGCTTAATGCGTTAGCTGCAGCACTAAGGGGCGGAAACCCCCTAACACTTAGCACTCATCGTTTACGGCGTGGACTACCAGGGTATCTAATCCTGTTTGATCCCCA</t>
  </si>
  <si>
    <t>DCC Stock# 34</t>
  </si>
  <si>
    <t>AS0573</t>
  </si>
  <si>
    <t>Staphylococcus gallinarum</t>
  </si>
  <si>
    <t>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GGTCAAAGGATGTCAAGATTTGGTAAGGTTCTTCGCGTTGCTTCGAATTAAACCACATGCTCCACCGCTTGTGCGGGTCCCCGTCAATTCCTTTGAGTTTCAACCTTGCGGTCGTACTCCCCAGGCGGAGTGCTTAATGCGTTAGCTGCAGCACTAAGGGGCGGAAACCCCCT</t>
  </si>
  <si>
    <t>AS1439</t>
  </si>
  <si>
    <t>AS1093</t>
  </si>
  <si>
    <t>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T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</t>
  </si>
  <si>
    <t>AS0914</t>
  </si>
  <si>
    <t>GCTCCNTAAATGN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</t>
  </si>
  <si>
    <t>AS1435</t>
  </si>
  <si>
    <t>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</t>
  </si>
  <si>
    <t>AS1096</t>
  </si>
  <si>
    <t>GCTCNNTAAATGNTTACTCCACCGGCTTCGGGTN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AGGCGGAGTGCTTAATGCGTTAGCTGCAGCACTAAGGGGCGGAAACCCCCTAACACTTAGCACTCATCGTTTACGGCGTGGACTACCAGGGTATCTAATCCTGTTTGATCCCCACGCTTTCGCACATCAGCGTCAGTTACAGACCA</t>
  </si>
  <si>
    <t>AS1270</t>
  </si>
  <si>
    <t>GGCTAGCTCNNTAAATGGTTACTCCACCGGCTTCGGGTGTTACAAACTCTCGTGGTGNGNNN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CAGTTAC</t>
  </si>
  <si>
    <t>07E Fly Stock</t>
  </si>
  <si>
    <t>AS1427</t>
  </si>
  <si>
    <t>CNNTAAAATGGTTACTCCACCGGCTTCGGNNGTNACAAACTCTCGNGGNGNGNNNGGNGGNGTGTACAAGACCCGGGAACGTATTCACCGTANNNTGNTGATCTACGATTACTAGCGATTCCAGCTTCNTGTAGNCNAGTTGCANACTACAATCCGAACTGAGAACAACTTTATGGGATTTGCATGACCTCNCGGTTTANCTGCCCTTTGTATTGTCCATTGTAGCACGTGTGTAGCCCAAATCATAAGGGGNATGATGATTTGACGTCATCCCCACCTTCCTCCGGTTTGTCACCGGCAGTCAACCTANAGNGCCCAACTTAATGATGGCAACTAAGCTTAAGGGTTGCGCTCGTTGCGGGACTTAACCCAACATCTCACGACACGAGCTGACNACAACCATGCACCACCTGTCACTTTGTCCCCCGAAGGGGAAGGCTCTATCTCTAGAGTTTTCAAAGGATGTCAAGATTTGGTAAGGTTCTTCGCGTTGCTTCNAATTAAACCACATGCTCCACCGCTTGNGCGGGTCCCCGTCAATTCCTTTGAGTTTCAACCTTGCGGTCGTACTCCCCAGGCGGAGTGCTNAATGCGTTAGCTGCAGCACTAAG</t>
  </si>
  <si>
    <t>DCC Stock# 17</t>
  </si>
  <si>
    <t>AS1037</t>
  </si>
  <si>
    <t>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AGGCGGAGTGCTTAATGCGTTAGCTGCAGC</t>
  </si>
  <si>
    <t>AS1360</t>
  </si>
  <si>
    <t>AS1324</t>
  </si>
  <si>
    <t>AS0933</t>
  </si>
  <si>
    <t>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</t>
  </si>
  <si>
    <t>AS1419</t>
  </si>
  <si>
    <t>CTAGCTCCNTAAATGGTTACTCCACCGGCTTCGGGTGTTACAAACTCTCGTGGTGNNNNNNGN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</t>
  </si>
  <si>
    <t>DCC Stock #07</t>
  </si>
  <si>
    <t>AS1446</t>
  </si>
  <si>
    <t>CTCCNTAAATGGTTACTCCACCGGCTTCGGGTGTTACAAACTCTCGTGGTGNGNNN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</t>
  </si>
  <si>
    <t>DCC Stock# 48</t>
  </si>
  <si>
    <t>AS1418</t>
  </si>
  <si>
    <t>NAGCTCNNTANNNNGGTTNCNCNNCNGGNTNCNGNGGTNNCAAANTCNCGGGNNNNNNNNGGGGGNGNGNNCANNACCCGGGAACGTATTCNCCGNNNNNNGNNGATCTACAATTACTANNGATTCCNGNTNNNNGNNNNCAAGTTGNNAACTACAATCCNAACTGANAANANNTTTNTGGNATTTGNNTGACCTCNNGGTTTANNTGCCCTTTGNNTTGNCNNTTGNNNCANGNGTGNNGCCCAAATCATAAGGGGNNNGANGATTTGACGNCTTCCCCACCTTCCTCCGGTTNGNNACCGGNAGNCAACCTANANGGCCCAACTNANNGANGGNAACTAANCTTAAGGGTNGNGCTCGTTGCGGGACTTAACCCAACATCTCANNACNCGAGNTGACNACAACNNTGNNCCACNNGNNNCTTTGNCCCCNNAAGGGAAAGGNTCNNTCTCTNNAGTTTTCAAAGGATGNNANNATTNGNNAAGGTTCTTCNNGTTGCTTCNAATTAAACCNNNNGNTCCACCGNTNGNGCGGNTCCCCGNCAATTCCTTNNANTTTCAACCTTG</t>
  </si>
  <si>
    <t>AS1408</t>
  </si>
  <si>
    <t>TGGTTACTCCACCGGCTTCGGGTGTTACAAACTCTCGTGGTGNGNNNN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AGGCGGAGTGCTTAATGCGTTAGCTGCAGCACTAAGGGGCGGAAACCCCCTAACACTTAGCACTCATCGTTTACGGCGTGGACTACCAGGGTATCTAATC</t>
  </si>
  <si>
    <t>AS1098</t>
  </si>
  <si>
    <t>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AGGCGGAGTGCTTAATGCGTTAGCTGCAGCACTAAGGGGCGGAAACCCCCTAACACTTAGCACTCATCGTTTACGGCGTGGACTACCAGGGTATCTAATCCTGTTTGATCCCCACGCTTTCGCACATCAGCGTC</t>
  </si>
  <si>
    <t>AS1115</t>
  </si>
  <si>
    <t>ACTCCACCGGCTTCGGGTGTTACAAACTCTCGTGNNGTGNCGGGCGGTGTGTACAAGACCCGGGAACGTATTCACCGTAGCATGCTGATCTACGATTACTAGCGATTCCAGCTTCATGTAGTCGAGTTGCAGACTACAATCCGAACTGAGAATAATTTTATGGGATTTGCTTGACCTCGCGGTTTCGCTGCCCTTTGTATTATCCATTGTAGCACGTGTGTAGCCCAAATCATAAGGGGCATGATGATTTGACGTCATCCCCACCTTCCTCCGGTTTGTCACCGGCAGTCAACCTAGAGTGCCCAACTTAATGATGGCAACTAAGCTTAAGGGTTGCGCTCGTTGCGGGACTTAACCCAACATCTCACGACACGAGCTGACGACAACCATGCACCACCTGTCACTTTGTCCCCCGAAGGGGAAAACTCTATCTCTAGAGCGATCAAAGGATGTCAAGATTTGGTAAGGTTCTTCGCGTTGCTTCGAATTAAACCACATGCTCCACCGCTTGTGCGGGTCCCCGTCAATTCCTTTGAGTTTCAACCTTGCGGTCGTACTCCCCAGGCGGAGTGCTTAATGCGTTAGCTGCAGCACTAAGGGGCGGAAACCCCCTAACACTTAGCACTCATCGTTTACGGCGTGGACTACCAGGGTATCTAATCCTGTTTGATCCCCACGCTTTCGCACATCAGCGTCAGTTACAGACCAGAGAGCCGCCTTCGCCACTGGTGTTCCTCCATATCTCTGCG</t>
  </si>
  <si>
    <t>AS1282</t>
  </si>
  <si>
    <t>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</t>
  </si>
  <si>
    <t>AS1433</t>
  </si>
  <si>
    <t>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CAGTTACAG</t>
  </si>
  <si>
    <t>DCC Stock# 24</t>
  </si>
  <si>
    <t>AS0268</t>
  </si>
  <si>
    <t>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</t>
  </si>
  <si>
    <t>AS1072</t>
  </si>
  <si>
    <t>AGCTCCNTAAANGN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AGGCGGAGTGCTTAATGCGTTAGCTGCAGCACTAAGGGGCGGAAACCCCCTAACACTTAGCACTCATCGTTTACGGCGTGGACTACCAGGGTATC</t>
  </si>
  <si>
    <t>AS1038</t>
  </si>
  <si>
    <t>CTCCNCCGGCTTCGGGTGTTACAAACTCTCGTGGTGNNNNNNGNGGTGTGTACAAGACCCGGGAACGTATTCACCGTAN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</t>
  </si>
  <si>
    <t>AS1295</t>
  </si>
  <si>
    <t>AAGGNTACTCCACCGGCTTCGGGTGTTACAAACTCTCGTGGTGTNNNNNN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</t>
  </si>
  <si>
    <t>AS1417</t>
  </si>
  <si>
    <t>NTAAATGGTTACTCCACCGGCTTCGGGTGTTACAAACTCTCGTGGTGNGNNNN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CAGTTACA</t>
  </si>
  <si>
    <t>DCC Stock #06</t>
  </si>
  <si>
    <t>AS1397</t>
  </si>
  <si>
    <t>Arlington Stock #29</t>
  </si>
  <si>
    <t>AS1406</t>
  </si>
  <si>
    <t>AAAAGGNTACTCCACCGGCTTCGGGTGTTACAAACTCTCGTGGTGTNNNNNN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</t>
  </si>
  <si>
    <t>Arlington Stock #52</t>
  </si>
  <si>
    <t>AS0562</t>
  </si>
  <si>
    <t>CTC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</t>
  </si>
  <si>
    <t>AS0564</t>
  </si>
  <si>
    <t>GCGGTGTGTACAAGACCCGGGAACGTATTCACCGTAGCATGCTGATCTACGATTACTAGCGATTCCAGCTTCATGTAGTCGAGTTGCAGACTACAATCCGAACTGAGAACAACTTTATGGGATTTGCATGACCTCGCGGTTTAGCTGCCCTTTGTATTGTCCATTGTAGCACGTGTGTAGCCCAAATCA</t>
  </si>
  <si>
    <t>AS1315</t>
  </si>
  <si>
    <t>AS1424</t>
  </si>
  <si>
    <t>AS0678</t>
  </si>
  <si>
    <t>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</t>
  </si>
  <si>
    <t>AS0833</t>
  </si>
  <si>
    <t>AGCTC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GGTCAAAGGATGTCAAGATTTGGTAAGGTTCTTCGCGTTGCTTCGAATTAAACCACATGCTCCACCGCTTGTGCGGGTCCCCGTCAATTCCTTTGAGTTTCAACCTTGCGGTCGTACTCCCCAGGCGGAGTGCTTAATGCGTTAGCTGCAGCACTAAGGGGCGGAAACCCCCTAACACTTAGCACTCATCGTTTACGGCGTGGACTACCAGGGTATCTAATCCTGTTTGATCCCCACGCTTTCGCACATCAGCGTCAGTTACAGACCAGAAAGTCGCCTTCGCCACTGGTGTTCCTCCATATCTCTGCG</t>
  </si>
  <si>
    <t>AS1409</t>
  </si>
  <si>
    <t>Arlington Stock #42</t>
  </si>
  <si>
    <t>AS1298</t>
  </si>
  <si>
    <t>AGGNTACTCCACCGGCTTCGGGTGTTACAAACTCTCGTGGTNNNNNNNNNGGN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CCTGTTTGATCCCCACGC</t>
  </si>
  <si>
    <t>17C Fly Stock</t>
  </si>
  <si>
    <t>AS0918</t>
  </si>
  <si>
    <t>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</t>
  </si>
  <si>
    <t>AS0852</t>
  </si>
  <si>
    <t>TAGCTCCTAAAAGGNTAC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</t>
  </si>
  <si>
    <t>T11A Fly Pool</t>
  </si>
  <si>
    <t>AS0850</t>
  </si>
  <si>
    <t>ANGGCTAGCTCCNTAAATGGTTACTCCACCGGCTTCGGGTGTTACAAACTCTCGTGGNGTGNNN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AGGCGGAGTGCTTAATGCGTTAGCTGCAGCACTAAGGGGCGGAAACCCCCTAACACTTAGCACTCATCGTTTACGGCGTGGACTACCAGGGTATCTAATCCTGTTTG</t>
  </si>
  <si>
    <t>AS0928</t>
  </si>
  <si>
    <t>CTAGCTC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</t>
  </si>
  <si>
    <t>AS1351</t>
  </si>
  <si>
    <t>AS1289</t>
  </si>
  <si>
    <t>NTTACTCCACCGGCTTCGGGTGTTACAAACTCTCGTGGTGNGNN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GGTCAAAGGATGTCAAGATTTGGTAAGGTTCTTCGCGTTGCTTCGAATTAAACCACATGCTCCACCGCTTGTGCGGGTCCCCGTCAATTCCTTTGAGTTTCAACCTTGCGGTCGTACTCCCCAGGCGGAGTGCTTAATGCGTTAGCTGCAGCACTAAGGGGCGGAAACCCCCTAACACTTAGCACTCATCGTTTACGGCGTGGACTACCAGGGTATCTAATCCTGTTTGATCCCCACGCTTTCGCACATCAGCGTCAGTTACAGACCAGAAAGTCGCCTTCGCCACTGGTGTTCCTCCATATCTCTGCGCATTT</t>
  </si>
  <si>
    <t>AS1278</t>
  </si>
  <si>
    <t>CTAGCTC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AGGCGGAGTGCTTAATGCGTTAGCTGCAGCACTAAGGGGCGGAAACCCCCTAACACTTAGCACTCATCGTTTACGGCGTGGACTACCAGGGTATCTAATCCTGTTTGATCCCCACGCTTT</t>
  </si>
  <si>
    <t>AS0932</t>
  </si>
  <si>
    <t>TTACTCCN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</t>
  </si>
  <si>
    <t>AS1258</t>
  </si>
  <si>
    <t>GTCGAGCGAACAGATAAGGAGCTTGCTCCTTTGACGTTAGCGGCGGACGNNNNNNTAACACGTGGGTAACCTACCTATAAGACTGGGATAACTTCGGGAAACCGGAGCTAATACCGGATAACATTTGGAACCGCATGGTTCTAAAGTGAAAGATGGTTTTGCTATCACTTATAGATGGACCCGCGCCGTATTAGCTAGTTGGTAAGGTAACGGCTTACCAAGGCGACGATACGTAGCCGACCTGAGAGGGTGATCGGCCACACTGGAACTGAGACACGGTCCAGACTCCTACGGGAGGCAGCAGTAGGGAATCTTCCGCAATGGGCGAAAGCCTGACGGAGCAACGCCGCGTGAGTGATGAAGGGTTTCGGCTCGTAAAACTCTGTTATTAGGGAAGAACAAATGTGTAAGTAACTATGCACATCTTGACGGTACCTAATCAGAAAGCCACGGCTAACTACGTGCCAGCAGCCGCGGTAATACGTAGGTGGCAAGCGTTATCCGGAATTATTGGGCGTAAAGCGCGCGTAGGCGGTTTCTTAAGTCTGATGTGAAAGCCCACGGCTCAACCGTGGAGGGTCATTGGAAACTGGGAAACTTGAGTGCAGAAGAGGAAAGTGGAATTCCATGTGTAGCGGTGAAATGCGCAGAGATATGGAGGAACACCAGTGGCGAAGGCGACTTTCTGGTCTGTAACTGACGCTGA</t>
  </si>
  <si>
    <t>D7A Fly Pool</t>
  </si>
  <si>
    <t>AS1357</t>
  </si>
  <si>
    <t>44B Fly Stock</t>
  </si>
  <si>
    <t>AS0864</t>
  </si>
  <si>
    <t>TCGACGGCTAGCTCCTAAAAGGNTACTCCACCGGCTTCGGGTGTTACAAACTCTCGTGGTGNGAN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CCTGTTTGATCCCCACGCTTTCGCACATCAGCGTCAGTTACAGACCAGAGAGCCGCCTTCGCCACTGGTGTTCCTCCATAT</t>
  </si>
  <si>
    <t>AS0922</t>
  </si>
  <si>
    <t>CTCCN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</t>
  </si>
  <si>
    <t>AS0863</t>
  </si>
  <si>
    <t>ACGGCTAGCTCCTAAAAGGNTACTCCACCGGCTTCGGGTGTTACAAACTCTCGTGGTGNGNNN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CCTGTTTGATCCCCACGCTTTCGCACATCAGCGTCAGTTACAGACCAGAGAGCCGCCTTCGCCACTGG</t>
  </si>
  <si>
    <t>AS1039</t>
  </si>
  <si>
    <t>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</t>
  </si>
  <si>
    <t>AS1313</t>
  </si>
  <si>
    <t>AS1267</t>
  </si>
  <si>
    <t>TCCNTAAATGNTTACTCCACCGGCTTCGGGTGTTACAAACTCTCGTGGTGNGNNNN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</t>
  </si>
  <si>
    <t>03D Fly Stock</t>
  </si>
  <si>
    <t>AS1087</t>
  </si>
  <si>
    <t>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T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NNNNNCCCTAA</t>
  </si>
  <si>
    <t>AS1414</t>
  </si>
  <si>
    <t>CGGCTTCGGGNGNNACAAACTCTCGNGGNGTGNNGGGNGGNGTGTACAAGACCCGGGAACGTATTCACCGTANNNTGNTGATCTACGATTACTAGCGATTCCAGCTTCNTGTAGNCNAGTTGCAAACTACAATCCGAACTGANAACAACTTTATGGGATTTGCATGACCTCNCGGTTTANCTGCCCTTTGTATTGTCCATTGTAGCACGTGTGTAGCCCAAATCATAAGGGGNATGATGATTTGACGTCATCCCCACCTTCCTCCGGTTTGTCACCGGCAGTCAACCTANANNGCCCAACTTAATGATGGCAACTAAGCTTAAGGGTTGCGCTCGTTGCGGGACTTAACCCAACATCTCACGACACGAGCTGACNACAACCATGCACCACCTGNCACTTTGTCCCCCGAAGGGGAAGGCTCTATCTCTAGAGTTTTCAAAGGATGTCAAGATTTGGTAAGGTTCTTCGCGTTGCTTCNAATTAAACCACATGCTCCACCGCTNGNGCGGGTCCCCGTCAATTCCTTTGAGTTTCAACCTTGCGGTCGTACTCCCCAGGCGGAGNGCTTAATGNGTTAGCTGCAGCACTAAGGGGCGGAAACCCCCTAACACTTAGCACTCATCGTTTACGGCGTGGACTA</t>
  </si>
  <si>
    <t>AS0295</t>
  </si>
  <si>
    <t>GGCGGTGTGTACAAGACCCGGGAACGTATTCACCGTATN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CCTGTTTGATCC</t>
  </si>
  <si>
    <t>07C Fly Stock</t>
  </si>
  <si>
    <t>AS0569</t>
  </si>
  <si>
    <t>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</t>
  </si>
  <si>
    <t>DCC M103</t>
  </si>
  <si>
    <t>AS1310</t>
  </si>
  <si>
    <t>AAAGGNTAC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CCTGTTTGAT</t>
  </si>
  <si>
    <t>AS1358</t>
  </si>
  <si>
    <t>AS1078</t>
  </si>
  <si>
    <t>CTCCACCGGCTTCGGGTGTTACAAACTCTCGTGGTGNNNNNNGCGGN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</t>
  </si>
  <si>
    <t>AS0853</t>
  </si>
  <si>
    <t>GCTAGCTCCTAAAAGGNTAC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</t>
  </si>
  <si>
    <t>AS0579</t>
  </si>
  <si>
    <t>TAC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</t>
  </si>
  <si>
    <t>AS1405</t>
  </si>
  <si>
    <t>AS0915</t>
  </si>
  <si>
    <t>TC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GGTCAAAGGATGTCAAGATTTGGTAAGGTTCTTCGCGTTGCTTCGAATTAAACCACATGCTCCACCGCTTGTGCGGGTCCCCGTCAATTCCTTTGAGTTTCAACCTTGCGGTCGTACTCCCCAGGCGGAGTGCTTAATGCGTTAGCTGCAGCACTAAGGGGCGGAAACCCC</t>
  </si>
  <si>
    <t>AS1392</t>
  </si>
  <si>
    <t>CGGGTGTTACAAACTCTCGTGGNNNNNNNNGNGGTGTGTACAAGACCCGGGAACGTATTCACCGTANCNTGN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NACAACCATGCACCACCTGTCACTTTGTCCCCCGAAGGGNAAGGCTCTATCTCTAGAGTTTTCAAAGGATGTCAAGATTTGNNAAGGTTCTTCGCGTTGCTTCNA</t>
  </si>
  <si>
    <t>Arlington Stock #01</t>
  </si>
  <si>
    <t>AS0907</t>
  </si>
  <si>
    <t>GCTCCNTAAATGGTTACTCCACCGGCTTCGGGTGTTACAAACTCTCGTGGTNNNNNN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</t>
  </si>
  <si>
    <t>AS1412</t>
  </si>
  <si>
    <t>ATGGTTACTCCACCGGCTTCGGGTGTTACAAACTCTCGTGGTGNGAN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</t>
  </si>
  <si>
    <t>Arlington Stock #47</t>
  </si>
  <si>
    <t>AS1336</t>
  </si>
  <si>
    <t>AS0296</t>
  </si>
  <si>
    <t>ACCCGGGAACGTATTCACCGTAN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CCTGTTTGATCCCCACGCTTTCGCACATCAGCGTCAGTTACAGACCAGAGAGCCGCCTTCGCCACTGGTGTTCCTCCATATCTCTGCGCATTTCACCGCTACACATGG</t>
  </si>
  <si>
    <t>AS0844</t>
  </si>
  <si>
    <t>GCTC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</t>
  </si>
  <si>
    <t>AS1356</t>
  </si>
  <si>
    <t>AS0882</t>
  </si>
  <si>
    <t>ATGGTTACTCCACCGGCTTCGGGTGTTACAAACTCTCGTGGTGTGNNGGGCGGTGTGTACAAGACCCGGGAACGTATTCACCGTAGCATGCTGATCTACGATTACTAGCGATTCCAGCTTCATGTAGTCGAGTTGCAGACTACAATCCGAACTGAGAACAACTTTATGGGATTTGCATGACCTCGCGGTTTAGCTGCCCTTTGTATTGTCCATTGTAGCACGTGTGTAGCCCAAATCATAAGGGGCATGATGATTTGACGTCATCCCCACCTTCCTCCGGTTTGTCACCGGCAGTCAACCTAGAGTGCCCAACTAAATGCTGGCAACTAAGTTTAAGGGTTGCGCTCGTTGCGGGACTTAACCCAACATCTCACGACACGAGCTGACGACAACCATGCACCACCTGTCACTTTGTCCCCCGAAGGGGAAAGCTCTATCTCTAGAGTGGTCAAAGGATGTCAAGATTTGGTAAGGTTCTTCGCGTTGCTTCGAATTAAACCACATGCTCCACCGCTTGTGCGGGTCCCCGTCAATTCCTTTGAGTTTCAACCTTGCGGTCGTACTCCCCAGGCGGAGTGCTTAATGCGTTAGCTGCAGCACTAA</t>
  </si>
  <si>
    <t>AS1306</t>
  </si>
  <si>
    <t>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AGGCGGAGTGCTTAATGCGTTAGCTGCAGCACTAAGGGGCGGAAACCCCCTAACACTTAGCACTCATCGTTTACG</t>
  </si>
  <si>
    <t>AS1262</t>
  </si>
  <si>
    <t>GCGAACAGATAAGGAGCTTGCTCCTTTGAAGTTAGCGGCGGACGGNTGNNTAACACGTGGGTAACCTACCTATAAGACTGGGATAACTTCGGGAAACCGGAGCTAATACCGGATAACATTTAGAACCGCATGGTTCTAAAGTGAAAGATGGTTTTGCTATCACTTATAGATGGACCCGCGCCGTATTAGCTAGTTGGTAAGGTAACGGCTTACCAAGGCGACGATACGTAGCCGACCTGAGAGGGTGATCGGCCACACTGGAACTGAGACACGGTCCAGACTCCTACGGGAGGCAGCAGTAGGGAATCTTCCGCAATGGGCGAAAGCCTGACGGAGCAACGCCGCGTGAGTGATGAAGGGTTTCGGCTCGTAAAACTCTGTTATTAGGGAAGAACAAATGTGTAAGTAACTGTGCACATCTTGACGGTACCTAATCAGAAAGCCACGGCTAACTACGTGCCAGCAGCCGCGGTAATACGTAGGTGGCAAGCGTTATCCGGAATTATTGGGCGTAAAGCGCGCGTAGGCGGTTTCTTAAGTCTGATGTGAAAGCCCACGGCTCAACCGTGGAGGGTCATTGGAAACTGGGAAACTTGAGTGCAGAAGAGGAAAGTGGAATTCCATGTGTAGCGGTGAAATGCGCAGAGATATGGAGGAACACCAGTGGCGAAGGCGACTTTCTGG</t>
  </si>
  <si>
    <t>01B Fly Stock</t>
  </si>
  <si>
    <t>AS1266</t>
  </si>
  <si>
    <t>03C Fly Stock</t>
  </si>
  <si>
    <t>AS0931</t>
  </si>
  <si>
    <t>CTC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</t>
  </si>
  <si>
    <t>AS1302</t>
  </si>
  <si>
    <t>TGCAGTCGAGCGAACAGATAAGGAGCTTGCTCCTTTGAAGTTAGCGGCGGACGGNTGAGTAACACGTGGGTAACCTACCTATAAGACTGGGATAACTTCGGGAAACCGGAGCTAATACCGGATAACATTTAGAACCGCATGGTTCTAAAGTGAAAGATGGTTTTGCTATCACTTATAGATGGACCCGCGCCGTATTAGCTAGTTGGTAAGGTAACGGCTTACCAAGGCGACGATACGTAGCCGACCTGAGAGGGTGATCGGCCACACTGGAACTGAGACACGGTCCAGACTCCTACGGGAGGCAGCAGTAGGGAATCTTCCGCAATGGGCGAAAGCCTGACGGAGCAACGCCGCGTGAGTGATGAAGGGTTTCGGCTCGTAAAACTCTGTTATTAGGGAAGAACAAATGTGTAAGTAACTGTGCACATCTTGACGGTACCTAATCAGAAAGCCACGGCTAACTACGTGCCAGCAGCCGCGGTAATACGTAGGTGGCAAGCGTTATCCGGAATTATTGGGCGTAAAGCGCGCGTAGGCGGTTTCTTAAGTCTGATGTGAAAGCCCACGGCTCAACCGTGGAGGGTCATTGGAAACTGGGAAACTTGAGTGCAGAAGAGGAAAGTGGAATTCCATGTGTAG</t>
  </si>
  <si>
    <t>25D Fly Stock</t>
  </si>
  <si>
    <t>AS1422</t>
  </si>
  <si>
    <t>ACTCCACCNGNTNCGGGTGTTACAAACTCTCGTGNNNNNNNNNNNNNTGTGTACAAGACCCGGGAACGTATTCACCGNANNNTNNN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AGGCGGAGTGCTTAATGCGTTAGCTGCAGCACTAAGGGGCGGAAACCCCCTAACACTTAGCACTCATCGTTTA</t>
  </si>
  <si>
    <t>DCC Stock #10</t>
  </si>
  <si>
    <t>AS0843</t>
  </si>
  <si>
    <t>TCCACCGGCTTCGGGTGTTACAAACTCTCGTGGNGNGGCNGGCGGTGTGTACAAGACCCGGGAACGTATTCACCGTACCATGN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</t>
  </si>
  <si>
    <t>AS1432</t>
  </si>
  <si>
    <t>AS1429</t>
  </si>
  <si>
    <t>DCC Stock# 19</t>
  </si>
  <si>
    <t>AS1307</t>
  </si>
  <si>
    <t>CCACCGGCTTCGGGTGTTACAAACTCTCGTGGTGNGNNN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</t>
  </si>
  <si>
    <t>AS0700</t>
  </si>
  <si>
    <t>CTCCTAAAAGGNTAC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CCTGTTTGATCCCCACGCTTTCGCACATCAGCGTCAGTTACAGACCAGAGAGCCGCCTTCGCCACTGGTG</t>
  </si>
  <si>
    <t>AS1277</t>
  </si>
  <si>
    <t>TAGCTCCNTAAATGNTTACTCCACCGGCTTCGGGNGNTACAAACTCTCGTGGTGNNNNNN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</t>
  </si>
  <si>
    <t>AS1296</t>
  </si>
  <si>
    <t>CTCCNTAAATGNNTACTCCACCGGCTTCGGGTGTTACAAACTCTCGTGNNGNNNNNNGN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CAG</t>
  </si>
  <si>
    <t>AS0300</t>
  </si>
  <si>
    <t>GGTGTGTACAAGACCCGGGAACGTATTCACCGTTNN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</t>
  </si>
  <si>
    <t>AS0554</t>
  </si>
  <si>
    <t>TAC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</t>
  </si>
  <si>
    <t>AS1261</t>
  </si>
  <si>
    <t>GTCGAGCGAACAGATAAGGAGCTTGCTCCTTTGACGTTAGCGGCGGNNNNNNNNNNNNNACGTGGGTAACCTACCTATAAGACTGGGATAACTTNNGGAAACCGGAGCTAATACCGGATAACATTTGGAACCGCATGGTTCTAAAGTGAAAGATGGTTTTGCTATCACTTATAGATGGACCCGCGCCGTATTAGCTAGTTGGTAAGGTAACGGCTTACCAAGGCGACGATACGTAGCCGACCTGAGAGGGTGATCGGCCACACTGGAACTGAGACACGGTCCAGACTCCTACGGGAGGCAGCAGTAGGGAATCTTCCGCAATGGGCGAAAGCCTGACGGAGCAACGCCGCGTGAGTGATGAAGGGTTTCGGCTCGTAAAACTCTGTTATTAGGGAAGAACAAATGTGTAAGTAACTGTGCACGTCTTGACGGTACCTAATCAGAAAGCCACGGCTAACTACGTGCCAGCAGCCGCGGTAATACGTAGGTGGCAAGCGTTATCCGGAATTATTGGGCGTAAAGCGCGCGTAGGCGGTTTCTTAAGTCTGATGTGAAAGCCCACGGCTCAACCGTGGAGGGTCATTGGAAACTGGGAAACTTGAGTGCAGAAGAGGAAAGTGGAATTCCATGTGTAGCGGTGAAATGCGCAGAGATATGGAGGAACACCAGT</t>
  </si>
  <si>
    <t>AS1402</t>
  </si>
  <si>
    <t>NCCGGCTTCGGGTGTTACAAACTCTCGTGGTGTGNNN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CCT</t>
  </si>
  <si>
    <t>AS0856</t>
  </si>
  <si>
    <t>GCTCCTAAAAGGNTACTCCACCGGCTTCGGGTGTTACAAACTCTCGTGGTGNGNNN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</t>
  </si>
  <si>
    <t>AS0578</t>
  </si>
  <si>
    <t>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</t>
  </si>
  <si>
    <t>AS0919</t>
  </si>
  <si>
    <t>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</t>
  </si>
  <si>
    <t>AS1395</t>
  </si>
  <si>
    <t>TCCACCGGCTTCGGGTGTTACAAACTCTCGTGGTGTGAN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</t>
  </si>
  <si>
    <t>Arlington Stock #24</t>
  </si>
  <si>
    <t>AS0883</t>
  </si>
  <si>
    <t>CGACGGCTAGCTCCTAAANGGNTACTCCACCGGCTTCGGGTGTTACAAACTCTCGTGGTGNNNNNN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</t>
  </si>
  <si>
    <t>AS1396</t>
  </si>
  <si>
    <t>GGTTACTCCACCGGCTTCGGGTGTTACAAACTCTCGTGGTGNNNNNN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</t>
  </si>
  <si>
    <t>AS0851</t>
  </si>
  <si>
    <t>GGNTACTCCACCGGCTTCGGGTGTTACAAACTCTCGTGGTGN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CCTGTTTGATCCCCACGCTTTCGCACATCAGCGTCAGTTACAGACCAG</t>
  </si>
  <si>
    <t>AS1335</t>
  </si>
  <si>
    <t>34B Fly Stock</t>
  </si>
  <si>
    <t>AS1326</t>
  </si>
  <si>
    <t>27D Fly Stock</t>
  </si>
  <si>
    <t>AS1401</t>
  </si>
  <si>
    <t>C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CCTGTTTGATCCCCACGCTTTCGCA</t>
  </si>
  <si>
    <t>AS0857</t>
  </si>
  <si>
    <t>TCCTAAAAGGNTACTCCACCGGCTTCGGGTGTTACAAACTCTCGTGGTGNNNNNN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CCTGTTTGATCCCCACGCTTTCGCACATCAGCGTCAGTTACAG</t>
  </si>
  <si>
    <t>AS1116</t>
  </si>
  <si>
    <t>GNTAC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</t>
  </si>
  <si>
    <t>AS1399</t>
  </si>
  <si>
    <t>N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</t>
  </si>
  <si>
    <t>AS0292</t>
  </si>
  <si>
    <t>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CCTGTTTGATCCCCACGCTTTCGCACATCAGCGTCAGTTACAGACCAGAGAGCCGCCTTCGCCACTGGTGTTCCTCCATATCTCTGCGCATTTCACCGCTACACATGG</t>
  </si>
  <si>
    <t>AS0567</t>
  </si>
  <si>
    <t>C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</t>
  </si>
  <si>
    <t>AS0571</t>
  </si>
  <si>
    <t>N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GGTCAAAGGATGTCAAGATTTGGTAAGGTTCTTCGCGTTGCTTCGAATTAAACCACATGCTCCACCGCTTGTGCGGGTCCCCGTCAATTCCTTTGAGTTTCAACCTT</t>
  </si>
  <si>
    <t>DCC Stock #27/M78 (Liekly)</t>
  </si>
  <si>
    <t>AS1341</t>
  </si>
  <si>
    <t>AS1342</t>
  </si>
  <si>
    <t>AS1319</t>
  </si>
  <si>
    <t>NGTCGAGCGAACAGATAAGGAGCTTGCTCCTTTGAAGTTAGCGGCGGACGGNTGNNNAACACGTGGGTAACCTACCTATAAGACTGGGATAACTTCGGGAAACCGGAGCTAATACCGGATAACATTTAGAACCGCATGGTTCTAAAGTGAAAGATGGTTTTGCTATCACTTATAGATGGACCCGCGCCGTATTAGCTAGTTGGTAAGGTAACGGCTTACCAAGGCGACGATACGTAGCCGACCTGAGAGGGTGATCGGCCACACTGGAACTGAGACACGGTCCAGACTCCTACGGGAGGCAGCAGTAGGGAATCTTCCGCAATGGGCGAAAGCCTGACGGAGCAACGCCGCGTGAGTGATGAAGGGTTTCGGCTCGTAAAACTCTGTTATTAGGGAAGAACAAATGTGTAAGTAACTGTGCACATCTTGACGGTACCTAATCAGAAAGCCACGGCTAACTACGTGCCAGCAGCCGCGGTAATACGTAGGTGGCAAGCGTTATCCGGAATTATTGGGCGTAAAGCGCGCGTAGGCGGTTTCTTAAGTCTGATGTGAAAGCCCACGGCTCAACCGTGGAGGGTCATTGGAAACTGGGAAACTTGAGTGCAGAAGAGGAAAGTGGAATTCCATGTGTAGCGGTGAAATGCGCA</t>
  </si>
  <si>
    <t>24A Fly Stock</t>
  </si>
  <si>
    <t>AS1416</t>
  </si>
  <si>
    <t>GGTTACTCCACCGGCTTCGGGTGTTACAAACTCTCGTGGTGNGNNNN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AGGCGGAGTGCTTAATGCGTTAGCTGCAGCACTAAGGGGCGGAAACCCCCTAACACTTAGCACTCA</t>
  </si>
  <si>
    <t>DCC Stock #02</t>
  </si>
  <si>
    <t>AS1322</t>
  </si>
  <si>
    <t>25C Fly Stock</t>
  </si>
  <si>
    <t>AS1348</t>
  </si>
  <si>
    <t>AS0847</t>
  </si>
  <si>
    <t>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AGGCGGAGTGCTTAATGCGTTAGCTGCAGCACTAAGGGGCGGAAACCCCCTAACACTTAGCAC</t>
  </si>
  <si>
    <t>AS0572</t>
  </si>
  <si>
    <t>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AAATGCTGGCAACTAAGTTTAAGGGTTGCGCTCGTTGCGGGACTTAACCCAACATCTCACGACACGAGCTGACGACAACCATGCACCACCTGTCACTTTGTCCCCCGAAGGGGAAAGCTCTATCTCTAGAGTGGTCAAAGGATGTCAAGATTTGGTAAGGTTCTTCGCGTTGCTTCGAATTAAACCACATGCTCCACCGCTTGTGCGGGTCCCCGTCAATTCCTTTGAGTTTCAACCTTGCGGTCGTACTCCCCAGGCGGAGTGCTTAATGCGTTAGCT</t>
  </si>
  <si>
    <t>AS1420</t>
  </si>
  <si>
    <t>AS1428</t>
  </si>
  <si>
    <t>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</t>
  </si>
  <si>
    <t>AS1332</t>
  </si>
  <si>
    <t>AS1317</t>
  </si>
  <si>
    <t>AS1393</t>
  </si>
  <si>
    <t>AGCTCCNTA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CAGTTACAGACCAGAAAGTCGCCTTCGCCACTGGT</t>
  </si>
  <si>
    <t>Arlington Stock #06</t>
  </si>
  <si>
    <t>AS1327</t>
  </si>
  <si>
    <t>27E Fly Stock</t>
  </si>
  <si>
    <t>AS1088</t>
  </si>
  <si>
    <t>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TTAGAGTGCCCAACTTAATGATGGCAACTAAGCTTAAGGGTTGCGCTCGTTGCGGGACTTAACCCAACATCTCACGACACGAGCTGACGACAACCATGCACCACCTGTCACTTTGTCCCCCGAAGGGGAAGGCTCTATCTCTAGAGTTTTCAAAGGATGTCAAGATTTGGTAAGGTTCTTCGCGTTGCTTCGAATTAAACCACATGCTCCACCGCTTGTGCGGGTCCCCGTCAATTCCTTTGAGTTTCAACCTTGCGGTCGTACTCCCCAGGCGGAGTGC</t>
  </si>
  <si>
    <t>AS0753</t>
  </si>
  <si>
    <t>GCTAGCTC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</t>
  </si>
  <si>
    <t>AS1031</t>
  </si>
  <si>
    <t>TGGTTACTCNN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</t>
  </si>
  <si>
    <t>AS0551</t>
  </si>
  <si>
    <t>AC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</t>
  </si>
  <si>
    <t>AS0277</t>
  </si>
  <si>
    <t>GCATGCTGATCTACGATTACTAGCGATTCCAGCTTCATGTAGTCGAGTTGCAGACTACAATCCGAACTGAGAACAACTTTATGGGATTTGCATGACCTCGCGGTTTAGCTGCCCTTTGTATTGTCCATTGTAGCACGTGTGTAGCCCAAATCATAAGGGGCATGATGATTTGACGTCATCCCCACCTTCCTCCGGTTTGTCACCGGCAGTCAACTTAGAGTGCCCAACTTAATGCTGGCAACTAAGCTTAAGGGTTGCGCTCGTTGCGGGACTTAACCCAACATCTCACGACACGAGCTGACGACAACCATGCACCACCTGTCACTTTGTCCCCCGAAGGGGAAGGCTCTATCTCTAGAGTTGTCAAAGGATGTCAAGATTTGGTAAGGTTCTT</t>
  </si>
  <si>
    <t>20A Fly Stock</t>
  </si>
  <si>
    <t>AS1331</t>
  </si>
  <si>
    <t>AS1293</t>
  </si>
  <si>
    <t>CTCCNTAAATGGTTACTCCACCGGCTTCGGGTGTTACAAACTCTCGTGNNNNNNNNNGNGGTGTGTACAAGACCCGGGAACGTATTCACCGTANNNTGN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</t>
  </si>
  <si>
    <t>AS1321</t>
  </si>
  <si>
    <t>25B Fly Stock</t>
  </si>
  <si>
    <t>AS0224</t>
  </si>
  <si>
    <t>TCCCTTCGAGGCTAGCTCCTAAAAGGTTAC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CCTGTTTGATCCCCACGCTTTCGCACATCAGCGTCAGTTACAGACCAGAGAGCCGCCTTCGCCACTGGTGTTCCTCCATATCTCTGCGCATTTCACCGCTACACATGGAA</t>
  </si>
  <si>
    <t>AS1398</t>
  </si>
  <si>
    <t>GCTNN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CAGTTACAGACCAGAAAGTCGCCTTCGCCACTGGTGTTCCTCCA</t>
  </si>
  <si>
    <t>Arlington Stock #38</t>
  </si>
  <si>
    <t>AS1359</t>
  </si>
  <si>
    <t>AS0948</t>
  </si>
  <si>
    <t>TACTCCACCGGCTTCGGGTGTTACAAACTCTCGTGGTGTGAN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</t>
  </si>
  <si>
    <t>AS1354</t>
  </si>
  <si>
    <t>GCTTGCTCCTTTGACGTTAGCGGCGGACGGGTGAGTAACACGTGGGTAACCTACCTATAAGACTGGGATAACTTCGGGAAACCGGAGCTAATACCGGATAACATTTGGAACCGCATGGTTCTAAAGTGAAAGATGGTTTTGCTATCACTTATAGATGGACCCGCGCCGTATTAGCTAGTTGGTAAGGTAACGGCTTACCAAGGCGACGATACGTAGCCGACCTGAGAGGGTGATCGGCCACA</t>
  </si>
  <si>
    <t>AS1018</t>
  </si>
  <si>
    <t>AAATGGTTACTCCNCCGGCTTCGGGTGTTACAAACTCTCGTGGNGNGNNN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</t>
  </si>
  <si>
    <t>AS0622</t>
  </si>
  <si>
    <t>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AAATGCTGGCAACTAAGTTTAAGGGTTGCGCTCGTTGCGGGACTTAACCCAACATCTCACGACACGAGCTGACGACAACCATGCACCACCTGTCACTTTGTCCCCCGAAGGGGAAGGCTCTATCTCTAGAGTTTTCAAAGGATGTCAAGATTTGGTAAGGTTCTTCGCGTTGCTTCGAATTAAACCACATGCTCCACCGCTTGTGCGGGTCCCCGTCAATTCCTTTGAGTTTCAACCTTGCGGTCGTACTCCCCAGGCGGAGTGCT</t>
  </si>
  <si>
    <t>AS0549</t>
  </si>
  <si>
    <t>ACTCCACCGGCTTCGGGTGTTACAAACTCTCGNGNNGNGN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</t>
  </si>
  <si>
    <t>AS0860</t>
  </si>
  <si>
    <t>GCTAGCTCCTAAAAGGNTACTCCACCGGCTTCGGGTGTTACAAACTCTCGTGGTGNGNNN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</t>
  </si>
  <si>
    <t>D12A Fly Pool</t>
  </si>
  <si>
    <t>AS1345</t>
  </si>
  <si>
    <t>AS0936</t>
  </si>
  <si>
    <t>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</t>
  </si>
  <si>
    <t>AS0707</t>
  </si>
  <si>
    <t>CTCCACCGGCTTCGGGTGTTACAAACTCTCGNGNNNNNNNNGGGCGGTGTGTACAAGACCCGGGAACGTATTCACCGNANNNTGCTGATCTACGATTACTAGCGATTCCAGCTTCATGTAGTCGAGTTGCAGACTACAATCCGAACTGAGAACAACTTTATGGGATTTGCATGACCTCGCGGTTTAGCTGCCCTTTGTATTGTCCATTGTAGCACGTGTGTAGCCCAAATCATAAGGGGCATGATGATTTGACGTCATCCCCACCTTCCTCCGGTTTGTCACCGGCAGTCAACCTAGAGTGCCCAACTAAATGCTGGCAACTAAGTTTAAGGGTTGCGCTCGTTGCGGGACTTAACCCAACATCTCACGACACGAGCTGACGACAACCATGCACCACCTGTCACTTTGTCCCCCGAAGGGGAAAGCTCTATCTCTAGAGTGGTCAAAGGATGTCAAGATTTGGTAAGGTTCTTCGCGTTGCTTCGAATTAAACCACATGCTCCACCGC</t>
  </si>
  <si>
    <t>AS0565</t>
  </si>
  <si>
    <t>NTAC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</t>
  </si>
  <si>
    <t>AS0553</t>
  </si>
  <si>
    <t>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CCTGTTTGATCCCCACGCTTTCGCAC</t>
  </si>
  <si>
    <t>AS1337</t>
  </si>
  <si>
    <t>AS1339</t>
  </si>
  <si>
    <t>AS0947</t>
  </si>
  <si>
    <t>ATGGTTACTCCNCCGGCTTCGGGTGTTACAAACTCTCGTGGTNNNNNN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</t>
  </si>
  <si>
    <t>AS1415</t>
  </si>
  <si>
    <t>Arlington Stock #18</t>
  </si>
  <si>
    <t>AS1338</t>
  </si>
  <si>
    <t>AS1100</t>
  </si>
  <si>
    <t>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</t>
  </si>
  <si>
    <t>AS1329</t>
  </si>
  <si>
    <t>AS0956</t>
  </si>
  <si>
    <t>ACTCCN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</t>
  </si>
  <si>
    <t>AS0792</t>
  </si>
  <si>
    <t>GTGNACAAGACCCGGGAACGTATTCACCGTANCATGCTGATCTACNATTACTAGCGATTCCAGCTTCATGTAGTCNAGTTGCAAACTACAATCCGAACTGAGAACAACTTTATGGGATTTGCATGACCTCNCGGTTTANCTGCCCTTTGTATTGTCCATTGTAGCACGTGTGTAGCCCAAATCATAAGGGGCATGATGATTTGACGTCATCCCCACCTTCCTCCGGTTTGTCACCGGCAGTCAACCTANAGTGCCCAACTTAATGATGGCAACTAAGCTTAAGGGTTGCGCTCGTTGCGGGACTTAACCCAACATCTCACGACACGAGCTGACNACAACCATGCACCACCTGTCA</t>
  </si>
  <si>
    <t>AS0305</t>
  </si>
  <si>
    <t>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</t>
  </si>
  <si>
    <t>AS0659</t>
  </si>
  <si>
    <t>GCTTCGGGTGTTACAAACTCTCGTGNNNNNNNNNGN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</t>
  </si>
  <si>
    <t>AS0623</t>
  </si>
  <si>
    <t>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</t>
  </si>
  <si>
    <t>AS1294</t>
  </si>
  <si>
    <t>NNTAAATGGTTACTCCACCGGCTTCGGGTGTTACAAACTCTCGTGGTGNGNNN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CAGTTACAGACCAGAAAGTCGCCTTCGCCACTGGT</t>
  </si>
  <si>
    <t>AS0241</t>
  </si>
  <si>
    <t>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T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</t>
  </si>
  <si>
    <t>11A Fly Stock</t>
  </si>
  <si>
    <t>AS1344</t>
  </si>
  <si>
    <t>AS1343</t>
  </si>
  <si>
    <t>AS1334</t>
  </si>
  <si>
    <t>AS1346</t>
  </si>
  <si>
    <t>40A Fly Stock</t>
  </si>
  <si>
    <t>AS0574</t>
  </si>
  <si>
    <t>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</t>
  </si>
  <si>
    <t>DCC Stock #37/M88</t>
  </si>
  <si>
    <t>AS0684</t>
  </si>
  <si>
    <t>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</t>
  </si>
  <si>
    <t>AS0576</t>
  </si>
  <si>
    <t>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</t>
  </si>
  <si>
    <t>DCC Stock #09/M60</t>
  </si>
  <si>
    <t>AS1309</t>
  </si>
  <si>
    <t>CCNAATGGTTACTCCACCGGCTTCGGGTGTTACAAACTCTCGTGGTGTGNCNGGCGGTGTGTACAAGACCCGGGAACGTATTCACCGTAGCATGCTGATCTACGATTACTAGCGATTCCAGCTTCATGTAGTCGAGTTGCAGACTACAATCCGAACTGAGAACAACTTTATGGGATTTGCTTGACCTCGCGGTTTTGCTGCCCTTTGTATTGTCCATTGTAGCACGTGTGTAGCCCAAATCATAAGGGGCATGATGATTTGACGTCATCCCCACCTTCCTCCGGTTTGTCACCGGCAGTCAACTTAGAGTGCCCAACTTAATGATGGCAACTAAGCTCAAGGGTTGCGCTCGTTGCGGGACTTAACCCAACATCTCACGACACGAGCTGACGACAACCATGCACCACCTGTCATTTTGTCCTCCGAAGAGGAAAACTCTATCTCTAGAGTGGTCAAAAGATGTCAAGATTTGGTAAGGTTCTTCGCGTTGCTTCGAATTAAACCACATGCTCCACCGCTTGTGCGGGTCCCCGTCAATTCCTTTGAGTTTCAGTCTTGCGACCGTACTCCCCAGGCGGAGTGCTTAATGCGTTAGCTGCAGCACTAAGGGGCGGAAACCCCCTAACACTTAGCACTCATCGTTTACGGCGTGGACTACCAGGGTATCTAATCCTGTTTGATCCCCACGCTTTCGCACATCAGC</t>
  </si>
  <si>
    <t>22B Fly Stock</t>
  </si>
  <si>
    <t>AS0793</t>
  </si>
  <si>
    <t>CTCNNTAAAANGNTTACTCCNCCGGCTTCGGNNGTTACAAACTCTCGTGNNNNNGNCGGGCGGNGTGTACAANACCCGGGAACGTATTCACCGTANCANGCTGATCTACNATTACTAGCGATTCCNGCTTCATGTANTCAAGTTGCAAACTACAATCCGAACTGANAACAACTTTATGGGATTTGCATGACCTCNCGGTTTANCTGCCCTTTGTATTGTCCATTGTAGCANGTGTGTAGCCCAAATCATAAGGGGCATGATGATTTGACGTCATCCCCACCTTCCTCCGGTTTGTCACCGGCAGTCAACCTANANTGCCCAACTTAATGATGGCAACTAANCTTAAGGGTTGCGCTCGTTGCGGGACTTAACCCAACATCTCACGACACGAGCTGACNACAACCATGCACCACCTGTCACTTTGTCCCCCGAAGGGNAAGGCTCTATCTCTAGAGTTTTCAAAGGATGT</t>
  </si>
  <si>
    <t>AS0802</t>
  </si>
  <si>
    <t>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</t>
  </si>
  <si>
    <t>AS0898</t>
  </si>
  <si>
    <t>TCCNTAAATGGTTACTCCACCGGCTTCGGGTGTTACAAACTCTCGTGGNNNNNNN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AGGCGGAGTGCTTAATGCGTTAGCTGCAGCACTAAGGGGCGGAAACCCCCTAACACTTAGCACTCATCGTTTACGGCGTGGACTACCAGGGTATCTAATCCTGTTTGATCCCCACGC</t>
  </si>
  <si>
    <t>AS0811</t>
  </si>
  <si>
    <t>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</t>
  </si>
  <si>
    <t>D09A Fly Pool</t>
  </si>
  <si>
    <t>AS0291</t>
  </si>
  <si>
    <t>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CAGTTACAGACCAGAAAGTCGCCTTCGCCACTGGTGTTCCTCCATATCTCTGCGCATTTCACCGCTACACATGGAATTCCACTTTCCTCTTCTGCACTCAAGTTTCCCAGTTTCCAATGACCCTCCACGGTTGAGCCGTGGGCTTTCACATCAGACTTAAGAAACCGCCTACGCGCG</t>
  </si>
  <si>
    <t>AS0715</t>
  </si>
  <si>
    <t>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</t>
  </si>
  <si>
    <t>AS0747</t>
  </si>
  <si>
    <t>C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</t>
  </si>
  <si>
    <t>AS0679</t>
  </si>
  <si>
    <t>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</t>
  </si>
  <si>
    <t>AS0680</t>
  </si>
  <si>
    <t>CCCGGGAACGTATTCACCGTANCNTGNTGATCTACNATTACTAGCGATTCCAGCTTCNTGTANTCNAGTTGCANACTACAATCCGAACTGANAACAACTTTATGGGATTTGCATGACCTCNCGGTTTANCTGCCCTTTGTATTGTCCATTGTANCACGTGTGTAGCCCAAATCATAAGGGGCATGATGATTTGACGTCATCCCCACCTTCCTCCGGTTTGTCACCGGCAGTCAACCTANANTGCCCAACTTAATGATGGCAACTAANCTTAAGGGTTGCGCTCGTTGCGGGACTTAACCCAACA</t>
  </si>
  <si>
    <t>AS0826</t>
  </si>
  <si>
    <t>TCCN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T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</t>
  </si>
  <si>
    <t>AS0685</t>
  </si>
  <si>
    <t>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</t>
  </si>
  <si>
    <t>AS0791</t>
  </si>
  <si>
    <t>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AAATGCTGGCAACTAAGTTTAAGGGTTGCGCTCGTTGCGGGACTTAACCCAACATCTCACGACACGAGCTGACGACAACCATGCACCACCTGTCACTTTGTCCCCCGAAGGGGAAAGCTCTATCTCTAGAGTGGTCAAAGGATGTCAAGATTTGGTAAGGTTCTTCGCGTTGCTTCGAATTAAACCACATGCTCCACCGCTTGTGCGGGTCCCCGTCAATTCCTTTGAGTTTCAACCTTGCGGTCGTACTCCCCAGGCGGAGTGCTTAATGCGTTAGCTGCAGCACTAAGGGGCGGAAACCCCCTAACACTTAGCACTCATCGTT</t>
  </si>
  <si>
    <t>AS0842</t>
  </si>
  <si>
    <t>GTTACTCCACCGGCTTCGGGTGTTACAAACTCTCGTGNNNNNNNNGGNGGTGTGTACAAGACCCGGGAACGTATTCACCGNNNNNTGN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</t>
  </si>
  <si>
    <t>AS0739</t>
  </si>
  <si>
    <t>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AAATGCTGGCAACTAAGTTTAAGGGTTGCGCTCGTTGCGGGACTTAACCCAACATCTCACGACACGAGCTGACGACAACCATGCACCACCTGTCACTTTGTCCCCCGAAGGGGAAAGCTCTATCTCTAGAGTGGTCAAAGGATGTCAAGATTTGGTAAGGTTCTTCGCGTTGCTTCGAATTAAACCACATGCTCCACCGCTTGTGCGGGTCCCCGTCAATTCCTTTGAGTTTCAACCTTGCGGTCGTACTCCCCAG</t>
  </si>
  <si>
    <t>AS0315</t>
  </si>
  <si>
    <t>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AAATGCTGGCAACTAAGT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CAGTTACAGACCAGAAAGTCGCCTTCGCCACTGGTGTTCCTCCATATCTCTGCGCATTTCACCGCTACACATGGAATTCCACTTT</t>
  </si>
  <si>
    <t>DCC Stock #17/M68</t>
  </si>
  <si>
    <t>AS0311</t>
  </si>
  <si>
    <t>TCGTGGTGTGACGGGCGGTGTGTACAAGACCCGGGAACGTATTCACCGTAGCATGCTGATCTACGATTACTAGCGATTCCAGCTTCATGTAGTCGAGTTGCAGACTACAATCCGAACTGAGAACAACTTTATGGGATTTGCATGACCTCGCGGTTTAGCTGCCCTTTGTATTGTCCATTGTAGCACGTGTGTAGCCCAAATCATAAGGGGCATGATGATTTGACGTCATCCCCACCTTCCTCCGGTTTGTCACCGGCAGTCAACCTAGAGTGCCCAACTAAATGCTGGCAACTAAGT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CAGTTACAGACCAGAAAGTCGCCTTCG</t>
  </si>
  <si>
    <t>AS0231</t>
  </si>
  <si>
    <t>TA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TACTTAACGCGTTAGCTCCGGAAGCCACGCCTCAAGGGCACAACCTCCAAGTAGACATCGTTTACGGCGTGGACTACCAGGGTATCTAATCCTGTTTGCTCCCCACGCTTTCGCACCTGAGCGTCAGTCTTTGTCCAGGGGGCCGCCTTCGCCACCGGTATTCCTCCAGATCTCTACGCATTTCACCGCTAC</t>
  </si>
  <si>
    <t>AS0628</t>
  </si>
  <si>
    <t>GCCCGGGAACGTATTCACCGTANCATTCTGATCTACGATTACTAGCGATTCCGACTTCACGGAGTCGAGTTGCAGACTCCGATCCGGACTACGACGCACTTTATGAGGTCCGCTTGCTCTCGCGAGGTCGCTTCTCTTTGTATGCGCCATTGTAGCACGTGTGTAGCCCTGGCCGTAAGGGCCATGATGACTTGACGTCATCCCCACCTTCCTCCGGTTTATCACCGGCAGTCTCCTTTGAGTTCCCGGCATCACCCGCTGGCAACAAAGGATAAGGGTTGCGCTCGTTGCGGGACTTAACCCAACATTTCACAACACGAGCTGACGACAGCCATGCAGCACCTGTCTCAGAGTTCCCGAAGGCACCAAAGCATCTCTGCTAAGTTCTCTGGATGTCAAGGCCAGGTAAGGTTCTTCGCGTTGCATCGAATTAAACCACATGCTCCACCGCTTGTGCGGGCCCCCGTCAATTCATTTGAGTTTTAACCTTGCGGCCGTACTCCCCAGGC</t>
  </si>
  <si>
    <t>AS0630</t>
  </si>
  <si>
    <t>Erwinia</t>
  </si>
  <si>
    <t>GCTACCTACTTCTTTTGCAACCCACTCCCATGGTGTNNNNNNCGGTGTGTACAAGGCCCGGGAACGTATTCACCGTGGCATTCTGATCCACGATTACTAGCGATTCCGACTTCACGGAGTCGAGTTGCAGACTCCGATCCGGACTACGACGCACTTTATGAGGTCCGCTTGCTCTCGCGAGGTCGCTTCTCTTTGTATGCGCCATTGTAGCACGTGTGTAGCCCTGGCCGTAAGGGCCATGATGACTTGACGTCATCCCCACCTTCCTCCGGTTTATCACCGGCAGTCTCCTTTGAGTTCCCGACCGAATCGCTGGCAACAAAGGATAAGGGTTGCGCTCGTTGCGGGACTTAACCCAACATTTCACAACACGAGCTGACGACAGCCATGCAGCACCTGTCTCACGGTTCCCGAAGGCACTTCCGCATCTCTGCAGAATTCCGTGGATGTCAAGGCCAGGTAAGGTTCTTCGCGTTGCATCGAATTAAACCACATGCTCCACC</t>
  </si>
  <si>
    <t>AS0631</t>
  </si>
  <si>
    <t>GGAACGTATTCACCGTGGCATTCTGATCCACGATTACTAGCGATTCCGACTTCACGGAGTCGAGTTGCAGACTCCGATCCGGACTACGACGCACTTTATGAGGTCCGCTTGCTCTCGCGAGGTCGCTTCTCTTTGTATGCGCCATTGTAGCACGTGTGTAGCCCTGGCCGTAAGGGCCATGATGACTTGACGTCATCCCCACCTTCCTCCGGTTTATCACCGGCAGTCTCCTTTGAGTTCCCGACCGAATCGCTGGCAACAAAGGATAAGGGTTGCGCTCGTTGCGGGACTTAACCCAACATTTCACAACACGAGCTGACGACAGCCATGCAGCACCTGTCTCACGGTTCCCGAAGGCACTTCCGCATCTCTGCAGAATTCCGTGGATGTCAAGGCCAGGTAAGGTTCTTCGCGTTGCATCGAATTAAACCACATGCTCCACCGCTTGTGCGGGCCCCCGTCAATTCATTTGAGTTTTAACCTTGCGGCCGTACTCCCCAGGCGGTCGACTTAACGCGTTA</t>
  </si>
  <si>
    <t>AS0633</t>
  </si>
  <si>
    <t>TGATCCACGATTACTAGCGATTCCGACTTCACGGAGTCGAGTTGCAGACTCCGATCCGGACTACGACGCACTTTATGAGGTCCGCTTGCTCTCGCGAGGTCGCTTCTCTTTGTATGCGCCATTGTAGCACGTGTGTAGCCCTGGCCGTAAGGGCCATGATGACTTGACGTCATCCCCACCTTCCTCCGGTTTATCACCGGCAGTCTCCTTTGAGTTCCCGACCGAATCGCTGGCAACAAAGGATAAGGGTTGCGCTCGTTGCGGGACTTAACCCAACATTTCACAACACGAGCTGACGACAGCCATGCAGCACCTGTCTCACGGTTCCCGAAGGCACTTCCGCATCTCTGCAGAATTCCGTGGATGTCAAGGCCAGGTAAGGTTCTTCGCGTTGCATCGAATTAAACCACATGCTCCACCGCTTGTGCGGGCCCC</t>
  </si>
  <si>
    <t>AS0634</t>
  </si>
  <si>
    <t>TCTCTTTGTATGCGCCATTGTAGCACGTGTGTAGCCCTGGCCGTAAGGGCCATGATGACTTGACGTCATCCCCACCTTCCTCCGGTTTATCACCGGCAGTCTCCTTTGAGTTCCCGACCGAATCGCTGGCAACAAAGGATAAGGGTTGCGCTCGTTGCGGGACTTAACCCAACATTTCACAACACGAGCTGACGACAGCCATGCAGCACCTGTCTCACGGTTCCCGAAGGCACTTCCGCATCTCTGCAGAATTCCGTGGATGTCAAGGCCAGGTAAGGTT</t>
  </si>
  <si>
    <t>AS0645</t>
  </si>
  <si>
    <t>TTACTAGCGATTCCGACTTCACGGAGTCGAGTTGCAGACTCCGATCCGGACTACGACGCACTTTATGAGGTCCGCTTGCTCTCGCGAGGTCGCTTCTCTTTGTATGCGCCATTGTAGCACGTGTGTAGCCCTGGCCGTAAGGGCCATGATGACTTGACGTCATCCCCACCTTCCTCCGGTTTATCACCGGCAGTCTCCTTTGAGTTCCCGACCGAATCGCTGGCAACAAAGGATAAGGGTTGCGCTCGTTGCGGGACTTAACCCAACATTTCACAACACGAGCTGACGACAGCCATGCAGCACCTGTCTCACGGTTCCCGAAGGCACTTCCGCATCTCTGCAGAATTCCGTGGATGTCAAGGCCAGGTAAGGTTCTTCGCGTTGCATCGAATTAAAC</t>
  </si>
  <si>
    <t>AS0649</t>
  </si>
  <si>
    <t>TTTTGCAACCCACTCCCATGGTNNNNNNNNNGGTGTGTACAAGGCCCGGGAACGTATTCACCGTGGCATTCTGATCCACGATTACTAGCGATTCCGACTTCACGGAGTCGAGTTGCAGACTCCGATCCGGACTACGACGCACTTTATGAGGTCCGCTTGCTCTCGCGAGGTCGCTTCTCTTTGTATGCGCCATTGTAGCACGTGTGTAGCCCTGGCCGTAAGGGCCATGATGACTTGACGTCATCCCCACCTTCCTCCGGTTTATCACCGGCAGTCTCCTTTGAGTTCCCGACCGAATCGCTGGCAACAAAGGATAAGGGTTGCGCTCGTTGCGGGACTTAACCCAACATTTCACAACACGAGCTGACGACAGCCATGCAGCACCTGTCTCACGGTTCCCGAAGGCACTTCCGCATCTCTGCAGAATTCCGTGGATGTCAAGGCCAGGTAAGGTTCTTCGCGTTGCATCGAATTAAACCACATGCTCCACCGCTTGTGCGGGCCCCCGTCAATTCATTTGAGTTTTAACCTTGCGGCCGTACTCCCCAGGCGGTCGACTTAACGCGTTAGCTCCGGAAGCCACNNNTCAAGCTNACAGCCTCCAAGTCGACATCGTTTACGGCGTGGACTACCAGGGT</t>
  </si>
  <si>
    <t>AS0669</t>
  </si>
  <si>
    <t>NGCTACCTACTTCTTTTGCAACCCACTCCCATGGTGNNNNNNNNGGTGTGTACAAGGCCCGGGAACGTATTCACCGTGGCATTCTGATCCACGATTACTAGCGATTCCGACTTCACGGAGTCGAGTTGCAGACTCCGATCCGGACTACGACGCACTTTATGAGGTCCGCTTGCTCTCGCGAGGTCGCTTCTCTTTGTATGCGCCATTGTAGCACGTGTGTAGCCCTGGCCGTAAGGGCCATGATGACTTGACGTCATCCCCACCTTCCTCCGGTTTATCACCGGCAGTCTCCTTTGAGTTCCCGACCGAATCGCTGGCAACAAAGGATAAGGGTTGCGCTCGTTGCGGGACTTAACCCAACATTTCACAACACGAGCTGACGACAGCCATGCAGCACCTGTCTCACGG</t>
  </si>
  <si>
    <t>AS0671</t>
  </si>
  <si>
    <t>AGCTACCTACTTCTTTTGCAACCCACTCCCATGGTGNNNNNNNNGGTGTGTACAAGGCCCGGGAACGTATTCACCGTGGCATTCTGATCCACGATTACTAGCGATTCCGACTTCACGGAGTCGAGTTGCAGACTCCGATCCGGACTACGACGCACTTTATGAGGTCCGCTTGCTCTCGCGAGGTCGCTTCTCTTTGTATGCGCCATTGTAGCACGTGTGTAGCCCTGGCCGTAAGGGCCATGATGACTTGACGTCATCCCCACCTTCCTCCGGTTTATCACCGGCAGTCTCCTTTGAGTTCCCGACCGAATCGCTGGCAACAAAGGATAAGGGTTGCGCTCGTTGCGGGACTTAACCCAACATTTCACAACACGAGCTGACGACAGCCATGCAGCACCTGTCTCACGGTTCCCGAAGGCACTTCCGCATCTCTGCAGAATTCCGTGGATGTCAAGGCCAGGTAAGGTTCTTCGCGTTGCATCGAATTAAACCACATGCTCCACCGCTTGTGCGGGCCCCCGTC</t>
  </si>
  <si>
    <t>AS0672</t>
  </si>
  <si>
    <t>TACTTCTTTTGCAACCCACTCCCATGGTGTNNNNNNNGGTGTGTACAAGGCCCGGGAACGTATTCACCGTGGCATTCTGATCCACGATTACTAGCGATTCCGACTTCACGGAGTCGAGTTGCAGACTCCGATCCGGACTACGACGCACTTTATGAGGTCCGCTTGCTCTCGCGAGGTCGCTTCTCTTTGTATGCGCCATTGTAGCACGTGTGTAGCCCTGGCCGTAAGGGCCATGATGACTTGACGTCATCCCCACCTTCCTCCGGTTTATCACCGGCAGTCTCCTTTGAGTTCCCGACCGAATCGCTGGCAACAAAGGATAAGGGTTGCGCTCGTTGCGGGACTTAACCCAACATTTCACAACACGAGCTGACGACAGCCATGCAGCACCTGTCTCACGGTTCCCGAAGGCACTTCCGCATCTCTGCAGAATTCCGTGGATGTCAAGGCCAGGTAAGGTTCTTCGCGTTGCATCGAATTAAACCACATGCTCCACCGCTTGTGCGGGCCCCCGTCAATTCATTTGAGTTTTAACCTTGCGGCCGTACTCCCCAGGCGGTCGACTTAACGCGTTAGCTCCGGAAGCCACNAN</t>
  </si>
  <si>
    <t>AS0681</t>
  </si>
  <si>
    <t>GCTACCTACTTCTTTTGCAACCCACTCCCATGGTGTGACGGGCGGTGTGTACAAGGCCCGGGAACGTATTCACCGTAGCATTCTGATCTACGATTACTAGCGATTCCGACTTCACGGAGTCGAGTTGCAGACTCCGATCCGGACTACGACGCACTTTATGAGGTCCGCTTGCTCTCGCGAGGTCGCTTCTCTTTGTATGCGCCATTGTAGCACGTGTGTAGCCCTGGCCGTAAGGGCCATGATGACTTGACGTCATCCCCACCTTCCTCCGGTTTATCACCGGCAGTCTCCTTTGAGTTCCCGGCATTACCCGCTGGCAACAAAGGATAAGGGTTGCGCTCGTTGCGGGACTTAACCCAACATTTCACAACACGAGCTGACGACAGCCATGCAGCACCTGTCTCAGAGTTCCCGAAGGCACCAAAGCATCTCTGCTAAGTTCTCTGGATGTCAAGGCCAGGTAAGG</t>
  </si>
  <si>
    <t>AS0695</t>
  </si>
  <si>
    <t>TACCTACTTCTTTTGCAACCCACTCCCATGGTGTGNNNGGCGGTGTGTACAAGGCCCGGGAACGTATTCACCGTAGCATTCTGATCTACGATTACTAGCGATTCCGACTTCACGGAGTCGAGTTGCAGACTCCGATCCGGACTACGACGCACTTTATGAGGTCCGCTTGCTCTCGCGAGGTCGCTTCTCTTTGTATGCGCCATTGTAGCACGTGTGTAGCCCTGGCCGTAAGGGCCATGATGACTTGACGTCATCCCCACCTTCCTCCGGTTTATCACCGGCAGTCTCCTTTGAGTTCCCGGNNNNNCCCGCTGGCAACAAAGGATAAGGGTTGCGCTCGTTGCGGGACTTAACCCAACATTTCACAACACGAGCTGACGACAGCCATGCAGCACCTGTCTCAGAGTTCCCGAAGGCACCAAAGCATCTCTGCTAAGTTCTCTGGATGTCAAGGCCAGGTAAGGTTCTTCGCGTTGCATCGAATTAAACCACATGCTCCACCGCTTGTGCGGGC</t>
  </si>
  <si>
    <t>AS0774</t>
  </si>
  <si>
    <t>GCTACCTACTTCTTTTGCAACCCACTCCCATGGTGTGACGGGCGGTGTGTACAAGGCCCGGGAACGTATTCACCGTGGCATTCTGATCCACGATTACTAGCGATTCCGACTTCACGGAGTCGAGTTGCAGACTCCGATCCGGACTACGACGCACTTTATGAGGTCCGCTTGCTCTCGCGAGGTCGCTTCTCTTTGTATGCGCCATTGTAGCACGTGTGTAGCCCTGGCCGTAAGGGCCATGATGACTTGACGTCATCCCCACCTTCCTCCGGTTTATCACCGGCAGTCTCCTTTGAGTTCCCGACCGAATCGCTGGCAACAAAGGATAAGGGTTGCGCTCGTTGCGGGACTTAACCCAACATTTCACAACACGAGCTGACGACAGCCATGCAGCACCTGTCTCACGGTTCCCGAAGGCACTTCCGCATCTCTGCAGAATTCCGTGGATGTCAAGGCCAGGTAAGGTTCTTCGCGTTGCATCGAATTAAACCACATGCTCCACCGCTTGTGCGGGCCCCCGTCAATTCATTTGAGTTTTAACCTTGCGGCCGTACT</t>
  </si>
  <si>
    <t>AS0775</t>
  </si>
  <si>
    <t>CTACCTACTTCTTTTGCAACCCACTCCCATGGTGTGACGGGCGGTGTGTACAAGGCCCGGGAACGTATTCACCGTGGCATTCTGATCCACGATTACTAGCGATTCCGACTTCACGGAGTCGAGTTGCAGACTCCGATCCGGACTACGACGCACTTTATGAGGTCCGCTTGCTCTCGCGAGGTCGCTTCTCTTTGTATGCGCCATTGTAGCACGTGTGTAGCCCTGGCCGTAAGGGCCATGATGACTTGACGTCATCCCCACCTTCCTCCGGTTTATCACCGGCAGTCTCCTTTGAGTTCCCGACCGAATCGCTGGCAACAAAGGATAAGGGTTGCGCTCGTTGCGGGACTTAACCCAACATTTCACAACACGAGCTGACGACAGCCATGCAGCACCTGTCTCACGGTTCCCGAAGGCACTTCCGCATCTCTGCAGAATTCCGTGGATGTCAAGGCCAGGTAAGGTTCTTCGCGTTGCATCGAATTAAACCACATGCTCCACCGCTTGTGCGGGCCCCCGTCAATTCATTTGAGTTTTAACCTTGCGGCCGTACTCCCCAGGCGGTCGACTTAACGCGTTAGCTCCGGAAGCCACTCCTCAAGGGAACAGCCTCCAAGTCGACATCGTTTACGGCGTGN</t>
  </si>
  <si>
    <t>AS0927</t>
  </si>
  <si>
    <t>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TTCCGCATCTCTGCAGAATTCTGTGGATGTCAAGACCAGGTAAGGTTCTTCGCGTTGCATCGAATTAAACCACATGCTCCACCGCTTGTGCGGGCCCCCGTCAATTCATTTGAGTTTTAACCTTGCGGCCGTACTCCCCAGGCGGTCGACTTAACGCGTTAGCTCCGGAAGCCACGCCTCAA</t>
  </si>
  <si>
    <t>AS0967</t>
  </si>
  <si>
    <t>CCGGAGGTTA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TTCCGCATCTCTGCAGAATTCTGTGGATGTCAAGACCAGGTAAGGTTCTTCGCGTTGCATCGAATTAAACCACATGCTCCACCGCTTGTGCGGGCCCCCGTCAATTCATTTGAGTTTTAACCTTGCGGCCGTACTCCCCAGGCGGTCGACTTAACGCGTTAGCTCCGGAAGCCACGCCTCAAGGGCACAACCTCC</t>
  </si>
  <si>
    <t>AS0968</t>
  </si>
  <si>
    <t>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TTCCGCATCTCTGCAGAATTCTGTGGATGTCAAGACCAGGTAAGGTTCTTCGCGTTGCATCGAATTAAACCACATGCTCCACCGCTTGTGCGGGCCCCCGTCAATTCATTTGAGTTTTAACCTTGCGGCCGTACTCCCCAGGCG</t>
  </si>
  <si>
    <t>AS0993</t>
  </si>
  <si>
    <t>NCTACCTACTTCTTTTGCAACCCACTCCCATGGTGTGANNGGN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AGTCGACATCGTTTACGG</t>
  </si>
  <si>
    <t>AS1117</t>
  </si>
  <si>
    <t>GTTAAGCTACCTACTTCTTTTGCAACCCACTCCCATGGTGTGNNGGGCGGTGTGTACAAGGCCCGGGAACGTATTCACCGTGGCATTCTGATCCACGATTACTAGCGATTCCGACTTCACGGAGTCGAGTTGCAGACTCCGATCCGGACTACGACGCACTTTATGAGGTCCGCTTGCTCTCGCGAGGTCGCTTCTCTTTGTATGCGCCATTGTAGCACGTGTGTAGCCCTGGCCGTAAGGGCCATGATGACTTGACGTCATCCCCACCTTCCTCCGGTTTATCACCGGCAGTCTCCTTTGAGTTCCCGACCGAATCGCTGGCAACAAAGGATAAGGGTTGCGCTCGTTGCGGGACTTAACCCAACATTTCACAACACGAGCTGACGACAGCCATGCAGCACCTGTCTCACGGTTCCCGAAGGCACTTCCGCATCTCTGCAGAATTCCGTGGATGTCAAGGCCAGGTAAGGTTCTTCGCGTTGCATCGAATTAAACCACATGCTCCACCGCTTGTGCGGGCCCCCGTCAATTCATTTGAGTTTTAACCTTGCGGCCGTACTCCCCAGGCGGTCGACTTAACGCGTTAGCTCCGGAAGCCNCNNNNCANGNNNNCAGCCTCCAAGTCGACATCGTTTACGGCGTGGACTACCAGGGTATCTAATCCTGTTTGC</t>
  </si>
  <si>
    <t>TCTTTTGCAACCCACTCCCATGGTGTGACGGGCGGTGTGTACAAGGCCCGGGAACGTATTCACCGTGGCATTCTGATCCACGATTACTAGCGATTCCGACTTCATGGAGTCGAGTTGCAGACTCCAATCCGGACTACGACATACTTTATGAGGTCCGCTTGCTCTCGCGAGGTCGCTTCTCTTTGTATATGCCATTGTAGCACGTGTGTAGCCCTACTCGTAAGGGCCATGATGACTTGACGTCATCCCCACCTTCCTCCAGTTTATCACTGGCAGTCTCCTTTGAGTTCCCGACCGAATCGCTGGCAACAAAGGATAAGGGTTGCGCTCGTTGCGGGACTTAACCCAACATTTCACAACACGAGCTGACGACAGCCATGCAGCACCTGTCTCAGAGTTCCCGAAGGCACCAAAGCATCTCTGCTAANTTCTCTGGATGTCAAGAGTAGGTAAGGTTCTTCGCGTTGCATCGAATTAAACCACATGCTCCACCGCTTGTGCGGGCCCCCGTCAATTCATTTGAGTTTTAACCTTGCGGCCGTACTCCC</t>
  </si>
  <si>
    <t xml:space="preserve">Pseudescherichia </t>
  </si>
  <si>
    <t xml:space="preserve">Proteus </t>
  </si>
  <si>
    <t xml:space="preserve">Raoultella </t>
  </si>
  <si>
    <t xml:space="preserve">Silvania </t>
  </si>
  <si>
    <t xml:space="preserve">Klebsiella </t>
  </si>
  <si>
    <t>Cedecea</t>
  </si>
  <si>
    <t xml:space="preserve">Escherichia </t>
  </si>
  <si>
    <t>Klebsiella</t>
  </si>
  <si>
    <t>Raoultella-Klebsiella</t>
  </si>
  <si>
    <t>Klebsiella [likely pneumoniae]</t>
  </si>
  <si>
    <t xml:space="preserve">Taxa </t>
  </si>
  <si>
    <t>No 16s; identified via morph</t>
  </si>
  <si>
    <t>Klebsiella [potential pneumoniae; 96.64% identity]</t>
  </si>
  <si>
    <t>Staphylococcus arlettae</t>
  </si>
  <si>
    <t xml:space="preserve">Staphylococus </t>
  </si>
  <si>
    <t>Staphylococcus xylosus</t>
  </si>
  <si>
    <t>Staphylococcus caeli</t>
  </si>
  <si>
    <t>Staphylococcus ureilyticus (92%)</t>
  </si>
  <si>
    <t>Staphylococcus pasteuri</t>
  </si>
  <si>
    <t>Staphylococcus shinii</t>
  </si>
  <si>
    <t>Staphylococcus succinus</t>
  </si>
  <si>
    <t xml:space="preserve">Staphylococcus </t>
  </si>
  <si>
    <t xml:space="preserve">Mammaliicoccus </t>
  </si>
  <si>
    <t>Staphylococcus saprophyticus</t>
  </si>
  <si>
    <t>Staphylococcus</t>
  </si>
  <si>
    <t>Mammaliicoccus</t>
  </si>
  <si>
    <t>Staphylococcus pseudoxylosus</t>
  </si>
  <si>
    <t>Staphylococcaceae (Stag+ PCR)</t>
  </si>
  <si>
    <t>Staphylococcus chromogenes</t>
  </si>
  <si>
    <t>Mammaliicoccus lentus</t>
  </si>
  <si>
    <t>Staphylococcus pseudoxylosus (35%); Staphylococcus xylosus (29%)</t>
  </si>
  <si>
    <t>Isolation Plate</t>
  </si>
  <si>
    <t>MacConkey</t>
  </si>
  <si>
    <t>Blood</t>
  </si>
  <si>
    <t>BHI</t>
  </si>
  <si>
    <t>EMB</t>
  </si>
  <si>
    <t xml:space="preserve">MacConkey </t>
  </si>
  <si>
    <t>CT-SMAC</t>
  </si>
  <si>
    <t>SMAC</t>
  </si>
  <si>
    <t>Macconkey</t>
  </si>
  <si>
    <t>Sorbitol-MacConkey</t>
  </si>
  <si>
    <t>MCIC</t>
  </si>
  <si>
    <t>Mannitol Salt Agar</t>
  </si>
  <si>
    <t>Fly-External</t>
  </si>
  <si>
    <t>Enterobacteriaceae (Cedecea-Citrobacter-Enterobacter)</t>
  </si>
  <si>
    <t>Enterobacteriaceae (Citrobacter-Klebsiella)</t>
  </si>
  <si>
    <t>Enterobacteriaceae (Enterobacter-Cedecea-Leclercia)</t>
  </si>
  <si>
    <t>Enterobacteriaceae (Enterobacter-Cedecea)</t>
  </si>
  <si>
    <t>Enterobacteriaceae (Escherichia-Kosakonia No Green Sheen)</t>
  </si>
  <si>
    <t>Klebsiella sp.</t>
  </si>
  <si>
    <t>Raoultella-Huaxiibacter</t>
  </si>
  <si>
    <t xml:space="preserve">Salmonella </t>
  </si>
  <si>
    <t>Note</t>
  </si>
  <si>
    <t>No Green Sheen on EMB</t>
  </si>
  <si>
    <t>Number</t>
  </si>
  <si>
    <t>Sample Group</t>
  </si>
  <si>
    <t>Number Resistant</t>
  </si>
  <si>
    <t>Counts</t>
  </si>
  <si>
    <t xml:space="preserve">Percent </t>
  </si>
  <si>
    <t>R/I</t>
  </si>
  <si>
    <t>Either</t>
  </si>
  <si>
    <t>Site</t>
  </si>
  <si>
    <t>Sample Origin</t>
  </si>
  <si>
    <t>AS0203</t>
  </si>
  <si>
    <t>Acinetobacter</t>
  </si>
  <si>
    <t>CGGGCGGTGTGTACAAGGCCCGGGAACGTATTCACCGCGGCATTCTGATCCGCGATTACTAGCGATTCCGACTTCATGGAGTCGAGTTGCAGACTCCAATCCGGACTACGATCGGCTTTTTGAGATTAGCATCCTATCGCTAGGTAGCAACCCTTTGTACCGACCATTGTAGCACGTGTGTAGCCCTGGTCGTAAGGGCCATGATGACTTGACGTCGTCCCCGCCTTCCTCCAGTTTGTCACTGGCAGTATCCTTAAAGTTCCCATCCGAAATGCTGGCAAGTAAGGAAAAGGGTTGCGCTCGTTGCGGGACTTAACCCAACATCTCACGACACGAGCTGACGACAGCCATGCAGCACCTGTATGTAAGTTCCCGAAGGCACCAATCCATCTCTGGAAAGTTCTTACTATGTCAAGACCAGGTAAGGTTCTTCGCGTTGCATCGAATTAAACCACATGCTCCACCGCTTGTGCGGGCCCCCGTCAATTCATTTGAGTTTTAGTCTTGCGACCGTACTCCCCAGGCGGTCTACTTATCGCGTTAGCTGCGCCACTAAAGCCTCAAAGGCCCCAACGGCTAGTAGACATCGTTTACGGCATGGACTACCAGGGTATCTAATCCTGTTTGCTCCCCATGCTTTCGTA</t>
  </si>
  <si>
    <t>AS0221</t>
  </si>
  <si>
    <t>ACGGTTAGACTACCTACTTCTGGTGCAACAAACTCCCATGGTGTGNCGGGCGGTGTGTACAAGGCCCGGGAACGTATTCACCGCGGCATTCTGATCCGCGATTACTAGCGATTCCGACTTCACGCAGTCGAGTTGCAGACTGCGATCCGGACTACGATCGGCTTTTTGAGATTAGCATCCTCTCGCGAGGTAGCAACCCTTTGTACCGACCATTGTAGCACGTGTGTAGCCCTGGCCGTAAGGGCCATGATGACTTGACGTCGTCCCCGCCTTCCTCCAGTTTGTCACTGGCAGTATCCTTAAAGTTCCCGGCATTACCCGCTGGCAAATAAGGAAAAGGGTTGCGCTCGTTGCGGGACTTAACCCAACATCTCACGACACGAGCTGACGACAGCCATGCAGCACCTGTATCTAAGTTCCCGAAGGCACCAATCCATCTCTGGAAAGTTCTTAGTATGTCAAGGCCAGGTAAGGTTCTTCGCGTTGCATCGAATTAAACCACATGCTCCACCGCTTGTGCGGGCCCCCGTCAATTCATTTGAGTTTTAGTCTTGCGACCGTACTCCCCAGGCGGTCT</t>
  </si>
  <si>
    <t>AS0250</t>
  </si>
  <si>
    <t>GGGGTACCGCCCTCTTTGCAGTTAGGCTAGCT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CCCCAACGGCTAGTAGACATCGTTTACGGCATGGACTACCAGGGTATCTAATCCTGTTTGCTCCCCATGCTTTCGTACCTCAGCGTCAGTATTAGGCCAGATGGCTGCCTTCGCCATCGGTATTCCTCCAGATCTCTACGCATTTCA</t>
  </si>
  <si>
    <t>AS0252</t>
  </si>
  <si>
    <t>TAGCT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GACATTACTCGCTGGCAAATAAGGAAAAGGGTTGCGCTCGTTGCGGGACTTAACCCAACATCTCACGACACGAGCTGACGACAGCCATGCAGCACCTGTATGTAAGTTCCCGAAGGCACCAATCCATCTCTGGAAAGTTCTTACTATGTCAAGGCCAGGTAAGGTTCTTCGCGTTGCATCGAATTAAACCACATGCTCCACCGCTTGTGCGGGCCCCCGTCAATTCATTTGAGTTTTAGTCTTGCGACCGTACTCCCCAGGCGGTCTACTTATCGCGTTAGCTGCGCCACTAAAGCCTCAAAGGCCCCAACGGCTAGTAGACATCGTTTACGGCATGGACTACCAGGGTATCTAATCCTGTTTGCTCCCCATGCTTTCGC</t>
  </si>
  <si>
    <t>06C Fly Stock</t>
  </si>
  <si>
    <t>AS0253</t>
  </si>
  <si>
    <t>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CCCCAACGGCTAGTAGACATCGTTTACGGCATGGACTACCAGGGTATCTAATCCTGTTTGCTCCCCATGCTTTCGTACCTCAGCGTCAG</t>
  </si>
  <si>
    <t>AS0269</t>
  </si>
  <si>
    <t>TCTGGTGCAACAAACTCCCATGGTGTGACGGGCGGTGTGTACAAGGCCCGGGAACGTATTCACCGCGGCATTCTGATCCGCGATTACTAGCGATTCCGACTTCATGGAGTCGAGTTGCAGACTCCAATCCGGACTACGATCGGCTTTTTGAGATTAGCATCCTATCGCTAGGTAGCAACCCTTTGTACCGACCATTGTAGCACGTGTGTAGCCCTGGTCGTAAGGGCCATGATGACTTGACGTCGTCCCCGCCTTCCTCCAGTTTGTCACTGGCAGTATCCTTAAAGTTCCCATCCGAAATGCTGGCAAGTAAGGAAAAGGGTTGCGCTCGTTGCGGGACTTAACCCAACATCTCACGACACGAGCTGACGACAGCCATGCAGCACCTGTATGTAAGTTCCCGAAGGCACCAATCCATCTCTGGAAAGTTCTTACTATGTCAAGACCAGGTAAGGTTCTTCGCGTTGCATCGAATTAAACCACATGCTCCACCGCTTGTGCGGGCCCCCGTCAATTCATTTGAGTTTTAGTCTTGCGACCGTACTCCCCAGGCGGTCTACTTATCGCGTTAGCTGCGCCACTAAAGCCTCAAAGGCCCCAACGGCTAGTAGACATCGTTTACGGCATGGACTACCAGGGTATCTAATCCTGTTTGCTCCCCATGCTTTCGTACCTCAGCGTCAGTATTAGGCCAGATGGCTG</t>
  </si>
  <si>
    <t>AS0270</t>
  </si>
  <si>
    <t>ACTTCTGGTGCAACAAACTCCCATGGTGTGACGGGCGGTGTGTACAAGGCCCGGGAACGTATTCACCGCGGCATTCTGATCCGCGATTACTAGCGATTCCGACTTCATGGAGTCGAGTTGCAGACTCCAATCCGGACTACGATCGGCTTTTTGAGATTAGCATCCTATCGCTAGGTAGCAACCCTTTGTACCGACCATTGTAGCACGTGTGTAGCCCTGGTCGTAAGGGCCATGATGACTTGACGTCGTCCCCGCCTTCCTCCAGTTTGTCACTGGCAGTATCCTTAAAGTTCCCATCCGAAATGCTGGCAAGTAAGGAAAAGGGTTGCGCTCGTTGCGGGACTTAACCCAACATCTCACGACACGAGCTGACGACAGCCATGCAGCACCTGTATGTAAGTTCCCGAAGGCACCAATCCATCTCTGGAAAGTTCTTACTATGTCAAGACCAGGTAAGGTTCTTCGCGTTGCATCGAATTAAACCACATGCTCCACCGCTTGTGCGGGCCCCCGTCAATTCATTTGAGTTTTAGTCTTGCGACCGTACTCCCCAGGCGGTCTACTTATCGCGTTAGCTGCGCCACTAAAGCCTCAAAGGCCCCAACGGCTAGTAGACATCGTTTACGGCATGGACTACCAGGGTATCTAATCCTGTTTGCTCC</t>
  </si>
  <si>
    <t>AS0272</t>
  </si>
  <si>
    <t>AGGCTAGCT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CCCCAACGGCTAGTAGACATCGTTTA</t>
  </si>
  <si>
    <t>AS0274</t>
  </si>
  <si>
    <t>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CCCCAACGGCTAGTAGACATCGTTTACGGCATGGACTACCAGGGTATCTAATCCTGTTTGCTCCCCATGCTTTCGTACCTCAGCGTCAGTATTAGGCCAGATGGCTGCCTTCGCCATCGGTATTCCTCCAGATCTCTACGCATTTCACCGCTACACCTGGAATT</t>
  </si>
  <si>
    <t>AS0285</t>
  </si>
  <si>
    <t>AGACTACCTACTTCTGGTGCAACAAACTCCCATGGTGTGACGGGCGGTGTGTACAAGGCCCGGGAACGTATTCACCGCGGCATTCTGATCCGCGATTACTAGCGATTCCGACTTCATGGAGTCGAGTTGCAGACTCCAATCCGGACTACGATCGGCTTTTTGAGATTAGCATCCTATCGCTAGGTAGCAACCCTTTGTACCGACCATTGTAGCACGTGTGTAGCCCTGGTCGTAAGGGCCATGATGACTTGACGTCGTCCCCGCCTTCCTCCAGTTTGTCACTGGCAGTATCCTTAAAGTTCCCATCCGAAATGCTGGCAAGTAAGGAAAAGGGTTGCGCTCGTTGCGGGACTTAACCCAACATCTCACGACACGAGCTGACGACAGCCATGCAGCACCTGTATGTAAGTTCCCGAAGGCACCAATCCATCTCTGGAAAGTTCTTACTATGTCAAGACCAGGTAAGGTTCTTCGCGTTGCATCGAATTAAACCACATGCTCCACCGCTTGTGCGGGCCCCCGTCAATTCATTTGAGTTTTAGTCTTGCGACCGTACTCCCCAGGCGGTCTACTTATCGCGTTAGCTGCGCCACTAAAGCCTCAAAGGCCCCAACGGCTAGTAGACATCGTTTACGGCATGGACTACCAGGGTATCTAATCCTGTTTGCTCCCCATGCTTTCGTACCTCAGCGTCAGTATTAGGCCAGATGGCTGCCTTCGCCATCGGTATTCCTCCAGATCTCTACGCATTTCACCGCTACACCTGGNAATTCTACCATCCTCTCCCATACTCTAGCTTCCCAGTATCGAATG</t>
  </si>
  <si>
    <t>AS0349</t>
  </si>
  <si>
    <t>TACCTACTTCTGGTGCAACAAACTCCCATGGTGTGACGGGCGGTGTGTACAAGGCCCGGGAACGTATTCACCGCGGCATTCTGATCCGCGATTACTAGCGATTCCGACTTCATGGAGTCGAGTTGCAGACTCCAATCCGGACTACGATCGGCTTTTTGAGATTAGCATCACATCGCTGTGTAGCAACCCTTTGTACCGACCATTGTAGCACGTGTGTAGCCCTGGCCGTAAGGGCCATGATGACTTGACGTCGTCCCCGCCTTCCTCCAGTTTGTCACTGGCAGTATCCTTAAAGTTCCCATCCGAAATGCTGGCAAGTAAGGAAAAGGGTTGCGCTCGTTGCGGGACTTAACCCAACATCTCACGACACGAGCTGACGACAGCCATGCAGCACCTGTATCAGAGTTCCCGAAGGCACCAATCCATCTCTGGAAAGTTCTCTGTATGTCAAGGCCAGGTAAGGTTCTTCGCGTTGCATCGAATTAAACCACATGCTCCACCGCTTGTGCGGGCCCCCGTCAATTCATTTGAGTTTTAGTCTTGCGACCGTACTCCCCAGGCGGTCTACTTATCGCGTTAGCTGCGCCACTAAAGCCTCAAAGGCCCCAACGGCTAGTAGACATCGTTTACGGCATGGACTACCAGGGTATCTAATCCTGTTTGCTCCCCATGCTTTCGCACCTCAGTGTCAGTATTAGGCCAGATGGCTGCCTTCGCCATCGGTATTCCTCCAGATCTCTA</t>
  </si>
  <si>
    <t>AS0396</t>
  </si>
  <si>
    <t>TCTTTGCAGTTAGGCTAGCT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CCCCAACGGCTAGTAGACATCGTTTACGGCATGGACTACCAGGGTATCTAATCCTGTTTGCTCCCCATGCTTTCGTACCTCAGCGTCAGTATTAGGCCAGATGGCTGCCTTCG</t>
  </si>
  <si>
    <t>AS0397</t>
  </si>
  <si>
    <t>TTAGACTACCTACTTCTGGTGCAACAAACTCCCATGGTGTGACGGGCGGTGTGTACAAGGCCCGGGAACGTATTCACCGCGGCATTCTGATCCGCGATTACTAGCGATTCCGACTTCATGGAGTCGAGTTGCAGACTCCAATCCGGACTACGATCGGCTTTTTGAGATTAGCATCCTATCGCTAGGTAGCAACCCTTTGTACCGACCATTGTAGCACGTGTGTAGCCCTGGTCGTAAGGGCCATGATGACTTGACGTCGTCCCCGCCTTCCTCCAGTTTGTCACTGGCAGTATCCTTAAAGTTCCCATCCGAAATGCTGGCAAGTAAGGAAAAGGGTTGCGCTCGTTGCGGGACTTAACCCAACATCTCACGACACGAGCTGACGACAGCCATGCAGCACCTGTATGTAAGTTCCCGAAGGCACCAATCCATCTCTGGAAAGTTCTTACTATGTCAAGACCAGGTAAGGTTCTTCGCGTTGCATCGAATTAAACCACATGCTCCACCGCTTGTGCGGGCCCCCGTCAATTCATTTGAGTTTTAGTCTTGCGACCGTACTCCCCAGGCGGTCTACTTATCGCGTTAGCTGCGCCACTAAAGCCTCAAAGGCCCCAACGGCTAGTAGACATCGTTTACGGCATGGACTACCAGGGTATCTAATCCTGTTTGCTCCCCATGCTTTCGTACCTCAGCGTCAGTATTAGGCCAGATGGCTGCCTTCGCCATCGGTATTCCTCCAGAT</t>
  </si>
  <si>
    <t>AS0399</t>
  </si>
  <si>
    <t>GACTACCT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GACATTACTCGCTGGCAAA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CCCCAACGGCTAGTAGACATCGTTTACGGCATGGACTACCAGGGTATCTAATCCTGTTTGCTCCCCATGCTTTCGTACCTCAGCGTCAGTATTAGGCCAGATGGCTGCCTTCGCCATCGGTATTCCTCCAGATCTCTACGCATTTCACCGCTACACCTGGAATT</t>
  </si>
  <si>
    <t>AS0402</t>
  </si>
  <si>
    <t>CTACTTCTGGTGCAACAAACTCCCATGGTGTGACGGGCGGTGTGTACAAGGCCCGGGAACGTATTCACCGCGGCATTCTGATCCGCGATTACTAGCGATTCCGACTTCATGGAGTCGAGTTGCAGACTCCAATCCGGACTACGATCGGCTTTTTGAGATTAGCATCACATCGCTGT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CCCCAACGGCTAGTAGACATCGTTTACGGCATGGACTACCAGGGTATCTAATCCTGTTTGC</t>
  </si>
  <si>
    <t>AS0432</t>
  </si>
  <si>
    <t>CTTTGCAGTTAGGCTAGCT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CCCCAACGGCTAGTAGACATCGTTTACGGCATGGACTACCAGGGTATCTAATCCTGTTTGCTCCCCATGCTTTCGTACCTCAGCGTCAGTATTAGGCCAGATGGCTGCCTTCGCCATCGGTATTCCTCCAGATCTCTACGCATTTCACCGCTACACCTGGAATTCTACCATCCTCTC</t>
  </si>
  <si>
    <t>AS0525</t>
  </si>
  <si>
    <t>AGACTACCTACTTCTGGNGCAACAAACTCCCATGNTGNNNNNNGCGGTGTGTACAAGGCCCGGGAACGTATTCACCGCGGCATTCTGATCCGCGATTACTAGCGATTCCGACTTCACGCAGTCGAGTTGCAGACTGCGATCCGGACTACGATCGGCTTTTTGAGATTAGCATCCTCTCGCGAGGTAGCAACCCTTTGTACCGACCATTGTAGCACGTGTGTAGCCCTGGCCGTAAGGGCCATGATGACTTGACGTCGTCCCCGCCTTCCTCCAGTTTGTCACTGGCAGTATCCTTAAAGTTCCCGGCATTACCCGCTGGCAAATAAGGAAAAGGGTTGCGCTCGTTGCGGGACTTAACCCAACATCTCACGACACGAGCTGACGACAGCCATGCAGCACCTGTATCTAAGTTCCCGAAGGCACCAATCCATCTCTGGAAAGTTCTTAGTATGTCAAGGCCAGGTAAGGTTCTTCGCGTTGCATCGAATTAAACCACATGCTCCACCGCTTGTGCGGGCCCCCGTCAATTCATTTGAGTT</t>
  </si>
  <si>
    <t>AS0527</t>
  </si>
  <si>
    <t>TTAGACTACCTACTTCTGGTGCAACAAACTCCCATGGTGTGACGGGCGGTGTGTACAAGGCCCGGGAACGTATTCACCGCGGCATTCTGATCCGCGATTACTAGCGATTCCGACTTCACGCAGTCGAGTTGCAGACTGCGATCCGGACTACGATCGGCTTTTTGAGATTAGCATCCTCTCGCGAGGTAGCAACCCTTTGTACCGACCATTGTAGCACGTGTGTAGCCCTGGCCGTAAGGGCCATGATGACTTGACGTCGTCCCCGCCTTCCTCCAGTTTGTCACTGGCAGTATCCTTAAAGTTCCCGGCATTACCCGCTGGCAAATAAGGAAAAGGGTTGCGCTCGTTGCGGGACTTAACCCAACATCTCACGACACGAGCTGACGACAGCCATGCAGCACCTGTATCTAAGTTCCCGAAGGCACCAATCCATCTCTGGAAAGTTCTTAGTATGTCAAGGCCAGGTAAGGTTCTTCGCGTTGCATCGAATTAAACCACATGCTCCACCGC</t>
  </si>
  <si>
    <t>AS0532</t>
  </si>
  <si>
    <t>CGGTTAGACTACCTACTTCTGGTGCAACAAACTCCCATGGTGTGACGGGCGGTGTGTACAAGGCCCGGGAACGTATTCACCGCGGCATTCTGATCCGCGATTACTAGCGATTCCGACTTCACGCAGTCGAGTTGCAGACTGCGATCCGGACTACGATCGGCTTTTTGAGATTAGCATCTCCTCGCGGAGTAGCAACCCTTTGTACCGACCATTGTAGCACGTGTGTAGCCCTGGTCGTAAGGGCCATGATGACTTGACGTCGTCCCCGCCTTCCTCCAGTTTGTCACTGGCAGTATCCTTAAAGTTCCCGGCTTAACCCGCTGGCAAATAAGGAAAAGGGTTGCGCTCGTTGCGGGACTTAACCCAACATCTCACGACACGAGCTGACGACAGCCATGCAGCACCTGTATGTAAGTTCCCGAAGGCACCAATCCATCTCTGGAAAGTTCTTACTATGTCAAGACCAGGTAAGGTTCTTCGCGTTGC</t>
  </si>
  <si>
    <t>AS0537</t>
  </si>
  <si>
    <t>GACTACCTACTTCTGGTGCAACAAACTCCCATGGTGTGACGGGCGGTGTGTACAAGGCCCGGGAACGTATTCACCGCGGCATTCTGATCCGCGATTACTAGCGATTCCGACTTCACGCAGTCGAGTTGCAGACTGCGATCCGGACTACGATCGGCTTTTTGAGATTAGCATCCTCTCGCGAGGTAGCAACCCTTTGTACCGACCATTGTAGCACGTGTGTAGCCCTGGCCGTAAGGGCCATGATGACTTGACGTCGTCCCCGCCTTCCTCCAGTTTGTCACTGGCAGTATCCTTAAAGTTCCCGGCATTACCCGCTGGCAAATAAGGAAAAGGGTTGCGCTCGTTGCGGGACTTAACCCAACATCTCACGACACGAGCTGACGACAGCCATGCAGCACCTGTATCTAAGTTCCCGAAGGCACCAATCCATCTCTGGAAAGTTCTTAGTATGTCAAGGCCAGGTAAGGTTCTTCGCGTTGCATCGAATTAAACCACATGCTCCACCGCTTGTGCGGGCCCCCGTCAATTCATTT</t>
  </si>
  <si>
    <t>AS0538</t>
  </si>
  <si>
    <t>TCCTCCTTGCGGTTAGACTACCTACTTCTGGTGCAACAAACTCCCATGGTGTGACGGGCGGTGTGTACAAGGCCCGGGAACGTATTCACCGCGGCATTCTGATCCGCGATTACTAGCGATTCCGACTTCACGCAGTCGAGTTGCAGACTGCGATCCGGACTACGATCGGCTTTTTGAGATTAGCATCCTCTCGCGAGGTAGCAACCCTTTGTACCGACCATTGTAGCACGTGTGTAGCCCTGGCCGTAAGGGCCATGATGACTTGACGTCGTCCCCGCCTTCCTCCAGTTTGTCACTGGCAGTATCCTTAAAGTTCCCGGCATTACCCGATGGCAAATAAGGAAAAGGGTTGCGCTCGTTGCGGGACTTAACCCAACATCTCACGACACGAGCTGACGACAGCCATGCAGCACCTGTATCTAAGTTCCCGAAGGCACCAATCCATCTCTGGAAAGTTCTTAGTATGTCAAGGCCAGGTAAGGTTCTTCGCGTTGCATCGAATTAAACCACATGCTCCACCGCTTGTGC</t>
  </si>
  <si>
    <t>AS0600</t>
  </si>
  <si>
    <t>ACTTCTGGTGCAACAAACTCCCATGGTGNNNNNNN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</t>
  </si>
  <si>
    <t>AS0643</t>
  </si>
  <si>
    <t>TACAAGGCCCGGGAACGTATTCACCGCGGCATTCTGATCCGCGATTACTAGCGATTCCGACTTCATGGAGTCGAGTTGCAGACTCCAATCCGGACTACGATCGGCTTTTTGAGATTAGCATCCTATCGCTAGGTAGCAACCCTTTGTACCGACCATTGTAGCACGTGTGTAGCCCTGGCCGTAAGGGCCATGATGACTTGACGTCGTCCCCGCCTTCCTCCAGTTTGTCACTGGCAGTATCCTTAAAGTTCCCGACATTACTCGCTGGCAAATAAGGAAAAGGGTTGCGCTCGTTGCGGGACTTAACCCAACATCTCACGACACGAGCTGACGACAGCCATGCAGCACCTGTATGTAAGTTCCCGAAGGCACCAATCCATCTCTGGAAAGTTCTTACTATGTCAAGGCCAGGTAAGGTTCTTCGCGTTGCATCGAATTAAACCACATGCTCCACCGCTTGTGCGGGCCCCCGTCAATTCATTTGAGTTTTAGTCTTGCGACCGTACTCCCCAGGCGGTCTA</t>
  </si>
  <si>
    <t>AS0704</t>
  </si>
  <si>
    <t>TACCTACTTCTGGTGCAACAAACTCCCATGGNNNNNNNGGNGGTGTGTACAAGGCCCGGGAACGTATTCACCGCGGNATTCTGATCCGCGATTACTAGCGATTCCGACTTCATGGAGTCGAGTTGCAGACTCCAATCCGGACTACGATCGGCTTTTTGAGATTAGCATCCTATCGCTAGGTAGCAACCCTTTGTACCGACCATTGTAGCACGTGTGTAGCCCTGGTCGTAAGGGCCATGATGACTTGACGTCGTCCCCGCCTTCCTCCAGTTTGTCACTGGCAGTATCCTTAAAGTTCCCGGCTTAACCCGCTGGCAAATAAGGAAAAGGGTTGCGCTCGTTGCGGGACTTAACCCAACATCTCACGACACGAGCTGACGACAGCCATGCAGCACCTGTATGTAAGTTCCCGAAGGCACCAATCCATCTCTGGAAAGTTCTTACTATGTCAAGACCAGGTAAGGTTCTTCGCGTTGCATCGAATTAAACCACATGCTCCACCGCTTGTGCGGGCCCCCGTCAATTCATTTGAGTTTTAGTCTTGCGACCGTACTCCCCAGGCGGTCTACTTATCGCGTTAGCTGCGCCACTAAAGCCTCAAAGGCCCCAACGGCTAGTAGACATCGTTTACGGCATGGACTACCAGGGTATCTAATCCTG</t>
  </si>
  <si>
    <t>AS0722</t>
  </si>
  <si>
    <t>CGTCCTCCTTACGGTTAGACTACCTACTTCTGGTGCAACAAACTCCCATGGTGTGACGGGCGGTGTGTACAAGGCCCGGGAACGTATTCACCGCGGCATTCTGATCCGCGATTACTAGCGATTCCGACTTCATGGAGTCGAGTTGCAGACTCCAATCCGGACTACGATCGGCTTTTTGAGATTAGCATCCTATCGCTAGGTAGCAACCCTTTGTACCGACCATTGTAGCACGTGTGTAGCCCTGGTCGTAAGGGCCATGATGACTTGACGTCGTCCCCGCCTTCCTCCAGTTTGTCACTGGCAGTATCCTTAAAGTTCCCGGCTTAACCCGCTGGCAAATAAGGAAAAGGGTTGCGCTCGTTGCGGGACTTAACCCAACATCTCACGACACGAGCTGACGACAGCCATGCAGCACCTGTATGTAAGTTCCCGAAGGCACCAATCCATCTCTGGAAAGTTCTTACTATGTCAAGACCAGGTAAGGTTCTTCGCGTTGCATCGAATTAAACCACATGCTCCACCGCTTGTGCGGGCCCCCGTCAATTCATTTGAGTTTTAGTCTTGCGACCGTACTCCCCAGGCGGTCTACTTATCGCGTTAGCTGCGCCACTAAA</t>
  </si>
  <si>
    <t>AS0741</t>
  </si>
  <si>
    <t>TTGCGGTTAGACTACCTACTTCTGGTGCAACAAACTCCCATGGTGTGANGGGCGGTGTGTACAAGGCCCGGGAACGTATTCACCGCGGCATTCTGATCCGCGATTACTAGCGATTCCGACTTCATGGAGTCGAGTTGCAGACTCCAATCCGGACTACGATCGGCTTTTTGAGATTAGCATCCTATCGCTAGGTAGCAACCCTTTGTACCGACCATTGTAGCACGTGTGTAGCCCTGGCCGTAAGGGCCATGATGACTTGACGTCGTCCCCGCCTTCCTCCAGTTTGTCACTGGCAGTATCCTTAAAGTTCCCGACATTACTCGCTGGCAAA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CCCCAACGGCTAGTAGACATCGTTTA</t>
  </si>
  <si>
    <t>AS0788</t>
  </si>
  <si>
    <t>GGTTAGACTACCT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GACATTACTCGCTGGCAAATAAGGAAAAGGGTTGCGCTCGTTGCGGGACTTAACCCAACATCTCACGACACGAGCTGACGACAGCCATGCAGCACCTGTATCTAGATTCCCGAAGGCACCAATCCATCTCTGGAAAGTTTCTAGTATGTCAAGGCCAGGTAAGGTTCTTCGCGTTGCATCGAATTAAACCACATGCTCCACCGCTTGTGCGGGCCCCCGTCAATTCATTTGAGTTTTAGTCTTGCG</t>
  </si>
  <si>
    <t>AS0795</t>
  </si>
  <si>
    <t>CCTCCTTGCGGTTAGACTACCT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GACATTACTCGCTGGCAAATAAGGAAAAGGGTTGCGCTCGTTGCGGGACTTAACCCAACATCTCACGACACGAGCTGACGACAGCCATGCAGCACCTGTATCTAGATTCCCGAAGGCACCAATCCATCTCTGGAAAGTTTCTAGTATGTCAAGGCCAGGTAAGGTTCTTCGCGTTGCATCGAATTAAACCACATGCTCCACCGCTTGTGCGGGCCCCCGTCAATTCATTTGAGTTTTAGTCTTGCGACCGTACTCCCCAGGCGGTCTACTTATCGCGTTAGCT</t>
  </si>
  <si>
    <t>AS0796</t>
  </si>
  <si>
    <t>TTAGACTACCTACTTCTGGTGCAACAAACTCCCATGGTGTGACGGGCGGTGTGTACAAGGCCCGGGAACGTATTCACCGCGGCATTCTGATCCGCGATTACTAGCGATTCCGACTTCATGGAGTCGAGTTGCAGACTCCAATCCGGACTACGATCGGCTTTTTGAGATTAGCATCCTATCGCTAGGTAGCAACCCTTTGTACCGACCATTGTAGCACGTGTGTAGCCCTGGTCGTAAGGGCCATGATGACTTGACGTCGTCCCCGCCTTCCTCCAGTTTGTCACTGGCAGTATCCTTAAAGTTCCCGACATTACTCGCTGGCAAATAAGGAAAAGGGTTGCGCTCGTTGCGGGACTTAACCCAACATCTCACGACACGAGCTGACGACAGCCATGCAGCACCTGTATGTAAGTTCCCGAAGGCACCAATCCATCTCTGGAAAGTTCTTACTATGTCAAGACCAGGTAAGGTTCTTCGCGTTGCATCGAATTAAACCACATGCTCCACCGCTTGTGCGGGCCCCCGTCAATTCATTTGAGTTTTAGTCTTGCGACCGTACTCCCCAGGCGGTCTACTTATCGCGTTAGCTG</t>
  </si>
  <si>
    <t>AS0804</t>
  </si>
  <si>
    <t>GTTAGACTACCT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GACATTACTCGCTGGCAAA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CCCCAACGGCTAGTAGACATCGT</t>
  </si>
  <si>
    <t>AS0920</t>
  </si>
  <si>
    <t>CTTTGCAGTTAGGCTAGCT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</t>
  </si>
  <si>
    <t>AS0925</t>
  </si>
  <si>
    <t>TGCNGTTAGGCTAGCTACTTCTGGTGCAACAAACTCCCATGGTGTGACGGGCGGTGTGTACAAGGCCCGGGAACGTATTCACCGCGGCATTCTGATCCGCGATTACTAGCGATTCCGACTTCATGGAGTCGAGTTGCAGACTCCAATCCGGACTACGATCGGCTTTN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</t>
  </si>
  <si>
    <t>AS0939</t>
  </si>
  <si>
    <t>TAGGCTAGCT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</t>
  </si>
  <si>
    <t>AS0940</t>
  </si>
  <si>
    <t>NGTTAGGCTAGCT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</t>
  </si>
  <si>
    <t>AS0941</t>
  </si>
  <si>
    <t>CTAGCT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CCCCAACGGCTAGTAGACATCGTTTACGGCATGGACTACCAGGG</t>
  </si>
  <si>
    <t>AS0955</t>
  </si>
  <si>
    <t>GGCTAGCTACTTCTGGTGCAACAAACTCCCATGGTGNGANNGG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CCCCAACGGCTAGTAGACATCGTTTACGGCATGGACTACCAGGGTATCTAATCC</t>
  </si>
  <si>
    <t>AS0960</t>
  </si>
  <si>
    <t>CTAGCT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CCACTAAAG</t>
  </si>
  <si>
    <t>AS0961</t>
  </si>
  <si>
    <t>AGCT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</t>
  </si>
  <si>
    <t>AS1059</t>
  </si>
  <si>
    <t>TACCTACTTCTGGTGCAACAAACTCCCATGGTGTNNNNNNCGGTGTGTACAAGGCCCGGGAACGTATTCACCGCGGCATTCTGATCCGCGATTACTAGCGATTCCGACTTCATGGAGTCGAGTTGCAGACTCCAATCCGGACTACGATCGGCTTTTTGAGATTAGCATCCTATCGCTAGGTAGCAACCCTTTGTACCGACCATTGTAGCACGTGTGTAGCCCTGGCCGTAAGGGCCATGATGACTTGACGTCGTCCCCGCCTTCCTCCAGTTTGTCACTGGCAGTATCCTTAAAGTTCCCGACATTACTCGCTGGCAAA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CCCCAACGGCTAGTAGACATCGTTTACGGCATGGACTA</t>
  </si>
  <si>
    <t>AS1063</t>
  </si>
  <si>
    <t>TGCGGTTAGACTACCTACTTCTGGTGCAACAAACTCCCATGGTGNNNNNNNCGGTGTGTACAAGGCCCGGGAACGTATTCACCGCGGCATTCTGATCCGCGATTACTAGCGATTCCGACTTCATGGAGTCGAGTTGCAGACTCCAATCCGGACTACGATCGGCTTTTTGAGATTAGCATCCTATCGCTAGGTAGCAACCCTTTGTACCGACCATTGTAGCACGTGTGTAGCCCTGGCCGTAAGGGCCATGATGACTTGACGTCGTCCCCGCCTTCCTCCAGTTTGTCACTGGCAGTATCCTTAAAGTTCCCGACATTACTCGCTGGCAAATAAGGAAAAGGGTTGCGCTCGTTGCGGGACTTAACCCAACATCTCACGACACGAGCTGACGACAGCCATGCAGCACCTGTATCTAGATTCCCGAAGGCACCAATCCATCTCTGGAAAGTTTCTAGTATGTCAAGGCCAGGTAAGGTTCTTCGCGTTGCATCGAATTAAACCACATGCTCCACCGCTTGTGCGGGCCCCCGTCAATTCATTTGAGTTTTAGTCTTGCGACCGTACTCCCCAGGCGGTCTACTTATCGCGTTAGCTG</t>
  </si>
  <si>
    <t>AS1065</t>
  </si>
  <si>
    <t>ACTACCTACTTCTGGTGCAACAAACTCCCATGGNGNNNNNNNNGGTGTGTACAAGGCCCGGGAACGTATTCACCGCGGCATTCTGATCCGCGATTACTAGCGATTCCGACTTCATGGAGTCGAGTTGCAGACTCCAATCCGGACTACGATCGGCTTTTTGAGATTAGCATCCTATCGCTAGGTAGCAACCCTTTGTACCGACCATTGTAGCACGTGTGTAGCCCTGGCCGTAAGGGCCATGATGACTTGACGTCGTCCCCGCCTTCCTCCAGTTTGTCACTGGCAGTATCCTTAAAGTTCCCGACATTACTCGCTGGCAAATAAGGAAAAGGGTTGCGCTCGTTGCGGGACTTAACCCAACATCTCACGACACGAGCTGACGACAGCCATGCAGCACCTGTATCTAGATTCCCGAAGGCACCAATCCATCTCTGGAAAGTTTCTAGTATGTCAAGGCCAGGTAAGGTTCTTCGCGTTGCATCGAATTAAACCACATGCTCCACCGCTTGTGCGGGCCCCCGTCAATTCATTTGAGTTTTAGTCTTGCGACCGTACTCCCCAGGCGGTCTACTTATCGCGTTAGCTGC</t>
  </si>
  <si>
    <t>AS1136</t>
  </si>
  <si>
    <t>TTAGGCTAGCTACTTCTGGTGCAACAAACTCCCATGGTGTNNNNNN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CCCCAACGGCTAGTAGACATCGTTTACGGCATGGACTACCAGGGTATCTAATCCTGTTT</t>
  </si>
  <si>
    <t>AS1137</t>
  </si>
  <si>
    <t>GGCTAGCTACTTCTGGTGCAACAAACTCCCATGGTGTGANNGG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CCCCAACGGCTAGTAGACATCG</t>
  </si>
  <si>
    <t>AS1151</t>
  </si>
  <si>
    <t>AGGCTAGCTACTTCTGGTGCAACAAACTCCCATGGTNNNNNNNGCGGNGTGTACAAGGCCCGGGAACGTATTCACCGCGGCATTCTGATCCGCGATTACTAGCGATTCCGACTTCATGGAGTCGAGTTGCAGACTCCAATCCGGACTACGATCGGCTTTTTGAGATTAGCATCACATCGCTGT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CCCCAACGGCTAGTAGACATCGTTTACGGC</t>
  </si>
  <si>
    <t>AS1181</t>
  </si>
  <si>
    <t>GTTAGGCTAGCTACTTCTGGTGCAACAAACTCCCATGGTGNGNNNGG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</t>
  </si>
  <si>
    <t>Ceftazidime</t>
  </si>
  <si>
    <t xml:space="preserve">Manure </t>
  </si>
  <si>
    <t xml:space="preserve">Fly </t>
  </si>
  <si>
    <t>Acinetobacter Spp.</t>
  </si>
  <si>
    <t>≤14</t>
  </si>
  <si>
    <t>Penicillin</t>
  </si>
  <si>
    <t>AS0205</t>
  </si>
  <si>
    <t>Enterococcus</t>
  </si>
  <si>
    <t>ACAAGGCCCGGGAACGTATTCACCGCGGCGNTGCTGATCCGCGATTACTAGCGATTCCGGCTTCATGTAGGCGANTTGCAGCCTACAATCCGAACTGAGAGAAGCTTTAAGAGATTAGCTTAGCCTCGCGACTTCGCGACTCGTTGTACTTCCCATTGTAGCACGTGTGTAGCCCAGGTCATAAGGGGCATGATGATTTGACGTCATCCCCACCTTCCTCCGGTTTGTCACCGGCAGTCTTGCTAGAGTGCCCAACTAAATGATGGCAACTAACAATAAGGGTTGCGCTCGTTGCGGGACTTAACCCAACATCTCACGACACGAGCTGACGACAACCATGCACCACCTGTCACTTTGCCCCCGAAGGGGAAGCTCTATCTCTAGAGTGGTCAAAGGATGTCAAGACCTGGTAAGGTTCTTCGCGTTGCTTCGAATTAAACCACATGCTCCACCGCTTGTGCGGGCCCCCGTCAATTCCTTTGAGTTTCAACCTTGCGGTCGTACTCCCCAGGCGGAGTGCTT</t>
  </si>
  <si>
    <t>AS0735</t>
  </si>
  <si>
    <t>ACCTCACCGACTTCGGGTGTTACAAACTCTCGTGGTGTGANNGGCGGTGTGTACAAGGCCCGGGAACGTATTCACCGCGGCGTGCTGATCCGCGATTACTAGCGATTCCGGCTTCATGTAGGCGAGTTGCAGCCTACAATCCGAACTGAGAGAAGCTTTAAGAGATTAGCTTAGCCTCGCGACTTCGCAACTCGTTGTACTTCCCATTGTAGCACGTGTGTAGCCCAGGTCATAAGGGGCATGATGATTTGACGTCATCCCCACCTTCCTCCGGTTTGTCACCGGCAGTCTCGCTAGAGTGCCCAACTAAATGATGGCAACTAACAATAAGGGTTGCGCTCGTTGCGGGACTTAACCCAACATCTCACGACACGAGCTGACGACAACCATGCACCACCTGTCACTTTGCCCCCGAAGGGGAAGCTCTATCTCTAGAGTGGTCAAAGGATGTCAAGACCTGGTAAGGTTCTTCGCGTTGCTTCGAATTAAACCACATGCTCCACCGCTTGTGCGGGCCCCCGTCAATTCCTTTGAGTTTCAACCTTGCGGTCGTA</t>
  </si>
  <si>
    <t>AS0745</t>
  </si>
  <si>
    <t>TACCTCACCGACTTCGGGTGTTACAAACTTTCGTGGTGTGACGGGCGGTGTGTACAAGGCCCGGGAACGTATTCACCGCGGCGTGCTGATCCGCGATTACTAGCGATTCCGGCTTCATGTAGGCGAGTTGCAGCCTACAATCCGAACTGAGAGAAGCTTTAAGAGATTTGCATGACCTCGCGGCCTAGCGACTCGTTGTACTTCCCATTGTAGCACGTGTGTAGCCCAGGTCATAAGGGGCATGATGATTTGACGTCATCCCCACCTTCCTCCGGTTTGTCACCGGCAGTCTCGCTAGAGTGCCCAACTGAATGATGGCAACTAACAATAAGGGTTGCGCTCGTTGCGGGACTTAACCCAACATCTCACGACACGAGCTGACGACAACCATGCACCACCTGTCACTTTGTCCCCGAAGGGAAAGCTCTATCTCTAGAGTGGTCAAAGGATGTCAAGACCTGGTAAGGTTCTTCGCGTTGCTTCGAATTAAACCACATGCTCCACCGCTTGTGCGGGCCCCCGTCAATTCCTTTGAGTTTCAACCTTGCGGTCGTACTCCCCAGGCGGAGTGCTTAATGCGTTTGCTGC</t>
  </si>
  <si>
    <t>AS0798</t>
  </si>
  <si>
    <t>TCACCGACTTCGGGTGTTACAAACTCTCGTGGTGTGACGGGCGGTGTGTACAAGGCCCGGGAACGTATTCACCGCGGCGTGCTGATCCGCGATTACTAGCGATTCCGGCTTCATGCAGGCGAGTTGCAGCCTGCAATCCGAACTGAGAGAAGCTTTAAGAGATTTGCATGACCTCGCGGTCTAGCGACTCGTTGTACTTCCCATTGTAGCACGTGTGTAGCCCAGGTCATAAGGGGCATGATGATTTGACGTCATCCCCACCTTCCTCCGGTTTGTCACCGGCAGTCTCGCTAGAGTGCCCAACTAAATGATGGCAACTAACAATAAGGGTTGCGCTCGTTGCGGGACTTAACCCAACATCTCACGACACGAGCTGACGACAACCATGCACCACCTGTCACTTTGTCCCCGAAGGGAAAGCTCTATCTCTAGAGTGGTCAAAGGATGTCAAGACCTGGTAAGGTTCTTCGCGTTGCTTCGAATTAAACCACATGCTCCACCGCTTGTGCGGGCCCCCGTCAATTCCTTTGAGTTTCAACCTTGCGGTCGTACTCCCCAGGCGGAGTGCTTAATGCGTTTGCTGCAGCACTGAAGGGCGGAAACCCTCCAACACTTAGCACTCATCGTTTACGGCGTGGACTACCAGGGTATCTA</t>
  </si>
  <si>
    <t>AS0884</t>
  </si>
  <si>
    <t>CCNAAAGGTTACCTCACCGACTTCGGGTGTTACAAACTCTCGTGGTGTGNNNGGNGGTGTGTACAAGGCCCGGGAACGTATTCACCGCGGCGTGCTGATCCGCGATTACTAGCGATTCCGGCTTCATGTAGGCGAGTTGCAGCCTACAATCCGAACTGAGAGAAGCTTTAAGAGATTAGCTTAGCCTCGCGACTTTGCGACTCGTTGTACTTCCCATTGTAGCACGTGTGTAGCCCAGGTCATAAGGGGCATGATGATTTGACGTCATCCCCACCTTCCTCCGGTTTGTCACCGGCAGTCTTGCTAGAGTGCCCAACTAAATGATGGCAACTAACAATAAGGGTTGCGCTCGTTGCGGGACTTAACCCAACATCTCACGACACGAGCTGACGACAACCATGCACCACCTGTCACTTTGCCCCCGAAGGGGAAGCTCTATCTCTAGAGTGGTCAAAGGATGTCAAGACCTGGTAAGGTTCTTCGCGTTGCTTCGAATTAAACCACATGCTCCACCGCTTGTGCGGGCCCCCGTCAATTCCTTTGAGTTTCAACCTTGCGGTCGTACTCCCCAGGCGGAGTGCTTAATGCGTTAGCTGCAGCACTGA</t>
  </si>
  <si>
    <t>AS0987</t>
  </si>
  <si>
    <t>TACCTCACCGACTTCGGGTGTTACAAACTCTCGTGNNNNNNNNNNNNNTGTGTACAAGGCCCGGGAACGTATTCACCGNNNNNNNNTGATCCGCGATTACTAGCGATTCCGGCTTCATGCAGGCGAGTTGCAGCCTGCAATCCGAACTGAGAGAAGCTTTAAGAGATTTGCATGACCTCGCGGTCTAGCGACTCGTTGTACTTCCCATTGTAGCACGTGTGTAGCCCAGGTCATAAGGGGCATGATGATTTGACGTCATCCCCACCTTCCTCCGGTTTGTCACCGGCAGTCTCGCTAGAGTGCCCAACTAAATGATGGCAACTAACAATAAGGGTTGCGCTCGTTGCGGGACTTAACCCAACATCTCACGACACGAGCTGACGACAACCATGCACCACCTGTCACTTTGTCCCCGAAGGGAAAGCTCTATCTCTAGAGTGGTCAAAGGATGTCAAGACCTGGTAAGGTTCTTCGCGTTGCTTCGAATTAAACCACATGCTCCACCGCTTGTGCGGGCCCCCGTCAATTCCTTTGAGTTTCAACCTTGCGGTCGTACTCCCCAGGCGGAGTGCTTAATGCGTTTGCTGCAGCACTGAAGGGCGGAAACCCTCCAACACTTAGCACTCATCGTTTACGGCGTGGACTACCAGGGTATCTAATCCTGTTTGCTCCCCACGCTTTCGAGCCTC</t>
  </si>
  <si>
    <t>AS0988</t>
  </si>
  <si>
    <t>ACCGACTTCGGGTGTTACAAACTCTCGTGNNGNNNNNNGCGGTGTGTACAAGGCCCGGGAACGTATTCACCGCGGCGTGCTGATCCGCGATTACTAGCGATTCCGGCTTCATGTAGGCGAGTTGCAGCCTACAATCCGAACTGAGAGAAGCTTTAAGAGATTAGCTTAGCCTCGCGACTTCGCGACTCGTTGTACTTCCCATTGTAGCACGTGTGTAGCCCAGGTCATAAGGGGCATGATGANTTGACGTCNTCCCCNCCTTCNTCCGGTTN</t>
  </si>
  <si>
    <t>AS0995</t>
  </si>
  <si>
    <t>AGGNTACCTCACCGACTTCGGGTGTTACAAACTCTCGTGGTGTGACGGGCGGTGTGTACAAGGCCCGGGAACGTATTCACCGCGGCGTGCTGATCCGCGATTACTAGCGATTCCGGCTTCATGTAGGCGAGTTGCAGCCTACAATCCGAACTGAGAGAAGCTTTAAGAGATTAGCTTAGCCTCGCGACTTCGCGACTCGTTGTACTTCCCATTGTAGCACGTGTGTAGCCCAGGTCATAAGGGGCATGATGATTTGACGTCATCCCCACCTTCCTCCGGTTTGTCACCGGCAGTCTTGCTAGAGTGCCCAACTAAATGATGGCAACTAACAATAAGGGTTGCGCTCGTTGCGGGACTTAACCCAACATCTCACGACACGAGCTGACGACAACCATGCACCACCTGTCACTTTGCCCCCGAAGGGGAAGCTCTATCTCTAGAGTGGTCAAAGGATGTCAAGACCTGGTAAGGTTCTTCGCGTTGCTTCGAATTAAACCACATGCTCCACCGCTTGTGCGGGCCCCCGTCAATTCCTTTGAGTTTCAACCTTGCGGTCGTACTCCCCAGGCGGAGTGCTTAATGCGTTAGCTGCAGCACTGAAGGGCGGAAACCCTCCAACACTTAGCACTCATCGTTTACGGCGTGGACTACCAGGGTATCTAATCCTGTTTG</t>
  </si>
  <si>
    <t>AS1255</t>
  </si>
  <si>
    <t>NNTCGAACGCTTCTTTCCTCCCGAGTGCTTGCACTCAATTGGAAAGAGGAGNNNNNNACGGGTGAGTAACACGTGGGTAACCTACCCATCAGAGGGGGATAACACTTGGAAACAGGTGCTAATACCGCATAACAGTTTATGCCGCATGGCATAAGAGTGAAAGGCGCTTTCGGGTGTCGCTGATGGATGGACCCGCGGTGCATTAGCTAGTTGGTGAGGTAACGGCTCACCAAGGCCACGATGCATAGCCGACCTGAGAGGGTGATCGGCCACACTGGGACTGAGACACGGCCCAGACTCCTACGGGAGGCAGCAGTAGGGAATCTTCGGCAATGGACGAAAGTCTGACCGAGCAACGCCGCGTGAGTGAAGAAGGTTTTCGGATCGTAAAACTCTGTTGTTAGAGAAGAACAAGGACGTTAGTAACTGAACGTCCCCTGACGGTATCTAACCAGAAAGCCACGGCTAACTACGTGCCAGCAGCCGCGGTAATACGTAGGTGGCAAGCGTTGTCCGGATTTATTGGGCGTAAAGCGAGCGCAGGCGGTTTCTTAAGTCTGATGTGAAAGCCCCCGGCTCAACCGGGGAGGGTCATTGGAAACTGGGAGACTTGAGT</t>
  </si>
  <si>
    <t>AS0207</t>
  </si>
  <si>
    <t>CAAACTCTCGTGGTGTGACGGGCGGTGTGTACAAGGCCCGGGAACGTATTCACCGCGGCGTGCTGATCCGCGATTACTAGCGATTCCGGCTTCATGCAGGCGAGTTGCAGCCTGCAATCCGAACTGAGAGAAGCTTTAAGAGATTTGCATGACCTCGCGGTCTAGCGACTCGTTGTACTTCCCATTGTAGCACGTGTGTAGCCCAGGTCATAAGGGGCATGATGATTTGACGTCATCCCCACCTTCCTCCGGTTTGTCACCGGCAGTCTCGCTAGAGTGCCCAACTAAATGATGGCAACTAACAATAAGGGTTGCGCTCGTTGCGGGACTTAACCCAACATCTCACGACACGAGCTGACGACAACCATGCACCACCTGTCACTTTGTCCCCGAAGGGAAAGCTCTATCTCTAGAGTGGTCAAAGGATGTCAAGACCTGGTAAGGTTCTTCGCGTTGCTTCGAATTAAACCACATGCTCCACCGCTTGTGCGGGCCCCCGTCAATTCCTTTGAGTTTCAACCTTGCGGTCGTACTCCCCAGGCGGAGTGCTTAATGCGTTTGCTGCAGCACTGAAGGGCGGAAACCCTCCAACACTTAGCACTCATCGTTTACGGCGTGGACTACCAGGGTATCTAATCCTGTTTGCTCCCCACGCTTTCGAGCCTCAGCGTCAGTTACAGACCAGAGAGCCGCCTTCGCCACTGGTGTTCCTCCATATATCTACGCATTTCACCGCTACACATGGAATT</t>
  </si>
  <si>
    <t>≤ 16</t>
  </si>
  <si>
    <t>13–17</t>
  </si>
  <si>
    <t>Chloramphenicol Zone</t>
  </si>
  <si>
    <t>Cefalothin Zone</t>
  </si>
  <si>
    <t>Gentamicin Zone</t>
  </si>
  <si>
    <t>Cefoxitin Zone</t>
  </si>
  <si>
    <t>Pirlimycin Zone</t>
  </si>
  <si>
    <t>Ceftazidime Zone</t>
  </si>
  <si>
    <t>Sommer et al. (2024A)</t>
  </si>
  <si>
    <t>Study First Reported</t>
  </si>
  <si>
    <t>Sommer et al. (2024B)</t>
  </si>
  <si>
    <t>This Study</t>
  </si>
  <si>
    <t>Penicillin Zone</t>
  </si>
  <si>
    <t>T3A Fly Stock</t>
  </si>
  <si>
    <t>T6A Fly Stock</t>
  </si>
  <si>
    <t>T7A Fly Stock</t>
  </si>
  <si>
    <t>D13A Fly Stock</t>
  </si>
  <si>
    <t>D01C Fly Stock</t>
  </si>
  <si>
    <t>T01C Fly Stock</t>
  </si>
  <si>
    <t>D05C Fly Stock</t>
  </si>
  <si>
    <t>D07A Fly Stock</t>
  </si>
  <si>
    <t>D16A Fly Stock</t>
  </si>
  <si>
    <t>D02A Fly Stock</t>
  </si>
  <si>
    <t>T8A Fly Stock</t>
  </si>
  <si>
    <t>T5A Fly Stock</t>
  </si>
  <si>
    <t>T16A Fly Stock</t>
  </si>
  <si>
    <t>D14A Fly Stock</t>
  </si>
  <si>
    <t>MSA</t>
  </si>
  <si>
    <t>Arlington Stock #01/M1</t>
  </si>
  <si>
    <t>Arlington Stock #20/M17</t>
  </si>
  <si>
    <t>Arlington Stock #30/M26</t>
  </si>
  <si>
    <t>Arlington Stock #39/M33</t>
  </si>
  <si>
    <t>Arlington Stock #46/M39</t>
  </si>
  <si>
    <t>Arlington Stock #49/M42</t>
  </si>
  <si>
    <t>Arlington Stock #53/M45</t>
  </si>
  <si>
    <t>Arlington Stock #57/M49</t>
  </si>
  <si>
    <t>Arlington Stock #58/M50</t>
  </si>
  <si>
    <t>Arlington Stock #60/M51</t>
  </si>
  <si>
    <t>Arlington Stock #07/M06</t>
  </si>
  <si>
    <t>Arlington Stock #09/M08</t>
  </si>
  <si>
    <t>Arlington Stock #13/M11</t>
  </si>
  <si>
    <t>Arlington Stock #14/M12</t>
  </si>
  <si>
    <t>Arlington Stock #25/M21</t>
  </si>
  <si>
    <t>Arlington Stock #26/M22</t>
  </si>
  <si>
    <t>Arlington Stock #28/M24</t>
  </si>
  <si>
    <t>Arlington Stock #44/M38</t>
  </si>
  <si>
    <t>Arlington Stock #47/M40</t>
  </si>
  <si>
    <t>Arlington Stock #10/M9</t>
  </si>
  <si>
    <t>Arlington Stock #15/M13</t>
  </si>
  <si>
    <t>Arlington Stock #21/M18</t>
  </si>
  <si>
    <t>Arlington Stock #27/M23</t>
  </si>
  <si>
    <t>Arlington Stock #42/M36</t>
  </si>
  <si>
    <t>Arlington Stock #59</t>
  </si>
  <si>
    <t>Arlington Stock #03/M03</t>
  </si>
  <si>
    <t>Arlington Stock #04/M04</t>
  </si>
  <si>
    <t>Arlington Stock #23/M20</t>
  </si>
  <si>
    <t>Arlington Stock #32/M27</t>
  </si>
  <si>
    <t>Arlington Stock #34/M29</t>
  </si>
  <si>
    <t>Arlington Stock #50/M43</t>
  </si>
  <si>
    <t>Arlington Stock #33/M28</t>
  </si>
  <si>
    <t xml:space="preserve">Arlington Stock #06 </t>
  </si>
  <si>
    <t>Ceftiofur (XNL) Zone</t>
  </si>
  <si>
    <t>Fwd-Primer</t>
  </si>
  <si>
    <t>Rev-Primer</t>
  </si>
  <si>
    <t>Target</t>
  </si>
  <si>
    <t>Annealing Temp</t>
  </si>
  <si>
    <t>Reference</t>
  </si>
  <si>
    <t>CTX</t>
  </si>
  <si>
    <t>TEM</t>
  </si>
  <si>
    <t>OXA</t>
  </si>
  <si>
    <t>CMY</t>
  </si>
  <si>
    <t>GGCACCAGATTCAACTTTCAAG</t>
  </si>
  <si>
    <t>GACCCCAAGTTTCCTGTAAGTG</t>
  </si>
  <si>
    <t>ATGTGCAGYACCAGTAARGT</t>
  </si>
  <si>
    <t>TGGGTRAARTARGTSACCAGA</t>
  </si>
  <si>
    <t>Ogutu, J. O. et al (2015). The Journal of antibiotics, 68(12), 725-733.</t>
  </si>
  <si>
    <t>Pagani, L. et al (2003). Journal of Clinical Microbiology, 41(9), 4264-4269.</t>
  </si>
  <si>
    <t>ATAAAATTCTTGAAGACGAAA</t>
  </si>
  <si>
    <t>GACAGTTACCAATGCTTAATCA</t>
  </si>
  <si>
    <t>GACAGCCTCTTTCTCCACA</t>
  </si>
  <si>
    <t>TGGAACGAAGGCTACGTA</t>
  </si>
  <si>
    <t>Weill, F. X. et al. (2004). Journal of Clinical Microbiology, 42(6), 2432-2437.</t>
  </si>
  <si>
    <t>Zhao, S. et al. (2001). Antimicrobial agents and chemotherapy, 45(12), 3647-3650.</t>
  </si>
  <si>
    <t>GGTGGCTGGGGGGTAGATGTATTAACTGG</t>
  </si>
  <si>
    <t>GCTTCTTTTGAAATACATGGTATTTTTCGATC</t>
  </si>
  <si>
    <t>lnuA</t>
  </si>
  <si>
    <t>Wendlandt, S. et al. (2015). Veterinary microbiology, 177(3-4), 353-358.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</si>
</sst>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"/>
    <numFmt numFmtId="165" formatCode="mm/dd/yy"/>
    <numFmt numFmtId="166" formatCode="0.0"/>
  </numFmts>
  <fonts count="16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sz val="11"/>
      <color theme="1"/>
      <name val="Aptos Narrow"/>
      <family val="2"/>
    </font>
    <font>
      <sz val="11"/>
      <color theme="1"/>
      <name val="aptos narrow"/>
      <family val="2"/>
      <scheme val="minor"/>
    </font>
    <font>
      <sz val="10"/>
      <color theme="1"/>
      <name val="Arimo"/>
    </font>
    <font>
      <sz val="11"/>
      <name val="Aptos Narrow"/>
      <family val="2"/>
    </font>
    <font>
      <sz val="11"/>
      <color rgb="FF000000"/>
      <name val="Aptos Narrow"/>
      <family val="2"/>
    </font>
    <font>
      <sz val="11"/>
      <color theme="1"/>
      <name val="aptos narrow"/>
      <family val="2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1CEEE"/>
        <bgColor rgb="FFF1CEEE"/>
      </patternFill>
    </fill>
    <fill>
      <patternFill patternType="solid">
        <fgColor rgb="FFFAE2D5"/>
        <bgColor rgb="FFFAE2D5"/>
      </patternFill>
    </fill>
    <fill>
      <patternFill patternType="solid">
        <fgColor rgb="FFFBE2D5"/>
        <bgColor rgb="FFFBE2D5"/>
      </patternFill>
    </fill>
    <fill>
      <patternFill patternType="solid">
        <fgColor rgb="FFC0E6F5"/>
        <bgColor rgb="FFC0E6F5"/>
      </patternFill>
    </fill>
    <fill>
      <patternFill patternType="solid">
        <fgColor rgb="FFC1E4F5"/>
        <bgColor rgb="FFC1E4F5"/>
      </patternFill>
    </fill>
    <fill>
      <patternFill patternType="solid">
        <fgColor theme="8" tint="0.79998168889431442"/>
        <bgColor rgb="FFF1CEE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rgb="FFC1E4F5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2" borderId="1" xfId="0" applyFont="1" applyFill="1" applyBorder="1"/>
    <xf numFmtId="0" fontId="10" fillId="0" borderId="0" xfId="0" applyFont="1" applyAlignment="1">
      <alignment vertical="center"/>
    </xf>
    <xf numFmtId="0" fontId="8" fillId="4" borderId="1" xfId="0" applyFont="1" applyFill="1" applyBorder="1"/>
    <xf numFmtId="0" fontId="8" fillId="5" borderId="1" xfId="0" applyFont="1" applyFill="1" applyBorder="1"/>
    <xf numFmtId="0" fontId="8" fillId="3" borderId="1" xfId="0" applyFont="1" applyFill="1" applyBorder="1"/>
    <xf numFmtId="0" fontId="8" fillId="6" borderId="1" xfId="0" applyFont="1" applyFill="1" applyBorder="1"/>
    <xf numFmtId="0" fontId="8" fillId="0" borderId="2" xfId="0" applyFont="1" applyBorder="1"/>
    <xf numFmtId="0" fontId="8" fillId="6" borderId="2" xfId="0" applyFont="1" applyFill="1" applyBorder="1"/>
    <xf numFmtId="0" fontId="8" fillId="3" borderId="2" xfId="0" applyFont="1" applyFill="1" applyBorder="1"/>
    <xf numFmtId="0" fontId="8" fillId="2" borderId="2" xfId="0" applyFont="1" applyFill="1" applyBorder="1"/>
    <xf numFmtId="49" fontId="8" fillId="3" borderId="2" xfId="0" applyNumberFormat="1" applyFont="1" applyFill="1" applyBorder="1"/>
    <xf numFmtId="0" fontId="12" fillId="0" borderId="0" xfId="0" applyFont="1"/>
    <xf numFmtId="164" fontId="8" fillId="0" borderId="0" xfId="0" applyNumberFormat="1" applyFont="1"/>
    <xf numFmtId="0" fontId="12" fillId="0" borderId="0" xfId="0" applyFont="1" applyAlignment="1">
      <alignment horizontal="right"/>
    </xf>
    <xf numFmtId="0" fontId="12" fillId="2" borderId="1" xfId="0" applyFont="1" applyFill="1" applyBorder="1" applyAlignment="1">
      <alignment horizontal="right"/>
    </xf>
    <xf numFmtId="0" fontId="8" fillId="0" borderId="1" xfId="0" applyFont="1" applyBorder="1"/>
    <xf numFmtId="0" fontId="8" fillId="2" borderId="0" xfId="0" applyFont="1" applyFill="1"/>
    <xf numFmtId="0" fontId="12" fillId="0" borderId="1" xfId="0" applyFont="1" applyBorder="1" applyAlignment="1">
      <alignment horizontal="right"/>
    </xf>
    <xf numFmtId="0" fontId="8" fillId="4" borderId="0" xfId="0" applyFont="1" applyFill="1"/>
    <xf numFmtId="0" fontId="12" fillId="2" borderId="0" xfId="0" applyFont="1" applyFill="1" applyAlignment="1">
      <alignment horizontal="right"/>
    </xf>
    <xf numFmtId="0" fontId="8" fillId="3" borderId="0" xfId="0" applyFont="1" applyFill="1"/>
    <xf numFmtId="0" fontId="0" fillId="0" borderId="1" xfId="0" applyBorder="1"/>
    <xf numFmtId="0" fontId="0" fillId="8" borderId="1" xfId="0" applyFill="1" applyBorder="1"/>
    <xf numFmtId="0" fontId="8" fillId="7" borderId="1" xfId="0" applyFont="1" applyFill="1" applyBorder="1"/>
    <xf numFmtId="0" fontId="12" fillId="7" borderId="0" xfId="0" applyFont="1" applyFill="1" applyAlignment="1">
      <alignment horizontal="right"/>
    </xf>
    <xf numFmtId="0" fontId="14" fillId="0" borderId="0" xfId="0" applyFont="1"/>
    <xf numFmtId="0" fontId="15" fillId="0" borderId="0" xfId="0" applyFont="1"/>
    <xf numFmtId="0" fontId="5" fillId="0" borderId="0" xfId="0" applyFont="1"/>
    <xf numFmtId="0" fontId="15" fillId="0" borderId="1" xfId="0" applyFont="1" applyBorder="1" applyAlignment="1">
      <alignment horizontal="right"/>
    </xf>
    <xf numFmtId="0" fontId="15" fillId="0" borderId="1" xfId="0" applyFont="1" applyBorder="1"/>
    <xf numFmtId="0" fontId="15" fillId="0" borderId="0" xfId="0" applyFont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5" fillId="0" borderId="1" xfId="0" applyFont="1" applyBorder="1"/>
    <xf numFmtId="0" fontId="5" fillId="2" borderId="1" xfId="0" applyFont="1" applyFill="1" applyBorder="1"/>
    <xf numFmtId="0" fontId="5" fillId="3" borderId="1" xfId="0" applyFont="1" applyFill="1" applyBorder="1"/>
    <xf numFmtId="0" fontId="15" fillId="2" borderId="1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/>
    <xf numFmtId="166" fontId="10" fillId="0" borderId="0" xfId="0" applyNumberFormat="1" applyFont="1" applyAlignment="1">
      <alignment vertical="center"/>
    </xf>
    <xf numFmtId="166" fontId="0" fillId="0" borderId="0" xfId="0" applyNumberFormat="1"/>
    <xf numFmtId="0" fontId="8" fillId="10" borderId="1" xfId="0" applyFont="1" applyFill="1" applyBorder="1"/>
    <xf numFmtId="14" fontId="3" fillId="0" borderId="0" xfId="0" applyNumberFormat="1" applyFont="1"/>
    <xf numFmtId="49" fontId="3" fillId="0" borderId="0" xfId="0" applyNumberFormat="1" applyFont="1"/>
    <xf numFmtId="0" fontId="0" fillId="9" borderId="0" xfId="0" applyFill="1"/>
    <xf numFmtId="0" fontId="12" fillId="9" borderId="0" xfId="0" applyFont="1" applyFill="1" applyAlignment="1">
      <alignment horizontal="right"/>
    </xf>
    <xf numFmtId="0" fontId="5" fillId="3" borderId="0" xfId="0" applyFont="1" applyFill="1"/>
    <xf numFmtId="0" fontId="15" fillId="2" borderId="0" xfId="0" applyFont="1" applyFill="1" applyAlignment="1">
      <alignment horizontal="right"/>
    </xf>
    <xf numFmtId="0" fontId="5" fillId="2" borderId="0" xfId="0" applyFont="1" applyFill="1"/>
    <xf numFmtId="0" fontId="15" fillId="3" borderId="0" xfId="0" applyFont="1" applyFill="1" applyAlignment="1">
      <alignment horizontal="right"/>
    </xf>
    <xf numFmtId="0" fontId="0" fillId="8" borderId="0" xfId="0" applyFill="1"/>
    <xf numFmtId="0" fontId="12" fillId="4" borderId="0" xfId="0" applyFont="1" applyFill="1" applyAlignment="1">
      <alignment horizontal="right"/>
    </xf>
    <xf numFmtId="0" fontId="12" fillId="0" borderId="1" xfId="0" applyFont="1" applyBorder="1"/>
    <xf numFmtId="0" fontId="13" fillId="0" borderId="0" xfId="0" applyFont="1"/>
    <xf numFmtId="0" fontId="6" fillId="0" borderId="0" xfId="0" applyFont="1"/>
    <xf numFmtId="0" fontId="8" fillId="6" borderId="6" xfId="0" applyFont="1" applyFill="1" applyBorder="1"/>
    <xf numFmtId="0" fontId="8" fillId="3" borderId="6" xfId="0" applyFont="1" applyFill="1" applyBorder="1"/>
    <xf numFmtId="0" fontId="8" fillId="2" borderId="6" xfId="0" applyFont="1" applyFill="1" applyBorder="1"/>
    <xf numFmtId="49" fontId="8" fillId="3" borderId="6" xfId="0" applyNumberFormat="1" applyFont="1" applyFill="1" applyBorder="1"/>
    <xf numFmtId="0" fontId="7" fillId="0" borderId="1" xfId="0" applyFont="1" applyBorder="1"/>
    <xf numFmtId="165" fontId="8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8" fillId="7" borderId="0" xfId="0" applyFont="1" applyFill="1"/>
    <xf numFmtId="0" fontId="12" fillId="7" borderId="1" xfId="0" applyFont="1" applyFill="1" applyBorder="1" applyAlignment="1">
      <alignment horizontal="right"/>
    </xf>
    <xf numFmtId="0" fontId="12" fillId="4" borderId="1" xfId="0" applyFont="1" applyFill="1" applyBorder="1" applyAlignment="1">
      <alignment horizontal="right"/>
    </xf>
    <xf numFmtId="14" fontId="2" fillId="0" borderId="0" xfId="0" applyNumberFormat="1" applyFont="1"/>
    <xf numFmtId="0" fontId="1" fillId="0" borderId="0" xfId="0" applyFont="1"/>
    <xf numFmtId="0" fontId="1" fillId="0" borderId="0" xfId="0" applyFont="1" applyAlignment="1">
      <alignment vertical="center"/>
    </xf>
    <xf numFmtId="0" fontId="8" fillId="0" borderId="3" xfId="0" applyFont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  <xf numFmtId="0" fontId="8" fillId="0" borderId="6" xfId="0" applyFont="1" applyBorder="1" applyAlignment="1">
      <alignment horizontal="center"/>
    </xf>
    <xf numFmtId="0" fontId="11" fillId="0" borderId="6" xfId="0" applyFont="1" applyBorder="1"/>
    <xf numFmtId="0" fontId="15" fillId="0" borderId="0" xfId="0" applyFont="1" applyBorder="1"/>
    <xf numFmtId="0" fontId="5" fillId="0" borderId="0" xfId="0" applyFont="1" applyBorder="1"/>
    <xf numFmtId="0" fontId="15" fillId="0" borderId="0" xfId="0" applyFont="1" applyBorder="1" applyAlignment="1">
      <alignment horizontal="right"/>
    </xf>
    <xf numFmtId="0" fontId="15" fillId="2" borderId="0" xfId="0" applyFont="1" applyFill="1" applyBorder="1" applyAlignment="1">
      <alignment horizontal="right"/>
    </xf>
    <xf numFmtId="0" fontId="5" fillId="3" borderId="0" xfId="0" applyFont="1" applyFill="1" applyBorder="1"/>
    <xf numFmtId="0" fontId="5" fillId="2" borderId="0" xfId="0" applyFont="1" applyFill="1" applyBorder="1"/>
    <xf numFmtId="0" fontId="12" fillId="0" borderId="0" xfId="0" applyFont="1" applyFill="1" applyAlignment="1">
      <alignment horizontal="right"/>
    </xf>
    <xf numFmtId="0" fontId="15" fillId="3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Staphylococcus fly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v>R</c:v>
          </c:tx>
          <c:spPr>
            <a:solidFill>
              <a:srgbClr val="A02B9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'Table S5'!$S$3:$X$3</c:f>
              <c:strCache>
                <c:ptCount val="6"/>
                <c:pt idx="0">
                  <c:v>Chlor</c:v>
                </c:pt>
                <c:pt idx="1">
                  <c:v>Fox</c:v>
                </c:pt>
                <c:pt idx="2">
                  <c:v>XNL</c:v>
                </c:pt>
                <c:pt idx="3">
                  <c:v>Gent</c:v>
                </c:pt>
                <c:pt idx="4">
                  <c:v>Pir</c:v>
                </c:pt>
                <c:pt idx="5">
                  <c:v>Tet</c:v>
                </c:pt>
              </c:strCache>
            </c:strRef>
          </c:cat>
          <c:val>
            <c:numRef>
              <c:f>'Table S5'!$S$4:$X$4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801-48A6-9B53-E59D5DBE694C}"/>
            </c:ext>
          </c:extLst>
        </c:ser>
        <c:ser>
          <c:idx val="1"/>
          <c:order val="1"/>
          <c:tx>
            <c:v>I</c:v>
          </c:tx>
          <c:spPr>
            <a:solidFill>
              <a:srgbClr val="FBE2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'Table S5'!$S$3:$X$3</c:f>
              <c:strCache>
                <c:ptCount val="6"/>
                <c:pt idx="0">
                  <c:v>Chlor</c:v>
                </c:pt>
                <c:pt idx="1">
                  <c:v>Fox</c:v>
                </c:pt>
                <c:pt idx="2">
                  <c:v>XNL</c:v>
                </c:pt>
                <c:pt idx="3">
                  <c:v>Gent</c:v>
                </c:pt>
                <c:pt idx="4">
                  <c:v>Pir</c:v>
                </c:pt>
                <c:pt idx="5">
                  <c:v>Tet</c:v>
                </c:pt>
              </c:strCache>
            </c:strRef>
          </c:cat>
          <c:val>
            <c:numRef>
              <c:f>'Table S5'!$S$5:$X$5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801-48A6-9B53-E59D5DBE694C}"/>
            </c:ext>
          </c:extLst>
        </c:ser>
        <c:ser>
          <c:idx val="2"/>
          <c:order val="2"/>
          <c:tx>
            <c:v>S</c:v>
          </c:tx>
          <c:spPr>
            <a:solidFill>
              <a:srgbClr val="196B2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'Table S5'!$S$3:$X$3</c:f>
              <c:strCache>
                <c:ptCount val="6"/>
                <c:pt idx="0">
                  <c:v>Chlor</c:v>
                </c:pt>
                <c:pt idx="1">
                  <c:v>Fox</c:v>
                </c:pt>
                <c:pt idx="2">
                  <c:v>XNL</c:v>
                </c:pt>
                <c:pt idx="3">
                  <c:v>Gent</c:v>
                </c:pt>
                <c:pt idx="4">
                  <c:v>Pir</c:v>
                </c:pt>
                <c:pt idx="5">
                  <c:v>Tet</c:v>
                </c:pt>
              </c:strCache>
            </c:strRef>
          </c:cat>
          <c:val>
            <c:numRef>
              <c:f>'Table S5'!$S$6:$X$6</c:f>
              <c:numCache>
                <c:formatCode>General</c:formatCode>
                <c:ptCount val="6"/>
                <c:pt idx="0">
                  <c:v>211</c:v>
                </c:pt>
                <c:pt idx="1">
                  <c:v>195</c:v>
                </c:pt>
                <c:pt idx="2">
                  <c:v>210</c:v>
                </c:pt>
                <c:pt idx="3">
                  <c:v>214</c:v>
                </c:pt>
                <c:pt idx="4">
                  <c:v>210</c:v>
                </c:pt>
                <c:pt idx="5">
                  <c:v>173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801-48A6-9B53-E59D5DBE6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8686000"/>
        <c:axId val="93912072"/>
      </c:barChart>
      <c:catAx>
        <c:axId val="91868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2072"/>
        <c:crosses val="autoZero"/>
        <c:auto val="1"/>
        <c:lblAlgn val="ctr"/>
        <c:lblOffset val="100"/>
        <c:noMultiLvlLbl val="1"/>
      </c:catAx>
      <c:valAx>
        <c:axId val="93912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868600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Staphylococcus Manure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v>R</c:v>
          </c:tx>
          <c:spPr>
            <a:solidFill>
              <a:srgbClr val="A02B9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'Table S5'!$S$8:$X$8</c:f>
              <c:strCache>
                <c:ptCount val="6"/>
                <c:pt idx="0">
                  <c:v>Chlor</c:v>
                </c:pt>
                <c:pt idx="1">
                  <c:v>Fox</c:v>
                </c:pt>
                <c:pt idx="2">
                  <c:v>XNL</c:v>
                </c:pt>
                <c:pt idx="3">
                  <c:v>Gent</c:v>
                </c:pt>
                <c:pt idx="4">
                  <c:v>Pir</c:v>
                </c:pt>
                <c:pt idx="5">
                  <c:v>Tet</c:v>
                </c:pt>
              </c:strCache>
            </c:strRef>
          </c:cat>
          <c:val>
            <c:numRef>
              <c:f>'Table S5'!$S$9:$X$9</c:f>
              <c:numCache>
                <c:formatCode>General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</c:v>
                </c:pt>
                <c:pt idx="3">
                  <c:v>0</c:v>
                </c:pt>
                <c:pt idx="4">
                  <c:v>7</c:v>
                </c:pt>
                <c:pt idx="5">
                  <c:v>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599-4B4F-B63B-568D45812C24}"/>
            </c:ext>
          </c:extLst>
        </c:ser>
        <c:ser>
          <c:idx val="1"/>
          <c:order val="1"/>
          <c:tx>
            <c:v>I</c:v>
          </c:tx>
          <c:spPr>
            <a:solidFill>
              <a:srgbClr val="FBE2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'Table S5'!$S$8:$X$8</c:f>
              <c:strCache>
                <c:ptCount val="6"/>
                <c:pt idx="0">
                  <c:v>Chlor</c:v>
                </c:pt>
                <c:pt idx="1">
                  <c:v>Fox</c:v>
                </c:pt>
                <c:pt idx="2">
                  <c:v>XNL</c:v>
                </c:pt>
                <c:pt idx="3">
                  <c:v>Gent</c:v>
                </c:pt>
                <c:pt idx="4">
                  <c:v>Pir</c:v>
                </c:pt>
                <c:pt idx="5">
                  <c:v>Tet</c:v>
                </c:pt>
              </c:strCache>
            </c:strRef>
          </c:cat>
          <c:val>
            <c:numRef>
              <c:f>'Table S5'!$S$10:$X$10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599-4B4F-B63B-568D45812C24}"/>
            </c:ext>
          </c:extLst>
        </c:ser>
        <c:ser>
          <c:idx val="2"/>
          <c:order val="2"/>
          <c:tx>
            <c:v>S</c:v>
          </c:tx>
          <c:spPr>
            <a:solidFill>
              <a:srgbClr val="196B2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'Table S5'!$S$8:$X$8</c:f>
              <c:strCache>
                <c:ptCount val="6"/>
                <c:pt idx="0">
                  <c:v>Chlor</c:v>
                </c:pt>
                <c:pt idx="1">
                  <c:v>Fox</c:v>
                </c:pt>
                <c:pt idx="2">
                  <c:v>XNL</c:v>
                </c:pt>
                <c:pt idx="3">
                  <c:v>Gent</c:v>
                </c:pt>
                <c:pt idx="4">
                  <c:v>Pir</c:v>
                </c:pt>
                <c:pt idx="5">
                  <c:v>Tet</c:v>
                </c:pt>
              </c:strCache>
            </c:strRef>
          </c:cat>
          <c:val>
            <c:numRef>
              <c:f>'Table S5'!$S$11:$X$11</c:f>
              <c:numCache>
                <c:formatCode>General</c:formatCode>
                <c:ptCount val="6"/>
                <c:pt idx="0">
                  <c:v>78</c:v>
                </c:pt>
                <c:pt idx="1">
                  <c:v>67</c:v>
                </c:pt>
                <c:pt idx="2">
                  <c:v>75</c:v>
                </c:pt>
                <c:pt idx="3">
                  <c:v>78</c:v>
                </c:pt>
                <c:pt idx="4">
                  <c:v>71</c:v>
                </c:pt>
                <c:pt idx="5">
                  <c:v>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599-4B4F-B63B-568D45812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5347794"/>
        <c:axId val="1131761208"/>
      </c:barChart>
      <c:catAx>
        <c:axId val="11053477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1761208"/>
        <c:crosses val="autoZero"/>
        <c:auto val="1"/>
        <c:lblAlgn val="ctr"/>
        <c:lblOffset val="100"/>
        <c:noMultiLvlLbl val="1"/>
      </c:catAx>
      <c:valAx>
        <c:axId val="11317612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534779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323850</xdr:colOff>
      <xdr:row>1</xdr:row>
      <xdr:rowOff>47625</xdr:rowOff>
    </xdr:from>
    <xdr:to>
      <xdr:col>30</xdr:col>
      <xdr:colOff>419100</xdr:colOff>
      <xdr:row>4</xdr:row>
      <xdr:rowOff>66675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24A5448-EA00-B908-22EF-8EC8D50EC5CD}"/>
            </a:ext>
          </a:extLst>
        </xdr:cNvPr>
        <xdr:cNvSpPr/>
      </xdr:nvSpPr>
      <xdr:spPr>
        <a:xfrm>
          <a:off x="24812625" y="238125"/>
          <a:ext cx="3524250" cy="59055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Supp</a:t>
          </a:r>
          <a:r>
            <a:rPr lang="en-US" sz="1100" baseline="0">
              <a:solidFill>
                <a:sysClr val="windowText" lastClr="000000"/>
              </a:solidFill>
            </a:rPr>
            <a:t> Tables 1-6 show metadata for each isolate along with the measured inhibition zones (mm) for the tested antibiotics. 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133350</xdr:colOff>
      <xdr:row>0</xdr:row>
      <xdr:rowOff>0</xdr:rowOff>
    </xdr:from>
    <xdr:ext cx="4962525" cy="2914650"/>
    <xdr:graphicFrame macro="">
      <xdr:nvGraphicFramePr>
        <xdr:cNvPr id="1295524410" name="Chart 7">
          <a:extLst>
            <a:ext uri="{FF2B5EF4-FFF2-40B4-BE49-F238E27FC236}">
              <a16:creationId xmlns:a16="http://schemas.microsoft.com/office/drawing/2014/main" id="{00000000-0008-0000-0300-00003A223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27</xdr:col>
      <xdr:colOff>104775</xdr:colOff>
      <xdr:row>16</xdr:row>
      <xdr:rowOff>19050</xdr:rowOff>
    </xdr:from>
    <xdr:ext cx="4972050" cy="2876550"/>
    <xdr:graphicFrame macro="">
      <xdr:nvGraphicFramePr>
        <xdr:cNvPr id="458961610" name="Chart 8">
          <a:extLst>
            <a:ext uri="{FF2B5EF4-FFF2-40B4-BE49-F238E27FC236}">
              <a16:creationId xmlns:a16="http://schemas.microsoft.com/office/drawing/2014/main" id="{00000000-0008-0000-0300-0000CA325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3D692-433A-439D-9C6B-79EE4C11224E}">
  <dimension ref="A1:E6"/>
  <sheetViews>
    <sheetView workbookViewId="0">
      <selection activeCell="B43" sqref="B43"/>
    </sheetView>
  </sheetViews>
  <sheetFormatPr defaultRowHeight="15"/>
  <cols>
    <col min="1" max="1" width="6.42578125" style="70" bestFit="1" customWidth="1"/>
    <col min="2" max="2" width="35.85546875" style="70" bestFit="1" customWidth="1"/>
    <col min="3" max="3" width="37" style="70" bestFit="1" customWidth="1"/>
    <col min="4" max="4" width="15.28515625" style="70" bestFit="1" customWidth="1"/>
    <col min="5" max="5" width="73.5703125" style="70" bestFit="1" customWidth="1"/>
  </cols>
  <sheetData>
    <row r="1" spans="1:5">
      <c r="A1" s="70" t="s">
        <v>2056</v>
      </c>
      <c r="B1" s="70" t="s">
        <v>2054</v>
      </c>
      <c r="C1" s="70" t="s">
        <v>2055</v>
      </c>
      <c r="D1" s="70" t="s">
        <v>2057</v>
      </c>
      <c r="E1" s="70" t="s">
        <v>2058</v>
      </c>
    </row>
    <row r="2" spans="1:5">
      <c r="A2" s="70" t="s">
        <v>2059</v>
      </c>
      <c r="B2" s="70" t="s">
        <v>2065</v>
      </c>
      <c r="C2" s="70" t="s">
        <v>2066</v>
      </c>
      <c r="D2" s="70">
        <v>47</v>
      </c>
      <c r="E2" s="70" t="s">
        <v>2068</v>
      </c>
    </row>
    <row r="3" spans="1:5">
      <c r="A3" s="70" t="s">
        <v>2060</v>
      </c>
      <c r="B3" s="70" t="s">
        <v>2069</v>
      </c>
      <c r="C3" s="70" t="s">
        <v>2070</v>
      </c>
      <c r="D3" s="70">
        <v>40</v>
      </c>
      <c r="E3" s="71" t="s">
        <v>2073</v>
      </c>
    </row>
    <row r="4" spans="1:5">
      <c r="A4" s="70" t="s">
        <v>2061</v>
      </c>
      <c r="B4" s="70" t="s">
        <v>2063</v>
      </c>
      <c r="C4" s="70" t="s">
        <v>2064</v>
      </c>
      <c r="D4" s="70">
        <v>51</v>
      </c>
      <c r="E4" s="70" t="s">
        <v>2067</v>
      </c>
    </row>
    <row r="5" spans="1:5">
      <c r="A5" s="70" t="s">
        <v>2062</v>
      </c>
      <c r="B5" s="70" t="s">
        <v>2071</v>
      </c>
      <c r="C5" s="70" t="s">
        <v>2072</v>
      </c>
      <c r="D5" s="70">
        <v>49</v>
      </c>
      <c r="E5" s="71" t="s">
        <v>2074</v>
      </c>
    </row>
    <row r="6" spans="1:5">
      <c r="A6" s="70" t="s">
        <v>2077</v>
      </c>
      <c r="B6" s="70" t="s">
        <v>2075</v>
      </c>
      <c r="C6" s="70" t="s">
        <v>2076</v>
      </c>
      <c r="D6" s="70">
        <v>49</v>
      </c>
      <c r="E6" s="71" t="s">
        <v>2078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tabSelected="1" topLeftCell="C1" workbookViewId="0">
      <selection activeCell="K12" sqref="K12"/>
    </sheetView>
  </sheetViews>
  <sheetFormatPr defaultColWidth="12.5703125" defaultRowHeight="15" customHeight="1"/>
  <cols>
    <col min="1" max="1" width="9.140625" style="31" customWidth="1"/>
    <col min="2" max="2" width="51.28515625" style="31" customWidth="1"/>
    <col min="3" max="3" width="12.28515625" style="31" customWidth="1"/>
    <col min="4" max="4" width="27.140625" style="31" bestFit="1" customWidth="1"/>
    <col min="5" max="5" width="21.7109375" style="31" customWidth="1"/>
    <col min="6" max="6" width="17.85546875" style="31" customWidth="1"/>
    <col min="7" max="7" width="21.28515625" style="31" customWidth="1"/>
    <col min="8" max="8" width="20.28515625" style="31" bestFit="1" customWidth="1"/>
    <col min="9" max="9" width="12.28515625" style="31" customWidth="1"/>
    <col min="10" max="10" width="15" style="31" customWidth="1"/>
    <col min="11" max="11" width="10.85546875" style="31" customWidth="1"/>
    <col min="12" max="12" width="14.28515625" style="31" customWidth="1"/>
    <col min="13" max="13" width="17.28515625" style="31" customWidth="1"/>
    <col min="14" max="14" width="16.85546875" style="31" customWidth="1"/>
    <col min="15" max="15" width="17" style="31" customWidth="1"/>
    <col min="16" max="16" width="9.140625" style="31" customWidth="1"/>
    <col min="17" max="17" width="8.5703125" customWidth="1"/>
    <col min="18" max="18" width="11.140625" bestFit="1" customWidth="1"/>
    <col min="19" max="19" width="12.140625" bestFit="1" customWidth="1"/>
    <col min="20" max="20" width="9.140625" bestFit="1" customWidth="1"/>
    <col min="21" max="32" width="8.5703125" customWidth="1"/>
  </cols>
  <sheetData>
    <row r="1" spans="1:32">
      <c r="A1" s="29" t="s">
        <v>0</v>
      </c>
      <c r="B1" s="29" t="s">
        <v>1</v>
      </c>
      <c r="C1" s="29" t="s">
        <v>2</v>
      </c>
      <c r="D1" s="29" t="s">
        <v>3</v>
      </c>
      <c r="E1" s="29" t="s">
        <v>5</v>
      </c>
      <c r="F1" s="29" t="s">
        <v>4</v>
      </c>
      <c r="G1" s="29" t="s">
        <v>1841</v>
      </c>
      <c r="H1" s="29" t="s">
        <v>2001</v>
      </c>
      <c r="I1" s="29" t="s">
        <v>5</v>
      </c>
      <c r="J1" s="29" t="s">
        <v>6</v>
      </c>
      <c r="K1" s="29" t="s">
        <v>1994</v>
      </c>
      <c r="L1" s="29" t="s">
        <v>2053</v>
      </c>
      <c r="M1" s="29" t="s">
        <v>1995</v>
      </c>
      <c r="N1" s="29" t="s">
        <v>1996</v>
      </c>
      <c r="O1" s="29" t="s">
        <v>8</v>
      </c>
      <c r="P1" s="29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 s="77" t="s">
        <v>15</v>
      </c>
      <c r="B2" s="30" t="s">
        <v>16</v>
      </c>
      <c r="C2" s="30" t="s">
        <v>17</v>
      </c>
      <c r="D2" s="30" t="s">
        <v>18</v>
      </c>
      <c r="E2" s="30" t="s">
        <v>19</v>
      </c>
      <c r="F2" s="30" t="s">
        <v>13</v>
      </c>
      <c r="G2" s="30" t="s">
        <v>1842</v>
      </c>
      <c r="H2" s="30" t="s">
        <v>2000</v>
      </c>
      <c r="I2" s="31" t="s">
        <v>19</v>
      </c>
      <c r="J2" s="82">
        <v>0</v>
      </c>
      <c r="K2" s="31">
        <v>25</v>
      </c>
      <c r="L2" s="82">
        <v>12</v>
      </c>
      <c r="M2" s="82">
        <v>0</v>
      </c>
      <c r="N2" s="31">
        <v>25</v>
      </c>
      <c r="O2" s="82">
        <v>8</v>
      </c>
    </row>
    <row r="3" spans="1:32">
      <c r="A3" s="33" t="s">
        <v>27</v>
      </c>
      <c r="B3" s="31" t="s">
        <v>10</v>
      </c>
      <c r="C3" s="30" t="s">
        <v>28</v>
      </c>
      <c r="D3" s="30" t="s">
        <v>2052</v>
      </c>
      <c r="E3" s="30" t="s">
        <v>14</v>
      </c>
      <c r="F3" s="30" t="s">
        <v>29</v>
      </c>
      <c r="G3" s="30" t="s">
        <v>1842</v>
      </c>
      <c r="H3" s="65" t="s">
        <v>2003</v>
      </c>
      <c r="I3" s="31" t="s">
        <v>14</v>
      </c>
      <c r="J3" s="37">
        <v>0</v>
      </c>
      <c r="K3" s="78">
        <v>22</v>
      </c>
      <c r="L3" s="38">
        <v>18</v>
      </c>
      <c r="M3" s="37">
        <v>0</v>
      </c>
      <c r="N3" s="31">
        <v>25</v>
      </c>
      <c r="O3" s="36">
        <v>23</v>
      </c>
      <c r="Q3" s="3" t="s">
        <v>20</v>
      </c>
      <c r="S3" s="3" t="s">
        <v>21</v>
      </c>
      <c r="T3" s="3" t="s">
        <v>22</v>
      </c>
      <c r="U3" s="70" t="s">
        <v>23</v>
      </c>
      <c r="V3" s="3" t="s">
        <v>24</v>
      </c>
      <c r="W3" s="3" t="s">
        <v>25</v>
      </c>
      <c r="X3" s="3" t="s">
        <v>26</v>
      </c>
    </row>
    <row r="4" spans="1:32">
      <c r="A4" s="33" t="s">
        <v>31</v>
      </c>
      <c r="B4" s="30" t="s">
        <v>10</v>
      </c>
      <c r="C4" s="30" t="s">
        <v>32</v>
      </c>
      <c r="D4" s="30" t="s">
        <v>33</v>
      </c>
      <c r="E4" s="30" t="s">
        <v>19</v>
      </c>
      <c r="F4" s="30" t="s">
        <v>29</v>
      </c>
      <c r="G4" s="30" t="s">
        <v>1842</v>
      </c>
      <c r="H4" s="30" t="s">
        <v>2000</v>
      </c>
      <c r="I4" s="31" t="s">
        <v>19</v>
      </c>
      <c r="J4" s="38">
        <v>16</v>
      </c>
      <c r="K4" s="31">
        <v>20</v>
      </c>
      <c r="L4" s="38">
        <v>20</v>
      </c>
      <c r="M4" s="37">
        <v>0</v>
      </c>
      <c r="N4" s="31">
        <v>18</v>
      </c>
      <c r="O4" s="31">
        <v>20</v>
      </c>
      <c r="Q4" s="3" t="s">
        <v>19</v>
      </c>
      <c r="R4" s="4" t="s">
        <v>30</v>
      </c>
      <c r="S4" s="5">
        <f>COUNTIFS($I:$I, "Fly", J:J, "&lt;=13")</f>
        <v>5</v>
      </c>
      <c r="T4" s="5">
        <f>COUNTIFS($I:$I, "Fly", K:K, "&lt;=12")</f>
        <v>2</v>
      </c>
      <c r="U4" s="5">
        <f>COUNTIFS($I:$I, "Fly", L:L, "&lt;=17")</f>
        <v>1</v>
      </c>
      <c r="V4" s="5">
        <f t="shared" ref="V4:W4" si="0">COUNTIFS($I:$I, "Fly", M:M, "&lt;=14")</f>
        <v>11</v>
      </c>
      <c r="W4" s="5">
        <f t="shared" si="0"/>
        <v>0</v>
      </c>
      <c r="X4" s="5">
        <f>COUNTIFS($I:$I, "Fly", O:O, "&lt;=11")</f>
        <v>7</v>
      </c>
    </row>
    <row r="5" spans="1:32">
      <c r="A5" s="33" t="s">
        <v>35</v>
      </c>
      <c r="B5" s="30" t="s">
        <v>10</v>
      </c>
      <c r="C5" s="30" t="s">
        <v>36</v>
      </c>
      <c r="D5" s="30" t="s">
        <v>37</v>
      </c>
      <c r="E5" s="30" t="s">
        <v>19</v>
      </c>
      <c r="F5" s="30" t="s">
        <v>29</v>
      </c>
      <c r="G5" s="30" t="s">
        <v>1842</v>
      </c>
      <c r="H5" s="30" t="s">
        <v>2002</v>
      </c>
      <c r="I5" s="31" t="s">
        <v>19</v>
      </c>
      <c r="J5" s="37">
        <v>0</v>
      </c>
      <c r="K5" s="31">
        <v>26</v>
      </c>
      <c r="L5" s="36">
        <v>21</v>
      </c>
      <c r="M5" s="37">
        <v>0</v>
      </c>
      <c r="N5" s="31">
        <v>24</v>
      </c>
      <c r="O5" s="78">
        <v>29</v>
      </c>
      <c r="Q5" s="3" t="s">
        <v>19</v>
      </c>
      <c r="R5" s="6" t="s">
        <v>34</v>
      </c>
      <c r="S5" s="5">
        <f>COUNTIFS($I:$I, "Fly", J:J, "&gt;="&amp;14, J:J, "&lt;="&amp;16)</f>
        <v>12</v>
      </c>
      <c r="T5" s="5">
        <f>COUNTIFS($I:$I, "Fly", K:K, "&gt;="&amp;13, K:K, "&lt;="&amp;17)</f>
        <v>0</v>
      </c>
      <c r="U5" s="5">
        <f>COUNTIFS($I:$I, "Fly", L:L, "&gt;="&amp;18, L:L, "&lt;="&amp;20)</f>
        <v>1</v>
      </c>
      <c r="V5" s="5">
        <f t="shared" ref="V5:W5" si="1">COUNTIFS($I:$I, "Fly", M:M, "&gt;="&amp;15, M:M, "&lt;="&amp;17)</f>
        <v>23</v>
      </c>
      <c r="W5" s="5">
        <f t="shared" si="1"/>
        <v>0</v>
      </c>
      <c r="X5" s="5">
        <f>COUNTIFS($I:$I, "Fly", O:O, "&gt;="&amp;12, O:O, "&lt;="&amp;14)</f>
        <v>0</v>
      </c>
    </row>
    <row r="6" spans="1:32">
      <c r="A6" s="33" t="s">
        <v>50</v>
      </c>
      <c r="B6" s="30" t="s">
        <v>10</v>
      </c>
      <c r="C6" s="30" t="s">
        <v>51</v>
      </c>
      <c r="D6" s="30" t="s">
        <v>52</v>
      </c>
      <c r="E6" s="30" t="s">
        <v>19</v>
      </c>
      <c r="F6" s="30" t="s">
        <v>29</v>
      </c>
      <c r="G6" s="30" t="s">
        <v>1850</v>
      </c>
      <c r="H6" s="30" t="s">
        <v>2002</v>
      </c>
      <c r="I6" s="31" t="s">
        <v>19</v>
      </c>
      <c r="J6" s="36">
        <v>18</v>
      </c>
      <c r="K6" s="78">
        <v>20</v>
      </c>
      <c r="L6" s="31">
        <v>23</v>
      </c>
      <c r="M6" s="37">
        <v>0</v>
      </c>
      <c r="N6" s="31">
        <v>20</v>
      </c>
      <c r="O6" s="78">
        <v>23</v>
      </c>
      <c r="Q6" s="3" t="s">
        <v>19</v>
      </c>
      <c r="R6" s="7" t="s">
        <v>38</v>
      </c>
      <c r="S6" s="5">
        <f>COUNTIFS($I:$I, "Fly", J:J, "&gt;=17")</f>
        <v>49</v>
      </c>
      <c r="T6" s="5">
        <f>COUNTIFS($I:$I, "Fly", K:K, "&gt;=18")</f>
        <v>64</v>
      </c>
      <c r="U6" s="5">
        <f>COUNTIFS($I:$I, "Fly", L:L, "&gt;=21")</f>
        <v>64</v>
      </c>
      <c r="V6" s="5">
        <f t="shared" ref="V6:W6" si="2">COUNTIFS($I:$I, "Fly", M:M, "&gt;=18")</f>
        <v>32</v>
      </c>
      <c r="W6" s="5">
        <f t="shared" si="2"/>
        <v>66</v>
      </c>
      <c r="X6" s="5">
        <f>COUNTIFS($I:$I, "Fly", O:O, "&gt;=15")</f>
        <v>59</v>
      </c>
    </row>
    <row r="7" spans="1:32">
      <c r="A7" s="33" t="s">
        <v>168</v>
      </c>
      <c r="B7" s="30" t="s">
        <v>10</v>
      </c>
      <c r="C7" s="30" t="s">
        <v>32</v>
      </c>
      <c r="D7" s="30" t="s">
        <v>169</v>
      </c>
      <c r="E7" s="30" t="s">
        <v>19</v>
      </c>
      <c r="F7" s="30" t="s">
        <v>29</v>
      </c>
      <c r="G7" s="30" t="s">
        <v>1842</v>
      </c>
      <c r="H7" s="30" t="s">
        <v>2000</v>
      </c>
      <c r="I7" s="31" t="s">
        <v>19</v>
      </c>
      <c r="J7" s="31">
        <v>17</v>
      </c>
      <c r="K7" s="31">
        <v>25</v>
      </c>
      <c r="L7" s="31">
        <v>25</v>
      </c>
      <c r="M7" s="37">
        <v>0</v>
      </c>
      <c r="N7" s="31">
        <v>22</v>
      </c>
      <c r="O7" s="51">
        <v>0</v>
      </c>
    </row>
    <row r="8" spans="1:32">
      <c r="A8" s="33" t="s">
        <v>106</v>
      </c>
      <c r="B8" s="30" t="s">
        <v>10</v>
      </c>
      <c r="C8" s="30" t="s">
        <v>32</v>
      </c>
      <c r="D8" s="30" t="s">
        <v>107</v>
      </c>
      <c r="E8" s="30" t="s">
        <v>19</v>
      </c>
      <c r="F8" s="30" t="s">
        <v>29</v>
      </c>
      <c r="G8" s="30" t="s">
        <v>1842</v>
      </c>
      <c r="H8" s="30" t="s">
        <v>2000</v>
      </c>
      <c r="I8" s="31" t="s">
        <v>19</v>
      </c>
      <c r="J8" s="49">
        <v>14</v>
      </c>
      <c r="K8" s="31">
        <v>22</v>
      </c>
      <c r="L8" s="31">
        <v>24</v>
      </c>
      <c r="M8" s="37">
        <v>9</v>
      </c>
      <c r="N8" s="31">
        <v>23</v>
      </c>
      <c r="O8" s="31">
        <v>23</v>
      </c>
    </row>
    <row r="9" spans="1:32">
      <c r="A9" s="77" t="s">
        <v>53</v>
      </c>
      <c r="B9" s="30" t="s">
        <v>10</v>
      </c>
      <c r="C9" s="30" t="s">
        <v>32</v>
      </c>
      <c r="D9" s="30" t="s">
        <v>54</v>
      </c>
      <c r="E9" s="30" t="s">
        <v>19</v>
      </c>
      <c r="F9" s="30" t="s">
        <v>29</v>
      </c>
      <c r="G9" s="30" t="s">
        <v>1842</v>
      </c>
      <c r="H9" s="30" t="s">
        <v>2000</v>
      </c>
      <c r="I9" s="31" t="s">
        <v>19</v>
      </c>
      <c r="J9" s="31">
        <v>20</v>
      </c>
      <c r="K9" s="31">
        <v>22</v>
      </c>
      <c r="L9" s="31">
        <v>23</v>
      </c>
      <c r="M9" s="37">
        <v>12</v>
      </c>
      <c r="N9" s="31">
        <v>25</v>
      </c>
      <c r="O9" s="31">
        <v>22</v>
      </c>
      <c r="Q9" s="3" t="s">
        <v>20</v>
      </c>
      <c r="S9" s="3" t="s">
        <v>21</v>
      </c>
      <c r="T9" s="3" t="s">
        <v>22</v>
      </c>
      <c r="U9" s="3" t="s">
        <v>23</v>
      </c>
      <c r="V9" s="3" t="s">
        <v>24</v>
      </c>
      <c r="W9" s="3" t="s">
        <v>25</v>
      </c>
      <c r="X9" s="3" t="s">
        <v>26</v>
      </c>
    </row>
    <row r="10" spans="1:32">
      <c r="A10" s="77" t="s">
        <v>98</v>
      </c>
      <c r="B10" s="30" t="s">
        <v>10</v>
      </c>
      <c r="C10" s="30" t="s">
        <v>32</v>
      </c>
      <c r="D10" s="30" t="s">
        <v>99</v>
      </c>
      <c r="E10" s="30" t="s">
        <v>19</v>
      </c>
      <c r="F10" s="30" t="s">
        <v>29</v>
      </c>
      <c r="G10" s="30" t="s">
        <v>1849</v>
      </c>
      <c r="H10" s="30" t="s">
        <v>2000</v>
      </c>
      <c r="I10" s="31" t="s">
        <v>19</v>
      </c>
      <c r="J10" s="31">
        <v>18</v>
      </c>
      <c r="K10" s="31">
        <v>21</v>
      </c>
      <c r="L10" s="31">
        <v>24</v>
      </c>
      <c r="M10" s="37">
        <v>13</v>
      </c>
      <c r="N10" s="31">
        <v>19</v>
      </c>
      <c r="O10" s="31">
        <v>20</v>
      </c>
      <c r="Q10" s="3" t="s">
        <v>14</v>
      </c>
      <c r="R10" s="4" t="s">
        <v>30</v>
      </c>
      <c r="S10" s="5">
        <f>COUNTIFS($I:$I, "Manure", J:J, "&lt;=13")</f>
        <v>4</v>
      </c>
      <c r="T10" s="5">
        <f>COUNTIFS($I:$I, "Manure", K:K, "&lt;=12")</f>
        <v>3</v>
      </c>
      <c r="U10" s="5">
        <f>COUNTIFS($I:$I, "Manure", L:L, "&lt;=17")</f>
        <v>0</v>
      </c>
      <c r="V10" s="5">
        <f t="shared" ref="V10:W10" si="3">COUNTIFS($I:$I, "Manure", M:M, "&lt;=14")</f>
        <v>5</v>
      </c>
      <c r="W10" s="5">
        <f t="shared" si="3"/>
        <v>0</v>
      </c>
      <c r="X10" s="5">
        <f>COUNTIFS($I:$I, "Manure", O:O, "&lt;=11")</f>
        <v>3</v>
      </c>
    </row>
    <row r="11" spans="1:32">
      <c r="A11" s="33" t="s">
        <v>84</v>
      </c>
      <c r="B11" s="31" t="s">
        <v>10</v>
      </c>
      <c r="C11" s="30" t="s">
        <v>85</v>
      </c>
      <c r="D11" s="30" t="s">
        <v>2031</v>
      </c>
      <c r="E11" s="30" t="s">
        <v>14</v>
      </c>
      <c r="F11" s="30" t="s">
        <v>29</v>
      </c>
      <c r="G11" s="30" t="s">
        <v>1842</v>
      </c>
      <c r="H11" s="65" t="s">
        <v>2003</v>
      </c>
      <c r="I11" s="31" t="s">
        <v>14</v>
      </c>
      <c r="J11" s="31">
        <v>19</v>
      </c>
      <c r="K11" s="31">
        <v>23</v>
      </c>
      <c r="L11" s="31">
        <v>24</v>
      </c>
      <c r="M11" s="37">
        <v>13</v>
      </c>
      <c r="N11" s="31">
        <v>24</v>
      </c>
      <c r="O11" s="31">
        <v>28</v>
      </c>
      <c r="Q11" s="3" t="s">
        <v>14</v>
      </c>
      <c r="R11" s="8" t="s">
        <v>34</v>
      </c>
      <c r="S11" s="5">
        <f>COUNTIFS($I:$I, "Manure", J:J, "&gt;="&amp;14, J:J, "&lt;="&amp;16)</f>
        <v>1</v>
      </c>
      <c r="T11" s="5">
        <f>COUNTIFS($I:$I, "Manure", K:K, "&gt;="&amp;13, K:K, "&lt;="&amp;17)</f>
        <v>0</v>
      </c>
      <c r="U11" s="5">
        <f>COUNTIFS($I:$I, "Manure", L:L, "&gt;="&amp;18, L:L, "&lt;="&amp;20)</f>
        <v>1</v>
      </c>
      <c r="V11" s="5">
        <f t="shared" ref="V11:W11" si="4">COUNTIFS($I:$I, "Manure", M:M, "&gt;="&amp;15, M:M, "&lt;="&amp;17)</f>
        <v>24</v>
      </c>
      <c r="W11" s="5">
        <f t="shared" si="4"/>
        <v>0</v>
      </c>
      <c r="X11" s="5">
        <f>COUNTIFS($I:$I, "Manure", O:O, "&gt;="&amp;12, O:O, "&lt;="&amp;14)</f>
        <v>0</v>
      </c>
    </row>
    <row r="12" spans="1:32">
      <c r="A12" s="33" t="s">
        <v>9</v>
      </c>
      <c r="B12" s="31" t="s">
        <v>10</v>
      </c>
      <c r="C12" s="30" t="s">
        <v>11</v>
      </c>
      <c r="D12" s="30" t="s">
        <v>12</v>
      </c>
      <c r="E12" s="30" t="s">
        <v>14</v>
      </c>
      <c r="F12" s="30" t="s">
        <v>13</v>
      </c>
      <c r="G12" s="30" t="s">
        <v>1842</v>
      </c>
      <c r="H12" s="65" t="s">
        <v>2003</v>
      </c>
      <c r="I12" s="31" t="s">
        <v>14</v>
      </c>
      <c r="J12" s="23">
        <v>0</v>
      </c>
      <c r="K12" s="23">
        <v>0</v>
      </c>
      <c r="L12" s="83">
        <v>24</v>
      </c>
      <c r="M12" s="18">
        <v>14</v>
      </c>
      <c r="N12" s="17">
        <v>22</v>
      </c>
      <c r="O12" s="23">
        <v>0</v>
      </c>
      <c r="Q12" s="3" t="s">
        <v>14</v>
      </c>
      <c r="R12" s="9" t="s">
        <v>38</v>
      </c>
      <c r="S12" s="5">
        <f>COUNTIFS($I:$I, "Manure", J:J, "&gt;=17")</f>
        <v>41</v>
      </c>
      <c r="T12" s="5">
        <f>COUNTIFS($I:$I, "Manure", K:K, "&gt;=18")</f>
        <v>43</v>
      </c>
      <c r="U12" s="5">
        <f>COUNTIFS($I:$I, "Manure", L:L, "&gt;=21")</f>
        <v>45</v>
      </c>
      <c r="V12" s="5">
        <f t="shared" ref="V12:W12" si="5">COUNTIFS($I:$I, "Manure", M:M, "&gt;=18")</f>
        <v>17</v>
      </c>
      <c r="W12" s="5">
        <f t="shared" si="5"/>
        <v>46</v>
      </c>
      <c r="X12" s="5">
        <f>COUNTIFS($I:$I, "Manure", O:O, "&gt;=15")</f>
        <v>43</v>
      </c>
    </row>
    <row r="13" spans="1:32">
      <c r="A13" s="33" t="s">
        <v>55</v>
      </c>
      <c r="B13" s="30" t="s">
        <v>10</v>
      </c>
      <c r="C13" s="30" t="s">
        <v>32</v>
      </c>
      <c r="D13" s="30" t="s">
        <v>56</v>
      </c>
      <c r="E13" s="30" t="s">
        <v>19</v>
      </c>
      <c r="F13" s="30" t="s">
        <v>29</v>
      </c>
      <c r="G13" s="30" t="s">
        <v>1842</v>
      </c>
      <c r="H13" s="30" t="s">
        <v>2000</v>
      </c>
      <c r="I13" s="31" t="s">
        <v>19</v>
      </c>
      <c r="J13" s="38">
        <v>15</v>
      </c>
      <c r="K13" s="31">
        <v>22</v>
      </c>
      <c r="L13" s="31">
        <v>23</v>
      </c>
      <c r="M13" s="37">
        <v>14</v>
      </c>
      <c r="N13" s="31">
        <v>18</v>
      </c>
      <c r="O13" s="31">
        <v>23</v>
      </c>
    </row>
    <row r="14" spans="1:32">
      <c r="A14" s="33" t="s">
        <v>133</v>
      </c>
      <c r="B14" s="31" t="s">
        <v>10</v>
      </c>
      <c r="C14" s="30" t="s">
        <v>134</v>
      </c>
      <c r="D14" s="30" t="s">
        <v>2038</v>
      </c>
      <c r="E14" s="30" t="s">
        <v>14</v>
      </c>
      <c r="F14" s="30" t="s">
        <v>29</v>
      </c>
      <c r="G14" s="30" t="s">
        <v>1842</v>
      </c>
      <c r="H14" s="65" t="s">
        <v>2003</v>
      </c>
      <c r="I14" s="31" t="s">
        <v>14</v>
      </c>
      <c r="J14" s="34">
        <v>20</v>
      </c>
      <c r="K14" s="34">
        <v>24</v>
      </c>
      <c r="L14" s="34">
        <v>25</v>
      </c>
      <c r="M14" s="39">
        <v>14</v>
      </c>
      <c r="N14" s="34">
        <v>25</v>
      </c>
      <c r="O14" s="34">
        <v>27</v>
      </c>
    </row>
    <row r="15" spans="1:32">
      <c r="A15" s="33" t="s">
        <v>207</v>
      </c>
      <c r="B15" s="30" t="s">
        <v>10</v>
      </c>
      <c r="C15" s="30" t="s">
        <v>208</v>
      </c>
      <c r="D15" s="30" t="s">
        <v>196</v>
      </c>
      <c r="E15" s="30" t="s">
        <v>1853</v>
      </c>
      <c r="F15" s="30" t="s">
        <v>29</v>
      </c>
      <c r="G15" s="30" t="s">
        <v>1842</v>
      </c>
      <c r="H15" s="30" t="s">
        <v>2002</v>
      </c>
      <c r="I15" s="31" t="s">
        <v>19</v>
      </c>
      <c r="J15" s="78">
        <v>17</v>
      </c>
      <c r="K15" s="31">
        <v>19</v>
      </c>
      <c r="L15" s="31">
        <v>26</v>
      </c>
      <c r="M15" s="37">
        <v>14</v>
      </c>
      <c r="N15" s="31">
        <v>19</v>
      </c>
      <c r="O15" s="31">
        <v>22</v>
      </c>
      <c r="Q15" s="10"/>
      <c r="R15" s="72" t="s">
        <v>61</v>
      </c>
      <c r="S15" s="73"/>
      <c r="T15" s="74"/>
    </row>
    <row r="16" spans="1:32">
      <c r="A16" s="77" t="s">
        <v>228</v>
      </c>
      <c r="B16" s="30" t="s">
        <v>10</v>
      </c>
      <c r="C16" s="30" t="s">
        <v>229</v>
      </c>
      <c r="D16" s="30" t="s">
        <v>221</v>
      </c>
      <c r="E16" s="30" t="s">
        <v>19</v>
      </c>
      <c r="F16" s="30" t="s">
        <v>29</v>
      </c>
      <c r="G16" s="30" t="s">
        <v>1842</v>
      </c>
      <c r="H16" s="30" t="s">
        <v>2000</v>
      </c>
      <c r="I16" s="31" t="s">
        <v>19</v>
      </c>
      <c r="J16" s="82">
        <v>0</v>
      </c>
      <c r="K16" s="82">
        <v>0</v>
      </c>
      <c r="L16" s="31">
        <v>27</v>
      </c>
      <c r="M16" s="37">
        <v>14</v>
      </c>
      <c r="N16" s="31">
        <v>23</v>
      </c>
      <c r="O16" s="82">
        <v>0</v>
      </c>
      <c r="Q16" s="10" t="s">
        <v>65</v>
      </c>
      <c r="R16" s="11" t="s">
        <v>67</v>
      </c>
      <c r="S16" s="12" t="s">
        <v>68</v>
      </c>
      <c r="T16" s="13" t="s">
        <v>69</v>
      </c>
    </row>
    <row r="17" spans="1:25">
      <c r="A17" s="33" t="s">
        <v>242</v>
      </c>
      <c r="B17" s="31" t="s">
        <v>10</v>
      </c>
      <c r="C17" s="30" t="s">
        <v>243</v>
      </c>
      <c r="D17" s="30" t="s">
        <v>2041</v>
      </c>
      <c r="E17" s="30" t="s">
        <v>14</v>
      </c>
      <c r="F17" s="30" t="s">
        <v>29</v>
      </c>
      <c r="G17" s="30" t="s">
        <v>1842</v>
      </c>
      <c r="H17" s="65" t="s">
        <v>2003</v>
      </c>
      <c r="I17" s="31" t="s">
        <v>14</v>
      </c>
      <c r="J17" s="80">
        <v>0</v>
      </c>
      <c r="K17" s="50">
        <v>0</v>
      </c>
      <c r="L17" s="34">
        <v>27</v>
      </c>
      <c r="M17" s="39">
        <v>14</v>
      </c>
      <c r="N17" s="34">
        <v>23</v>
      </c>
      <c r="O17" s="50">
        <v>0</v>
      </c>
      <c r="Q17" s="10" t="s">
        <v>72</v>
      </c>
      <c r="R17" s="11" t="s">
        <v>74</v>
      </c>
      <c r="S17" s="12" t="s">
        <v>75</v>
      </c>
      <c r="T17" s="13" t="s">
        <v>76</v>
      </c>
    </row>
    <row r="18" spans="1:25">
      <c r="A18" s="33" t="s">
        <v>44</v>
      </c>
      <c r="B18" s="30" t="s">
        <v>10</v>
      </c>
      <c r="C18" s="30" t="s">
        <v>45</v>
      </c>
      <c r="D18" s="30" t="s">
        <v>46</v>
      </c>
      <c r="E18" s="30" t="s">
        <v>14</v>
      </c>
      <c r="F18" s="30" t="s">
        <v>13</v>
      </c>
      <c r="G18" s="30" t="s">
        <v>1842</v>
      </c>
      <c r="H18" s="65" t="s">
        <v>2003</v>
      </c>
      <c r="I18" s="31" t="s">
        <v>14</v>
      </c>
      <c r="J18" s="34">
        <v>17</v>
      </c>
      <c r="K18" s="34">
        <v>23</v>
      </c>
      <c r="L18" s="34">
        <v>23</v>
      </c>
      <c r="M18" s="35">
        <v>15</v>
      </c>
      <c r="N18" s="34">
        <v>22</v>
      </c>
      <c r="O18" s="34">
        <v>25</v>
      </c>
      <c r="Q18" s="10" t="s">
        <v>79</v>
      </c>
      <c r="R18" s="11" t="s">
        <v>81</v>
      </c>
      <c r="S18" s="12" t="s">
        <v>82</v>
      </c>
      <c r="T18" s="13" t="s">
        <v>83</v>
      </c>
    </row>
    <row r="19" spans="1:25">
      <c r="A19" s="33" t="s">
        <v>47</v>
      </c>
      <c r="B19" s="30" t="s">
        <v>10</v>
      </c>
      <c r="C19" s="30" t="s">
        <v>48</v>
      </c>
      <c r="D19" s="30" t="s">
        <v>49</v>
      </c>
      <c r="E19" s="30" t="s">
        <v>1853</v>
      </c>
      <c r="F19" s="30" t="s">
        <v>29</v>
      </c>
      <c r="G19" s="30" t="s">
        <v>1842</v>
      </c>
      <c r="H19" s="30" t="s">
        <v>2002</v>
      </c>
      <c r="I19" s="31" t="s">
        <v>19</v>
      </c>
      <c r="J19" s="78">
        <v>21</v>
      </c>
      <c r="K19" s="31">
        <v>22</v>
      </c>
      <c r="L19" s="31">
        <v>23</v>
      </c>
      <c r="M19" s="38">
        <v>15</v>
      </c>
      <c r="N19" s="31">
        <v>21</v>
      </c>
      <c r="O19" s="31">
        <v>28</v>
      </c>
      <c r="Q19" s="10" t="s">
        <v>86</v>
      </c>
      <c r="R19" s="11" t="s">
        <v>87</v>
      </c>
      <c r="S19" s="12" t="s">
        <v>88</v>
      </c>
      <c r="T19" s="13" t="s">
        <v>89</v>
      </c>
      <c r="Y19" s="3"/>
    </row>
    <row r="20" spans="1:25">
      <c r="A20" s="33" t="s">
        <v>95</v>
      </c>
      <c r="B20" s="30" t="s">
        <v>10</v>
      </c>
      <c r="C20" s="30" t="s">
        <v>96</v>
      </c>
      <c r="D20" s="30" t="s">
        <v>52</v>
      </c>
      <c r="E20" s="30" t="s">
        <v>19</v>
      </c>
      <c r="F20" s="30" t="s">
        <v>29</v>
      </c>
      <c r="G20" s="30" t="s">
        <v>1846</v>
      </c>
      <c r="H20" s="30" t="s">
        <v>2002</v>
      </c>
      <c r="I20" s="31" t="s">
        <v>19</v>
      </c>
      <c r="J20" s="49">
        <v>15</v>
      </c>
      <c r="K20" s="31">
        <v>22</v>
      </c>
      <c r="L20" s="31">
        <v>24</v>
      </c>
      <c r="M20" s="38">
        <v>15</v>
      </c>
      <c r="N20" s="31">
        <v>22</v>
      </c>
      <c r="O20" s="31">
        <v>24</v>
      </c>
      <c r="Q20" s="10" t="s">
        <v>92</v>
      </c>
      <c r="R20" s="11" t="s">
        <v>81</v>
      </c>
      <c r="S20" s="12" t="s">
        <v>93</v>
      </c>
      <c r="T20" s="13" t="s">
        <v>94</v>
      </c>
    </row>
    <row r="21" spans="1:25" ht="15.75" customHeight="1">
      <c r="A21" s="33" t="s">
        <v>62</v>
      </c>
      <c r="B21" s="31" t="s">
        <v>10</v>
      </c>
      <c r="C21" s="30" t="s">
        <v>63</v>
      </c>
      <c r="D21" s="30" t="s">
        <v>64</v>
      </c>
      <c r="E21" s="30" t="s">
        <v>14</v>
      </c>
      <c r="F21" s="30" t="s">
        <v>13</v>
      </c>
      <c r="G21" s="30" t="s">
        <v>1842</v>
      </c>
      <c r="H21" s="65" t="s">
        <v>2003</v>
      </c>
      <c r="I21" s="31" t="s">
        <v>14</v>
      </c>
      <c r="J21" s="32">
        <v>19</v>
      </c>
      <c r="K21" s="34">
        <v>23</v>
      </c>
      <c r="L21" s="34">
        <v>24</v>
      </c>
      <c r="M21" s="35">
        <v>15</v>
      </c>
      <c r="N21" s="34">
        <v>22</v>
      </c>
      <c r="O21" s="34">
        <v>26</v>
      </c>
      <c r="Q21" s="10" t="s">
        <v>97</v>
      </c>
      <c r="R21" s="11" t="s">
        <v>81</v>
      </c>
      <c r="S21" s="12" t="s">
        <v>93</v>
      </c>
      <c r="T21" s="13" t="s">
        <v>94</v>
      </c>
    </row>
    <row r="22" spans="1:25" ht="15.75" customHeight="1">
      <c r="A22" s="33" t="s">
        <v>166</v>
      </c>
      <c r="B22" s="30" t="s">
        <v>10</v>
      </c>
      <c r="C22" s="30" t="s">
        <v>32</v>
      </c>
      <c r="D22" s="30" t="s">
        <v>167</v>
      </c>
      <c r="E22" s="30" t="s">
        <v>19</v>
      </c>
      <c r="F22" s="30" t="s">
        <v>29</v>
      </c>
      <c r="G22" s="30" t="s">
        <v>1849</v>
      </c>
      <c r="H22" s="30" t="s">
        <v>2000</v>
      </c>
      <c r="I22" s="31" t="s">
        <v>19</v>
      </c>
      <c r="J22" s="31">
        <v>21</v>
      </c>
      <c r="K22" s="31">
        <v>24</v>
      </c>
      <c r="L22" s="31">
        <v>25</v>
      </c>
      <c r="M22" s="38">
        <v>15</v>
      </c>
      <c r="N22" s="31">
        <v>20</v>
      </c>
      <c r="O22" s="31">
        <v>19</v>
      </c>
      <c r="Q22" s="10" t="s">
        <v>100</v>
      </c>
      <c r="R22" s="11" t="s">
        <v>101</v>
      </c>
      <c r="S22" s="14" t="s">
        <v>102</v>
      </c>
      <c r="T22" s="13" t="s">
        <v>103</v>
      </c>
    </row>
    <row r="23" spans="1:25" ht="15.75" customHeight="1">
      <c r="A23" s="33" t="s">
        <v>149</v>
      </c>
      <c r="B23" s="31" t="s">
        <v>10</v>
      </c>
      <c r="C23" s="30" t="s">
        <v>150</v>
      </c>
      <c r="D23" s="30" t="s">
        <v>151</v>
      </c>
      <c r="E23" s="30" t="s">
        <v>14</v>
      </c>
      <c r="F23" s="30" t="s">
        <v>13</v>
      </c>
      <c r="G23" s="30" t="s">
        <v>1842</v>
      </c>
      <c r="H23" s="65" t="s">
        <v>2003</v>
      </c>
      <c r="I23" s="31" t="s">
        <v>14</v>
      </c>
      <c r="J23" s="50">
        <v>0</v>
      </c>
      <c r="K23" s="50">
        <v>0</v>
      </c>
      <c r="L23" s="34">
        <v>25</v>
      </c>
      <c r="M23" s="35">
        <v>15</v>
      </c>
      <c r="N23" s="34">
        <v>24</v>
      </c>
      <c r="O23" s="50">
        <v>0</v>
      </c>
    </row>
    <row r="24" spans="1:25" ht="15.75" customHeight="1">
      <c r="A24" s="33" t="s">
        <v>211</v>
      </c>
      <c r="B24" s="30" t="s">
        <v>10</v>
      </c>
      <c r="C24" s="30" t="s">
        <v>32</v>
      </c>
      <c r="D24" s="30" t="s">
        <v>212</v>
      </c>
      <c r="E24" s="30" t="s">
        <v>19</v>
      </c>
      <c r="F24" s="30" t="s">
        <v>29</v>
      </c>
      <c r="G24" s="30" t="s">
        <v>1842</v>
      </c>
      <c r="H24" s="30" t="s">
        <v>2000</v>
      </c>
      <c r="I24" s="31" t="s">
        <v>19</v>
      </c>
      <c r="J24" s="38">
        <v>14</v>
      </c>
      <c r="K24" s="31">
        <v>21</v>
      </c>
      <c r="L24" s="31">
        <v>26</v>
      </c>
      <c r="M24" s="38">
        <v>15</v>
      </c>
      <c r="N24" s="31">
        <v>24</v>
      </c>
      <c r="O24" s="51">
        <v>8</v>
      </c>
    </row>
    <row r="25" spans="1:25" ht="15.75" customHeight="1">
      <c r="A25" s="33" t="s">
        <v>219</v>
      </c>
      <c r="B25" s="30" t="s">
        <v>16</v>
      </c>
      <c r="C25" s="30" t="s">
        <v>220</v>
      </c>
      <c r="D25" s="30" t="s">
        <v>221</v>
      </c>
      <c r="E25" s="30" t="s">
        <v>19</v>
      </c>
      <c r="F25" s="30" t="s">
        <v>29</v>
      </c>
      <c r="G25" s="30" t="s">
        <v>1842</v>
      </c>
      <c r="H25" s="30" t="s">
        <v>2000</v>
      </c>
      <c r="I25" s="31" t="s">
        <v>19</v>
      </c>
      <c r="J25" s="51">
        <v>0</v>
      </c>
      <c r="K25" s="51">
        <v>0</v>
      </c>
      <c r="L25" s="31">
        <v>27</v>
      </c>
      <c r="M25" s="81">
        <v>15</v>
      </c>
      <c r="N25" s="31">
        <v>24</v>
      </c>
      <c r="O25" s="51">
        <v>0</v>
      </c>
      <c r="Q25" s="29" t="s">
        <v>1868</v>
      </c>
    </row>
    <row r="26" spans="1:25" ht="15.75" customHeight="1">
      <c r="A26" s="33" t="s">
        <v>232</v>
      </c>
      <c r="B26" s="31" t="s">
        <v>10</v>
      </c>
      <c r="C26" s="30" t="s">
        <v>233</v>
      </c>
      <c r="D26" s="30" t="s">
        <v>2045</v>
      </c>
      <c r="E26" s="30" t="s">
        <v>14</v>
      </c>
      <c r="F26" s="30" t="s">
        <v>29</v>
      </c>
      <c r="G26" s="30" t="s">
        <v>1842</v>
      </c>
      <c r="H26" s="65" t="s">
        <v>2003</v>
      </c>
      <c r="I26" s="31" t="s">
        <v>14</v>
      </c>
      <c r="J26" s="34">
        <v>19</v>
      </c>
      <c r="K26" s="34">
        <v>24</v>
      </c>
      <c r="L26" s="34">
        <v>27</v>
      </c>
      <c r="M26" s="52">
        <v>15</v>
      </c>
      <c r="N26" s="34">
        <v>23</v>
      </c>
      <c r="O26" s="34">
        <v>28</v>
      </c>
      <c r="Q26" s="40" t="s">
        <v>1</v>
      </c>
      <c r="S26" s="3" t="s">
        <v>21</v>
      </c>
      <c r="T26" s="3" t="s">
        <v>22</v>
      </c>
      <c r="U26" s="3" t="s">
        <v>23</v>
      </c>
      <c r="V26" s="3" t="s">
        <v>24</v>
      </c>
      <c r="W26" s="3" t="s">
        <v>25</v>
      </c>
      <c r="X26" s="3" t="s">
        <v>26</v>
      </c>
      <c r="Y26" s="41" t="s">
        <v>1864</v>
      </c>
    </row>
    <row r="27" spans="1:25" ht="15.75" customHeight="1">
      <c r="A27" s="33" t="s">
        <v>234</v>
      </c>
      <c r="B27" s="31" t="s">
        <v>10</v>
      </c>
      <c r="C27" s="30" t="s">
        <v>235</v>
      </c>
      <c r="D27" s="30" t="s">
        <v>2040</v>
      </c>
      <c r="E27" s="30" t="s">
        <v>14</v>
      </c>
      <c r="F27" s="30" t="s">
        <v>29</v>
      </c>
      <c r="G27" s="30" t="s">
        <v>1842</v>
      </c>
      <c r="H27" s="65" t="s">
        <v>2003</v>
      </c>
      <c r="I27" s="31" t="s">
        <v>14</v>
      </c>
      <c r="J27" s="34">
        <v>22</v>
      </c>
      <c r="K27" s="34">
        <v>24</v>
      </c>
      <c r="L27" s="34">
        <v>27</v>
      </c>
      <c r="M27" s="84">
        <v>15</v>
      </c>
      <c r="N27" s="34">
        <v>22</v>
      </c>
      <c r="O27" s="34">
        <v>26</v>
      </c>
      <c r="Q27" s="2" t="s">
        <v>19</v>
      </c>
      <c r="R27" s="4" t="s">
        <v>30</v>
      </c>
      <c r="S27" s="43">
        <f>S4/$Y$27*100</f>
        <v>7.5757575757575761</v>
      </c>
      <c r="T27" s="43">
        <f>T4/$Y$27*100</f>
        <v>3.0303030303030303</v>
      </c>
      <c r="U27" s="43">
        <f t="shared" ref="U27:X27" si="6">U4/$Y$27*100</f>
        <v>1.5151515151515151</v>
      </c>
      <c r="V27" s="43">
        <f t="shared" si="6"/>
        <v>16.666666666666664</v>
      </c>
      <c r="W27" s="43">
        <f t="shared" si="6"/>
        <v>0</v>
      </c>
      <c r="X27" s="43">
        <f t="shared" si="6"/>
        <v>10.606060606060606</v>
      </c>
      <c r="Y27">
        <f>COUNTIF(I:I,Q27)</f>
        <v>66</v>
      </c>
    </row>
    <row r="28" spans="1:25" ht="15.75" customHeight="1">
      <c r="A28" s="33" t="s">
        <v>246</v>
      </c>
      <c r="B28" s="30" t="s">
        <v>10</v>
      </c>
      <c r="C28" s="30" t="s">
        <v>247</v>
      </c>
      <c r="D28" s="30" t="s">
        <v>2025</v>
      </c>
      <c r="E28" s="30" t="s">
        <v>14</v>
      </c>
      <c r="F28" s="30" t="s">
        <v>29</v>
      </c>
      <c r="G28" s="30" t="s">
        <v>1842</v>
      </c>
      <c r="H28" s="65" t="s">
        <v>2003</v>
      </c>
      <c r="I28" s="31" t="s">
        <v>14</v>
      </c>
      <c r="J28" s="78">
        <v>18</v>
      </c>
      <c r="K28" s="78">
        <v>23</v>
      </c>
      <c r="L28" s="31">
        <v>27</v>
      </c>
      <c r="M28" s="38">
        <v>15</v>
      </c>
      <c r="N28" s="31">
        <v>24</v>
      </c>
      <c r="O28" s="78">
        <v>28</v>
      </c>
      <c r="Q28" s="2" t="s">
        <v>19</v>
      </c>
      <c r="R28" s="8" t="s">
        <v>34</v>
      </c>
      <c r="S28" s="43">
        <f t="shared" ref="S28:S29" si="7">S5/$Y$27*100</f>
        <v>18.181818181818183</v>
      </c>
      <c r="T28" s="43">
        <f t="shared" ref="T28:X28" si="8">T5/$Y$27*100</f>
        <v>0</v>
      </c>
      <c r="U28" s="43">
        <f t="shared" si="8"/>
        <v>1.5151515151515151</v>
      </c>
      <c r="V28" s="43">
        <f t="shared" si="8"/>
        <v>34.848484848484851</v>
      </c>
      <c r="W28" s="43">
        <f t="shared" si="8"/>
        <v>0</v>
      </c>
      <c r="X28" s="43">
        <f t="shared" si="8"/>
        <v>0</v>
      </c>
      <c r="Y28">
        <f>COUNTIF(I:I,Q28)</f>
        <v>66</v>
      </c>
    </row>
    <row r="29" spans="1:25" ht="15.75" customHeight="1">
      <c r="A29" s="33" t="s">
        <v>39</v>
      </c>
      <c r="B29" s="30" t="s">
        <v>10</v>
      </c>
      <c r="C29" s="30" t="s">
        <v>40</v>
      </c>
      <c r="D29" s="30" t="s">
        <v>41</v>
      </c>
      <c r="E29" s="30" t="s">
        <v>19</v>
      </c>
      <c r="F29" s="30" t="s">
        <v>29</v>
      </c>
      <c r="G29" s="30" t="s">
        <v>1846</v>
      </c>
      <c r="H29" s="30" t="s">
        <v>2002</v>
      </c>
      <c r="I29" s="31" t="s">
        <v>19</v>
      </c>
      <c r="J29" s="31">
        <v>19</v>
      </c>
      <c r="K29" s="31">
        <v>22</v>
      </c>
      <c r="L29" s="31">
        <v>21</v>
      </c>
      <c r="M29" s="38">
        <v>16</v>
      </c>
      <c r="N29" s="31">
        <v>21</v>
      </c>
      <c r="O29" s="31">
        <v>25</v>
      </c>
      <c r="Q29" s="2" t="s">
        <v>19</v>
      </c>
      <c r="R29" s="9" t="s">
        <v>38</v>
      </c>
      <c r="S29" s="43">
        <f t="shared" si="7"/>
        <v>74.242424242424249</v>
      </c>
      <c r="T29" s="43">
        <f t="shared" ref="T29:X29" si="9">T6/$Y$27*100</f>
        <v>96.969696969696969</v>
      </c>
      <c r="U29" s="43">
        <f t="shared" si="9"/>
        <v>96.969696969696969</v>
      </c>
      <c r="V29" s="43">
        <f t="shared" si="9"/>
        <v>48.484848484848484</v>
      </c>
      <c r="W29" s="43">
        <f t="shared" si="9"/>
        <v>100</v>
      </c>
      <c r="X29" s="43">
        <f t="shared" si="9"/>
        <v>89.393939393939391</v>
      </c>
      <c r="Y29">
        <f>COUNTIF(I:I,Q29)</f>
        <v>66</v>
      </c>
    </row>
    <row r="30" spans="1:25" ht="15.75" customHeight="1">
      <c r="A30" s="77" t="s">
        <v>104</v>
      </c>
      <c r="B30" s="30" t="s">
        <v>10</v>
      </c>
      <c r="C30" s="30" t="s">
        <v>32</v>
      </c>
      <c r="D30" s="30" t="s">
        <v>105</v>
      </c>
      <c r="E30" s="30" t="s">
        <v>19</v>
      </c>
      <c r="F30" s="30" t="s">
        <v>29</v>
      </c>
      <c r="G30" s="30" t="s">
        <v>1842</v>
      </c>
      <c r="H30" s="30" t="s">
        <v>2000</v>
      </c>
      <c r="I30" s="31" t="s">
        <v>19</v>
      </c>
      <c r="J30" s="31">
        <v>17</v>
      </c>
      <c r="K30" s="31">
        <v>22</v>
      </c>
      <c r="L30" s="31">
        <v>24</v>
      </c>
      <c r="M30" s="38">
        <v>16</v>
      </c>
      <c r="N30" s="31">
        <v>22</v>
      </c>
      <c r="O30" s="31">
        <v>22</v>
      </c>
      <c r="Q30" s="2" t="s">
        <v>19</v>
      </c>
      <c r="R30" s="44" t="s">
        <v>1869</v>
      </c>
      <c r="S30" s="43">
        <f>S27+S28</f>
        <v>25.757575757575758</v>
      </c>
      <c r="T30" s="43">
        <f t="shared" ref="T30:X30" si="10">T27+T28</f>
        <v>3.0303030303030303</v>
      </c>
      <c r="U30" s="43">
        <f t="shared" si="10"/>
        <v>3.0303030303030303</v>
      </c>
      <c r="V30" s="43">
        <f t="shared" si="10"/>
        <v>51.515151515151516</v>
      </c>
      <c r="W30" s="43">
        <f t="shared" si="10"/>
        <v>0</v>
      </c>
      <c r="X30" s="43">
        <f t="shared" si="10"/>
        <v>10.606060606060606</v>
      </c>
      <c r="Y30">
        <f>COUNTIF(I:I,Q30)</f>
        <v>66</v>
      </c>
    </row>
    <row r="31" spans="1:25" ht="15.75" customHeight="1">
      <c r="A31" s="33" t="s">
        <v>70</v>
      </c>
      <c r="B31" s="31" t="s">
        <v>10</v>
      </c>
      <c r="C31" s="30" t="s">
        <v>71</v>
      </c>
      <c r="D31" s="30" t="s">
        <v>2020</v>
      </c>
      <c r="E31" s="30" t="s">
        <v>14</v>
      </c>
      <c r="F31" s="30" t="s">
        <v>29</v>
      </c>
      <c r="G31" s="30" t="s">
        <v>1842</v>
      </c>
      <c r="H31" s="65" t="s">
        <v>2003</v>
      </c>
      <c r="I31" s="31" t="s">
        <v>14</v>
      </c>
      <c r="J31" s="34">
        <v>18</v>
      </c>
      <c r="K31" s="34">
        <v>23</v>
      </c>
      <c r="L31" s="34">
        <v>24</v>
      </c>
      <c r="M31" s="84">
        <v>16</v>
      </c>
      <c r="N31" s="34">
        <v>25</v>
      </c>
      <c r="O31" s="34">
        <v>28</v>
      </c>
      <c r="T31" s="43"/>
      <c r="U31" s="43"/>
      <c r="V31" s="43"/>
      <c r="W31" s="43"/>
      <c r="X31" s="43"/>
    </row>
    <row r="32" spans="1:25" ht="15.75" customHeight="1">
      <c r="A32" s="33" t="s">
        <v>77</v>
      </c>
      <c r="B32" s="31" t="s">
        <v>10</v>
      </c>
      <c r="C32" s="30" t="s">
        <v>78</v>
      </c>
      <c r="D32" s="30" t="s">
        <v>2036</v>
      </c>
      <c r="E32" s="30" t="s">
        <v>14</v>
      </c>
      <c r="F32" s="30" t="s">
        <v>29</v>
      </c>
      <c r="G32" s="30" t="s">
        <v>1842</v>
      </c>
      <c r="H32" s="65" t="s">
        <v>2003</v>
      </c>
      <c r="I32" s="31" t="s">
        <v>14</v>
      </c>
      <c r="J32" s="34">
        <v>19</v>
      </c>
      <c r="K32" s="34">
        <v>23</v>
      </c>
      <c r="L32" s="34">
        <v>24</v>
      </c>
      <c r="M32" s="35">
        <v>16</v>
      </c>
      <c r="N32" s="34">
        <v>22</v>
      </c>
      <c r="O32" s="79">
        <v>23</v>
      </c>
      <c r="Q32" s="2" t="s">
        <v>14</v>
      </c>
      <c r="R32" s="4" t="s">
        <v>30</v>
      </c>
      <c r="S32" s="43">
        <f>S10/$Y$32*100</f>
        <v>8.695652173913043</v>
      </c>
      <c r="T32" s="43">
        <f>T10/$Y$32*100</f>
        <v>6.5217391304347823</v>
      </c>
      <c r="U32" s="43">
        <f t="shared" ref="U32:X32" si="11">U10/$Y$32*100</f>
        <v>0</v>
      </c>
      <c r="V32" s="43">
        <f t="shared" si="11"/>
        <v>10.869565217391305</v>
      </c>
      <c r="W32" s="43">
        <f t="shared" si="11"/>
        <v>0</v>
      </c>
      <c r="X32" s="43">
        <f t="shared" si="11"/>
        <v>6.5217391304347823</v>
      </c>
      <c r="Y32">
        <f>COUNTIF(I:I,Q32)</f>
        <v>46</v>
      </c>
    </row>
    <row r="33" spans="1:25" ht="15.75" customHeight="1">
      <c r="A33" s="33" t="s">
        <v>90</v>
      </c>
      <c r="B33" s="30" t="s">
        <v>10</v>
      </c>
      <c r="C33" s="30" t="s">
        <v>91</v>
      </c>
      <c r="D33" s="30" t="s">
        <v>2049</v>
      </c>
      <c r="E33" s="30" t="s">
        <v>14</v>
      </c>
      <c r="F33" s="30" t="s">
        <v>29</v>
      </c>
      <c r="G33" s="30" t="s">
        <v>1842</v>
      </c>
      <c r="H33" s="65" t="s">
        <v>2003</v>
      </c>
      <c r="I33" s="31" t="s">
        <v>14</v>
      </c>
      <c r="J33" s="31">
        <v>17</v>
      </c>
      <c r="K33" s="31">
        <v>24</v>
      </c>
      <c r="L33" s="31">
        <v>24</v>
      </c>
      <c r="M33" s="38">
        <v>16</v>
      </c>
      <c r="N33" s="31">
        <v>23</v>
      </c>
      <c r="O33" s="31">
        <v>23</v>
      </c>
      <c r="Q33" s="2" t="s">
        <v>14</v>
      </c>
      <c r="R33" s="8" t="s">
        <v>34</v>
      </c>
      <c r="S33" s="43">
        <f t="shared" ref="S33:S34" si="12">S11/$Y$32*100</f>
        <v>2.1739130434782608</v>
      </c>
      <c r="T33" s="43">
        <f t="shared" ref="T33:X33" si="13">T11/$Y$32*100</f>
        <v>0</v>
      </c>
      <c r="U33" s="43">
        <f t="shared" si="13"/>
        <v>2.1739130434782608</v>
      </c>
      <c r="V33" s="43">
        <f t="shared" si="13"/>
        <v>52.173913043478258</v>
      </c>
      <c r="W33" s="43">
        <f t="shared" si="13"/>
        <v>0</v>
      </c>
      <c r="X33" s="43">
        <f t="shared" si="13"/>
        <v>0</v>
      </c>
      <c r="Y33">
        <f>COUNTIF(I:I,Q33)</f>
        <v>46</v>
      </c>
    </row>
    <row r="34" spans="1:25" ht="15.75" customHeight="1">
      <c r="A34" s="33" t="s">
        <v>116</v>
      </c>
      <c r="B34" s="30" t="s">
        <v>10</v>
      </c>
      <c r="C34" s="30" t="s">
        <v>117</v>
      </c>
      <c r="D34" s="30" t="s">
        <v>118</v>
      </c>
      <c r="E34" s="30" t="s">
        <v>19</v>
      </c>
      <c r="F34" s="30" t="s">
        <v>29</v>
      </c>
      <c r="G34" s="30" t="s">
        <v>1844</v>
      </c>
      <c r="H34" s="30" t="s">
        <v>2000</v>
      </c>
      <c r="I34" s="31" t="s">
        <v>19</v>
      </c>
      <c r="J34" s="31">
        <v>19</v>
      </c>
      <c r="K34" s="31">
        <v>23</v>
      </c>
      <c r="L34" s="31">
        <v>25</v>
      </c>
      <c r="M34" s="38">
        <v>16</v>
      </c>
      <c r="N34" s="31">
        <v>21</v>
      </c>
      <c r="O34" s="31">
        <v>26</v>
      </c>
      <c r="Q34" s="2" t="s">
        <v>14</v>
      </c>
      <c r="R34" s="9" t="s">
        <v>38</v>
      </c>
      <c r="S34" s="43">
        <f t="shared" si="12"/>
        <v>89.130434782608688</v>
      </c>
      <c r="T34" s="43">
        <f t="shared" ref="T34:X34" si="14">T12/$Y$32*100</f>
        <v>93.478260869565219</v>
      </c>
      <c r="U34" s="43">
        <f t="shared" si="14"/>
        <v>97.826086956521735</v>
      </c>
      <c r="V34" s="43">
        <f t="shared" si="14"/>
        <v>36.95652173913043</v>
      </c>
      <c r="W34" s="43">
        <f t="shared" si="14"/>
        <v>100</v>
      </c>
      <c r="X34" s="43">
        <f t="shared" si="14"/>
        <v>93.478260869565219</v>
      </c>
      <c r="Y34">
        <f>COUNTIF(I:I,Q34)</f>
        <v>46</v>
      </c>
    </row>
    <row r="35" spans="1:25" ht="15.75" customHeight="1">
      <c r="A35" s="77" t="s">
        <v>164</v>
      </c>
      <c r="B35" s="30" t="s">
        <v>10</v>
      </c>
      <c r="C35" s="30" t="s">
        <v>165</v>
      </c>
      <c r="D35" s="30" t="s">
        <v>52</v>
      </c>
      <c r="E35" s="30" t="s">
        <v>19</v>
      </c>
      <c r="F35" s="30" t="s">
        <v>29</v>
      </c>
      <c r="G35" s="30" t="s">
        <v>1846</v>
      </c>
      <c r="H35" s="30" t="s">
        <v>2002</v>
      </c>
      <c r="I35" s="31" t="s">
        <v>19</v>
      </c>
      <c r="J35" s="31">
        <v>21</v>
      </c>
      <c r="K35" s="31">
        <v>23</v>
      </c>
      <c r="L35" s="31">
        <v>25</v>
      </c>
      <c r="M35" s="38">
        <v>16</v>
      </c>
      <c r="N35" s="31">
        <v>19</v>
      </c>
      <c r="O35" s="31">
        <v>24</v>
      </c>
      <c r="Q35" s="2" t="s">
        <v>14</v>
      </c>
      <c r="R35" s="44" t="s">
        <v>1869</v>
      </c>
      <c r="S35" s="43">
        <f>S32+S33</f>
        <v>10.869565217391305</v>
      </c>
      <c r="T35" s="43">
        <f t="shared" ref="T35:X35" si="15">T32+T33</f>
        <v>6.5217391304347823</v>
      </c>
      <c r="U35" s="43">
        <f t="shared" si="15"/>
        <v>2.1739130434782608</v>
      </c>
      <c r="V35" s="43">
        <f t="shared" si="15"/>
        <v>63.043478260869563</v>
      </c>
      <c r="W35" s="43">
        <f t="shared" si="15"/>
        <v>0</v>
      </c>
      <c r="X35" s="43">
        <f t="shared" si="15"/>
        <v>6.5217391304347823</v>
      </c>
      <c r="Y35">
        <f>COUNTIF(I:I,Q35)</f>
        <v>46</v>
      </c>
    </row>
    <row r="36" spans="1:25" ht="15.75" customHeight="1">
      <c r="A36" s="30" t="s">
        <v>152</v>
      </c>
      <c r="B36" s="31" t="s">
        <v>10</v>
      </c>
      <c r="C36" s="30" t="s">
        <v>153</v>
      </c>
      <c r="D36" s="30" t="s">
        <v>154</v>
      </c>
      <c r="E36" s="30" t="s">
        <v>14</v>
      </c>
      <c r="F36" s="30" t="s">
        <v>13</v>
      </c>
      <c r="G36" s="30" t="s">
        <v>1842</v>
      </c>
      <c r="H36" s="65" t="s">
        <v>2003</v>
      </c>
      <c r="I36" s="31" t="s">
        <v>14</v>
      </c>
      <c r="J36" s="32">
        <v>18</v>
      </c>
      <c r="K36" s="79">
        <v>22</v>
      </c>
      <c r="L36" s="34">
        <v>25</v>
      </c>
      <c r="M36" s="35">
        <v>16</v>
      </c>
      <c r="N36" s="34">
        <v>23</v>
      </c>
      <c r="O36" s="79">
        <v>24</v>
      </c>
    </row>
    <row r="37" spans="1:25" ht="15.75" customHeight="1">
      <c r="A37" s="33" t="s">
        <v>135</v>
      </c>
      <c r="B37" s="31" t="s">
        <v>10</v>
      </c>
      <c r="C37" s="30" t="s">
        <v>136</v>
      </c>
      <c r="D37" s="30" t="s">
        <v>137</v>
      </c>
      <c r="E37" s="30" t="s">
        <v>14</v>
      </c>
      <c r="F37" s="30" t="s">
        <v>13</v>
      </c>
      <c r="G37" s="30" t="s">
        <v>1842</v>
      </c>
      <c r="H37" s="65" t="s">
        <v>2003</v>
      </c>
      <c r="I37" s="31" t="s">
        <v>14</v>
      </c>
      <c r="J37" s="52">
        <v>16</v>
      </c>
      <c r="K37" s="34">
        <v>22</v>
      </c>
      <c r="L37" s="34">
        <v>25</v>
      </c>
      <c r="M37" s="35">
        <v>16</v>
      </c>
      <c r="N37" s="34">
        <v>23</v>
      </c>
      <c r="O37" s="79">
        <v>24</v>
      </c>
      <c r="Q37" s="41" t="s">
        <v>1870</v>
      </c>
      <c r="R37" s="4" t="s">
        <v>30</v>
      </c>
      <c r="S37" s="43">
        <f>((S4+S10)/($Y$27+$Y$32))*100</f>
        <v>8.0357142857142865</v>
      </c>
      <c r="T37" s="43">
        <f t="shared" ref="T37:X37" si="16">((T4+T10)/($Y$27+$Y$32))*100</f>
        <v>4.4642857142857144</v>
      </c>
      <c r="U37" s="43">
        <f t="shared" si="16"/>
        <v>0.89285714285714279</v>
      </c>
      <c r="V37" s="43">
        <f t="shared" si="16"/>
        <v>14.285714285714285</v>
      </c>
      <c r="W37" s="43">
        <f t="shared" si="16"/>
        <v>0</v>
      </c>
      <c r="X37" s="43">
        <f t="shared" si="16"/>
        <v>8.9285714285714288</v>
      </c>
    </row>
    <row r="38" spans="1:25" ht="15.75" customHeight="1">
      <c r="A38" s="77" t="s">
        <v>146</v>
      </c>
      <c r="B38" s="31" t="s">
        <v>10</v>
      </c>
      <c r="C38" s="30" t="s">
        <v>147</v>
      </c>
      <c r="D38" s="30" t="s">
        <v>148</v>
      </c>
      <c r="E38" s="30" t="s">
        <v>14</v>
      </c>
      <c r="F38" s="30" t="s">
        <v>13</v>
      </c>
      <c r="G38" s="30" t="s">
        <v>1842</v>
      </c>
      <c r="H38" s="65" t="s">
        <v>2003</v>
      </c>
      <c r="I38" s="31" t="s">
        <v>14</v>
      </c>
      <c r="J38" s="79">
        <v>18</v>
      </c>
      <c r="K38" s="34">
        <v>24</v>
      </c>
      <c r="L38" s="34">
        <v>25</v>
      </c>
      <c r="M38" s="84">
        <v>16</v>
      </c>
      <c r="N38" s="34">
        <v>24</v>
      </c>
      <c r="O38" s="34">
        <v>24</v>
      </c>
      <c r="Q38" s="41" t="s">
        <v>1870</v>
      </c>
      <c r="R38" s="8" t="s">
        <v>34</v>
      </c>
      <c r="S38" s="43">
        <f t="shared" ref="S38:X39" si="17">((S5+S11)/($Y$27+$Y$32))*100</f>
        <v>11.607142857142858</v>
      </c>
      <c r="T38" s="43">
        <f t="shared" si="17"/>
        <v>0</v>
      </c>
      <c r="U38" s="43">
        <f t="shared" si="17"/>
        <v>1.7857142857142856</v>
      </c>
      <c r="V38" s="43">
        <f t="shared" si="17"/>
        <v>41.964285714285715</v>
      </c>
      <c r="W38" s="43">
        <f t="shared" si="17"/>
        <v>0</v>
      </c>
      <c r="X38" s="43">
        <f t="shared" si="17"/>
        <v>0</v>
      </c>
    </row>
    <row r="39" spans="1:25" ht="15.75" customHeight="1">
      <c r="A39" s="77" t="s">
        <v>138</v>
      </c>
      <c r="B39" s="31" t="s">
        <v>10</v>
      </c>
      <c r="C39" s="30" t="s">
        <v>139</v>
      </c>
      <c r="D39" s="30" t="s">
        <v>140</v>
      </c>
      <c r="E39" s="30" t="s">
        <v>14</v>
      </c>
      <c r="F39" s="30" t="s">
        <v>13</v>
      </c>
      <c r="G39" s="30" t="s">
        <v>1842</v>
      </c>
      <c r="H39" s="65" t="s">
        <v>2003</v>
      </c>
      <c r="I39" s="31" t="s">
        <v>14</v>
      </c>
      <c r="J39" s="34">
        <v>21</v>
      </c>
      <c r="K39" s="34">
        <v>25</v>
      </c>
      <c r="L39" s="34">
        <v>25</v>
      </c>
      <c r="M39" s="84">
        <v>16</v>
      </c>
      <c r="N39" s="34">
        <v>24</v>
      </c>
      <c r="O39" s="34">
        <v>28</v>
      </c>
      <c r="Q39" s="41" t="s">
        <v>1870</v>
      </c>
      <c r="R39" s="9" t="s">
        <v>38</v>
      </c>
      <c r="S39" s="43">
        <f t="shared" si="17"/>
        <v>80.357142857142861</v>
      </c>
      <c r="T39" s="43">
        <f t="shared" si="17"/>
        <v>95.535714285714292</v>
      </c>
      <c r="U39" s="43">
        <f t="shared" si="17"/>
        <v>97.321428571428569</v>
      </c>
      <c r="V39" s="43">
        <f t="shared" si="17"/>
        <v>43.75</v>
      </c>
      <c r="W39" s="43">
        <f t="shared" si="17"/>
        <v>100</v>
      </c>
      <c r="X39" s="43">
        <f t="shared" si="17"/>
        <v>91.071428571428569</v>
      </c>
    </row>
    <row r="40" spans="1:25" ht="15.75" customHeight="1">
      <c r="A40" s="30" t="s">
        <v>162</v>
      </c>
      <c r="B40" s="30" t="s">
        <v>10</v>
      </c>
      <c r="C40" s="30" t="s">
        <v>163</v>
      </c>
      <c r="D40" s="30" t="s">
        <v>49</v>
      </c>
      <c r="E40" s="30" t="s">
        <v>1853</v>
      </c>
      <c r="F40" s="30" t="s">
        <v>29</v>
      </c>
      <c r="G40" s="30" t="s">
        <v>1846</v>
      </c>
      <c r="H40" s="30" t="s">
        <v>2002</v>
      </c>
      <c r="I40" s="31" t="s">
        <v>19</v>
      </c>
      <c r="J40" s="78">
        <v>18</v>
      </c>
      <c r="K40" s="31">
        <v>21</v>
      </c>
      <c r="L40" s="31">
        <v>25</v>
      </c>
      <c r="M40" s="38">
        <v>16</v>
      </c>
      <c r="N40" s="31">
        <v>21</v>
      </c>
      <c r="O40" s="31">
        <v>24</v>
      </c>
      <c r="Q40" s="41" t="s">
        <v>1870</v>
      </c>
      <c r="R40" s="44" t="s">
        <v>1869</v>
      </c>
      <c r="S40" s="43">
        <f>S37+S38</f>
        <v>19.642857142857146</v>
      </c>
      <c r="T40" s="43">
        <f t="shared" ref="T40:X40" si="18">T37+T38</f>
        <v>4.4642857142857144</v>
      </c>
      <c r="U40" s="43">
        <f t="shared" si="18"/>
        <v>2.6785714285714284</v>
      </c>
      <c r="V40" s="43">
        <f t="shared" si="18"/>
        <v>56.25</v>
      </c>
      <c r="W40" s="43">
        <f t="shared" si="18"/>
        <v>0</v>
      </c>
      <c r="X40" s="43">
        <f t="shared" si="18"/>
        <v>8.9285714285714288</v>
      </c>
    </row>
    <row r="41" spans="1:25" ht="15.75" customHeight="1">
      <c r="A41" s="77" t="s">
        <v>157</v>
      </c>
      <c r="B41" s="30" t="s">
        <v>10</v>
      </c>
      <c r="C41" s="30" t="s">
        <v>158</v>
      </c>
      <c r="D41" s="30" t="s">
        <v>159</v>
      </c>
      <c r="E41" s="30" t="s">
        <v>1853</v>
      </c>
      <c r="F41" s="30" t="s">
        <v>29</v>
      </c>
      <c r="G41" s="30" t="s">
        <v>1845</v>
      </c>
      <c r="H41" s="30" t="s">
        <v>2002</v>
      </c>
      <c r="I41" s="31" t="s">
        <v>19</v>
      </c>
      <c r="J41" s="36">
        <v>18</v>
      </c>
      <c r="K41" s="36">
        <v>23</v>
      </c>
      <c r="L41" s="31">
        <v>25</v>
      </c>
      <c r="M41" s="38">
        <v>16</v>
      </c>
      <c r="N41" s="31">
        <v>22</v>
      </c>
      <c r="O41" s="36">
        <v>25</v>
      </c>
    </row>
    <row r="42" spans="1:25" ht="15.75" customHeight="1">
      <c r="A42" s="30" t="s">
        <v>184</v>
      </c>
      <c r="B42" s="30" t="s">
        <v>10</v>
      </c>
      <c r="C42" s="30" t="s">
        <v>185</v>
      </c>
      <c r="D42" s="30" t="s">
        <v>2050</v>
      </c>
      <c r="E42" s="30" t="s">
        <v>14</v>
      </c>
      <c r="F42" s="30" t="s">
        <v>29</v>
      </c>
      <c r="G42" s="30" t="s">
        <v>1842</v>
      </c>
      <c r="H42" s="65" t="s">
        <v>2003</v>
      </c>
      <c r="I42" s="31" t="s">
        <v>14</v>
      </c>
      <c r="J42" s="31">
        <v>19</v>
      </c>
      <c r="K42" s="31">
        <v>24</v>
      </c>
      <c r="L42" s="31">
        <v>26</v>
      </c>
      <c r="M42" s="38">
        <v>16</v>
      </c>
      <c r="N42" s="31">
        <v>25</v>
      </c>
      <c r="O42" s="31">
        <v>29</v>
      </c>
    </row>
    <row r="43" spans="1:25" ht="15.75" customHeight="1">
      <c r="A43" s="77" t="s">
        <v>256</v>
      </c>
      <c r="B43" s="30" t="s">
        <v>10</v>
      </c>
      <c r="C43" s="30" t="s">
        <v>257</v>
      </c>
      <c r="D43" s="30" t="s">
        <v>37</v>
      </c>
      <c r="E43" s="30" t="s">
        <v>19</v>
      </c>
      <c r="F43" s="30" t="s">
        <v>29</v>
      </c>
      <c r="G43" s="30" t="s">
        <v>1843</v>
      </c>
      <c r="H43" s="30" t="s">
        <v>2002</v>
      </c>
      <c r="I43" s="31" t="s">
        <v>19</v>
      </c>
      <c r="J43" s="78">
        <v>17</v>
      </c>
      <c r="K43" s="31">
        <v>22</v>
      </c>
      <c r="L43" s="31">
        <v>27</v>
      </c>
      <c r="M43" s="38">
        <v>16</v>
      </c>
      <c r="N43" s="31">
        <v>23</v>
      </c>
      <c r="O43" s="31">
        <v>25</v>
      </c>
    </row>
    <row r="44" spans="1:25" ht="15.75" customHeight="1">
      <c r="A44" s="30" t="s">
        <v>254</v>
      </c>
      <c r="B44" s="30" t="s">
        <v>10</v>
      </c>
      <c r="C44" s="30" t="s">
        <v>255</v>
      </c>
      <c r="D44" s="30" t="s">
        <v>159</v>
      </c>
      <c r="E44" s="30" t="s">
        <v>1853</v>
      </c>
      <c r="F44" s="30" t="s">
        <v>29</v>
      </c>
      <c r="G44" s="30" t="s">
        <v>1843</v>
      </c>
      <c r="H44" s="30" t="s">
        <v>2002</v>
      </c>
      <c r="I44" s="31" t="s">
        <v>19</v>
      </c>
      <c r="J44" s="78">
        <v>18</v>
      </c>
      <c r="K44" s="31">
        <v>22</v>
      </c>
      <c r="L44" s="31">
        <v>27</v>
      </c>
      <c r="M44" s="38">
        <v>16</v>
      </c>
      <c r="N44" s="31">
        <v>24</v>
      </c>
      <c r="O44" s="31">
        <v>25</v>
      </c>
    </row>
    <row r="45" spans="1:25" ht="15.75" customHeight="1">
      <c r="A45" s="30" t="s">
        <v>252</v>
      </c>
      <c r="B45" s="30" t="s">
        <v>10</v>
      </c>
      <c r="C45" s="30" t="s">
        <v>253</v>
      </c>
      <c r="D45" s="30" t="s">
        <v>159</v>
      </c>
      <c r="E45" s="30" t="s">
        <v>1853</v>
      </c>
      <c r="F45" s="30" t="s">
        <v>29</v>
      </c>
      <c r="G45" s="30" t="s">
        <v>1846</v>
      </c>
      <c r="H45" s="30" t="s">
        <v>2002</v>
      </c>
      <c r="I45" s="31" t="s">
        <v>19</v>
      </c>
      <c r="J45" s="36">
        <v>18</v>
      </c>
      <c r="K45" s="31">
        <v>23</v>
      </c>
      <c r="L45" s="31">
        <v>27</v>
      </c>
      <c r="M45" s="38">
        <v>16</v>
      </c>
      <c r="N45" s="31">
        <v>25</v>
      </c>
      <c r="O45" s="31">
        <v>27</v>
      </c>
    </row>
    <row r="46" spans="1:25" ht="15.75" customHeight="1">
      <c r="A46" s="77" t="s">
        <v>266</v>
      </c>
      <c r="B46" s="30" t="s">
        <v>10</v>
      </c>
      <c r="C46" s="30" t="s">
        <v>267</v>
      </c>
      <c r="D46" s="30" t="s">
        <v>224</v>
      </c>
      <c r="E46" s="30" t="s">
        <v>19</v>
      </c>
      <c r="F46" s="30" t="s">
        <v>29</v>
      </c>
      <c r="G46" s="30" t="s">
        <v>1843</v>
      </c>
      <c r="H46" s="30" t="s">
        <v>2000</v>
      </c>
      <c r="I46" s="31" t="s">
        <v>19</v>
      </c>
      <c r="J46" s="78">
        <v>19</v>
      </c>
      <c r="K46" s="31">
        <v>23</v>
      </c>
      <c r="L46" s="31">
        <v>28</v>
      </c>
      <c r="M46" s="38">
        <v>16</v>
      </c>
      <c r="N46" s="31">
        <v>24</v>
      </c>
      <c r="O46" s="31">
        <v>26</v>
      </c>
    </row>
    <row r="47" spans="1:25" ht="15.75" customHeight="1">
      <c r="A47" s="77" t="s">
        <v>42</v>
      </c>
      <c r="B47" s="30" t="s">
        <v>10</v>
      </c>
      <c r="C47" s="30" t="s">
        <v>32</v>
      </c>
      <c r="D47" s="30" t="s">
        <v>43</v>
      </c>
      <c r="E47" s="30" t="s">
        <v>19</v>
      </c>
      <c r="F47" s="30" t="s">
        <v>29</v>
      </c>
      <c r="G47" s="30" t="s">
        <v>1842</v>
      </c>
      <c r="H47" s="30" t="s">
        <v>2000</v>
      </c>
      <c r="I47" s="31" t="s">
        <v>19</v>
      </c>
      <c r="J47" s="78">
        <v>22</v>
      </c>
      <c r="K47" s="31">
        <v>22</v>
      </c>
      <c r="L47" s="31">
        <v>21</v>
      </c>
      <c r="M47" s="38">
        <v>17</v>
      </c>
      <c r="N47" s="31">
        <v>19</v>
      </c>
      <c r="O47" s="31">
        <v>25</v>
      </c>
    </row>
    <row r="48" spans="1:25" ht="15.75" customHeight="1">
      <c r="A48" s="77" t="s">
        <v>57</v>
      </c>
      <c r="B48" s="30" t="s">
        <v>10</v>
      </c>
      <c r="C48" s="30" t="s">
        <v>58</v>
      </c>
      <c r="D48" s="30" t="s">
        <v>2026</v>
      </c>
      <c r="E48" s="30" t="s">
        <v>14</v>
      </c>
      <c r="F48" s="30" t="s">
        <v>29</v>
      </c>
      <c r="G48" s="30" t="s">
        <v>1842</v>
      </c>
      <c r="H48" s="65" t="s">
        <v>2003</v>
      </c>
      <c r="I48" s="31" t="s">
        <v>14</v>
      </c>
      <c r="J48" s="79">
        <v>18</v>
      </c>
      <c r="K48" s="34">
        <v>23</v>
      </c>
      <c r="L48" s="34">
        <v>24</v>
      </c>
      <c r="M48" s="35">
        <v>17</v>
      </c>
      <c r="N48" s="34">
        <v>24</v>
      </c>
      <c r="O48" s="34">
        <v>24</v>
      </c>
    </row>
    <row r="49" spans="1:15" ht="15.75" customHeight="1">
      <c r="A49" s="33" t="s">
        <v>59</v>
      </c>
      <c r="B49" s="30" t="s">
        <v>10</v>
      </c>
      <c r="C49" s="30" t="s">
        <v>60</v>
      </c>
      <c r="D49" s="30" t="s">
        <v>2029</v>
      </c>
      <c r="E49" s="30" t="s">
        <v>14</v>
      </c>
      <c r="F49" s="30" t="s">
        <v>29</v>
      </c>
      <c r="G49" s="30" t="s">
        <v>1842</v>
      </c>
      <c r="H49" s="65" t="s">
        <v>2003</v>
      </c>
      <c r="I49" s="31" t="s">
        <v>14</v>
      </c>
      <c r="J49" s="34">
        <v>19</v>
      </c>
      <c r="K49" s="34">
        <v>21</v>
      </c>
      <c r="L49" s="34">
        <v>24</v>
      </c>
      <c r="M49" s="35">
        <v>17</v>
      </c>
      <c r="N49" s="34">
        <v>21</v>
      </c>
      <c r="O49" s="32">
        <v>28</v>
      </c>
    </row>
    <row r="50" spans="1:15" ht="15.75" customHeight="1">
      <c r="A50" s="33" t="s">
        <v>155</v>
      </c>
      <c r="B50" s="30" t="s">
        <v>10</v>
      </c>
      <c r="C50" s="30" t="s">
        <v>156</v>
      </c>
      <c r="D50" s="30" t="s">
        <v>2047</v>
      </c>
      <c r="E50" s="30" t="s">
        <v>14</v>
      </c>
      <c r="F50" s="30" t="s">
        <v>29</v>
      </c>
      <c r="G50" s="30" t="s">
        <v>1842</v>
      </c>
      <c r="H50" s="65" t="s">
        <v>2003</v>
      </c>
      <c r="I50" s="31" t="s">
        <v>14</v>
      </c>
      <c r="J50" s="31">
        <v>18</v>
      </c>
      <c r="K50" s="31">
        <v>24</v>
      </c>
      <c r="L50" s="31">
        <v>25</v>
      </c>
      <c r="M50" s="81">
        <v>17</v>
      </c>
      <c r="N50" s="31">
        <v>25</v>
      </c>
      <c r="O50" s="31">
        <v>30</v>
      </c>
    </row>
    <row r="51" spans="1:15" ht="15.75" customHeight="1">
      <c r="A51" s="33" t="s">
        <v>119</v>
      </c>
      <c r="B51" s="31" t="s">
        <v>10</v>
      </c>
      <c r="C51" s="30" t="s">
        <v>120</v>
      </c>
      <c r="D51" s="30" t="s">
        <v>2048</v>
      </c>
      <c r="E51" s="30" t="s">
        <v>14</v>
      </c>
      <c r="F51" s="30" t="s">
        <v>29</v>
      </c>
      <c r="G51" s="30" t="s">
        <v>1842</v>
      </c>
      <c r="H51" s="65" t="s">
        <v>2003</v>
      </c>
      <c r="I51" s="31" t="s">
        <v>14</v>
      </c>
      <c r="J51" s="34">
        <v>20</v>
      </c>
      <c r="K51" s="34">
        <v>21</v>
      </c>
      <c r="L51" s="34">
        <v>25</v>
      </c>
      <c r="M51" s="84">
        <v>17</v>
      </c>
      <c r="N51" s="34">
        <v>23</v>
      </c>
      <c r="O51" s="34">
        <v>27</v>
      </c>
    </row>
    <row r="52" spans="1:15" ht="15.75" customHeight="1">
      <c r="A52" s="77" t="s">
        <v>129</v>
      </c>
      <c r="B52" s="31" t="s">
        <v>10</v>
      </c>
      <c r="C52" s="30" t="s">
        <v>130</v>
      </c>
      <c r="D52" s="30" t="s">
        <v>2023</v>
      </c>
      <c r="E52" s="30" t="s">
        <v>14</v>
      </c>
      <c r="F52" s="30" t="s">
        <v>29</v>
      </c>
      <c r="G52" s="30" t="s">
        <v>1842</v>
      </c>
      <c r="H52" s="65" t="s">
        <v>2003</v>
      </c>
      <c r="I52" s="31" t="s">
        <v>14</v>
      </c>
      <c r="J52" s="34">
        <v>20</v>
      </c>
      <c r="K52" s="34">
        <v>23</v>
      </c>
      <c r="L52" s="34">
        <v>25</v>
      </c>
      <c r="M52" s="52">
        <v>17</v>
      </c>
      <c r="N52" s="34">
        <v>22</v>
      </c>
      <c r="O52" s="34">
        <v>26</v>
      </c>
    </row>
    <row r="53" spans="1:15" ht="15.75" customHeight="1">
      <c r="A53" s="33" t="s">
        <v>131</v>
      </c>
      <c r="B53" s="31" t="s">
        <v>10</v>
      </c>
      <c r="C53" s="30" t="s">
        <v>132</v>
      </c>
      <c r="D53" s="30" t="s">
        <v>2038</v>
      </c>
      <c r="E53" s="30" t="s">
        <v>14</v>
      </c>
      <c r="F53" s="30" t="s">
        <v>29</v>
      </c>
      <c r="G53" s="30" t="s">
        <v>1842</v>
      </c>
      <c r="H53" s="65" t="s">
        <v>2003</v>
      </c>
      <c r="I53" s="31" t="s">
        <v>14</v>
      </c>
      <c r="J53" s="34">
        <v>20</v>
      </c>
      <c r="K53" s="34">
        <v>23</v>
      </c>
      <c r="L53" s="34">
        <v>25</v>
      </c>
      <c r="M53" s="84">
        <v>17</v>
      </c>
      <c r="N53" s="34">
        <v>23</v>
      </c>
      <c r="O53" s="34">
        <v>27</v>
      </c>
    </row>
    <row r="54" spans="1:15" ht="15.75" customHeight="1">
      <c r="A54" s="30" t="s">
        <v>160</v>
      </c>
      <c r="B54" s="30" t="s">
        <v>10</v>
      </c>
      <c r="C54" s="30" t="s">
        <v>161</v>
      </c>
      <c r="D54" s="30" t="s">
        <v>52</v>
      </c>
      <c r="E54" s="30" t="s">
        <v>19</v>
      </c>
      <c r="F54" s="30" t="s">
        <v>29</v>
      </c>
      <c r="G54" s="30" t="s">
        <v>1845</v>
      </c>
      <c r="H54" s="30" t="s">
        <v>2002</v>
      </c>
      <c r="I54" s="31" t="s">
        <v>19</v>
      </c>
      <c r="J54" s="81">
        <v>16</v>
      </c>
      <c r="K54" s="78">
        <v>21</v>
      </c>
      <c r="L54" s="31">
        <v>25</v>
      </c>
      <c r="M54" s="81">
        <v>17</v>
      </c>
      <c r="N54" s="31">
        <v>22</v>
      </c>
      <c r="O54" s="78">
        <v>24</v>
      </c>
    </row>
    <row r="55" spans="1:15" ht="15.75" customHeight="1">
      <c r="A55" s="33" t="s">
        <v>126</v>
      </c>
      <c r="B55" s="31" t="s">
        <v>10</v>
      </c>
      <c r="C55" s="30" t="s">
        <v>127</v>
      </c>
      <c r="D55" s="30" t="s">
        <v>128</v>
      </c>
      <c r="E55" s="30" t="s">
        <v>14</v>
      </c>
      <c r="F55" s="30" t="s">
        <v>13</v>
      </c>
      <c r="G55" s="30" t="s">
        <v>1842</v>
      </c>
      <c r="H55" s="65" t="s">
        <v>2003</v>
      </c>
      <c r="I55" s="31" t="s">
        <v>14</v>
      </c>
      <c r="J55" s="34">
        <v>20</v>
      </c>
      <c r="K55" s="34">
        <v>24</v>
      </c>
      <c r="L55" s="34">
        <v>25</v>
      </c>
      <c r="M55" s="35">
        <v>17</v>
      </c>
      <c r="N55" s="34">
        <v>23</v>
      </c>
      <c r="O55" s="34">
        <v>25</v>
      </c>
    </row>
    <row r="56" spans="1:15" ht="15.75" customHeight="1">
      <c r="A56" s="30" t="s">
        <v>121</v>
      </c>
      <c r="B56" s="31" t="s">
        <v>10</v>
      </c>
      <c r="C56" s="30" t="s">
        <v>122</v>
      </c>
      <c r="D56" s="30" t="s">
        <v>123</v>
      </c>
      <c r="E56" s="30" t="s">
        <v>14</v>
      </c>
      <c r="F56" s="30" t="s">
        <v>13</v>
      </c>
      <c r="G56" s="30" t="s">
        <v>1842</v>
      </c>
      <c r="H56" s="65" t="s">
        <v>2003</v>
      </c>
      <c r="I56" s="31" t="s">
        <v>14</v>
      </c>
      <c r="J56" s="34">
        <v>21</v>
      </c>
      <c r="K56" s="34">
        <v>25</v>
      </c>
      <c r="L56" s="34">
        <v>25</v>
      </c>
      <c r="M56" s="84">
        <v>17</v>
      </c>
      <c r="N56" s="34">
        <v>21</v>
      </c>
      <c r="O56" s="34">
        <v>27</v>
      </c>
    </row>
    <row r="57" spans="1:15" ht="15.75" customHeight="1">
      <c r="A57" s="77" t="s">
        <v>209</v>
      </c>
      <c r="B57" s="30" t="s">
        <v>10</v>
      </c>
      <c r="C57" s="30" t="s">
        <v>32</v>
      </c>
      <c r="D57" s="30" t="s">
        <v>210</v>
      </c>
      <c r="E57" s="30" t="s">
        <v>19</v>
      </c>
      <c r="F57" s="30" t="s">
        <v>29</v>
      </c>
      <c r="G57" s="30" t="s">
        <v>1842</v>
      </c>
      <c r="H57" s="30" t="s">
        <v>2000</v>
      </c>
      <c r="I57" s="31" t="s">
        <v>19</v>
      </c>
      <c r="J57" s="49">
        <v>15</v>
      </c>
      <c r="K57" s="31">
        <v>25</v>
      </c>
      <c r="L57" s="31">
        <v>26</v>
      </c>
      <c r="M57" s="38">
        <v>17</v>
      </c>
      <c r="N57" s="31">
        <v>26</v>
      </c>
      <c r="O57" s="31">
        <v>29</v>
      </c>
    </row>
    <row r="58" spans="1:15" ht="15.75" customHeight="1">
      <c r="A58" s="33" t="s">
        <v>189</v>
      </c>
      <c r="B58" s="30" t="s">
        <v>10</v>
      </c>
      <c r="C58" s="30" t="s">
        <v>190</v>
      </c>
      <c r="D58" s="30" t="s">
        <v>191</v>
      </c>
      <c r="E58" s="30" t="s">
        <v>14</v>
      </c>
      <c r="F58" s="30" t="s">
        <v>13</v>
      </c>
      <c r="G58" s="30" t="s">
        <v>1842</v>
      </c>
      <c r="H58" s="65" t="s">
        <v>2003</v>
      </c>
      <c r="I58" s="31" t="s">
        <v>14</v>
      </c>
      <c r="J58" s="78">
        <v>18</v>
      </c>
      <c r="K58" s="31">
        <v>24</v>
      </c>
      <c r="L58" s="31">
        <v>26</v>
      </c>
      <c r="M58" s="49">
        <v>17</v>
      </c>
      <c r="N58" s="31">
        <v>25</v>
      </c>
      <c r="O58" s="78">
        <v>29</v>
      </c>
    </row>
    <row r="59" spans="1:15" ht="15.75" customHeight="1">
      <c r="A59" s="77" t="s">
        <v>250</v>
      </c>
      <c r="B59" s="30" t="s">
        <v>10</v>
      </c>
      <c r="C59" s="30" t="s">
        <v>251</v>
      </c>
      <c r="D59" s="30" t="s">
        <v>159</v>
      </c>
      <c r="E59" s="30" t="s">
        <v>1853</v>
      </c>
      <c r="F59" s="30" t="s">
        <v>29</v>
      </c>
      <c r="G59" s="30" t="s">
        <v>1843</v>
      </c>
      <c r="H59" s="30" t="s">
        <v>2002</v>
      </c>
      <c r="I59" s="31" t="s">
        <v>19</v>
      </c>
      <c r="J59" s="31">
        <v>18</v>
      </c>
      <c r="K59" s="31">
        <v>24</v>
      </c>
      <c r="L59" s="31">
        <v>27</v>
      </c>
      <c r="M59" s="49">
        <v>17</v>
      </c>
      <c r="N59" s="31">
        <v>24</v>
      </c>
      <c r="O59" s="31">
        <v>26</v>
      </c>
    </row>
    <row r="60" spans="1:15" ht="15.75" customHeight="1">
      <c r="A60" s="33" t="s">
        <v>283</v>
      </c>
      <c r="B60" s="30" t="s">
        <v>10</v>
      </c>
      <c r="C60" s="30" t="s">
        <v>32</v>
      </c>
      <c r="D60" s="30" t="s">
        <v>284</v>
      </c>
      <c r="E60" s="30" t="s">
        <v>19</v>
      </c>
      <c r="F60" s="30" t="s">
        <v>29</v>
      </c>
      <c r="G60" s="30" t="s">
        <v>1849</v>
      </c>
      <c r="H60" s="30" t="s">
        <v>2000</v>
      </c>
      <c r="I60" s="31" t="s">
        <v>19</v>
      </c>
      <c r="J60" s="31">
        <v>19</v>
      </c>
      <c r="K60" s="31">
        <v>24</v>
      </c>
      <c r="L60" s="31">
        <v>28</v>
      </c>
      <c r="M60" s="81">
        <v>17</v>
      </c>
      <c r="N60" s="31">
        <v>21</v>
      </c>
      <c r="O60" s="78">
        <v>27</v>
      </c>
    </row>
    <row r="61" spans="1:15" ht="15.75" customHeight="1">
      <c r="A61" s="77" t="s">
        <v>271</v>
      </c>
      <c r="B61" s="31" t="s">
        <v>10</v>
      </c>
      <c r="C61" s="30" t="s">
        <v>272</v>
      </c>
      <c r="D61" s="30" t="s">
        <v>12</v>
      </c>
      <c r="E61" s="30" t="s">
        <v>14</v>
      </c>
      <c r="F61" s="30" t="s">
        <v>13</v>
      </c>
      <c r="G61" s="30" t="s">
        <v>1842</v>
      </c>
      <c r="H61" s="65" t="s">
        <v>2003</v>
      </c>
      <c r="I61" s="31" t="s">
        <v>14</v>
      </c>
      <c r="J61" s="79">
        <v>21</v>
      </c>
      <c r="K61" s="34">
        <v>25</v>
      </c>
      <c r="L61" s="34">
        <v>28</v>
      </c>
      <c r="M61" s="52">
        <v>17</v>
      </c>
      <c r="N61" s="34">
        <v>24</v>
      </c>
      <c r="O61" s="79">
        <v>28</v>
      </c>
    </row>
    <row r="62" spans="1:15" ht="15.75" customHeight="1">
      <c r="A62" s="33" t="s">
        <v>300</v>
      </c>
      <c r="B62" s="30" t="s">
        <v>10</v>
      </c>
      <c r="C62" s="30" t="s">
        <v>32</v>
      </c>
      <c r="D62" s="30" t="s">
        <v>301</v>
      </c>
      <c r="E62" s="30" t="s">
        <v>19</v>
      </c>
      <c r="F62" s="30" t="s">
        <v>29</v>
      </c>
      <c r="G62" s="30" t="s">
        <v>1842</v>
      </c>
      <c r="H62" s="30" t="s">
        <v>2000</v>
      </c>
      <c r="I62" s="31" t="s">
        <v>19</v>
      </c>
      <c r="J62" s="49">
        <v>15</v>
      </c>
      <c r="K62" s="31">
        <v>24</v>
      </c>
      <c r="L62" s="31">
        <v>29</v>
      </c>
      <c r="M62" s="49">
        <v>17</v>
      </c>
      <c r="N62" s="31">
        <v>24</v>
      </c>
      <c r="O62" s="31">
        <v>27</v>
      </c>
    </row>
    <row r="63" spans="1:15" ht="15.75" customHeight="1">
      <c r="A63" s="77" t="s">
        <v>294</v>
      </c>
      <c r="B63" s="30" t="s">
        <v>10</v>
      </c>
      <c r="C63" s="30" t="s">
        <v>295</v>
      </c>
      <c r="D63" s="30" t="s">
        <v>159</v>
      </c>
      <c r="E63" s="30" t="s">
        <v>1853</v>
      </c>
      <c r="F63" s="30" t="s">
        <v>29</v>
      </c>
      <c r="G63" s="30" t="s">
        <v>1845</v>
      </c>
      <c r="H63" s="30" t="s">
        <v>2002</v>
      </c>
      <c r="I63" s="31" t="s">
        <v>19</v>
      </c>
      <c r="J63" s="49">
        <v>16</v>
      </c>
      <c r="K63" s="31">
        <v>22</v>
      </c>
      <c r="L63" s="31">
        <v>29</v>
      </c>
      <c r="M63" s="49">
        <v>17</v>
      </c>
      <c r="N63" s="31">
        <v>24</v>
      </c>
      <c r="O63" s="31">
        <v>25</v>
      </c>
    </row>
    <row r="64" spans="1:15" ht="15.75" customHeight="1">
      <c r="A64" s="77" t="s">
        <v>317</v>
      </c>
      <c r="B64" s="30" t="s">
        <v>10</v>
      </c>
      <c r="C64" s="30" t="s">
        <v>318</v>
      </c>
      <c r="D64" s="30" t="s">
        <v>224</v>
      </c>
      <c r="E64" s="30" t="s">
        <v>19</v>
      </c>
      <c r="F64" s="30" t="s">
        <v>29</v>
      </c>
      <c r="G64" s="30" t="s">
        <v>1843</v>
      </c>
      <c r="H64" s="30" t="s">
        <v>2000</v>
      </c>
      <c r="I64" s="31" t="s">
        <v>19</v>
      </c>
      <c r="J64" s="31">
        <v>20</v>
      </c>
      <c r="K64" s="31">
        <v>24</v>
      </c>
      <c r="L64" s="31">
        <v>32</v>
      </c>
      <c r="M64" s="38">
        <v>17</v>
      </c>
      <c r="N64" s="31">
        <v>25</v>
      </c>
      <c r="O64" s="31">
        <v>29</v>
      </c>
    </row>
    <row r="65" spans="1:15" ht="15.75" customHeight="1">
      <c r="A65" s="33" t="s">
        <v>113</v>
      </c>
      <c r="B65" s="30" t="s">
        <v>16</v>
      </c>
      <c r="C65" s="30" t="s">
        <v>114</v>
      </c>
      <c r="D65" s="30" t="s">
        <v>115</v>
      </c>
      <c r="E65" s="30" t="s">
        <v>19</v>
      </c>
      <c r="F65" s="30" t="s">
        <v>29</v>
      </c>
      <c r="G65" s="30" t="s">
        <v>1842</v>
      </c>
      <c r="H65" s="30" t="s">
        <v>2000</v>
      </c>
      <c r="I65" s="31" t="s">
        <v>19</v>
      </c>
      <c r="J65" s="36">
        <v>19</v>
      </c>
      <c r="K65" s="31">
        <v>28</v>
      </c>
      <c r="L65" s="78">
        <v>25</v>
      </c>
      <c r="M65" s="36">
        <v>18</v>
      </c>
      <c r="N65" s="31">
        <v>21</v>
      </c>
      <c r="O65" s="31">
        <v>26</v>
      </c>
    </row>
    <row r="66" spans="1:15" ht="15.75" customHeight="1">
      <c r="A66" s="33" t="s">
        <v>124</v>
      </c>
      <c r="B66" s="31" t="s">
        <v>10</v>
      </c>
      <c r="C66" s="30" t="s">
        <v>125</v>
      </c>
      <c r="D66" s="30" t="s">
        <v>2027</v>
      </c>
      <c r="E66" s="30" t="s">
        <v>14</v>
      </c>
      <c r="F66" s="30" t="s">
        <v>29</v>
      </c>
      <c r="G66" s="30" t="s">
        <v>1842</v>
      </c>
      <c r="H66" s="65" t="s">
        <v>2003</v>
      </c>
      <c r="I66" s="31" t="s">
        <v>14</v>
      </c>
      <c r="J66" s="32">
        <v>19</v>
      </c>
      <c r="K66" s="34">
        <v>18</v>
      </c>
      <c r="L66" s="34">
        <v>25</v>
      </c>
      <c r="M66" s="32">
        <v>18</v>
      </c>
      <c r="N66" s="34">
        <v>22</v>
      </c>
      <c r="O66" s="32">
        <v>26</v>
      </c>
    </row>
    <row r="67" spans="1:15" ht="15.75" customHeight="1">
      <c r="A67" s="33" t="s">
        <v>110</v>
      </c>
      <c r="B67" s="30" t="s">
        <v>10</v>
      </c>
      <c r="C67" s="30" t="s">
        <v>111</v>
      </c>
      <c r="D67" s="30" t="s">
        <v>112</v>
      </c>
      <c r="E67" s="30" t="s">
        <v>14</v>
      </c>
      <c r="F67" s="30" t="s">
        <v>13</v>
      </c>
      <c r="G67" s="30" t="s">
        <v>1842</v>
      </c>
      <c r="H67" s="65" t="s">
        <v>2003</v>
      </c>
      <c r="I67" s="31" t="s">
        <v>14</v>
      </c>
      <c r="J67" s="34">
        <v>22</v>
      </c>
      <c r="K67" s="34">
        <v>23</v>
      </c>
      <c r="L67" s="34">
        <v>25</v>
      </c>
      <c r="M67" s="79">
        <v>18</v>
      </c>
      <c r="N67" s="34">
        <v>23</v>
      </c>
      <c r="O67" s="34">
        <v>28</v>
      </c>
    </row>
    <row r="68" spans="1:15" ht="15.75" customHeight="1">
      <c r="A68" s="33" t="s">
        <v>141</v>
      </c>
      <c r="B68" s="31" t="s">
        <v>10</v>
      </c>
      <c r="C68" s="30" t="s">
        <v>142</v>
      </c>
      <c r="D68" s="30" t="s">
        <v>140</v>
      </c>
      <c r="E68" s="30" t="s">
        <v>14</v>
      </c>
      <c r="F68" s="30" t="s">
        <v>13</v>
      </c>
      <c r="G68" s="30" t="s">
        <v>1842</v>
      </c>
      <c r="H68" s="65" t="s">
        <v>2003</v>
      </c>
      <c r="I68" s="31" t="s">
        <v>14</v>
      </c>
      <c r="J68" s="79">
        <v>20</v>
      </c>
      <c r="K68" s="34">
        <v>22</v>
      </c>
      <c r="L68" s="34">
        <v>25</v>
      </c>
      <c r="M68" s="79">
        <v>18</v>
      </c>
      <c r="N68" s="34">
        <v>23</v>
      </c>
      <c r="O68" s="34">
        <v>25</v>
      </c>
    </row>
    <row r="69" spans="1:15" ht="15.75" customHeight="1">
      <c r="A69" s="33" t="s">
        <v>173</v>
      </c>
      <c r="B69" s="31" t="s">
        <v>10</v>
      </c>
      <c r="C69" s="30" t="s">
        <v>174</v>
      </c>
      <c r="D69" s="30" t="s">
        <v>2033</v>
      </c>
      <c r="E69" s="30" t="s">
        <v>14</v>
      </c>
      <c r="F69" s="30" t="s">
        <v>29</v>
      </c>
      <c r="G69" s="30" t="s">
        <v>1842</v>
      </c>
      <c r="H69" s="65" t="s">
        <v>2003</v>
      </c>
      <c r="I69" s="31" t="s">
        <v>14</v>
      </c>
      <c r="J69" s="32">
        <v>17</v>
      </c>
      <c r="K69" s="32">
        <v>22</v>
      </c>
      <c r="L69" s="34">
        <v>26</v>
      </c>
      <c r="M69" s="32">
        <v>18</v>
      </c>
      <c r="N69" s="34">
        <v>22</v>
      </c>
      <c r="O69" s="32">
        <v>28</v>
      </c>
    </row>
    <row r="70" spans="1:15" ht="15.75" customHeight="1">
      <c r="A70" s="77" t="s">
        <v>197</v>
      </c>
      <c r="B70" s="30" t="s">
        <v>10</v>
      </c>
      <c r="C70" s="30" t="s">
        <v>198</v>
      </c>
      <c r="D70" s="30" t="s">
        <v>199</v>
      </c>
      <c r="E70" s="30" t="s">
        <v>19</v>
      </c>
      <c r="F70" s="30" t="s">
        <v>29</v>
      </c>
      <c r="G70" s="30" t="s">
        <v>1842</v>
      </c>
      <c r="H70" s="30" t="s">
        <v>2002</v>
      </c>
      <c r="I70" s="31" t="s">
        <v>19</v>
      </c>
      <c r="J70" s="31">
        <v>21</v>
      </c>
      <c r="K70" s="31">
        <v>24</v>
      </c>
      <c r="L70" s="31">
        <v>26</v>
      </c>
      <c r="M70" s="78">
        <v>18</v>
      </c>
      <c r="N70" s="31">
        <v>25</v>
      </c>
      <c r="O70" s="31">
        <v>25</v>
      </c>
    </row>
    <row r="71" spans="1:15" ht="15.75" customHeight="1">
      <c r="A71" s="33" t="s">
        <v>205</v>
      </c>
      <c r="B71" s="30" t="s">
        <v>10</v>
      </c>
      <c r="C71" s="30" t="s">
        <v>206</v>
      </c>
      <c r="D71" s="30" t="s">
        <v>204</v>
      </c>
      <c r="E71" s="30" t="s">
        <v>19</v>
      </c>
      <c r="F71" s="30" t="s">
        <v>29</v>
      </c>
      <c r="G71" s="30" t="s">
        <v>1845</v>
      </c>
      <c r="H71" s="30" t="s">
        <v>2002</v>
      </c>
      <c r="I71" s="31" t="s">
        <v>19</v>
      </c>
      <c r="J71" s="31">
        <v>17</v>
      </c>
      <c r="K71" s="31">
        <v>22</v>
      </c>
      <c r="L71" s="31">
        <v>26</v>
      </c>
      <c r="M71" s="78">
        <v>18</v>
      </c>
      <c r="N71" s="31">
        <v>23</v>
      </c>
      <c r="O71" s="31">
        <v>25</v>
      </c>
    </row>
    <row r="72" spans="1:15" ht="15.75" customHeight="1">
      <c r="A72" s="30" t="s">
        <v>175</v>
      </c>
      <c r="B72" s="31" t="s">
        <v>10</v>
      </c>
      <c r="C72" s="30" t="s">
        <v>176</v>
      </c>
      <c r="D72" s="30" t="s">
        <v>177</v>
      </c>
      <c r="E72" s="30" t="s">
        <v>14</v>
      </c>
      <c r="F72" s="30" t="s">
        <v>13</v>
      </c>
      <c r="G72" s="30" t="s">
        <v>1842</v>
      </c>
      <c r="H72" s="65" t="s">
        <v>2003</v>
      </c>
      <c r="I72" s="31" t="s">
        <v>14</v>
      </c>
      <c r="J72" s="32">
        <v>21</v>
      </c>
      <c r="K72" s="32">
        <v>24</v>
      </c>
      <c r="L72" s="34">
        <v>26</v>
      </c>
      <c r="M72" s="32">
        <v>18</v>
      </c>
      <c r="N72" s="34">
        <v>24</v>
      </c>
      <c r="O72" s="32">
        <v>24</v>
      </c>
    </row>
    <row r="73" spans="1:15" ht="15.75" customHeight="1">
      <c r="A73" s="33" t="s">
        <v>178</v>
      </c>
      <c r="B73" s="31" t="s">
        <v>10</v>
      </c>
      <c r="C73" s="30" t="s">
        <v>179</v>
      </c>
      <c r="D73" s="30" t="s">
        <v>180</v>
      </c>
      <c r="E73" s="30" t="s">
        <v>14</v>
      </c>
      <c r="F73" s="30" t="s">
        <v>13</v>
      </c>
      <c r="G73" s="30" t="s">
        <v>1842</v>
      </c>
      <c r="H73" s="65" t="s">
        <v>2003</v>
      </c>
      <c r="I73" s="31" t="s">
        <v>14</v>
      </c>
      <c r="J73" s="34">
        <v>21</v>
      </c>
      <c r="K73" s="34">
        <v>26</v>
      </c>
      <c r="L73" s="34">
        <v>26</v>
      </c>
      <c r="M73" s="79">
        <v>18</v>
      </c>
      <c r="N73" s="34">
        <v>26</v>
      </c>
      <c r="O73" s="34">
        <v>27</v>
      </c>
    </row>
    <row r="74" spans="1:15" ht="15.75" customHeight="1">
      <c r="A74" s="33" t="s">
        <v>186</v>
      </c>
      <c r="B74" s="30" t="s">
        <v>10</v>
      </c>
      <c r="C74" s="30" t="s">
        <v>187</v>
      </c>
      <c r="D74" s="30" t="s">
        <v>188</v>
      </c>
      <c r="E74" s="30" t="s">
        <v>14</v>
      </c>
      <c r="F74" s="30" t="s">
        <v>13</v>
      </c>
      <c r="G74" s="30" t="s">
        <v>1842</v>
      </c>
      <c r="H74" s="65" t="s">
        <v>2003</v>
      </c>
      <c r="I74" s="31" t="s">
        <v>14</v>
      </c>
      <c r="J74" s="31">
        <v>19</v>
      </c>
      <c r="K74" s="31">
        <v>24</v>
      </c>
      <c r="L74" s="31">
        <v>26</v>
      </c>
      <c r="M74" s="36">
        <v>18</v>
      </c>
      <c r="N74" s="31">
        <v>26</v>
      </c>
      <c r="O74" s="31">
        <v>30</v>
      </c>
    </row>
    <row r="75" spans="1:15" ht="15.75" customHeight="1">
      <c r="A75" s="33" t="s">
        <v>194</v>
      </c>
      <c r="B75" s="30" t="s">
        <v>10</v>
      </c>
      <c r="C75" s="30" t="s">
        <v>195</v>
      </c>
      <c r="D75" s="30" t="s">
        <v>196</v>
      </c>
      <c r="E75" s="30" t="s">
        <v>1853</v>
      </c>
      <c r="F75" s="30" t="s">
        <v>29</v>
      </c>
      <c r="G75" s="30" t="s">
        <v>1842</v>
      </c>
      <c r="H75" s="30" t="s">
        <v>2002</v>
      </c>
      <c r="I75" s="31" t="s">
        <v>19</v>
      </c>
      <c r="J75" s="78">
        <v>19</v>
      </c>
      <c r="K75" s="31">
        <v>22</v>
      </c>
      <c r="L75" s="31">
        <v>26</v>
      </c>
      <c r="M75" s="36">
        <v>18</v>
      </c>
      <c r="N75" s="31">
        <v>24</v>
      </c>
      <c r="O75" s="78">
        <v>27</v>
      </c>
    </row>
    <row r="76" spans="1:15" ht="15.75" customHeight="1">
      <c r="A76" s="77" t="s">
        <v>216</v>
      </c>
      <c r="B76" s="30" t="s">
        <v>16</v>
      </c>
      <c r="C76" s="30" t="s">
        <v>217</v>
      </c>
      <c r="D76" s="30" t="s">
        <v>218</v>
      </c>
      <c r="E76" s="30" t="s">
        <v>19</v>
      </c>
      <c r="F76" s="30" t="s">
        <v>29</v>
      </c>
      <c r="G76" s="30" t="s">
        <v>1842</v>
      </c>
      <c r="H76" s="30" t="s">
        <v>2000</v>
      </c>
      <c r="I76" s="31" t="s">
        <v>19</v>
      </c>
      <c r="J76" s="31">
        <v>18</v>
      </c>
      <c r="K76" s="31">
        <v>25</v>
      </c>
      <c r="L76" s="31">
        <v>27</v>
      </c>
      <c r="M76" s="78">
        <v>18</v>
      </c>
      <c r="N76" s="31">
        <v>24</v>
      </c>
      <c r="O76" s="31">
        <v>26</v>
      </c>
    </row>
    <row r="77" spans="1:15" ht="15.75" customHeight="1">
      <c r="A77" s="30" t="s">
        <v>213</v>
      </c>
      <c r="B77" s="30" t="s">
        <v>16</v>
      </c>
      <c r="C77" s="30" t="s">
        <v>214</v>
      </c>
      <c r="D77" s="30" t="s">
        <v>215</v>
      </c>
      <c r="E77" s="30" t="s">
        <v>19</v>
      </c>
      <c r="F77" s="30" t="s">
        <v>29</v>
      </c>
      <c r="G77" s="30" t="s">
        <v>1842</v>
      </c>
      <c r="H77" s="30" t="s">
        <v>2000</v>
      </c>
      <c r="I77" s="31" t="s">
        <v>19</v>
      </c>
      <c r="J77" s="78">
        <v>17</v>
      </c>
      <c r="K77" s="78">
        <v>25</v>
      </c>
      <c r="L77" s="31">
        <v>27</v>
      </c>
      <c r="M77" s="78">
        <v>18</v>
      </c>
      <c r="N77" s="31">
        <v>23</v>
      </c>
      <c r="O77" s="78">
        <v>25</v>
      </c>
    </row>
    <row r="78" spans="1:15" ht="15.75" customHeight="1">
      <c r="A78" s="33" t="s">
        <v>262</v>
      </c>
      <c r="B78" s="30" t="s">
        <v>10</v>
      </c>
      <c r="C78" s="30" t="s">
        <v>263</v>
      </c>
      <c r="D78" s="30" t="s">
        <v>199</v>
      </c>
      <c r="E78" s="30" t="s">
        <v>19</v>
      </c>
      <c r="F78" s="30" t="s">
        <v>29</v>
      </c>
      <c r="G78" s="30" t="s">
        <v>1842</v>
      </c>
      <c r="H78" s="30" t="s">
        <v>2002</v>
      </c>
      <c r="I78" s="31" t="s">
        <v>19</v>
      </c>
      <c r="J78" s="36">
        <v>17</v>
      </c>
      <c r="K78" s="36">
        <v>24</v>
      </c>
      <c r="L78" s="31">
        <v>27</v>
      </c>
      <c r="M78" s="36">
        <v>18</v>
      </c>
      <c r="N78" s="31">
        <v>25</v>
      </c>
      <c r="O78" s="36">
        <v>26</v>
      </c>
    </row>
    <row r="79" spans="1:15" ht="15.75" customHeight="1">
      <c r="A79" s="33" t="s">
        <v>236</v>
      </c>
      <c r="B79" s="31" t="s">
        <v>10</v>
      </c>
      <c r="C79" s="30" t="s">
        <v>237</v>
      </c>
      <c r="D79" s="30" t="s">
        <v>238</v>
      </c>
      <c r="E79" s="30" t="s">
        <v>14</v>
      </c>
      <c r="F79" s="30" t="s">
        <v>13</v>
      </c>
      <c r="G79" s="30" t="s">
        <v>1842</v>
      </c>
      <c r="H79" s="65" t="s">
        <v>2003</v>
      </c>
      <c r="I79" s="31" t="s">
        <v>14</v>
      </c>
      <c r="J79" s="34">
        <v>23</v>
      </c>
      <c r="K79" s="34">
        <v>27</v>
      </c>
      <c r="L79" s="34">
        <v>27</v>
      </c>
      <c r="M79" s="79">
        <v>18</v>
      </c>
      <c r="N79" s="34">
        <v>25</v>
      </c>
      <c r="O79" s="34">
        <v>28</v>
      </c>
    </row>
    <row r="80" spans="1:15" ht="15.75" customHeight="1">
      <c r="A80" s="33" t="s">
        <v>239</v>
      </c>
      <c r="B80" s="31" t="s">
        <v>10</v>
      </c>
      <c r="C80" s="30" t="s">
        <v>240</v>
      </c>
      <c r="D80" s="30" t="s">
        <v>241</v>
      </c>
      <c r="E80" s="30" t="s">
        <v>14</v>
      </c>
      <c r="F80" s="30" t="s">
        <v>13</v>
      </c>
      <c r="G80" s="30" t="s">
        <v>1842</v>
      </c>
      <c r="H80" s="65" t="s">
        <v>2003</v>
      </c>
      <c r="I80" s="31" t="s">
        <v>14</v>
      </c>
      <c r="J80" s="34">
        <v>22</v>
      </c>
      <c r="K80" s="34">
        <v>28</v>
      </c>
      <c r="L80" s="34">
        <v>27</v>
      </c>
      <c r="M80" s="32">
        <v>18</v>
      </c>
      <c r="N80" s="34">
        <v>25</v>
      </c>
      <c r="O80" s="34">
        <v>28</v>
      </c>
    </row>
    <row r="81" spans="1:15" ht="15.75" customHeight="1">
      <c r="A81" s="30" t="s">
        <v>258</v>
      </c>
      <c r="B81" s="30" t="s">
        <v>10</v>
      </c>
      <c r="C81" s="30" t="s">
        <v>259</v>
      </c>
      <c r="D81" s="30" t="s">
        <v>196</v>
      </c>
      <c r="E81" s="30" t="s">
        <v>1853</v>
      </c>
      <c r="F81" s="30" t="s">
        <v>29</v>
      </c>
      <c r="G81" s="30" t="s">
        <v>1843</v>
      </c>
      <c r="H81" s="30" t="s">
        <v>2002</v>
      </c>
      <c r="I81" s="31" t="s">
        <v>19</v>
      </c>
      <c r="J81" s="78">
        <v>21</v>
      </c>
      <c r="K81" s="31">
        <v>23</v>
      </c>
      <c r="L81" s="31">
        <v>27</v>
      </c>
      <c r="M81" s="78">
        <v>18</v>
      </c>
      <c r="N81" s="31">
        <v>23</v>
      </c>
      <c r="O81" s="31">
        <v>26</v>
      </c>
    </row>
    <row r="82" spans="1:15" ht="15.75" customHeight="1">
      <c r="A82" s="77" t="s">
        <v>260</v>
      </c>
      <c r="B82" s="30" t="s">
        <v>10</v>
      </c>
      <c r="C82" s="30" t="s">
        <v>261</v>
      </c>
      <c r="D82" s="30" t="s">
        <v>196</v>
      </c>
      <c r="E82" s="30" t="s">
        <v>1853</v>
      </c>
      <c r="F82" s="30" t="s">
        <v>29</v>
      </c>
      <c r="G82" s="30" t="s">
        <v>1843</v>
      </c>
      <c r="H82" s="30" t="s">
        <v>2002</v>
      </c>
      <c r="I82" s="31" t="s">
        <v>19</v>
      </c>
      <c r="J82" s="78">
        <v>22</v>
      </c>
      <c r="K82" s="31">
        <v>23</v>
      </c>
      <c r="L82" s="31">
        <v>27</v>
      </c>
      <c r="M82" s="36">
        <v>18</v>
      </c>
      <c r="N82" s="31">
        <v>24</v>
      </c>
      <c r="O82" s="31">
        <v>27</v>
      </c>
    </row>
    <row r="83" spans="1:15" ht="15.75" customHeight="1">
      <c r="A83" s="77" t="s">
        <v>281</v>
      </c>
      <c r="B83" s="30" t="s">
        <v>10</v>
      </c>
      <c r="C83" s="30" t="s">
        <v>282</v>
      </c>
      <c r="D83" s="30" t="s">
        <v>52</v>
      </c>
      <c r="E83" s="30" t="s">
        <v>19</v>
      </c>
      <c r="F83" s="30" t="s">
        <v>29</v>
      </c>
      <c r="G83" s="30" t="s">
        <v>1845</v>
      </c>
      <c r="H83" s="30" t="s">
        <v>2002</v>
      </c>
      <c r="I83" s="31" t="s">
        <v>19</v>
      </c>
      <c r="J83" s="49">
        <v>14</v>
      </c>
      <c r="K83" s="31">
        <v>24</v>
      </c>
      <c r="L83" s="31">
        <v>28</v>
      </c>
      <c r="M83" s="36">
        <v>18</v>
      </c>
      <c r="N83" s="31">
        <v>22</v>
      </c>
      <c r="O83" s="51">
        <v>0</v>
      </c>
    </row>
    <row r="84" spans="1:15" ht="15.75" customHeight="1">
      <c r="A84" s="77" t="s">
        <v>288</v>
      </c>
      <c r="B84" s="30" t="s">
        <v>10</v>
      </c>
      <c r="C84" s="30" t="s">
        <v>289</v>
      </c>
      <c r="D84" s="30" t="s">
        <v>115</v>
      </c>
      <c r="E84" s="30" t="s">
        <v>19</v>
      </c>
      <c r="F84" s="30" t="s">
        <v>29</v>
      </c>
      <c r="G84" s="30" t="s">
        <v>1842</v>
      </c>
      <c r="H84" s="30" t="s">
        <v>2000</v>
      </c>
      <c r="I84" s="31" t="s">
        <v>19</v>
      </c>
      <c r="J84" s="81">
        <v>14</v>
      </c>
      <c r="K84" s="31">
        <v>28</v>
      </c>
      <c r="L84" s="31">
        <v>29</v>
      </c>
      <c r="M84" s="36">
        <v>18</v>
      </c>
      <c r="N84" s="31">
        <v>25</v>
      </c>
      <c r="O84" s="31">
        <v>27</v>
      </c>
    </row>
    <row r="85" spans="1:15" ht="15.75" customHeight="1">
      <c r="A85" s="77" t="s">
        <v>296</v>
      </c>
      <c r="B85" s="30" t="s">
        <v>10</v>
      </c>
      <c r="C85" s="30" t="s">
        <v>297</v>
      </c>
      <c r="D85" s="30" t="s">
        <v>159</v>
      </c>
      <c r="E85" s="30" t="s">
        <v>1853</v>
      </c>
      <c r="F85" s="30" t="s">
        <v>29</v>
      </c>
      <c r="G85" s="30" t="s">
        <v>1843</v>
      </c>
      <c r="H85" s="30" t="s">
        <v>2002</v>
      </c>
      <c r="I85" s="31" t="s">
        <v>19</v>
      </c>
      <c r="J85" s="78">
        <v>20</v>
      </c>
      <c r="K85" s="31">
        <v>24</v>
      </c>
      <c r="L85" s="31">
        <v>29</v>
      </c>
      <c r="M85" s="36">
        <v>18</v>
      </c>
      <c r="N85" s="31">
        <v>25</v>
      </c>
      <c r="O85" s="31">
        <v>28</v>
      </c>
    </row>
    <row r="86" spans="1:15" ht="15.75" customHeight="1">
      <c r="A86" s="77" t="s">
        <v>202</v>
      </c>
      <c r="B86" s="30" t="s">
        <v>10</v>
      </c>
      <c r="C86" s="30" t="s">
        <v>203</v>
      </c>
      <c r="D86" s="30" t="s">
        <v>204</v>
      </c>
      <c r="E86" s="30" t="s">
        <v>19</v>
      </c>
      <c r="F86" s="30" t="s">
        <v>29</v>
      </c>
      <c r="G86" s="30" t="s">
        <v>1846</v>
      </c>
      <c r="H86" s="30" t="s">
        <v>2002</v>
      </c>
      <c r="I86" s="31" t="s">
        <v>19</v>
      </c>
      <c r="J86" s="31">
        <v>20</v>
      </c>
      <c r="K86" s="31">
        <v>23</v>
      </c>
      <c r="L86" s="31">
        <v>26</v>
      </c>
      <c r="M86" s="78">
        <v>19</v>
      </c>
      <c r="N86" s="31">
        <v>23</v>
      </c>
      <c r="O86" s="31">
        <v>27</v>
      </c>
    </row>
    <row r="87" spans="1:15" ht="15.75" customHeight="1">
      <c r="A87" s="77" t="s">
        <v>181</v>
      </c>
      <c r="B87" s="31" t="s">
        <v>10</v>
      </c>
      <c r="C87" s="30" t="s">
        <v>182</v>
      </c>
      <c r="D87" s="30" t="s">
        <v>183</v>
      </c>
      <c r="E87" s="30" t="s">
        <v>14</v>
      </c>
      <c r="F87" s="30" t="s">
        <v>13</v>
      </c>
      <c r="G87" s="30" t="s">
        <v>1842</v>
      </c>
      <c r="H87" s="65" t="s">
        <v>2003</v>
      </c>
      <c r="I87" s="31" t="s">
        <v>14</v>
      </c>
      <c r="J87" s="79">
        <v>22</v>
      </c>
      <c r="K87" s="79">
        <v>26</v>
      </c>
      <c r="L87" s="34">
        <v>26</v>
      </c>
      <c r="M87" s="79">
        <v>19</v>
      </c>
      <c r="N87" s="34">
        <v>24</v>
      </c>
      <c r="O87" s="79">
        <v>25</v>
      </c>
    </row>
    <row r="88" spans="1:15" ht="15.75" customHeight="1">
      <c r="A88" s="77" t="s">
        <v>225</v>
      </c>
      <c r="B88" s="30" t="s">
        <v>10</v>
      </c>
      <c r="C88" s="30" t="s">
        <v>226</v>
      </c>
      <c r="D88" s="30" t="s">
        <v>227</v>
      </c>
      <c r="E88" s="30" t="s">
        <v>19</v>
      </c>
      <c r="F88" s="30" t="s">
        <v>13</v>
      </c>
      <c r="G88" s="30" t="s">
        <v>1842</v>
      </c>
      <c r="H88" s="30" t="s">
        <v>2000</v>
      </c>
      <c r="I88" s="31" t="s">
        <v>19</v>
      </c>
      <c r="J88" s="31">
        <v>18</v>
      </c>
      <c r="K88" s="31">
        <v>25</v>
      </c>
      <c r="L88" s="31">
        <v>27</v>
      </c>
      <c r="M88" s="78">
        <v>19</v>
      </c>
      <c r="N88" s="31">
        <v>22</v>
      </c>
      <c r="O88" s="31">
        <v>24</v>
      </c>
    </row>
    <row r="89" spans="1:15" ht="15.75" customHeight="1">
      <c r="A89" s="30" t="s">
        <v>230</v>
      </c>
      <c r="B89" s="30" t="s">
        <v>10</v>
      </c>
      <c r="C89" s="30" t="s">
        <v>231</v>
      </c>
      <c r="D89" s="30" t="s">
        <v>2034</v>
      </c>
      <c r="E89" s="30" t="s">
        <v>14</v>
      </c>
      <c r="F89" s="30" t="s">
        <v>29</v>
      </c>
      <c r="G89" s="30" t="s">
        <v>1842</v>
      </c>
      <c r="H89" s="65" t="s">
        <v>2003</v>
      </c>
      <c r="I89" s="31" t="s">
        <v>14</v>
      </c>
      <c r="J89" s="34">
        <v>21</v>
      </c>
      <c r="K89" s="34">
        <v>24</v>
      </c>
      <c r="L89" s="34">
        <v>27</v>
      </c>
      <c r="M89" s="79">
        <v>19</v>
      </c>
      <c r="N89" s="34">
        <v>23</v>
      </c>
      <c r="O89" s="34">
        <v>19</v>
      </c>
    </row>
    <row r="90" spans="1:15" ht="15.75" customHeight="1">
      <c r="A90" s="33" t="s">
        <v>244</v>
      </c>
      <c r="B90" s="30" t="s">
        <v>10</v>
      </c>
      <c r="C90" s="30" t="s">
        <v>245</v>
      </c>
      <c r="D90" s="30" t="s">
        <v>2035</v>
      </c>
      <c r="E90" s="30" t="s">
        <v>14</v>
      </c>
      <c r="F90" s="30" t="s">
        <v>29</v>
      </c>
      <c r="G90" s="30" t="s">
        <v>1842</v>
      </c>
      <c r="H90" s="65" t="s">
        <v>2003</v>
      </c>
      <c r="I90" s="31" t="s">
        <v>14</v>
      </c>
      <c r="J90" s="31">
        <v>19</v>
      </c>
      <c r="K90" s="31">
        <v>23</v>
      </c>
      <c r="L90" s="31">
        <v>27</v>
      </c>
      <c r="M90" s="36">
        <v>19</v>
      </c>
      <c r="N90" s="31">
        <v>25</v>
      </c>
      <c r="O90" s="31">
        <v>27</v>
      </c>
    </row>
    <row r="91" spans="1:15" ht="15.75" customHeight="1">
      <c r="A91" s="33" t="s">
        <v>248</v>
      </c>
      <c r="B91" s="30" t="s">
        <v>10</v>
      </c>
      <c r="C91" s="30" t="s">
        <v>249</v>
      </c>
      <c r="D91" s="30" t="s">
        <v>37</v>
      </c>
      <c r="E91" s="30" t="s">
        <v>19</v>
      </c>
      <c r="F91" s="30" t="s">
        <v>29</v>
      </c>
      <c r="G91" s="30" t="s">
        <v>1845</v>
      </c>
      <c r="H91" s="30" t="s">
        <v>2002</v>
      </c>
      <c r="I91" s="31" t="s">
        <v>19</v>
      </c>
      <c r="J91" s="31">
        <v>20</v>
      </c>
      <c r="K91" s="31">
        <v>25</v>
      </c>
      <c r="L91" s="31">
        <v>27</v>
      </c>
      <c r="M91" s="78">
        <v>19</v>
      </c>
      <c r="N91" s="31">
        <v>22</v>
      </c>
      <c r="O91" s="36">
        <v>27</v>
      </c>
    </row>
    <row r="92" spans="1:15" ht="15.75" customHeight="1">
      <c r="A92" s="33" t="s">
        <v>268</v>
      </c>
      <c r="B92" s="30" t="s">
        <v>10</v>
      </c>
      <c r="C92" s="30" t="s">
        <v>269</v>
      </c>
      <c r="D92" s="30" t="s">
        <v>270</v>
      </c>
      <c r="E92" s="30" t="s">
        <v>19</v>
      </c>
      <c r="F92" s="30" t="s">
        <v>29</v>
      </c>
      <c r="G92" s="30" t="s">
        <v>1842</v>
      </c>
      <c r="H92" s="30" t="s">
        <v>2000</v>
      </c>
      <c r="I92" s="31" t="s">
        <v>19</v>
      </c>
      <c r="J92" s="31">
        <v>20</v>
      </c>
      <c r="K92" s="31">
        <v>25</v>
      </c>
      <c r="L92" s="31">
        <v>28</v>
      </c>
      <c r="M92" s="36">
        <v>19</v>
      </c>
      <c r="N92" s="31">
        <v>24</v>
      </c>
      <c r="O92" s="51">
        <v>0</v>
      </c>
    </row>
    <row r="93" spans="1:15" ht="15.75" customHeight="1">
      <c r="A93" s="33" t="s">
        <v>273</v>
      </c>
      <c r="B93" s="30" t="s">
        <v>16</v>
      </c>
      <c r="C93" s="30" t="s">
        <v>274</v>
      </c>
      <c r="D93" s="30" t="s">
        <v>275</v>
      </c>
      <c r="E93" s="30" t="s">
        <v>19</v>
      </c>
      <c r="F93" s="30" t="s">
        <v>29</v>
      </c>
      <c r="G93" s="30" t="s">
        <v>1842</v>
      </c>
      <c r="H93" s="30" t="s">
        <v>2000</v>
      </c>
      <c r="I93" s="31" t="s">
        <v>19</v>
      </c>
      <c r="J93" s="31">
        <v>17</v>
      </c>
      <c r="K93" s="31">
        <v>24</v>
      </c>
      <c r="L93" s="31">
        <v>28</v>
      </c>
      <c r="M93" s="78">
        <v>19</v>
      </c>
      <c r="N93" s="31">
        <v>21</v>
      </c>
      <c r="O93" s="31">
        <v>26</v>
      </c>
    </row>
    <row r="94" spans="1:15" ht="15.75" customHeight="1">
      <c r="A94" s="33" t="s">
        <v>276</v>
      </c>
      <c r="B94" s="30" t="s">
        <v>10</v>
      </c>
      <c r="C94" s="30" t="s">
        <v>277</v>
      </c>
      <c r="D94" s="30" t="s">
        <v>224</v>
      </c>
      <c r="E94" s="30" t="s">
        <v>19</v>
      </c>
      <c r="F94" s="30" t="s">
        <v>29</v>
      </c>
      <c r="G94" s="30" t="s">
        <v>1842</v>
      </c>
      <c r="H94" s="30" t="s">
        <v>2000</v>
      </c>
      <c r="I94" s="31" t="s">
        <v>19</v>
      </c>
      <c r="J94" s="37">
        <v>12</v>
      </c>
      <c r="K94" s="31">
        <v>21</v>
      </c>
      <c r="L94" s="31">
        <v>28</v>
      </c>
      <c r="M94" s="78">
        <v>19</v>
      </c>
      <c r="N94" s="31">
        <v>23</v>
      </c>
      <c r="O94" s="31">
        <v>24</v>
      </c>
    </row>
    <row r="95" spans="1:15" ht="15.75" customHeight="1">
      <c r="A95" s="33" t="s">
        <v>298</v>
      </c>
      <c r="B95" s="30" t="s">
        <v>10</v>
      </c>
      <c r="C95" s="30" t="s">
        <v>32</v>
      </c>
      <c r="D95" s="30" t="s">
        <v>299</v>
      </c>
      <c r="E95" s="30" t="s">
        <v>19</v>
      </c>
      <c r="F95" s="30" t="s">
        <v>29</v>
      </c>
      <c r="G95" s="30" t="s">
        <v>1842</v>
      </c>
      <c r="H95" s="30" t="s">
        <v>2000</v>
      </c>
      <c r="I95" s="31" t="s">
        <v>19</v>
      </c>
      <c r="J95" s="78">
        <v>24</v>
      </c>
      <c r="K95" s="31">
        <v>26</v>
      </c>
      <c r="L95" s="31">
        <v>29</v>
      </c>
      <c r="M95" s="78">
        <v>19</v>
      </c>
      <c r="N95" s="31">
        <v>20</v>
      </c>
      <c r="O95" s="31">
        <v>30</v>
      </c>
    </row>
    <row r="96" spans="1:15" ht="15.75" customHeight="1">
      <c r="A96" s="33" t="s">
        <v>292</v>
      </c>
      <c r="B96" s="31" t="s">
        <v>10</v>
      </c>
      <c r="C96" s="30" t="s">
        <v>293</v>
      </c>
      <c r="D96" s="30" t="s">
        <v>2046</v>
      </c>
      <c r="E96" s="30" t="s">
        <v>14</v>
      </c>
      <c r="F96" s="30" t="s">
        <v>29</v>
      </c>
      <c r="G96" s="30" t="s">
        <v>1842</v>
      </c>
      <c r="H96" s="65" t="s">
        <v>2003</v>
      </c>
      <c r="I96" s="31" t="s">
        <v>14</v>
      </c>
      <c r="J96" s="36">
        <v>20</v>
      </c>
      <c r="K96" s="31">
        <v>24</v>
      </c>
      <c r="L96" s="31">
        <v>29</v>
      </c>
      <c r="M96" s="78">
        <v>19</v>
      </c>
      <c r="N96" s="31">
        <v>28</v>
      </c>
      <c r="O96" s="36">
        <v>18</v>
      </c>
    </row>
    <row r="97" spans="1:15" ht="15.75" customHeight="1">
      <c r="A97" s="33" t="s">
        <v>290</v>
      </c>
      <c r="B97" s="30" t="s">
        <v>10</v>
      </c>
      <c r="C97" s="30" t="s">
        <v>291</v>
      </c>
      <c r="D97" s="30" t="s">
        <v>2037</v>
      </c>
      <c r="E97" s="30" t="s">
        <v>14</v>
      </c>
      <c r="F97" s="30" t="s">
        <v>29</v>
      </c>
      <c r="G97" s="30" t="s">
        <v>1842</v>
      </c>
      <c r="H97" s="65" t="s">
        <v>2003</v>
      </c>
      <c r="I97" s="31" t="s">
        <v>14</v>
      </c>
      <c r="J97" s="31">
        <v>23</v>
      </c>
      <c r="K97" s="31">
        <v>22</v>
      </c>
      <c r="L97" s="31">
        <v>29</v>
      </c>
      <c r="M97" s="36">
        <v>19</v>
      </c>
      <c r="N97" s="31">
        <v>24</v>
      </c>
      <c r="O97" s="31">
        <v>25</v>
      </c>
    </row>
    <row r="98" spans="1:15" ht="15.75" customHeight="1">
      <c r="A98" s="33" t="s">
        <v>302</v>
      </c>
      <c r="B98" s="30" t="s">
        <v>16</v>
      </c>
      <c r="C98" s="30" t="s">
        <v>303</v>
      </c>
      <c r="D98" s="30" t="s">
        <v>224</v>
      </c>
      <c r="E98" s="30" t="s">
        <v>19</v>
      </c>
      <c r="F98" s="30" t="s">
        <v>29</v>
      </c>
      <c r="G98" s="30" t="s">
        <v>1843</v>
      </c>
      <c r="H98" s="30" t="s">
        <v>2000</v>
      </c>
      <c r="I98" s="31" t="s">
        <v>19</v>
      </c>
      <c r="J98" s="31">
        <v>22</v>
      </c>
      <c r="K98" s="31">
        <v>25</v>
      </c>
      <c r="L98" s="31">
        <v>30</v>
      </c>
      <c r="M98" s="78">
        <v>19</v>
      </c>
      <c r="N98" s="31">
        <v>23</v>
      </c>
      <c r="O98" s="31">
        <v>27</v>
      </c>
    </row>
    <row r="99" spans="1:15" ht="15.75" customHeight="1">
      <c r="A99" s="77" t="s">
        <v>315</v>
      </c>
      <c r="B99" s="30" t="s">
        <v>10</v>
      </c>
      <c r="C99" s="30" t="s">
        <v>32</v>
      </c>
      <c r="D99" s="30" t="s">
        <v>316</v>
      </c>
      <c r="E99" s="30" t="s">
        <v>19</v>
      </c>
      <c r="F99" s="30" t="s">
        <v>29</v>
      </c>
      <c r="G99" s="30" t="s">
        <v>1849</v>
      </c>
      <c r="H99" s="30" t="s">
        <v>2000</v>
      </c>
      <c r="I99" s="31" t="s">
        <v>19</v>
      </c>
      <c r="J99" s="36">
        <v>24</v>
      </c>
      <c r="K99" s="31">
        <v>25</v>
      </c>
      <c r="L99" s="31">
        <v>31</v>
      </c>
      <c r="M99" s="78">
        <v>19</v>
      </c>
      <c r="N99" s="31">
        <v>18</v>
      </c>
      <c r="O99" s="31">
        <v>24</v>
      </c>
    </row>
    <row r="100" spans="1:15" ht="15.75" customHeight="1">
      <c r="A100" s="33" t="s">
        <v>311</v>
      </c>
      <c r="B100" s="30" t="s">
        <v>10</v>
      </c>
      <c r="C100" s="30" t="s">
        <v>312</v>
      </c>
      <c r="D100" s="30" t="s">
        <v>159</v>
      </c>
      <c r="E100" s="30" t="s">
        <v>1853</v>
      </c>
      <c r="F100" s="30" t="s">
        <v>29</v>
      </c>
      <c r="G100" s="30" t="s">
        <v>1846</v>
      </c>
      <c r="H100" s="30" t="s">
        <v>2002</v>
      </c>
      <c r="I100" s="31" t="s">
        <v>19</v>
      </c>
      <c r="J100" s="31">
        <v>19</v>
      </c>
      <c r="K100" s="31">
        <v>25</v>
      </c>
      <c r="L100" s="31">
        <v>31</v>
      </c>
      <c r="M100" s="31">
        <v>19</v>
      </c>
      <c r="N100" s="31">
        <v>25</v>
      </c>
      <c r="O100" s="31">
        <v>29</v>
      </c>
    </row>
    <row r="101" spans="1:15" ht="15.75" customHeight="1">
      <c r="A101" s="33" t="s">
        <v>313</v>
      </c>
      <c r="B101" s="30" t="s">
        <v>10</v>
      </c>
      <c r="C101" s="30" t="s">
        <v>314</v>
      </c>
      <c r="D101" s="30" t="s">
        <v>159</v>
      </c>
      <c r="E101" s="30" t="s">
        <v>1853</v>
      </c>
      <c r="F101" s="30" t="s">
        <v>29</v>
      </c>
      <c r="G101" s="30" t="s">
        <v>1847</v>
      </c>
      <c r="H101" s="30" t="s">
        <v>2002</v>
      </c>
      <c r="I101" s="31" t="s">
        <v>19</v>
      </c>
      <c r="J101" s="31">
        <v>25</v>
      </c>
      <c r="K101" s="31">
        <v>26</v>
      </c>
      <c r="L101" s="31">
        <v>31</v>
      </c>
      <c r="M101" s="78">
        <v>19</v>
      </c>
      <c r="N101" s="31">
        <v>25</v>
      </c>
      <c r="O101" s="31">
        <v>29</v>
      </c>
    </row>
    <row r="102" spans="1:15" ht="15.75" customHeight="1">
      <c r="A102" s="77" t="s">
        <v>192</v>
      </c>
      <c r="B102" s="30" t="s">
        <v>10</v>
      </c>
      <c r="C102" s="30" t="s">
        <v>193</v>
      </c>
      <c r="D102" s="30" t="s">
        <v>37</v>
      </c>
      <c r="E102" s="30" t="s">
        <v>19</v>
      </c>
      <c r="F102" s="30" t="s">
        <v>29</v>
      </c>
      <c r="G102" s="30" t="s">
        <v>1846</v>
      </c>
      <c r="H102" s="30" t="s">
        <v>2002</v>
      </c>
      <c r="I102" s="31" t="s">
        <v>19</v>
      </c>
      <c r="J102" s="36">
        <v>18</v>
      </c>
      <c r="K102" s="31">
        <v>24</v>
      </c>
      <c r="L102" s="31">
        <v>26</v>
      </c>
      <c r="M102" s="36">
        <v>20</v>
      </c>
      <c r="N102" s="31">
        <v>24</v>
      </c>
      <c r="O102" s="31">
        <v>27</v>
      </c>
    </row>
    <row r="103" spans="1:15" ht="15.75" customHeight="1">
      <c r="A103" s="77" t="s">
        <v>200</v>
      </c>
      <c r="B103" s="30" t="s">
        <v>10</v>
      </c>
      <c r="C103" s="30" t="s">
        <v>201</v>
      </c>
      <c r="D103" s="30" t="s">
        <v>52</v>
      </c>
      <c r="E103" s="30" t="s">
        <v>19</v>
      </c>
      <c r="F103" s="30" t="s">
        <v>29</v>
      </c>
      <c r="G103" s="30" t="s">
        <v>1846</v>
      </c>
      <c r="H103" s="30" t="s">
        <v>2002</v>
      </c>
      <c r="I103" s="31" t="s">
        <v>19</v>
      </c>
      <c r="J103" s="31">
        <v>18</v>
      </c>
      <c r="K103" s="31">
        <v>22</v>
      </c>
      <c r="L103" s="31">
        <v>26</v>
      </c>
      <c r="M103" s="78">
        <v>20</v>
      </c>
      <c r="N103" s="31">
        <v>24</v>
      </c>
      <c r="O103" s="31">
        <v>27</v>
      </c>
    </row>
    <row r="104" spans="1:15" ht="15.75" customHeight="1">
      <c r="A104" s="33" t="s">
        <v>222</v>
      </c>
      <c r="B104" s="30" t="s">
        <v>10</v>
      </c>
      <c r="C104" s="30" t="s">
        <v>223</v>
      </c>
      <c r="D104" s="30" t="s">
        <v>224</v>
      </c>
      <c r="E104" s="30" t="s">
        <v>19</v>
      </c>
      <c r="F104" s="30" t="s">
        <v>29</v>
      </c>
      <c r="G104" s="30" t="s">
        <v>1842</v>
      </c>
      <c r="H104" s="30" t="s">
        <v>2000</v>
      </c>
      <c r="I104" s="31" t="s">
        <v>19</v>
      </c>
      <c r="J104" s="31">
        <v>19</v>
      </c>
      <c r="K104" s="31">
        <v>23</v>
      </c>
      <c r="L104" s="31">
        <v>27</v>
      </c>
      <c r="M104" s="31">
        <v>20</v>
      </c>
      <c r="N104" s="31">
        <v>23</v>
      </c>
      <c r="O104" s="31">
        <v>25</v>
      </c>
    </row>
    <row r="105" spans="1:15" ht="15.75" customHeight="1">
      <c r="A105" s="33" t="s">
        <v>285</v>
      </c>
      <c r="B105" s="30" t="s">
        <v>10</v>
      </c>
      <c r="C105" s="30" t="s">
        <v>286</v>
      </c>
      <c r="D105" s="30" t="s">
        <v>287</v>
      </c>
      <c r="E105" s="30" t="s">
        <v>19</v>
      </c>
      <c r="F105" s="30" t="s">
        <v>29</v>
      </c>
      <c r="G105" s="30" t="s">
        <v>1842</v>
      </c>
      <c r="H105" s="30" t="s">
        <v>2000</v>
      </c>
      <c r="I105" s="31" t="s">
        <v>19</v>
      </c>
      <c r="J105" s="36">
        <v>19</v>
      </c>
      <c r="K105" s="31">
        <v>26</v>
      </c>
      <c r="L105" s="31">
        <v>29</v>
      </c>
      <c r="M105" s="36">
        <v>20</v>
      </c>
      <c r="N105" s="31">
        <v>25</v>
      </c>
      <c r="O105" s="31">
        <v>28</v>
      </c>
    </row>
    <row r="106" spans="1:15" ht="15.75" customHeight="1">
      <c r="A106" s="33" t="s">
        <v>304</v>
      </c>
      <c r="B106" s="30" t="s">
        <v>16</v>
      </c>
      <c r="C106" s="30" t="s">
        <v>305</v>
      </c>
      <c r="D106" s="30" t="s">
        <v>167</v>
      </c>
      <c r="E106" s="30" t="s">
        <v>19</v>
      </c>
      <c r="F106" s="30" t="s">
        <v>29</v>
      </c>
      <c r="G106" s="30" t="s">
        <v>1842</v>
      </c>
      <c r="H106" s="30" t="s">
        <v>2000</v>
      </c>
      <c r="I106" s="31" t="s">
        <v>19</v>
      </c>
      <c r="J106" s="31">
        <v>24</v>
      </c>
      <c r="K106" s="31">
        <v>24</v>
      </c>
      <c r="L106" s="31">
        <v>30</v>
      </c>
      <c r="M106" s="78">
        <v>20</v>
      </c>
      <c r="N106" s="31">
        <v>25</v>
      </c>
      <c r="O106" s="31">
        <v>20</v>
      </c>
    </row>
    <row r="107" spans="1:15" ht="15.75" customHeight="1">
      <c r="A107" s="33" t="s">
        <v>309</v>
      </c>
      <c r="B107" s="30" t="s">
        <v>10</v>
      </c>
      <c r="C107" s="30" t="s">
        <v>310</v>
      </c>
      <c r="D107" s="30" t="s">
        <v>115</v>
      </c>
      <c r="E107" s="30" t="s">
        <v>19</v>
      </c>
      <c r="F107" s="30" t="s">
        <v>29</v>
      </c>
      <c r="G107" s="30" t="s">
        <v>1842</v>
      </c>
      <c r="H107" s="30" t="s">
        <v>2000</v>
      </c>
      <c r="I107" s="31" t="s">
        <v>19</v>
      </c>
      <c r="J107" s="81">
        <v>16</v>
      </c>
      <c r="K107" s="31">
        <v>26</v>
      </c>
      <c r="L107" s="78">
        <v>31</v>
      </c>
      <c r="M107" s="78">
        <v>20</v>
      </c>
      <c r="N107" s="31">
        <v>24</v>
      </c>
      <c r="O107" s="31">
        <v>27</v>
      </c>
    </row>
    <row r="108" spans="1:15" ht="15.75" customHeight="1">
      <c r="A108" s="33" t="s">
        <v>264</v>
      </c>
      <c r="B108" s="30" t="s">
        <v>10</v>
      </c>
      <c r="C108" s="30" t="s">
        <v>265</v>
      </c>
      <c r="D108" s="30" t="s">
        <v>196</v>
      </c>
      <c r="E108" s="30" t="s">
        <v>1853</v>
      </c>
      <c r="F108" s="30" t="s">
        <v>29</v>
      </c>
      <c r="G108" s="30" t="s">
        <v>1842</v>
      </c>
      <c r="H108" s="30" t="s">
        <v>2002</v>
      </c>
      <c r="I108" s="31" t="s">
        <v>19</v>
      </c>
      <c r="J108" s="31">
        <v>21</v>
      </c>
      <c r="K108" s="31">
        <v>26</v>
      </c>
      <c r="L108" s="31">
        <v>27</v>
      </c>
      <c r="M108" s="78">
        <v>21</v>
      </c>
      <c r="N108" s="31">
        <v>24</v>
      </c>
      <c r="O108" s="31">
        <v>27</v>
      </c>
    </row>
    <row r="109" spans="1:15" ht="15.75" customHeight="1">
      <c r="A109" s="77" t="s">
        <v>278</v>
      </c>
      <c r="B109" s="30" t="s">
        <v>10</v>
      </c>
      <c r="C109" s="30" t="s">
        <v>279</v>
      </c>
      <c r="D109" s="30" t="s">
        <v>280</v>
      </c>
      <c r="E109" s="30" t="s">
        <v>14</v>
      </c>
      <c r="F109" s="30" t="s">
        <v>13</v>
      </c>
      <c r="G109" s="30" t="s">
        <v>1842</v>
      </c>
      <c r="H109" s="65" t="s">
        <v>2003</v>
      </c>
      <c r="I109" s="31" t="s">
        <v>14</v>
      </c>
      <c r="J109" s="36">
        <v>23</v>
      </c>
      <c r="K109" s="31">
        <v>26</v>
      </c>
      <c r="L109" s="31">
        <v>28</v>
      </c>
      <c r="M109" s="78">
        <v>21</v>
      </c>
      <c r="N109" s="31">
        <v>24</v>
      </c>
      <c r="O109" s="31">
        <v>29</v>
      </c>
    </row>
    <row r="110" spans="1:15" ht="15.75" customHeight="1">
      <c r="A110" s="77" t="s">
        <v>306</v>
      </c>
      <c r="B110" s="30" t="s">
        <v>10</v>
      </c>
      <c r="C110" s="30" t="s">
        <v>307</v>
      </c>
      <c r="D110" s="30" t="s">
        <v>308</v>
      </c>
      <c r="E110" s="30" t="s">
        <v>19</v>
      </c>
      <c r="F110" s="30" t="s">
        <v>29</v>
      </c>
      <c r="G110" s="30" t="s">
        <v>1842</v>
      </c>
      <c r="H110" s="30" t="s">
        <v>2000</v>
      </c>
      <c r="I110" s="31" t="s">
        <v>19</v>
      </c>
      <c r="J110" s="78">
        <v>22</v>
      </c>
      <c r="K110" s="31">
        <v>25</v>
      </c>
      <c r="L110" s="78">
        <v>31</v>
      </c>
      <c r="M110" s="78">
        <v>21</v>
      </c>
      <c r="N110" s="31">
        <v>24</v>
      </c>
      <c r="O110" s="78">
        <v>28</v>
      </c>
    </row>
    <row r="111" spans="1:15" ht="15.75" customHeight="1">
      <c r="A111" s="30" t="s">
        <v>143</v>
      </c>
      <c r="B111" s="31" t="s">
        <v>10</v>
      </c>
      <c r="C111" s="30" t="s">
        <v>144</v>
      </c>
      <c r="D111" s="30" t="s">
        <v>145</v>
      </c>
      <c r="E111" s="30" t="s">
        <v>14</v>
      </c>
      <c r="F111" s="30" t="s">
        <v>13</v>
      </c>
      <c r="G111" s="30" t="s">
        <v>1842</v>
      </c>
      <c r="H111" s="65" t="s">
        <v>2003</v>
      </c>
      <c r="I111" s="31" t="s">
        <v>14</v>
      </c>
      <c r="J111" s="34">
        <v>22</v>
      </c>
      <c r="K111" s="34">
        <v>19</v>
      </c>
      <c r="L111" s="34">
        <v>25</v>
      </c>
      <c r="M111" s="79">
        <v>23</v>
      </c>
      <c r="N111" s="34">
        <v>22</v>
      </c>
      <c r="O111" s="34">
        <v>26</v>
      </c>
    </row>
    <row r="112" spans="1:15" ht="15.75" customHeight="1">
      <c r="A112" s="33" t="s">
        <v>108</v>
      </c>
      <c r="B112" s="30" t="s">
        <v>10</v>
      </c>
      <c r="C112" s="30" t="s">
        <v>109</v>
      </c>
      <c r="D112" s="30" t="s">
        <v>46</v>
      </c>
      <c r="E112" s="30" t="s">
        <v>14</v>
      </c>
      <c r="F112" s="30" t="s">
        <v>13</v>
      </c>
      <c r="G112" s="30" t="s">
        <v>1842</v>
      </c>
      <c r="H112" s="65" t="s">
        <v>2003</v>
      </c>
      <c r="I112" s="31" t="s">
        <v>14</v>
      </c>
      <c r="J112" s="34">
        <v>22</v>
      </c>
      <c r="K112" s="34">
        <v>22</v>
      </c>
      <c r="L112" s="34">
        <v>25</v>
      </c>
      <c r="M112" s="79">
        <v>23</v>
      </c>
      <c r="N112" s="34">
        <v>19</v>
      </c>
      <c r="O112" s="34">
        <v>25</v>
      </c>
    </row>
    <row r="113" spans="1:15" ht="15.75" customHeight="1">
      <c r="A113" s="30" t="s">
        <v>170</v>
      </c>
      <c r="B113" s="30" t="s">
        <v>10</v>
      </c>
      <c r="C113" s="30" t="s">
        <v>171</v>
      </c>
      <c r="D113" s="30" t="s">
        <v>172</v>
      </c>
      <c r="E113" s="30" t="s">
        <v>19</v>
      </c>
      <c r="F113" s="30" t="s">
        <v>29</v>
      </c>
      <c r="G113" s="30" t="s">
        <v>1842</v>
      </c>
      <c r="H113" s="30" t="s">
        <v>2000</v>
      </c>
      <c r="I113" s="31" t="s">
        <v>19</v>
      </c>
      <c r="J113" s="78">
        <v>23</v>
      </c>
      <c r="K113" s="31">
        <v>26</v>
      </c>
      <c r="L113" s="31">
        <v>26</v>
      </c>
      <c r="M113" s="36">
        <v>23</v>
      </c>
      <c r="N113" s="31">
        <v>23</v>
      </c>
      <c r="O113" s="31">
        <v>27</v>
      </c>
    </row>
    <row r="114" spans="1:15" ht="15.75" customHeight="1"/>
    <row r="115" spans="1:15" ht="15.75" customHeight="1"/>
    <row r="116" spans="1:15" ht="15.75" customHeight="1"/>
    <row r="117" spans="1:15" ht="15.75" customHeight="1"/>
    <row r="118" spans="1:15" ht="15.75" customHeight="1"/>
    <row r="119" spans="1:15" ht="15.75" customHeight="1"/>
    <row r="120" spans="1:15" ht="15.75" customHeight="1"/>
    <row r="121" spans="1:15" ht="15.75" customHeight="1"/>
    <row r="122" spans="1:15" ht="15.75" customHeight="1"/>
    <row r="123" spans="1:15" ht="15.75" customHeight="1"/>
    <row r="124" spans="1:15" ht="15.75" customHeight="1"/>
    <row r="125" spans="1:15" ht="15.75" customHeight="1"/>
    <row r="126" spans="1:15" ht="15.75" customHeight="1"/>
    <row r="127" spans="1:15" ht="15.75" customHeight="1"/>
    <row r="128" spans="1:15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P113" xr:uid="{00000000-0009-0000-0000-000000000000}">
    <sortState xmlns:xlrd2="http://schemas.microsoft.com/office/spreadsheetml/2017/richdata2" ref="A2:P113">
      <sortCondition ref="M1:M113"/>
    </sortState>
  </autoFilter>
  <mergeCells count="1">
    <mergeCell ref="R15:T15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99"/>
  <sheetViews>
    <sheetView workbookViewId="0">
      <selection activeCell="O8" sqref="O8"/>
    </sheetView>
  </sheetViews>
  <sheetFormatPr defaultColWidth="12.5703125" defaultRowHeight="15" customHeight="1"/>
  <cols>
    <col min="1" max="1" width="9.140625" customWidth="1"/>
    <col min="2" max="2" width="45.85546875" bestFit="1" customWidth="1"/>
    <col min="3" max="3" width="20.5703125" customWidth="1"/>
    <col min="4" max="4" width="31.7109375" bestFit="1" customWidth="1"/>
    <col min="5" max="5" width="20.140625" customWidth="1"/>
    <col min="6" max="6" width="17.85546875" customWidth="1"/>
    <col min="7" max="7" width="18.85546875" bestFit="1" customWidth="1"/>
    <col min="8" max="8" width="20.28515625" customWidth="1"/>
    <col min="9" max="9" width="14.7109375" customWidth="1"/>
    <col min="10" max="10" width="17.140625" customWidth="1"/>
    <col min="11" max="11" width="12.85546875" customWidth="1"/>
    <col min="12" max="12" width="15.5703125" customWidth="1"/>
    <col min="13" max="13" width="17.140625" customWidth="1"/>
    <col min="14" max="14" width="18.5703125" customWidth="1"/>
    <col min="15" max="15" width="18.7109375" customWidth="1"/>
    <col min="16" max="16" width="8.5703125" customWidth="1"/>
    <col min="17" max="17" width="16.42578125" customWidth="1"/>
    <col min="18" max="18" width="8.5703125" customWidth="1"/>
    <col min="19" max="19" width="11.140625" customWidth="1"/>
    <col min="20" max="20" width="12.140625" customWidth="1"/>
    <col min="21" max="21" width="8.5703125" customWidth="1"/>
    <col min="22" max="22" width="15" customWidth="1"/>
    <col min="23" max="33" width="8.5703125" customWidth="1"/>
  </cols>
  <sheetData>
    <row r="1" spans="1:3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1841</v>
      </c>
      <c r="H1" s="29" t="s">
        <v>2001</v>
      </c>
      <c r="I1" s="1" t="s">
        <v>5</v>
      </c>
      <c r="J1" s="29" t="s">
        <v>6</v>
      </c>
      <c r="K1" s="29" t="s">
        <v>1994</v>
      </c>
      <c r="L1" s="29" t="s">
        <v>7</v>
      </c>
      <c r="M1" s="29" t="s">
        <v>1995</v>
      </c>
      <c r="N1" s="29" t="s">
        <v>1996</v>
      </c>
      <c r="O1" s="29" t="s">
        <v>8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>
      <c r="A2" s="55" t="s">
        <v>614</v>
      </c>
      <c r="B2" s="15" t="s">
        <v>1814</v>
      </c>
      <c r="C2" s="15" t="s">
        <v>615</v>
      </c>
      <c r="D2" s="15" t="s">
        <v>327</v>
      </c>
      <c r="E2" s="15" t="s">
        <v>19</v>
      </c>
      <c r="F2" s="15" t="s">
        <v>29</v>
      </c>
      <c r="G2" s="15" t="s">
        <v>1842</v>
      </c>
      <c r="H2" s="30" t="s">
        <v>2000</v>
      </c>
      <c r="I2" s="2" t="s">
        <v>19</v>
      </c>
      <c r="J2" s="2">
        <v>21</v>
      </c>
      <c r="K2" s="2">
        <v>28</v>
      </c>
      <c r="L2" s="2">
        <v>24</v>
      </c>
      <c r="M2" s="2">
        <v>20</v>
      </c>
      <c r="N2" s="2">
        <v>24</v>
      </c>
      <c r="O2" s="2">
        <v>23</v>
      </c>
    </row>
    <row r="3" spans="1:33">
      <c r="A3" s="15" t="s">
        <v>324</v>
      </c>
      <c r="B3" s="2" t="s">
        <v>325</v>
      </c>
      <c r="C3" s="15" t="s">
        <v>326</v>
      </c>
      <c r="D3" s="15" t="s">
        <v>327</v>
      </c>
      <c r="E3" s="15" t="s">
        <v>19</v>
      </c>
      <c r="F3" s="15" t="s">
        <v>29</v>
      </c>
      <c r="G3" s="15" t="s">
        <v>1842</v>
      </c>
      <c r="H3" s="30" t="s">
        <v>2000</v>
      </c>
      <c r="I3" s="2" t="s">
        <v>19</v>
      </c>
      <c r="J3" s="2">
        <v>22</v>
      </c>
      <c r="K3" s="2">
        <v>27</v>
      </c>
      <c r="L3" s="2">
        <v>24</v>
      </c>
      <c r="M3" s="2">
        <v>23</v>
      </c>
      <c r="N3" s="2">
        <v>24</v>
      </c>
      <c r="O3" s="2">
        <v>25</v>
      </c>
      <c r="Q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</row>
    <row r="4" spans="1:33">
      <c r="A4" s="55" t="s">
        <v>1121</v>
      </c>
      <c r="B4" s="15" t="s">
        <v>1817</v>
      </c>
      <c r="C4" s="15" t="s">
        <v>1122</v>
      </c>
      <c r="D4" s="15" t="s">
        <v>329</v>
      </c>
      <c r="E4" s="15" t="s">
        <v>19</v>
      </c>
      <c r="F4" s="15" t="s">
        <v>29</v>
      </c>
      <c r="G4" s="15" t="s">
        <v>1851</v>
      </c>
      <c r="H4" s="30" t="s">
        <v>2000</v>
      </c>
      <c r="I4" s="2" t="s">
        <v>19</v>
      </c>
      <c r="J4" s="20">
        <v>0</v>
      </c>
      <c r="K4" s="2">
        <v>23</v>
      </c>
      <c r="L4" s="2">
        <v>25</v>
      </c>
      <c r="M4" s="22">
        <v>16</v>
      </c>
      <c r="N4" s="2">
        <v>19</v>
      </c>
      <c r="O4" s="2">
        <v>24</v>
      </c>
      <c r="Q4" s="3" t="s">
        <v>19</v>
      </c>
      <c r="R4" s="4" t="s">
        <v>30</v>
      </c>
      <c r="S4" s="5">
        <f>COUNTIFS($I:$I, "Fly", J:J, "&lt;=13")</f>
        <v>54</v>
      </c>
      <c r="T4" s="5">
        <f>COUNTIFS($I:$I, "Fly", K:K, "&lt;=12")</f>
        <v>0</v>
      </c>
      <c r="U4" s="5">
        <f>COUNTIFS($I:$I, "Fly", L:L, "&lt;=17")</f>
        <v>1</v>
      </c>
      <c r="V4" s="5">
        <f>COUNTIFS($I:$I, "Fly", M:M, "&lt;=14")</f>
        <v>3</v>
      </c>
      <c r="W4" s="5">
        <f>COUNTIFS($I:$I, "Fly", N:N, "&lt;=14")</f>
        <v>0</v>
      </c>
      <c r="X4" s="5">
        <f>COUNTIFS($I:$I, "Fly", O:O, "&lt;=11")</f>
        <v>0</v>
      </c>
    </row>
    <row r="5" spans="1:33">
      <c r="A5" s="55" t="s">
        <v>328</v>
      </c>
      <c r="B5" s="2" t="s">
        <v>1814</v>
      </c>
      <c r="C5" t="s">
        <v>1809</v>
      </c>
      <c r="D5" s="15" t="s">
        <v>329</v>
      </c>
      <c r="E5" s="15" t="s">
        <v>19</v>
      </c>
      <c r="F5" s="15" t="s">
        <v>29</v>
      </c>
      <c r="G5" s="15" t="s">
        <v>1842</v>
      </c>
      <c r="H5" s="30" t="s">
        <v>2000</v>
      </c>
      <c r="I5" s="2" t="s">
        <v>19</v>
      </c>
      <c r="J5" s="2">
        <v>9</v>
      </c>
      <c r="K5" s="2">
        <v>29</v>
      </c>
      <c r="L5" s="2">
        <v>27</v>
      </c>
      <c r="M5" s="2">
        <v>22</v>
      </c>
      <c r="N5" s="2">
        <v>24</v>
      </c>
      <c r="O5" s="2">
        <v>29</v>
      </c>
      <c r="Q5" s="3" t="s">
        <v>19</v>
      </c>
      <c r="R5" s="8" t="s">
        <v>34</v>
      </c>
      <c r="S5" s="5">
        <f>COUNTIFS($I:$I, "Fly", J:J, "&gt;="&amp;14, J:J, "&lt;="&amp;16)</f>
        <v>0</v>
      </c>
      <c r="T5" s="5">
        <f>COUNTIFS($I:$I, "Fly", K:K, "&gt;="&amp;13, K:K, "&lt;="&amp;17)</f>
        <v>0</v>
      </c>
      <c r="U5" s="5">
        <f>COUNTIFS($I:$I, "Fly", L:L, "&gt;="&amp;18, L:L, "&lt;="&amp;20)</f>
        <v>0</v>
      </c>
      <c r="V5" s="5">
        <f>COUNTIFS($I:$I, "Fly", M:M, "&gt;="&amp;15, M:M, "&lt;="&amp;17)</f>
        <v>1</v>
      </c>
      <c r="W5" s="5">
        <f>COUNTIFS($I:$I, "Fly", N:N, "&gt;="&amp;15, N:N, "&lt;="&amp;17)</f>
        <v>0</v>
      </c>
      <c r="X5" s="5">
        <f>COUNTIFS($I:$I, "Fly", O:O, "&gt;="&amp;12, O:O, "&lt;="&amp;14)</f>
        <v>0</v>
      </c>
    </row>
    <row r="6" spans="1:33">
      <c r="A6" s="55" t="s">
        <v>454</v>
      </c>
      <c r="B6" s="15" t="s">
        <v>1819</v>
      </c>
      <c r="C6" s="15" t="s">
        <v>455</v>
      </c>
      <c r="D6" s="15" t="s">
        <v>347</v>
      </c>
      <c r="E6" s="15" t="s">
        <v>19</v>
      </c>
      <c r="F6" s="15" t="s">
        <v>13</v>
      </c>
      <c r="G6" s="15" t="s">
        <v>1851</v>
      </c>
      <c r="H6" s="30" t="s">
        <v>2000</v>
      </c>
      <c r="I6" s="2" t="s">
        <v>19</v>
      </c>
      <c r="J6" s="2">
        <v>0</v>
      </c>
      <c r="K6" s="2">
        <v>22</v>
      </c>
      <c r="L6" s="2">
        <v>23</v>
      </c>
      <c r="M6" s="2">
        <v>22</v>
      </c>
      <c r="N6" s="2">
        <v>20</v>
      </c>
      <c r="O6" s="2">
        <v>21</v>
      </c>
      <c r="Q6" s="3" t="s">
        <v>19</v>
      </c>
      <c r="R6" s="9" t="s">
        <v>38</v>
      </c>
      <c r="S6" s="5">
        <f>COUNTIFS($I:$I, "Fly", J:J, "&gt;=17")</f>
        <v>2</v>
      </c>
      <c r="T6" s="5">
        <f>COUNTIFS($I:$I, "Fly", K:K, "&gt;=18")</f>
        <v>56</v>
      </c>
      <c r="U6" s="5">
        <f>COUNTIFS($I:$I, "Fly", L:L, "&gt;=21")</f>
        <v>55</v>
      </c>
      <c r="V6" s="5">
        <f>COUNTIFS($I:$I, "Fly", M:M, "&gt;=18")</f>
        <v>52</v>
      </c>
      <c r="W6" s="5">
        <f>COUNTIFS($I:$I, "Fly", N:N, "&gt;=18")</f>
        <v>56</v>
      </c>
      <c r="X6" s="5">
        <f>COUNTIFS($I:$I, "Fly", O:O, "&gt;=15")</f>
        <v>56</v>
      </c>
    </row>
    <row r="7" spans="1:33">
      <c r="A7" s="55" t="s">
        <v>345</v>
      </c>
      <c r="B7" s="15" t="s">
        <v>1819</v>
      </c>
      <c r="C7" s="15" t="s">
        <v>346</v>
      </c>
      <c r="D7" s="15" t="s">
        <v>347</v>
      </c>
      <c r="E7" s="15" t="s">
        <v>19</v>
      </c>
      <c r="F7" s="15" t="s">
        <v>13</v>
      </c>
      <c r="G7" s="15" t="s">
        <v>1842</v>
      </c>
      <c r="H7" s="30" t="s">
        <v>2000</v>
      </c>
      <c r="I7" s="2" t="s">
        <v>19</v>
      </c>
      <c r="J7" s="2">
        <v>10</v>
      </c>
      <c r="K7" s="2">
        <v>26</v>
      </c>
      <c r="L7" s="2">
        <v>27</v>
      </c>
      <c r="M7" s="2">
        <v>24</v>
      </c>
      <c r="N7" s="2">
        <v>24</v>
      </c>
      <c r="O7" s="19">
        <v>26</v>
      </c>
      <c r="S7" s="3">
        <f t="shared" ref="S7:X7" si="0">SUM(S4:S6)</f>
        <v>56</v>
      </c>
      <c r="T7" s="3">
        <f t="shared" si="0"/>
        <v>56</v>
      </c>
      <c r="U7" s="3">
        <f t="shared" si="0"/>
        <v>56</v>
      </c>
      <c r="V7" s="3">
        <f t="shared" si="0"/>
        <v>56</v>
      </c>
      <c r="W7" s="3">
        <f t="shared" si="0"/>
        <v>56</v>
      </c>
      <c r="X7" s="3">
        <f t="shared" si="0"/>
        <v>56</v>
      </c>
    </row>
    <row r="8" spans="1:33">
      <c r="A8" s="15" t="s">
        <v>428</v>
      </c>
      <c r="B8" s="15" t="s">
        <v>1819</v>
      </c>
      <c r="C8" s="15" t="s">
        <v>429</v>
      </c>
      <c r="D8" s="15" t="s">
        <v>430</v>
      </c>
      <c r="E8" s="15" t="s">
        <v>19</v>
      </c>
      <c r="F8" s="15" t="s">
        <v>29</v>
      </c>
      <c r="G8" s="15" t="s">
        <v>1851</v>
      </c>
      <c r="H8" s="30" t="s">
        <v>2000</v>
      </c>
      <c r="I8" s="2" t="s">
        <v>19</v>
      </c>
      <c r="J8" s="2">
        <v>0</v>
      </c>
      <c r="K8" s="2">
        <v>21</v>
      </c>
      <c r="L8" s="2">
        <v>22</v>
      </c>
      <c r="M8" s="2">
        <v>21</v>
      </c>
      <c r="N8" s="2">
        <v>19</v>
      </c>
      <c r="O8" s="2">
        <v>20</v>
      </c>
    </row>
    <row r="9" spans="1:33">
      <c r="A9" s="55" t="s">
        <v>438</v>
      </c>
      <c r="B9" s="15" t="s">
        <v>1819</v>
      </c>
      <c r="C9" s="15" t="s">
        <v>439</v>
      </c>
      <c r="D9" s="15" t="s">
        <v>440</v>
      </c>
      <c r="E9" s="15" t="s">
        <v>19</v>
      </c>
      <c r="F9" s="15" t="s">
        <v>29</v>
      </c>
      <c r="G9" s="15" t="s">
        <v>1851</v>
      </c>
      <c r="H9" s="30" t="s">
        <v>2000</v>
      </c>
      <c r="I9" s="2" t="s">
        <v>19</v>
      </c>
      <c r="J9" s="2">
        <v>0</v>
      </c>
      <c r="K9" s="2">
        <v>24</v>
      </c>
      <c r="L9" s="2">
        <v>24</v>
      </c>
      <c r="M9" s="2">
        <v>22</v>
      </c>
      <c r="N9" s="2">
        <v>21</v>
      </c>
      <c r="O9" s="2">
        <v>21</v>
      </c>
      <c r="Q9" s="3" t="s">
        <v>20</v>
      </c>
      <c r="S9" s="3" t="s">
        <v>21</v>
      </c>
      <c r="T9" s="3" t="s">
        <v>22</v>
      </c>
      <c r="U9" s="3" t="s">
        <v>23</v>
      </c>
      <c r="V9" s="3" t="s">
        <v>24</v>
      </c>
      <c r="W9" s="3" t="s">
        <v>25</v>
      </c>
      <c r="X9" s="3" t="s">
        <v>26</v>
      </c>
    </row>
    <row r="10" spans="1:33">
      <c r="A10" s="15" t="s">
        <v>456</v>
      </c>
      <c r="B10" s="15" t="s">
        <v>1819</v>
      </c>
      <c r="C10" s="15" t="s">
        <v>457</v>
      </c>
      <c r="D10" s="15" t="s">
        <v>458</v>
      </c>
      <c r="E10" s="15" t="s">
        <v>19</v>
      </c>
      <c r="F10" s="15" t="s">
        <v>29</v>
      </c>
      <c r="G10" s="15" t="s">
        <v>1851</v>
      </c>
      <c r="H10" s="30" t="s">
        <v>2000</v>
      </c>
      <c r="I10" s="2" t="s">
        <v>19</v>
      </c>
      <c r="J10" s="2">
        <v>0</v>
      </c>
      <c r="K10" s="2">
        <v>21</v>
      </c>
      <c r="L10" s="2">
        <v>22</v>
      </c>
      <c r="M10" s="2">
        <v>20</v>
      </c>
      <c r="N10" s="2">
        <v>19</v>
      </c>
      <c r="O10" s="2">
        <v>22</v>
      </c>
      <c r="Q10" s="3" t="s">
        <v>14</v>
      </c>
      <c r="R10" s="4" t="s">
        <v>30</v>
      </c>
      <c r="S10" s="5">
        <f>COUNTIFS($I:$I, "Manure", J:J, "&lt;=13")</f>
        <v>31</v>
      </c>
      <c r="T10" s="5">
        <f>COUNTIFS($I:$I, "Manure", K:K, "&lt;=12")</f>
        <v>1</v>
      </c>
      <c r="U10" s="5">
        <f>COUNTIFS($I:$I, "Manure", L:L, "&lt;=17")</f>
        <v>1</v>
      </c>
      <c r="V10" s="5">
        <f>COUNTIFS($I:$I, "Manure", M:M, "&lt;=14")</f>
        <v>4</v>
      </c>
      <c r="W10" s="5">
        <f>COUNTIFS($I:$I, "Manure", N:N, "&lt;=14")</f>
        <v>0</v>
      </c>
      <c r="X10" s="5">
        <f>COUNTIFS($I:$I, "Manure", O:O, "&lt;=11")</f>
        <v>5</v>
      </c>
    </row>
    <row r="11" spans="1:33">
      <c r="A11" s="55" t="s">
        <v>597</v>
      </c>
      <c r="B11" s="15" t="s">
        <v>1814</v>
      </c>
      <c r="C11" s="15" t="s">
        <v>598</v>
      </c>
      <c r="D11" s="15" t="s">
        <v>458</v>
      </c>
      <c r="E11" s="15" t="s">
        <v>19</v>
      </c>
      <c r="F11" s="15" t="s">
        <v>29</v>
      </c>
      <c r="G11" s="15" t="s">
        <v>1842</v>
      </c>
      <c r="H11" s="30" t="s">
        <v>2000</v>
      </c>
      <c r="I11" s="2" t="s">
        <v>19</v>
      </c>
      <c r="J11" s="20">
        <v>0</v>
      </c>
      <c r="K11" s="19">
        <v>24</v>
      </c>
      <c r="L11" s="19">
        <v>27</v>
      </c>
      <c r="M11" s="19">
        <v>24</v>
      </c>
      <c r="N11" s="2">
        <v>20</v>
      </c>
      <c r="O11" s="19">
        <v>26</v>
      </c>
      <c r="Q11" s="3" t="s">
        <v>14</v>
      </c>
      <c r="R11" s="8" t="s">
        <v>34</v>
      </c>
      <c r="S11" s="5">
        <f>COUNTIFS($I:$I, "Manure", J:J, "&gt;="&amp;14, J:J, "&lt;="&amp;16)</f>
        <v>1</v>
      </c>
      <c r="T11" s="5">
        <f>COUNTIFS($I:$I, "Manure", K:K, "&gt;="&amp;13, K:K, "&lt;="&amp;17)</f>
        <v>0</v>
      </c>
      <c r="U11" s="5">
        <f>COUNTIFS($I:$I, "Manure", L:L, "&gt;="&amp;18, L:L, "&lt;="&amp;20)</f>
        <v>1</v>
      </c>
      <c r="V11" s="5">
        <f>COUNTIFS($I:$I, "Manure", M:M, "&gt;="&amp;15, M:M, "&lt;="&amp;17)</f>
        <v>0</v>
      </c>
      <c r="W11" s="5">
        <f>COUNTIFS($I:$I, "Manure", N:N, "&gt;="&amp;15, N:N, "&lt;="&amp;17)</f>
        <v>0</v>
      </c>
      <c r="X11" s="5">
        <f>COUNTIFS($I:$I, "Manure", O:O, "&gt;="&amp;12, O:O, "&lt;="&amp;14)</f>
        <v>0</v>
      </c>
    </row>
    <row r="12" spans="1:33">
      <c r="A12" s="55" t="s">
        <v>441</v>
      </c>
      <c r="B12" s="15" t="s">
        <v>1819</v>
      </c>
      <c r="C12" s="15" t="s">
        <v>442</v>
      </c>
      <c r="D12" s="15" t="s">
        <v>427</v>
      </c>
      <c r="E12" s="15" t="s">
        <v>19</v>
      </c>
      <c r="F12" s="15" t="s">
        <v>29</v>
      </c>
      <c r="G12" s="15" t="s">
        <v>1851</v>
      </c>
      <c r="H12" s="30" t="s">
        <v>2000</v>
      </c>
      <c r="I12" s="2" t="s">
        <v>19</v>
      </c>
      <c r="J12" s="2">
        <v>0</v>
      </c>
      <c r="K12" s="2">
        <v>24</v>
      </c>
      <c r="L12" s="2">
        <v>25</v>
      </c>
      <c r="M12" s="2">
        <v>23</v>
      </c>
      <c r="N12" s="2">
        <v>21</v>
      </c>
      <c r="O12" s="2">
        <v>23</v>
      </c>
      <c r="Q12" s="3" t="s">
        <v>14</v>
      </c>
      <c r="R12" s="9" t="s">
        <v>38</v>
      </c>
      <c r="S12" s="5">
        <f>COUNTIFS($I:$I, "Manure", J:J, "&gt;=17")</f>
        <v>1</v>
      </c>
      <c r="T12" s="5">
        <f>COUNTIFS($I:$I, "Manure", K:K, "&gt;=18")</f>
        <v>32</v>
      </c>
      <c r="U12" s="5">
        <f>COUNTIFS($I:$I, "Manure", L:L, "&gt;=21")</f>
        <v>31</v>
      </c>
      <c r="V12" s="5">
        <f>COUNTIFS($I:$I, "Manure", M:M, "&gt;=18")</f>
        <v>29</v>
      </c>
      <c r="W12" s="5">
        <f>COUNTIFS($I:$I, "Manure", N:N, "&gt;=18")</f>
        <v>33</v>
      </c>
      <c r="X12" s="5">
        <f>COUNTIFS($I:$I, "Manure", O:O, "&gt;=15")</f>
        <v>28</v>
      </c>
    </row>
    <row r="13" spans="1:33">
      <c r="A13" s="55" t="s">
        <v>425</v>
      </c>
      <c r="B13" s="15" t="s">
        <v>1819</v>
      </c>
      <c r="C13" s="15" t="s">
        <v>426</v>
      </c>
      <c r="D13" s="15" t="s">
        <v>427</v>
      </c>
      <c r="E13" s="15" t="s">
        <v>19</v>
      </c>
      <c r="F13" s="15" t="s">
        <v>29</v>
      </c>
      <c r="G13" s="15" t="s">
        <v>1849</v>
      </c>
      <c r="H13" s="30" t="s">
        <v>2000</v>
      </c>
      <c r="I13" s="2" t="s">
        <v>19</v>
      </c>
      <c r="J13" s="2">
        <v>8</v>
      </c>
      <c r="K13" s="2">
        <v>28</v>
      </c>
      <c r="L13" s="2">
        <v>28</v>
      </c>
      <c r="M13" s="2">
        <v>25</v>
      </c>
      <c r="N13" s="2">
        <v>23</v>
      </c>
      <c r="O13" s="2">
        <v>27</v>
      </c>
      <c r="S13" s="3">
        <f t="shared" ref="S13:X13" si="1">SUM(S10:S12)</f>
        <v>33</v>
      </c>
      <c r="T13" s="3">
        <f t="shared" si="1"/>
        <v>33</v>
      </c>
      <c r="U13" s="3">
        <f t="shared" si="1"/>
        <v>33</v>
      </c>
      <c r="V13" s="3">
        <f t="shared" si="1"/>
        <v>33</v>
      </c>
      <c r="W13" s="3">
        <f t="shared" si="1"/>
        <v>33</v>
      </c>
      <c r="X13" s="3">
        <f t="shared" si="1"/>
        <v>33</v>
      </c>
    </row>
    <row r="14" spans="1:33">
      <c r="A14" s="55" t="s">
        <v>459</v>
      </c>
      <c r="B14" s="15" t="s">
        <v>1819</v>
      </c>
      <c r="C14" s="15" t="s">
        <v>460</v>
      </c>
      <c r="D14" s="15" t="s">
        <v>353</v>
      </c>
      <c r="E14" s="15" t="s">
        <v>19</v>
      </c>
      <c r="F14" s="15" t="s">
        <v>29</v>
      </c>
      <c r="G14" s="15" t="s">
        <v>1851</v>
      </c>
      <c r="H14" s="30" t="s">
        <v>2000</v>
      </c>
      <c r="I14" s="2" t="s">
        <v>19</v>
      </c>
      <c r="J14" s="2">
        <v>0</v>
      </c>
      <c r="K14" s="2">
        <v>23</v>
      </c>
      <c r="L14" s="2">
        <v>24</v>
      </c>
      <c r="M14" s="2">
        <v>23</v>
      </c>
      <c r="N14" s="2">
        <v>20</v>
      </c>
      <c r="O14" s="2">
        <v>23</v>
      </c>
    </row>
    <row r="15" spans="1:33">
      <c r="A15" s="55" t="s">
        <v>351</v>
      </c>
      <c r="B15" s="15" t="s">
        <v>1819</v>
      </c>
      <c r="C15" s="15" t="s">
        <v>352</v>
      </c>
      <c r="D15" s="15" t="s">
        <v>353</v>
      </c>
      <c r="E15" s="15" t="s">
        <v>19</v>
      </c>
      <c r="F15" s="15" t="s">
        <v>29</v>
      </c>
      <c r="G15" s="15" t="s">
        <v>1842</v>
      </c>
      <c r="H15" s="30" t="s">
        <v>2000</v>
      </c>
      <c r="I15" s="2" t="s">
        <v>19</v>
      </c>
      <c r="J15" s="2">
        <v>11</v>
      </c>
      <c r="K15" s="2">
        <v>27</v>
      </c>
      <c r="L15" s="2">
        <v>28</v>
      </c>
      <c r="M15" s="2">
        <v>26</v>
      </c>
      <c r="N15" s="2">
        <v>25</v>
      </c>
      <c r="O15" s="2">
        <v>27</v>
      </c>
    </row>
    <row r="16" spans="1:33">
      <c r="A16" s="55" t="s">
        <v>463</v>
      </c>
      <c r="B16" s="15" t="s">
        <v>1819</v>
      </c>
      <c r="C16" s="15" t="s">
        <v>464</v>
      </c>
      <c r="D16" s="15" t="s">
        <v>169</v>
      </c>
      <c r="E16" s="15" t="s">
        <v>19</v>
      </c>
      <c r="F16" s="15" t="s">
        <v>29</v>
      </c>
      <c r="G16" s="15" t="s">
        <v>1851</v>
      </c>
      <c r="H16" s="30" t="s">
        <v>2000</v>
      </c>
      <c r="I16" s="2" t="s">
        <v>19</v>
      </c>
      <c r="J16" s="2">
        <v>0</v>
      </c>
      <c r="K16" s="2">
        <v>24</v>
      </c>
      <c r="L16" s="2">
        <v>26</v>
      </c>
      <c r="M16" s="2">
        <v>25</v>
      </c>
      <c r="N16" s="2">
        <v>22</v>
      </c>
      <c r="O16" s="2">
        <v>25</v>
      </c>
      <c r="Q16" s="10"/>
      <c r="R16" s="72" t="s">
        <v>61</v>
      </c>
      <c r="S16" s="73"/>
      <c r="T16" s="74"/>
    </row>
    <row r="17" spans="1:25">
      <c r="A17" s="55" t="s">
        <v>330</v>
      </c>
      <c r="B17" s="15" t="s">
        <v>1819</v>
      </c>
      <c r="C17" s="15" t="s">
        <v>331</v>
      </c>
      <c r="D17" s="15" t="s">
        <v>169</v>
      </c>
      <c r="E17" s="15" t="s">
        <v>19</v>
      </c>
      <c r="F17" s="15" t="s">
        <v>29</v>
      </c>
      <c r="G17" s="15" t="s">
        <v>1842</v>
      </c>
      <c r="H17" s="30" t="s">
        <v>2000</v>
      </c>
      <c r="I17" s="2" t="s">
        <v>19</v>
      </c>
      <c r="J17" s="2">
        <v>9</v>
      </c>
      <c r="K17" s="2">
        <v>27</v>
      </c>
      <c r="L17" s="2">
        <v>27</v>
      </c>
      <c r="M17" s="2">
        <v>25</v>
      </c>
      <c r="N17" s="2">
        <v>24</v>
      </c>
      <c r="O17" s="2">
        <v>25</v>
      </c>
      <c r="Q17" s="10" t="s">
        <v>65</v>
      </c>
      <c r="R17" s="11" t="s">
        <v>67</v>
      </c>
      <c r="S17" s="12" t="s">
        <v>68</v>
      </c>
      <c r="T17" s="13" t="s">
        <v>69</v>
      </c>
    </row>
    <row r="18" spans="1:25">
      <c r="A18" s="15" t="s">
        <v>443</v>
      </c>
      <c r="B18" s="15" t="s">
        <v>1819</v>
      </c>
      <c r="C18" s="15" t="s">
        <v>444</v>
      </c>
      <c r="D18" s="15" t="s">
        <v>56</v>
      </c>
      <c r="E18" s="15" t="s">
        <v>19</v>
      </c>
      <c r="F18" s="15" t="s">
        <v>29</v>
      </c>
      <c r="G18" s="15" t="s">
        <v>1851</v>
      </c>
      <c r="H18" s="30" t="s">
        <v>2000</v>
      </c>
      <c r="I18" s="2" t="s">
        <v>19</v>
      </c>
      <c r="J18" s="2">
        <v>0</v>
      </c>
      <c r="K18" s="2">
        <v>22</v>
      </c>
      <c r="L18" s="2">
        <v>25</v>
      </c>
      <c r="M18" s="2">
        <v>23</v>
      </c>
      <c r="N18" s="2">
        <v>21</v>
      </c>
      <c r="O18" s="19">
        <v>22</v>
      </c>
      <c r="Q18" s="10" t="s">
        <v>72</v>
      </c>
      <c r="R18" s="11" t="s">
        <v>74</v>
      </c>
      <c r="S18" s="12" t="s">
        <v>75</v>
      </c>
      <c r="T18" s="13" t="s">
        <v>76</v>
      </c>
    </row>
    <row r="19" spans="1:25">
      <c r="A19" s="15" t="s">
        <v>445</v>
      </c>
      <c r="B19" s="15" t="s">
        <v>1819</v>
      </c>
      <c r="C19" s="15" t="s">
        <v>446</v>
      </c>
      <c r="D19" s="15" t="s">
        <v>447</v>
      </c>
      <c r="E19" s="15" t="s">
        <v>19</v>
      </c>
      <c r="F19" s="15" t="s">
        <v>29</v>
      </c>
      <c r="G19" s="15" t="s">
        <v>1851</v>
      </c>
      <c r="H19" s="30" t="s">
        <v>2000</v>
      </c>
      <c r="I19" s="2" t="s">
        <v>19</v>
      </c>
      <c r="J19" s="2">
        <v>0</v>
      </c>
      <c r="K19" s="2">
        <v>23</v>
      </c>
      <c r="L19" s="2">
        <v>24</v>
      </c>
      <c r="M19" s="2">
        <v>21</v>
      </c>
      <c r="N19" s="2">
        <v>19</v>
      </c>
      <c r="O19" s="2">
        <v>21</v>
      </c>
      <c r="Q19" s="10" t="s">
        <v>79</v>
      </c>
      <c r="R19" s="11" t="s">
        <v>81</v>
      </c>
      <c r="S19" s="12" t="s">
        <v>82</v>
      </c>
      <c r="T19" s="13" t="s">
        <v>83</v>
      </c>
    </row>
    <row r="20" spans="1:25">
      <c r="A20" s="15" t="s">
        <v>431</v>
      </c>
      <c r="B20" s="15" t="s">
        <v>1819</v>
      </c>
      <c r="C20" s="15" t="s">
        <v>432</v>
      </c>
      <c r="D20" s="15" t="s">
        <v>301</v>
      </c>
      <c r="E20" s="15" t="s">
        <v>19</v>
      </c>
      <c r="F20" s="15" t="s">
        <v>29</v>
      </c>
      <c r="G20" s="15" t="s">
        <v>1851</v>
      </c>
      <c r="H20" s="30" t="s">
        <v>2000</v>
      </c>
      <c r="I20" s="2" t="s">
        <v>19</v>
      </c>
      <c r="J20" s="2">
        <v>0</v>
      </c>
      <c r="K20" s="2">
        <v>21</v>
      </c>
      <c r="L20" s="2">
        <v>23</v>
      </c>
      <c r="M20" s="2">
        <v>22</v>
      </c>
      <c r="N20" s="2">
        <v>21</v>
      </c>
      <c r="O20" s="2">
        <v>23</v>
      </c>
      <c r="Q20" s="10" t="s">
        <v>364</v>
      </c>
      <c r="R20" s="11" t="s">
        <v>87</v>
      </c>
      <c r="S20" s="12" t="s">
        <v>88</v>
      </c>
      <c r="T20" s="13" t="s">
        <v>89</v>
      </c>
    </row>
    <row r="21" spans="1:25" ht="15.75" customHeight="1">
      <c r="A21" s="55" t="s">
        <v>433</v>
      </c>
      <c r="B21" s="15" t="s">
        <v>1819</v>
      </c>
      <c r="C21" s="15" t="s">
        <v>434</v>
      </c>
      <c r="D21" s="15" t="s">
        <v>435</v>
      </c>
      <c r="E21" s="15" t="s">
        <v>19</v>
      </c>
      <c r="F21" s="15" t="s">
        <v>29</v>
      </c>
      <c r="G21" s="15" t="s">
        <v>1851</v>
      </c>
      <c r="H21" s="30" t="s">
        <v>2000</v>
      </c>
      <c r="I21" s="2" t="s">
        <v>19</v>
      </c>
      <c r="J21" s="2">
        <v>0</v>
      </c>
      <c r="K21" s="2">
        <v>24</v>
      </c>
      <c r="L21" s="2">
        <v>23</v>
      </c>
      <c r="M21" s="2">
        <v>22</v>
      </c>
      <c r="N21" s="2">
        <v>21</v>
      </c>
      <c r="O21" s="2">
        <v>22</v>
      </c>
      <c r="Q21" s="10" t="s">
        <v>92</v>
      </c>
      <c r="R21" s="11" t="s">
        <v>81</v>
      </c>
      <c r="S21" s="12" t="s">
        <v>93</v>
      </c>
      <c r="T21" s="13" t="s">
        <v>94</v>
      </c>
    </row>
    <row r="22" spans="1:25" ht="15.75" customHeight="1">
      <c r="A22" s="15" t="s">
        <v>465</v>
      </c>
      <c r="B22" s="15" t="s">
        <v>1819</v>
      </c>
      <c r="C22" s="15" t="s">
        <v>466</v>
      </c>
      <c r="D22" s="15" t="s">
        <v>107</v>
      </c>
      <c r="E22" s="15" t="s">
        <v>19</v>
      </c>
      <c r="F22" s="15" t="s">
        <v>29</v>
      </c>
      <c r="G22" s="15" t="s">
        <v>1851</v>
      </c>
      <c r="H22" s="30" t="s">
        <v>2000</v>
      </c>
      <c r="I22" s="2" t="s">
        <v>19</v>
      </c>
      <c r="J22" s="2">
        <v>0</v>
      </c>
      <c r="K22" s="2">
        <v>24</v>
      </c>
      <c r="L22" s="2">
        <v>24</v>
      </c>
      <c r="M22" s="2">
        <v>22</v>
      </c>
      <c r="N22" s="2">
        <v>18</v>
      </c>
      <c r="O22" s="2">
        <v>22</v>
      </c>
      <c r="Q22" s="10" t="s">
        <v>97</v>
      </c>
      <c r="R22" s="11" t="s">
        <v>81</v>
      </c>
      <c r="S22" s="12" t="s">
        <v>93</v>
      </c>
      <c r="T22" s="13" t="s">
        <v>94</v>
      </c>
    </row>
    <row r="23" spans="1:25" ht="15.75" customHeight="1">
      <c r="A23" s="15" t="s">
        <v>319</v>
      </c>
      <c r="B23" s="15" t="s">
        <v>1819</v>
      </c>
      <c r="C23" s="15" t="s">
        <v>320</v>
      </c>
      <c r="D23" s="15" t="s">
        <v>107</v>
      </c>
      <c r="E23" s="15" t="s">
        <v>19</v>
      </c>
      <c r="F23" s="15" t="s">
        <v>29</v>
      </c>
      <c r="G23" s="15" t="s">
        <v>1842</v>
      </c>
      <c r="H23" s="30" t="s">
        <v>2000</v>
      </c>
      <c r="I23" s="2" t="s">
        <v>19</v>
      </c>
      <c r="J23" s="2">
        <v>10</v>
      </c>
      <c r="K23" s="2">
        <v>30</v>
      </c>
      <c r="L23" s="2">
        <v>29</v>
      </c>
      <c r="M23" s="19">
        <v>26</v>
      </c>
      <c r="N23" s="2">
        <v>26</v>
      </c>
      <c r="O23" s="19">
        <v>27</v>
      </c>
      <c r="Q23" s="10" t="s">
        <v>100</v>
      </c>
      <c r="R23" s="11" t="s">
        <v>101</v>
      </c>
      <c r="S23" s="14" t="s">
        <v>102</v>
      </c>
      <c r="T23" s="13" t="s">
        <v>103</v>
      </c>
    </row>
    <row r="24" spans="1:25" ht="15.75" customHeight="1">
      <c r="A24" s="55" t="s">
        <v>1117</v>
      </c>
      <c r="B24" s="15" t="s">
        <v>1819</v>
      </c>
      <c r="C24" s="15" t="s">
        <v>1118</v>
      </c>
      <c r="D24" s="15" t="s">
        <v>210</v>
      </c>
      <c r="E24" s="15" t="s">
        <v>19</v>
      </c>
      <c r="F24" s="15" t="s">
        <v>29</v>
      </c>
      <c r="G24" s="15" t="s">
        <v>1851</v>
      </c>
      <c r="H24" s="30" t="s">
        <v>2000</v>
      </c>
      <c r="I24" s="2" t="s">
        <v>19</v>
      </c>
      <c r="J24" s="2">
        <v>0</v>
      </c>
      <c r="K24" s="2">
        <v>26</v>
      </c>
      <c r="L24" s="2">
        <v>26</v>
      </c>
      <c r="M24" s="2">
        <v>23</v>
      </c>
      <c r="N24" s="2">
        <v>22</v>
      </c>
      <c r="O24" s="19">
        <v>26</v>
      </c>
    </row>
    <row r="25" spans="1:25" ht="15.75" customHeight="1">
      <c r="A25" s="55" t="s">
        <v>384</v>
      </c>
      <c r="B25" s="15" t="s">
        <v>1819</v>
      </c>
      <c r="C25" s="15" t="s">
        <v>385</v>
      </c>
      <c r="D25" s="15" t="s">
        <v>210</v>
      </c>
      <c r="E25" s="15" t="s">
        <v>19</v>
      </c>
      <c r="F25" s="15" t="s">
        <v>29</v>
      </c>
      <c r="G25" s="15" t="s">
        <v>1846</v>
      </c>
      <c r="H25" s="30" t="s">
        <v>2000</v>
      </c>
      <c r="I25" s="2" t="s">
        <v>19</v>
      </c>
      <c r="J25" s="2">
        <v>0</v>
      </c>
      <c r="K25" s="2">
        <v>27</v>
      </c>
      <c r="L25" s="2">
        <v>26</v>
      </c>
      <c r="M25" s="2">
        <v>25</v>
      </c>
      <c r="N25" s="2">
        <v>23</v>
      </c>
      <c r="O25" s="2">
        <v>25</v>
      </c>
      <c r="Q25" s="29" t="s">
        <v>1868</v>
      </c>
    </row>
    <row r="26" spans="1:25" ht="15.75" customHeight="1">
      <c r="A26" s="15" t="s">
        <v>382</v>
      </c>
      <c r="B26" s="15" t="s">
        <v>1819</v>
      </c>
      <c r="C26" s="15" t="s">
        <v>383</v>
      </c>
      <c r="D26" s="15" t="s">
        <v>210</v>
      </c>
      <c r="E26" s="15" t="s">
        <v>19</v>
      </c>
      <c r="F26" s="15" t="s">
        <v>29</v>
      </c>
      <c r="G26" s="15" t="s">
        <v>1846</v>
      </c>
      <c r="H26" s="30" t="s">
        <v>2000</v>
      </c>
      <c r="I26" s="2" t="s">
        <v>19</v>
      </c>
      <c r="J26" s="2">
        <v>10</v>
      </c>
      <c r="K26" s="2">
        <v>30</v>
      </c>
      <c r="L26" s="2">
        <v>28</v>
      </c>
      <c r="M26" s="2">
        <v>24</v>
      </c>
      <c r="N26" s="2">
        <v>26</v>
      </c>
      <c r="O26" s="2">
        <v>29</v>
      </c>
      <c r="Q26" s="40" t="s">
        <v>1</v>
      </c>
      <c r="S26" s="3" t="s">
        <v>21</v>
      </c>
      <c r="T26" s="3" t="s">
        <v>22</v>
      </c>
      <c r="U26" s="3" t="s">
        <v>23</v>
      </c>
      <c r="V26" s="3" t="s">
        <v>24</v>
      </c>
      <c r="W26" s="3" t="s">
        <v>25</v>
      </c>
      <c r="X26" s="3" t="s">
        <v>26</v>
      </c>
      <c r="Y26" s="41" t="s">
        <v>1864</v>
      </c>
    </row>
    <row r="27" spans="1:25" ht="15.75" customHeight="1">
      <c r="A27" s="55" t="s">
        <v>1119</v>
      </c>
      <c r="B27" s="15" t="s">
        <v>1819</v>
      </c>
      <c r="C27" s="15" t="s">
        <v>1120</v>
      </c>
      <c r="D27" s="15" t="s">
        <v>323</v>
      </c>
      <c r="E27" s="15" t="s">
        <v>19</v>
      </c>
      <c r="F27" s="15" t="s">
        <v>29</v>
      </c>
      <c r="G27" s="15" t="s">
        <v>1851</v>
      </c>
      <c r="H27" s="30" t="s">
        <v>2000</v>
      </c>
      <c r="I27" s="2" t="s">
        <v>19</v>
      </c>
      <c r="J27" s="2">
        <v>0</v>
      </c>
      <c r="K27" s="2">
        <v>23</v>
      </c>
      <c r="L27" s="2">
        <v>24</v>
      </c>
      <c r="M27" s="2">
        <v>21</v>
      </c>
      <c r="N27" s="2">
        <v>19</v>
      </c>
      <c r="O27" s="2">
        <v>22</v>
      </c>
      <c r="Q27" s="2" t="s">
        <v>19</v>
      </c>
      <c r="R27" s="4" t="s">
        <v>30</v>
      </c>
      <c r="S27" s="43">
        <f>S4/$Y$27*100</f>
        <v>96.428571428571431</v>
      </c>
      <c r="T27" s="43">
        <f>T4/$Y$27*100</f>
        <v>0</v>
      </c>
      <c r="U27" s="43">
        <f t="shared" ref="U27:X27" si="2">U4/$Y$27*100</f>
        <v>1.7857142857142856</v>
      </c>
      <c r="V27" s="43">
        <f t="shared" si="2"/>
        <v>5.3571428571428568</v>
      </c>
      <c r="W27" s="43">
        <f t="shared" si="2"/>
        <v>0</v>
      </c>
      <c r="X27" s="43">
        <f t="shared" si="2"/>
        <v>0</v>
      </c>
      <c r="Y27">
        <f>COUNTIF(I:I,Q27)</f>
        <v>56</v>
      </c>
    </row>
    <row r="28" spans="1:25" ht="15.75" customHeight="1">
      <c r="A28" s="55" t="s">
        <v>321</v>
      </c>
      <c r="B28" s="15" t="s">
        <v>1819</v>
      </c>
      <c r="C28" s="15" t="s">
        <v>322</v>
      </c>
      <c r="D28" s="15" t="s">
        <v>323</v>
      </c>
      <c r="E28" s="15" t="s">
        <v>19</v>
      </c>
      <c r="F28" s="15" t="s">
        <v>29</v>
      </c>
      <c r="G28" s="15" t="s">
        <v>1842</v>
      </c>
      <c r="H28" s="30" t="s">
        <v>2000</v>
      </c>
      <c r="I28" s="2" t="s">
        <v>19</v>
      </c>
      <c r="J28" s="2">
        <v>0</v>
      </c>
      <c r="K28" s="2">
        <v>21</v>
      </c>
      <c r="L28" s="2">
        <v>25</v>
      </c>
      <c r="M28" s="2">
        <v>22</v>
      </c>
      <c r="N28" s="2">
        <v>19</v>
      </c>
      <c r="O28" s="2">
        <v>22</v>
      </c>
      <c r="Q28" s="2" t="s">
        <v>19</v>
      </c>
      <c r="R28" s="8" t="s">
        <v>34</v>
      </c>
      <c r="S28" s="43">
        <f t="shared" ref="S28:X29" si="3">S5/$Y$27*100</f>
        <v>0</v>
      </c>
      <c r="T28" s="43">
        <f t="shared" si="3"/>
        <v>0</v>
      </c>
      <c r="U28" s="43">
        <f t="shared" si="3"/>
        <v>0</v>
      </c>
      <c r="V28" s="43">
        <f t="shared" si="3"/>
        <v>1.7857142857142856</v>
      </c>
      <c r="W28" s="43">
        <f t="shared" si="3"/>
        <v>0</v>
      </c>
      <c r="X28" s="43">
        <f t="shared" si="3"/>
        <v>0</v>
      </c>
      <c r="Y28">
        <f>COUNTIF(I:I,Q28)</f>
        <v>56</v>
      </c>
    </row>
    <row r="29" spans="1:25" ht="15.75" customHeight="1">
      <c r="A29" s="15" t="s">
        <v>1098</v>
      </c>
      <c r="B29" s="15" t="s">
        <v>1817</v>
      </c>
      <c r="C29" s="15" t="s">
        <v>1099</v>
      </c>
      <c r="D29" s="15" t="s">
        <v>513</v>
      </c>
      <c r="E29" s="15" t="s">
        <v>19</v>
      </c>
      <c r="F29" s="15" t="s">
        <v>29</v>
      </c>
      <c r="G29" s="15" t="s">
        <v>1851</v>
      </c>
      <c r="H29" s="30" t="s">
        <v>2000</v>
      </c>
      <c r="I29" s="2" t="s">
        <v>19</v>
      </c>
      <c r="J29" s="20">
        <v>0</v>
      </c>
      <c r="K29" s="2">
        <v>24</v>
      </c>
      <c r="L29" s="2">
        <v>25</v>
      </c>
      <c r="M29" s="2">
        <v>19</v>
      </c>
      <c r="N29" s="2">
        <v>20</v>
      </c>
      <c r="O29" s="2">
        <v>26</v>
      </c>
      <c r="Q29" s="2" t="s">
        <v>19</v>
      </c>
      <c r="R29" s="9" t="s">
        <v>38</v>
      </c>
      <c r="S29" s="43">
        <f t="shared" si="3"/>
        <v>3.5714285714285712</v>
      </c>
      <c r="T29" s="43">
        <f t="shared" si="3"/>
        <v>100</v>
      </c>
      <c r="U29" s="43">
        <f t="shared" si="3"/>
        <v>98.214285714285708</v>
      </c>
      <c r="V29" s="43">
        <f t="shared" si="3"/>
        <v>92.857142857142861</v>
      </c>
      <c r="W29" s="43">
        <f t="shared" si="3"/>
        <v>100</v>
      </c>
      <c r="X29" s="43">
        <f t="shared" si="3"/>
        <v>100</v>
      </c>
      <c r="Y29">
        <f>COUNTIF(I:I,Q29)</f>
        <v>56</v>
      </c>
    </row>
    <row r="30" spans="1:25" ht="15.75" customHeight="1">
      <c r="A30" s="55" t="s">
        <v>1110</v>
      </c>
      <c r="B30" s="15" t="s">
        <v>1817</v>
      </c>
      <c r="C30" s="15" t="s">
        <v>1111</v>
      </c>
      <c r="D30" s="15" t="s">
        <v>105</v>
      </c>
      <c r="E30" s="15" t="s">
        <v>19</v>
      </c>
      <c r="F30" s="15" t="s">
        <v>29</v>
      </c>
      <c r="G30" s="15" t="s">
        <v>1851</v>
      </c>
      <c r="H30" s="30" t="s">
        <v>2000</v>
      </c>
      <c r="I30" s="2" t="s">
        <v>19</v>
      </c>
      <c r="J30" s="20">
        <v>0</v>
      </c>
      <c r="K30" s="2">
        <v>24</v>
      </c>
      <c r="L30" s="2">
        <v>24</v>
      </c>
      <c r="M30" s="2">
        <v>18</v>
      </c>
      <c r="N30" s="2">
        <v>20</v>
      </c>
      <c r="O30" s="2">
        <v>25</v>
      </c>
      <c r="Q30" s="2" t="s">
        <v>19</v>
      </c>
      <c r="R30" s="44" t="s">
        <v>1869</v>
      </c>
      <c r="S30" s="43">
        <f>S27+S28</f>
        <v>96.428571428571431</v>
      </c>
      <c r="T30" s="43">
        <f t="shared" ref="T30:X30" si="4">T27+T28</f>
        <v>0</v>
      </c>
      <c r="U30" s="43">
        <f t="shared" si="4"/>
        <v>1.7857142857142856</v>
      </c>
      <c r="V30" s="43">
        <f t="shared" si="4"/>
        <v>7.1428571428571423</v>
      </c>
      <c r="W30" s="43">
        <f t="shared" si="4"/>
        <v>0</v>
      </c>
      <c r="X30" s="43">
        <f t="shared" si="4"/>
        <v>0</v>
      </c>
      <c r="Y30">
        <f>COUNTIF(I:I,Q30)</f>
        <v>56</v>
      </c>
    </row>
    <row r="31" spans="1:25" ht="15.75" customHeight="1">
      <c r="A31" s="15" t="s">
        <v>348</v>
      </c>
      <c r="B31" s="15" t="s">
        <v>1819</v>
      </c>
      <c r="C31" s="15" t="s">
        <v>349</v>
      </c>
      <c r="D31" s="15" t="s">
        <v>350</v>
      </c>
      <c r="E31" s="15" t="s">
        <v>19</v>
      </c>
      <c r="F31" s="15" t="s">
        <v>29</v>
      </c>
      <c r="G31" s="15" t="s">
        <v>1842</v>
      </c>
      <c r="H31" s="30" t="s">
        <v>2000</v>
      </c>
      <c r="I31" s="2" t="s">
        <v>19</v>
      </c>
      <c r="J31" s="2">
        <v>10</v>
      </c>
      <c r="K31" s="2">
        <v>27</v>
      </c>
      <c r="L31" s="2">
        <v>29</v>
      </c>
      <c r="M31" s="2">
        <v>25</v>
      </c>
      <c r="N31" s="2">
        <v>23</v>
      </c>
      <c r="O31" s="2">
        <v>27</v>
      </c>
      <c r="T31" s="43"/>
      <c r="U31" s="43"/>
      <c r="V31" s="43"/>
      <c r="W31" s="43"/>
      <c r="X31" s="43"/>
    </row>
    <row r="32" spans="1:25" ht="15.75" customHeight="1">
      <c r="A32" s="15" t="s">
        <v>436</v>
      </c>
      <c r="B32" s="15" t="s">
        <v>1819</v>
      </c>
      <c r="C32" s="15" t="s">
        <v>437</v>
      </c>
      <c r="D32" s="15" t="s">
        <v>224</v>
      </c>
      <c r="E32" s="15" t="s">
        <v>19</v>
      </c>
      <c r="F32" s="15" t="s">
        <v>29</v>
      </c>
      <c r="G32" s="15" t="s">
        <v>1851</v>
      </c>
      <c r="H32" s="30" t="s">
        <v>2000</v>
      </c>
      <c r="I32" s="2" t="s">
        <v>19</v>
      </c>
      <c r="J32" s="2">
        <v>0</v>
      </c>
      <c r="K32" s="2">
        <v>21</v>
      </c>
      <c r="L32" s="2">
        <v>29</v>
      </c>
      <c r="M32" s="2">
        <v>24</v>
      </c>
      <c r="N32" s="2">
        <v>20</v>
      </c>
      <c r="O32" s="2">
        <v>21</v>
      </c>
      <c r="Q32" s="2" t="s">
        <v>14</v>
      </c>
      <c r="R32" s="4" t="s">
        <v>30</v>
      </c>
      <c r="S32" s="43">
        <f>S10/$Y$32*100</f>
        <v>93.939393939393938</v>
      </c>
      <c r="T32" s="43">
        <f>T10/$Y$32*100</f>
        <v>3.0303030303030303</v>
      </c>
      <c r="U32" s="43">
        <f t="shared" ref="U32:X32" si="5">U10/$Y$32*100</f>
        <v>3.0303030303030303</v>
      </c>
      <c r="V32" s="43">
        <f t="shared" si="5"/>
        <v>12.121212121212121</v>
      </c>
      <c r="W32" s="43">
        <f t="shared" si="5"/>
        <v>0</v>
      </c>
      <c r="X32" s="43">
        <f t="shared" si="5"/>
        <v>15.151515151515152</v>
      </c>
      <c r="Y32">
        <f>COUNTIF(I:I,Q32)</f>
        <v>33</v>
      </c>
    </row>
    <row r="33" spans="1:25" ht="15.75" customHeight="1">
      <c r="A33" s="55" t="s">
        <v>448</v>
      </c>
      <c r="B33" s="15" t="s">
        <v>1819</v>
      </c>
      <c r="C33" s="15" t="s">
        <v>449</v>
      </c>
      <c r="D33" s="15" t="s">
        <v>450</v>
      </c>
      <c r="E33" s="15" t="s">
        <v>19</v>
      </c>
      <c r="F33" s="15" t="s">
        <v>29</v>
      </c>
      <c r="G33" s="15" t="s">
        <v>1851</v>
      </c>
      <c r="H33" s="30" t="s">
        <v>2000</v>
      </c>
      <c r="I33" s="2" t="s">
        <v>19</v>
      </c>
      <c r="J33" s="2">
        <v>0</v>
      </c>
      <c r="K33" s="2">
        <v>22</v>
      </c>
      <c r="L33" s="2">
        <v>23</v>
      </c>
      <c r="M33" s="2">
        <v>21</v>
      </c>
      <c r="N33" s="2">
        <v>19</v>
      </c>
      <c r="O33" s="2">
        <v>22</v>
      </c>
      <c r="Q33" s="2" t="s">
        <v>14</v>
      </c>
      <c r="R33" s="8" t="s">
        <v>34</v>
      </c>
      <c r="S33" s="43">
        <f t="shared" ref="S33:X34" si="6">S11/$Y$32*100</f>
        <v>3.0303030303030303</v>
      </c>
      <c r="T33" s="43">
        <f t="shared" si="6"/>
        <v>0</v>
      </c>
      <c r="U33" s="43">
        <f t="shared" si="6"/>
        <v>3.0303030303030303</v>
      </c>
      <c r="V33" s="43">
        <f t="shared" si="6"/>
        <v>0</v>
      </c>
      <c r="W33" s="43">
        <f t="shared" si="6"/>
        <v>0</v>
      </c>
      <c r="X33" s="43">
        <f t="shared" si="6"/>
        <v>0</v>
      </c>
      <c r="Y33">
        <f>COUNTIF(I:I,Q33)</f>
        <v>33</v>
      </c>
    </row>
    <row r="34" spans="1:25" ht="15.75" customHeight="1">
      <c r="A34" s="15" t="s">
        <v>451</v>
      </c>
      <c r="B34" s="15" t="s">
        <v>1819</v>
      </c>
      <c r="C34" s="15" t="s">
        <v>452</v>
      </c>
      <c r="D34" s="15" t="s">
        <v>453</v>
      </c>
      <c r="E34" s="15" t="s">
        <v>19</v>
      </c>
      <c r="F34" s="15" t="s">
        <v>29</v>
      </c>
      <c r="G34" s="15" t="s">
        <v>1851</v>
      </c>
      <c r="H34" s="30" t="s">
        <v>2000</v>
      </c>
      <c r="I34" s="2" t="s">
        <v>19</v>
      </c>
      <c r="J34" s="2">
        <v>0</v>
      </c>
      <c r="K34" s="2">
        <v>23</v>
      </c>
      <c r="L34" s="2">
        <v>24</v>
      </c>
      <c r="M34" s="2">
        <v>23</v>
      </c>
      <c r="N34" s="2">
        <v>18</v>
      </c>
      <c r="O34" s="2">
        <v>23</v>
      </c>
      <c r="Q34" s="2" t="s">
        <v>14</v>
      </c>
      <c r="R34" s="9" t="s">
        <v>38</v>
      </c>
      <c r="S34" s="43">
        <f t="shared" si="6"/>
        <v>3.0303030303030303</v>
      </c>
      <c r="T34" s="43">
        <f t="shared" si="6"/>
        <v>96.969696969696969</v>
      </c>
      <c r="U34" s="43">
        <f t="shared" si="6"/>
        <v>93.939393939393938</v>
      </c>
      <c r="V34" s="43">
        <f t="shared" si="6"/>
        <v>87.878787878787875</v>
      </c>
      <c r="W34" s="43">
        <f t="shared" si="6"/>
        <v>100</v>
      </c>
      <c r="X34" s="43">
        <f t="shared" si="6"/>
        <v>84.848484848484844</v>
      </c>
      <c r="Y34">
        <f>COUNTIF(I:I,Q34)</f>
        <v>33</v>
      </c>
    </row>
    <row r="35" spans="1:25" ht="15.75" customHeight="1">
      <c r="A35" s="15" t="s">
        <v>649</v>
      </c>
      <c r="B35" s="15" t="s">
        <v>1859</v>
      </c>
      <c r="C35" s="15" t="s">
        <v>650</v>
      </c>
      <c r="D35" s="15" t="s">
        <v>648</v>
      </c>
      <c r="E35" s="2" t="s">
        <v>19</v>
      </c>
      <c r="F35" s="15" t="s">
        <v>29</v>
      </c>
      <c r="G35" s="2" t="s">
        <v>1842</v>
      </c>
      <c r="H35" s="30" t="s">
        <v>2000</v>
      </c>
      <c r="I35" s="2" t="s">
        <v>19</v>
      </c>
      <c r="J35" s="20">
        <v>0</v>
      </c>
      <c r="K35" s="2">
        <v>24</v>
      </c>
      <c r="L35" s="2">
        <v>24</v>
      </c>
      <c r="M35" s="2">
        <v>25</v>
      </c>
      <c r="N35" s="2">
        <v>20</v>
      </c>
      <c r="O35" s="2">
        <v>25</v>
      </c>
      <c r="Q35" s="2" t="s">
        <v>14</v>
      </c>
      <c r="R35" s="44" t="s">
        <v>1869</v>
      </c>
      <c r="S35" s="43">
        <f>S32+S33</f>
        <v>96.969696969696969</v>
      </c>
      <c r="T35" s="43">
        <f t="shared" ref="T35:X35" si="7">T32+T33</f>
        <v>3.0303030303030303</v>
      </c>
      <c r="U35" s="43">
        <f t="shared" si="7"/>
        <v>6.0606060606060606</v>
      </c>
      <c r="V35" s="43">
        <f t="shared" si="7"/>
        <v>12.121212121212121</v>
      </c>
      <c r="W35" s="43">
        <f t="shared" si="7"/>
        <v>0</v>
      </c>
      <c r="X35" s="43">
        <f t="shared" si="7"/>
        <v>15.151515151515152</v>
      </c>
      <c r="Y35">
        <f>COUNTIF(I:I,Q35)</f>
        <v>33</v>
      </c>
    </row>
    <row r="36" spans="1:25" ht="15.75" customHeight="1">
      <c r="A36" s="15" t="s">
        <v>1115</v>
      </c>
      <c r="B36" s="15" t="s">
        <v>1859</v>
      </c>
      <c r="C36" s="15" t="s">
        <v>1116</v>
      </c>
      <c r="D36" s="15" t="s">
        <v>648</v>
      </c>
      <c r="E36" s="2" t="s">
        <v>19</v>
      </c>
      <c r="F36" s="15" t="s">
        <v>29</v>
      </c>
      <c r="G36" s="2" t="s">
        <v>1851</v>
      </c>
      <c r="H36" s="30" t="s">
        <v>2000</v>
      </c>
      <c r="I36" s="2" t="s">
        <v>19</v>
      </c>
      <c r="J36" s="20">
        <v>0</v>
      </c>
      <c r="K36" s="2">
        <v>27</v>
      </c>
      <c r="L36" s="2">
        <v>24</v>
      </c>
      <c r="M36" s="2">
        <v>25</v>
      </c>
      <c r="N36" s="2">
        <v>21</v>
      </c>
      <c r="O36" s="2">
        <v>26</v>
      </c>
    </row>
    <row r="37" spans="1:25" ht="15.75" customHeight="1">
      <c r="A37" s="15" t="s">
        <v>514</v>
      </c>
      <c r="B37" s="15" t="s">
        <v>1814</v>
      </c>
      <c r="C37" s="15" t="s">
        <v>515</v>
      </c>
      <c r="D37" s="15" t="s">
        <v>287</v>
      </c>
      <c r="E37" s="15" t="s">
        <v>19</v>
      </c>
      <c r="F37" s="15" t="s">
        <v>29</v>
      </c>
      <c r="G37" s="15" t="s">
        <v>1842</v>
      </c>
      <c r="H37" s="30" t="s">
        <v>2000</v>
      </c>
      <c r="I37" s="2" t="s">
        <v>19</v>
      </c>
      <c r="J37" s="20">
        <v>0</v>
      </c>
      <c r="K37" s="2">
        <v>22</v>
      </c>
      <c r="L37" s="2">
        <v>22</v>
      </c>
      <c r="M37" s="20">
        <v>0</v>
      </c>
      <c r="N37" s="2">
        <v>20</v>
      </c>
      <c r="O37" s="2">
        <v>22</v>
      </c>
      <c r="Q37" s="41" t="s">
        <v>1870</v>
      </c>
      <c r="R37" s="4" t="s">
        <v>30</v>
      </c>
      <c r="S37" s="43">
        <f>((S4+S10)/($Y$27+$Y$32))*100</f>
        <v>95.50561797752809</v>
      </c>
      <c r="T37" s="43">
        <f t="shared" ref="T37:X37" si="8">((T4+T10)/($Y$27+$Y$32))*100</f>
        <v>1.1235955056179776</v>
      </c>
      <c r="U37" s="43">
        <f t="shared" si="8"/>
        <v>2.2471910112359552</v>
      </c>
      <c r="V37" s="43">
        <f t="shared" si="8"/>
        <v>7.8651685393258424</v>
      </c>
      <c r="W37" s="43">
        <f t="shared" si="8"/>
        <v>0</v>
      </c>
      <c r="X37" s="43">
        <f t="shared" si="8"/>
        <v>5.6179775280898872</v>
      </c>
      <c r="Y37" s="43"/>
    </row>
    <row r="38" spans="1:25" ht="15.75" customHeight="1">
      <c r="A38" s="15" t="s">
        <v>461</v>
      </c>
      <c r="B38" s="15" t="s">
        <v>1819</v>
      </c>
      <c r="C38" s="15" t="s">
        <v>462</v>
      </c>
      <c r="D38" s="15" t="s">
        <v>287</v>
      </c>
      <c r="E38" s="15" t="s">
        <v>19</v>
      </c>
      <c r="F38" s="15" t="s">
        <v>29</v>
      </c>
      <c r="G38" s="15" t="s">
        <v>1851</v>
      </c>
      <c r="H38" s="30" t="s">
        <v>2000</v>
      </c>
      <c r="I38" s="2" t="s">
        <v>19</v>
      </c>
      <c r="J38" s="2">
        <v>0</v>
      </c>
      <c r="K38" s="2">
        <v>22</v>
      </c>
      <c r="L38" s="20">
        <v>7</v>
      </c>
      <c r="M38" s="20">
        <v>0</v>
      </c>
      <c r="N38" s="2">
        <v>21</v>
      </c>
      <c r="O38" s="2">
        <v>23</v>
      </c>
      <c r="Q38" s="41" t="s">
        <v>1870</v>
      </c>
      <c r="R38" s="8" t="s">
        <v>34</v>
      </c>
      <c r="S38" s="43">
        <f t="shared" ref="S38:X38" si="9">((S5+S11)/($Y$27+$Y$32))*100</f>
        <v>1.1235955056179776</v>
      </c>
      <c r="T38" s="43">
        <f t="shared" si="9"/>
        <v>0</v>
      </c>
      <c r="U38" s="43">
        <f t="shared" si="9"/>
        <v>1.1235955056179776</v>
      </c>
      <c r="V38" s="43">
        <f t="shared" si="9"/>
        <v>1.1235955056179776</v>
      </c>
      <c r="W38" s="43">
        <f t="shared" si="9"/>
        <v>0</v>
      </c>
      <c r="X38" s="43">
        <f t="shared" si="9"/>
        <v>0</v>
      </c>
      <c r="Y38" s="43"/>
    </row>
    <row r="39" spans="1:25" ht="15.75" customHeight="1">
      <c r="A39" s="55" t="s">
        <v>367</v>
      </c>
      <c r="B39" s="15" t="s">
        <v>1819</v>
      </c>
      <c r="C39" s="15" t="s">
        <v>368</v>
      </c>
      <c r="D39" s="15" t="s">
        <v>2020</v>
      </c>
      <c r="E39" s="15" t="s">
        <v>14</v>
      </c>
      <c r="F39" s="15" t="s">
        <v>29</v>
      </c>
      <c r="G39" s="15" t="s">
        <v>1842</v>
      </c>
      <c r="H39" s="65" t="s">
        <v>2003</v>
      </c>
      <c r="I39" s="2" t="s">
        <v>14</v>
      </c>
      <c r="J39" s="17">
        <v>11</v>
      </c>
      <c r="K39" s="17">
        <v>25</v>
      </c>
      <c r="L39" s="17">
        <v>25</v>
      </c>
      <c r="M39" s="17">
        <v>24</v>
      </c>
      <c r="N39" s="17">
        <v>24</v>
      </c>
      <c r="O39" s="17">
        <v>24</v>
      </c>
      <c r="Q39" s="41" t="s">
        <v>1870</v>
      </c>
      <c r="R39" s="9" t="s">
        <v>38</v>
      </c>
      <c r="S39" s="43">
        <f t="shared" ref="S39:X39" si="10">((S6+S12)/($Y$27+$Y$32))*100</f>
        <v>3.3707865168539324</v>
      </c>
      <c r="T39" s="43">
        <f t="shared" si="10"/>
        <v>98.876404494382015</v>
      </c>
      <c r="U39" s="43">
        <f t="shared" si="10"/>
        <v>96.629213483146074</v>
      </c>
      <c r="V39" s="43">
        <f t="shared" si="10"/>
        <v>91.011235955056179</v>
      </c>
      <c r="W39" s="43">
        <f t="shared" si="10"/>
        <v>100</v>
      </c>
      <c r="X39" s="43">
        <f t="shared" si="10"/>
        <v>94.382022471910105</v>
      </c>
      <c r="Y39" s="43"/>
    </row>
    <row r="40" spans="1:25" ht="15.75" customHeight="1">
      <c r="A40" s="15" t="s">
        <v>467</v>
      </c>
      <c r="B40" s="15" t="s">
        <v>1819</v>
      </c>
      <c r="C40" s="15" t="s">
        <v>468</v>
      </c>
      <c r="D40" s="15" t="s">
        <v>2039</v>
      </c>
      <c r="E40" s="15" t="s">
        <v>14</v>
      </c>
      <c r="F40" s="15" t="s">
        <v>29</v>
      </c>
      <c r="G40" s="15" t="s">
        <v>1846</v>
      </c>
      <c r="H40" s="65" t="s">
        <v>2003</v>
      </c>
      <c r="I40" s="2" t="s">
        <v>14</v>
      </c>
      <c r="J40" s="2">
        <v>0</v>
      </c>
      <c r="K40" s="2">
        <v>24</v>
      </c>
      <c r="L40" s="2">
        <v>25</v>
      </c>
      <c r="M40" s="2">
        <v>24</v>
      </c>
      <c r="N40" s="2">
        <v>25</v>
      </c>
      <c r="O40" s="2">
        <v>30</v>
      </c>
      <c r="Q40" s="41" t="s">
        <v>1870</v>
      </c>
      <c r="R40" s="44" t="s">
        <v>1869</v>
      </c>
      <c r="S40" s="43">
        <f>S37+S38</f>
        <v>96.62921348314606</v>
      </c>
      <c r="T40" s="43">
        <f t="shared" ref="T40:X40" si="11">T37+T38</f>
        <v>1.1235955056179776</v>
      </c>
      <c r="U40" s="43">
        <f t="shared" si="11"/>
        <v>3.3707865168539328</v>
      </c>
      <c r="V40" s="43">
        <f t="shared" si="11"/>
        <v>8.9887640449438209</v>
      </c>
      <c r="W40" s="43">
        <f t="shared" si="11"/>
        <v>0</v>
      </c>
      <c r="X40" s="43">
        <f t="shared" si="11"/>
        <v>5.6179775280898872</v>
      </c>
      <c r="Y40" s="43"/>
    </row>
    <row r="41" spans="1:25" ht="15.75" customHeight="1">
      <c r="A41" s="15" t="s">
        <v>332</v>
      </c>
      <c r="B41" s="15" t="s">
        <v>1819</v>
      </c>
      <c r="C41" s="15" t="s">
        <v>333</v>
      </c>
      <c r="D41" s="15" t="s">
        <v>2040</v>
      </c>
      <c r="E41" s="15" t="s">
        <v>14</v>
      </c>
      <c r="F41" s="15" t="s">
        <v>29</v>
      </c>
      <c r="G41" s="15" t="s">
        <v>1842</v>
      </c>
      <c r="H41" s="65" t="s">
        <v>2003</v>
      </c>
      <c r="I41" s="2" t="s">
        <v>14</v>
      </c>
      <c r="J41" s="17">
        <v>0</v>
      </c>
      <c r="K41" s="17">
        <v>21</v>
      </c>
      <c r="L41" s="17">
        <v>23</v>
      </c>
      <c r="M41" s="17">
        <v>20</v>
      </c>
      <c r="N41" s="17">
        <v>22</v>
      </c>
      <c r="O41" s="17">
        <v>25</v>
      </c>
    </row>
    <row r="42" spans="1:25" ht="15.75" customHeight="1">
      <c r="A42" s="15" t="s">
        <v>704</v>
      </c>
      <c r="B42" s="15" t="s">
        <v>1859</v>
      </c>
      <c r="C42" s="15" t="s">
        <v>705</v>
      </c>
      <c r="D42" s="15" t="s">
        <v>2021</v>
      </c>
      <c r="E42" s="15" t="s">
        <v>14</v>
      </c>
      <c r="F42" s="15" t="s">
        <v>29</v>
      </c>
      <c r="G42" s="2" t="s">
        <v>1842</v>
      </c>
      <c r="H42" s="65" t="s">
        <v>2003</v>
      </c>
      <c r="I42" s="2" t="s">
        <v>14</v>
      </c>
      <c r="J42" s="20">
        <v>0</v>
      </c>
      <c r="K42" s="2">
        <v>29</v>
      </c>
      <c r="L42" s="2">
        <v>26</v>
      </c>
      <c r="M42" s="2">
        <v>20</v>
      </c>
      <c r="N42" s="2">
        <v>27</v>
      </c>
      <c r="O42" s="2">
        <v>32</v>
      </c>
    </row>
    <row r="43" spans="1:25" ht="15.75" customHeight="1">
      <c r="A43" s="15" t="s">
        <v>670</v>
      </c>
      <c r="B43" s="15" t="s">
        <v>1814</v>
      </c>
      <c r="C43" s="15" t="s">
        <v>671</v>
      </c>
      <c r="D43" s="15" t="s">
        <v>2041</v>
      </c>
      <c r="E43" s="15" t="s">
        <v>14</v>
      </c>
      <c r="F43" s="15" t="s">
        <v>29</v>
      </c>
      <c r="G43" s="15" t="s">
        <v>1842</v>
      </c>
      <c r="H43" s="65" t="s">
        <v>2003</v>
      </c>
      <c r="I43" s="2" t="s">
        <v>14</v>
      </c>
      <c r="J43" s="23">
        <v>0</v>
      </c>
      <c r="K43" s="17">
        <v>24</v>
      </c>
      <c r="L43" s="17">
        <v>23</v>
      </c>
      <c r="M43" s="23">
        <v>0</v>
      </c>
      <c r="N43" s="17">
        <v>23</v>
      </c>
      <c r="O43" s="17">
        <v>24</v>
      </c>
    </row>
    <row r="44" spans="1:25" ht="15.75" customHeight="1">
      <c r="A44" s="15" t="s">
        <v>469</v>
      </c>
      <c r="B44" s="15" t="s">
        <v>1819</v>
      </c>
      <c r="C44" s="15" t="s">
        <v>470</v>
      </c>
      <c r="D44" s="15" t="s">
        <v>2041</v>
      </c>
      <c r="E44" s="15" t="s">
        <v>14</v>
      </c>
      <c r="F44" s="15" t="s">
        <v>29</v>
      </c>
      <c r="G44" s="15" t="s">
        <v>1851</v>
      </c>
      <c r="H44" s="65" t="s">
        <v>2003</v>
      </c>
      <c r="I44" s="2" t="s">
        <v>14</v>
      </c>
      <c r="J44" s="2">
        <v>9</v>
      </c>
      <c r="K44" s="2">
        <v>25</v>
      </c>
      <c r="L44" s="2">
        <v>26</v>
      </c>
      <c r="M44" s="2">
        <v>24</v>
      </c>
      <c r="N44" s="2">
        <v>27</v>
      </c>
      <c r="O44" s="2">
        <v>28</v>
      </c>
    </row>
    <row r="45" spans="1:25" ht="15.75" customHeight="1">
      <c r="A45" s="15" t="s">
        <v>471</v>
      </c>
      <c r="B45" s="15" t="s">
        <v>1819</v>
      </c>
      <c r="C45" s="15" t="s">
        <v>472</v>
      </c>
      <c r="D45" s="15" t="s">
        <v>2042</v>
      </c>
      <c r="E45" s="15" t="s">
        <v>14</v>
      </c>
      <c r="F45" s="15" t="s">
        <v>29</v>
      </c>
      <c r="G45" s="15" t="s">
        <v>1851</v>
      </c>
      <c r="H45" s="65" t="s">
        <v>2003</v>
      </c>
      <c r="I45" s="2" t="s">
        <v>14</v>
      </c>
      <c r="J45" s="2">
        <v>0</v>
      </c>
      <c r="K45" s="2">
        <v>24</v>
      </c>
      <c r="L45" s="2">
        <v>25</v>
      </c>
      <c r="M45" s="2">
        <v>23</v>
      </c>
      <c r="N45" s="2">
        <v>24</v>
      </c>
      <c r="O45" s="2">
        <v>28</v>
      </c>
    </row>
    <row r="46" spans="1:25" ht="15.75" customHeight="1">
      <c r="A46" s="15" t="s">
        <v>668</v>
      </c>
      <c r="B46" s="15" t="s">
        <v>1814</v>
      </c>
      <c r="C46" s="15" t="s">
        <v>669</v>
      </c>
      <c r="D46" s="15" t="s">
        <v>2036</v>
      </c>
      <c r="E46" s="15" t="s">
        <v>14</v>
      </c>
      <c r="F46" s="15" t="s">
        <v>29</v>
      </c>
      <c r="G46" s="15" t="s">
        <v>1842</v>
      </c>
      <c r="H46" s="65" t="s">
        <v>2003</v>
      </c>
      <c r="I46" s="2" t="s">
        <v>14</v>
      </c>
      <c r="J46" s="28">
        <v>9</v>
      </c>
      <c r="K46" s="17">
        <v>27</v>
      </c>
      <c r="L46" s="17">
        <v>26</v>
      </c>
      <c r="M46" s="17">
        <v>24</v>
      </c>
      <c r="N46" s="17">
        <v>23</v>
      </c>
      <c r="O46" s="17">
        <v>29</v>
      </c>
    </row>
    <row r="47" spans="1:25" ht="15.75" customHeight="1">
      <c r="A47" s="55" t="s">
        <v>1135</v>
      </c>
      <c r="B47" s="15" t="s">
        <v>1817</v>
      </c>
      <c r="C47" s="15" t="s">
        <v>1136</v>
      </c>
      <c r="D47" s="15" t="s">
        <v>2036</v>
      </c>
      <c r="E47" s="15" t="s">
        <v>14</v>
      </c>
      <c r="F47" s="15" t="s">
        <v>29</v>
      </c>
      <c r="G47" s="15" t="s">
        <v>1851</v>
      </c>
      <c r="H47" s="65" t="s">
        <v>2003</v>
      </c>
      <c r="I47" s="2" t="s">
        <v>14</v>
      </c>
      <c r="J47" s="20">
        <v>11</v>
      </c>
      <c r="K47" s="2">
        <v>28</v>
      </c>
      <c r="L47" s="2">
        <v>28</v>
      </c>
      <c r="M47" s="2">
        <v>27</v>
      </c>
      <c r="N47" s="2">
        <v>28</v>
      </c>
      <c r="O47" s="2">
        <v>33</v>
      </c>
    </row>
    <row r="48" spans="1:25" ht="15.75" customHeight="1">
      <c r="A48" s="55" t="s">
        <v>477</v>
      </c>
      <c r="B48" s="15" t="s">
        <v>1819</v>
      </c>
      <c r="C48" s="15" t="s">
        <v>478</v>
      </c>
      <c r="D48" s="15" t="s">
        <v>2022</v>
      </c>
      <c r="E48" s="15" t="s">
        <v>14</v>
      </c>
      <c r="F48" s="15" t="s">
        <v>29</v>
      </c>
      <c r="G48" s="15" t="s">
        <v>1851</v>
      </c>
      <c r="H48" s="65" t="s">
        <v>2003</v>
      </c>
      <c r="I48" s="2" t="s">
        <v>14</v>
      </c>
      <c r="J48" s="2">
        <v>0</v>
      </c>
      <c r="K48" s="2">
        <v>19</v>
      </c>
      <c r="L48" s="2">
        <v>24</v>
      </c>
      <c r="M48" s="2">
        <v>21</v>
      </c>
      <c r="N48" s="2">
        <v>24</v>
      </c>
      <c r="O48" s="2">
        <v>28</v>
      </c>
    </row>
    <row r="49" spans="1:15" ht="15.75" customHeight="1">
      <c r="A49" s="55" t="s">
        <v>479</v>
      </c>
      <c r="B49" s="15" t="s">
        <v>1819</v>
      </c>
      <c r="C49" s="15" t="s">
        <v>480</v>
      </c>
      <c r="D49" s="15" t="s">
        <v>2051</v>
      </c>
      <c r="E49" s="15" t="s">
        <v>14</v>
      </c>
      <c r="F49" s="15" t="s">
        <v>29</v>
      </c>
      <c r="G49" s="15" t="s">
        <v>1851</v>
      </c>
      <c r="H49" s="65" t="s">
        <v>2003</v>
      </c>
      <c r="I49" s="2" t="s">
        <v>14</v>
      </c>
      <c r="J49" s="2">
        <v>8</v>
      </c>
      <c r="K49" s="2">
        <v>24</v>
      </c>
      <c r="L49" s="2">
        <v>25</v>
      </c>
      <c r="M49" s="2">
        <v>24</v>
      </c>
      <c r="N49" s="2">
        <v>26</v>
      </c>
      <c r="O49" s="2">
        <v>27</v>
      </c>
    </row>
    <row r="50" spans="1:15" ht="15.75" customHeight="1">
      <c r="A50" s="55" t="s">
        <v>1137</v>
      </c>
      <c r="B50" s="15" t="s">
        <v>1817</v>
      </c>
      <c r="C50" s="15" t="s">
        <v>1138</v>
      </c>
      <c r="D50" s="15" t="s">
        <v>1669</v>
      </c>
      <c r="E50" s="15" t="s">
        <v>14</v>
      </c>
      <c r="F50" s="15" t="s">
        <v>29</v>
      </c>
      <c r="G50" s="15" t="s">
        <v>1851</v>
      </c>
      <c r="H50" s="65" t="s">
        <v>2003</v>
      </c>
      <c r="I50" s="2" t="s">
        <v>14</v>
      </c>
      <c r="J50" s="66">
        <v>0</v>
      </c>
      <c r="K50" s="2">
        <v>28</v>
      </c>
      <c r="L50" s="2">
        <v>26</v>
      </c>
      <c r="M50" s="2">
        <v>24</v>
      </c>
      <c r="N50" s="2">
        <v>27</v>
      </c>
      <c r="O50" s="2">
        <v>30</v>
      </c>
    </row>
    <row r="51" spans="1:15" ht="15.75" customHeight="1">
      <c r="A51" s="55" t="s">
        <v>354</v>
      </c>
      <c r="B51" s="15" t="s">
        <v>1819</v>
      </c>
      <c r="C51" s="15" t="s">
        <v>355</v>
      </c>
      <c r="D51" s="15" t="s">
        <v>2023</v>
      </c>
      <c r="E51" s="15" t="s">
        <v>14</v>
      </c>
      <c r="F51" s="15" t="s">
        <v>29</v>
      </c>
      <c r="G51" s="15" t="s">
        <v>1842</v>
      </c>
      <c r="H51" s="65" t="s">
        <v>2003</v>
      </c>
      <c r="I51" s="2" t="s">
        <v>14</v>
      </c>
      <c r="J51" s="17">
        <v>0</v>
      </c>
      <c r="K51" s="17">
        <v>22</v>
      </c>
      <c r="L51" s="17">
        <v>24</v>
      </c>
      <c r="M51" s="17">
        <v>23</v>
      </c>
      <c r="N51" s="17">
        <v>22</v>
      </c>
      <c r="O51" s="17">
        <v>25</v>
      </c>
    </row>
    <row r="52" spans="1:15" ht="15.75" customHeight="1">
      <c r="A52" s="15" t="s">
        <v>376</v>
      </c>
      <c r="B52" s="15" t="s">
        <v>1819</v>
      </c>
      <c r="C52" s="15" t="s">
        <v>377</v>
      </c>
      <c r="D52" s="15" t="s">
        <v>2043</v>
      </c>
      <c r="E52" s="15" t="s">
        <v>14</v>
      </c>
      <c r="F52" s="15" t="s">
        <v>29</v>
      </c>
      <c r="G52" s="15" t="s">
        <v>1842</v>
      </c>
      <c r="H52" s="65" t="s">
        <v>2003</v>
      </c>
      <c r="I52" s="2" t="s">
        <v>14</v>
      </c>
      <c r="J52" s="2">
        <v>0</v>
      </c>
      <c r="K52" s="2">
        <v>19</v>
      </c>
      <c r="L52" s="2">
        <v>24</v>
      </c>
      <c r="M52" s="2">
        <v>23</v>
      </c>
      <c r="N52" s="2">
        <v>25</v>
      </c>
      <c r="O52" s="2">
        <v>22</v>
      </c>
    </row>
    <row r="53" spans="1:15" ht="15.75" customHeight="1">
      <c r="A53" s="55" t="s">
        <v>356</v>
      </c>
      <c r="B53" s="15" t="s">
        <v>1819</v>
      </c>
      <c r="C53" s="15" t="s">
        <v>357</v>
      </c>
      <c r="D53" s="15" t="s">
        <v>2038</v>
      </c>
      <c r="E53" s="15" t="s">
        <v>14</v>
      </c>
      <c r="F53" s="15" t="s">
        <v>29</v>
      </c>
      <c r="G53" s="15" t="s">
        <v>1842</v>
      </c>
      <c r="H53" s="65" t="s">
        <v>2003</v>
      </c>
      <c r="I53" s="2" t="s">
        <v>14</v>
      </c>
      <c r="J53" s="17">
        <v>9</v>
      </c>
      <c r="K53" s="17">
        <v>24</v>
      </c>
      <c r="L53" s="17">
        <v>25</v>
      </c>
      <c r="M53" s="17">
        <v>22</v>
      </c>
      <c r="N53" s="17">
        <v>27</v>
      </c>
      <c r="O53" s="17">
        <v>26</v>
      </c>
    </row>
    <row r="54" spans="1:15" ht="15.75" customHeight="1">
      <c r="A54" s="55" t="s">
        <v>380</v>
      </c>
      <c r="B54" s="15" t="s">
        <v>1819</v>
      </c>
      <c r="C54" s="15" t="s">
        <v>381</v>
      </c>
      <c r="D54" s="15" t="s">
        <v>2025</v>
      </c>
      <c r="E54" s="15" t="s">
        <v>14</v>
      </c>
      <c r="F54" s="15" t="s">
        <v>29</v>
      </c>
      <c r="G54" s="15" t="s">
        <v>1846</v>
      </c>
      <c r="H54" s="65" t="s">
        <v>2003</v>
      </c>
      <c r="I54" s="2" t="s">
        <v>14</v>
      </c>
      <c r="J54" s="2">
        <v>0</v>
      </c>
      <c r="K54" s="2">
        <v>24</v>
      </c>
      <c r="L54" s="2">
        <v>24</v>
      </c>
      <c r="M54" s="2">
        <v>22</v>
      </c>
      <c r="N54" s="2">
        <v>25</v>
      </c>
      <c r="O54" s="2">
        <v>27</v>
      </c>
    </row>
    <row r="55" spans="1:15" ht="15.75" customHeight="1">
      <c r="A55" s="55" t="s">
        <v>473</v>
      </c>
      <c r="B55" s="15" t="s">
        <v>1819</v>
      </c>
      <c r="C55" s="15" t="s">
        <v>474</v>
      </c>
      <c r="D55" s="15" t="s">
        <v>2026</v>
      </c>
      <c r="E55" s="15" t="s">
        <v>14</v>
      </c>
      <c r="F55" s="15" t="s">
        <v>29</v>
      </c>
      <c r="G55" s="15" t="s">
        <v>1851</v>
      </c>
      <c r="H55" s="65" t="s">
        <v>2003</v>
      </c>
      <c r="I55" s="2" t="s">
        <v>14</v>
      </c>
      <c r="J55" s="2">
        <v>0</v>
      </c>
      <c r="K55" s="2">
        <v>23</v>
      </c>
      <c r="L55" s="2">
        <v>24</v>
      </c>
      <c r="M55" s="2">
        <v>23</v>
      </c>
      <c r="N55" s="2">
        <v>25</v>
      </c>
      <c r="O55" s="2">
        <v>28</v>
      </c>
    </row>
    <row r="56" spans="1:15" ht="15.75" customHeight="1">
      <c r="A56" s="55" t="s">
        <v>481</v>
      </c>
      <c r="B56" s="15" t="s">
        <v>1819</v>
      </c>
      <c r="C56" s="15" t="s">
        <v>482</v>
      </c>
      <c r="D56" s="15" t="s">
        <v>2044</v>
      </c>
      <c r="E56" s="15" t="s">
        <v>14</v>
      </c>
      <c r="F56" s="15" t="s">
        <v>29</v>
      </c>
      <c r="G56" s="15" t="s">
        <v>1851</v>
      </c>
      <c r="H56" s="65" t="s">
        <v>2003</v>
      </c>
      <c r="I56" s="2" t="s">
        <v>14</v>
      </c>
      <c r="J56" s="2">
        <v>0</v>
      </c>
      <c r="K56" s="2">
        <v>25</v>
      </c>
      <c r="L56" s="2">
        <v>23</v>
      </c>
      <c r="M56" s="2">
        <v>23</v>
      </c>
      <c r="N56" s="2">
        <v>21</v>
      </c>
      <c r="O56" s="2">
        <v>29</v>
      </c>
    </row>
    <row r="57" spans="1:15" ht="15.75" customHeight="1">
      <c r="A57" s="15" t="s">
        <v>475</v>
      </c>
      <c r="B57" s="15" t="s">
        <v>1819</v>
      </c>
      <c r="C57" s="15" t="s">
        <v>476</v>
      </c>
      <c r="D57" s="15" t="s">
        <v>2029</v>
      </c>
      <c r="E57" s="15" t="s">
        <v>14</v>
      </c>
      <c r="F57" s="15" t="s">
        <v>29</v>
      </c>
      <c r="G57" s="15" t="s">
        <v>1851</v>
      </c>
      <c r="H57" s="65" t="s">
        <v>2003</v>
      </c>
      <c r="I57" s="2" t="s">
        <v>14</v>
      </c>
      <c r="J57" s="2">
        <v>0</v>
      </c>
      <c r="K57" s="2">
        <v>24</v>
      </c>
      <c r="L57" s="2">
        <v>26</v>
      </c>
      <c r="M57" s="2">
        <v>24</v>
      </c>
      <c r="N57" s="2">
        <v>26</v>
      </c>
      <c r="O57" s="2">
        <v>29</v>
      </c>
    </row>
    <row r="58" spans="1:15" ht="15.75" customHeight="1">
      <c r="A58" s="15" t="s">
        <v>419</v>
      </c>
      <c r="B58" s="15" t="s">
        <v>1819</v>
      </c>
      <c r="C58" s="15" t="s">
        <v>420</v>
      </c>
      <c r="D58" s="15" t="s">
        <v>409</v>
      </c>
      <c r="E58" s="15" t="s">
        <v>19</v>
      </c>
      <c r="F58" s="15" t="s">
        <v>29</v>
      </c>
      <c r="G58" s="15" t="s">
        <v>1842</v>
      </c>
      <c r="H58" s="30" t="s">
        <v>2002</v>
      </c>
      <c r="I58" s="2" t="s">
        <v>19</v>
      </c>
      <c r="J58" s="2">
        <v>0</v>
      </c>
      <c r="K58" s="2">
        <v>26</v>
      </c>
      <c r="L58" s="2">
        <v>25</v>
      </c>
      <c r="M58" s="2">
        <v>22</v>
      </c>
      <c r="N58" s="2">
        <v>22</v>
      </c>
      <c r="O58" s="2">
        <v>24</v>
      </c>
    </row>
    <row r="59" spans="1:15" ht="15.75" customHeight="1">
      <c r="A59" s="15" t="s">
        <v>423</v>
      </c>
      <c r="B59" s="15" t="s">
        <v>1819</v>
      </c>
      <c r="C59" s="15" t="s">
        <v>424</v>
      </c>
      <c r="D59" s="15" t="s">
        <v>409</v>
      </c>
      <c r="E59" s="15" t="s">
        <v>19</v>
      </c>
      <c r="F59" s="15" t="s">
        <v>29</v>
      </c>
      <c r="G59" s="30" t="s">
        <v>1850</v>
      </c>
      <c r="H59" s="30" t="s">
        <v>2002</v>
      </c>
      <c r="I59" s="2" t="s">
        <v>19</v>
      </c>
      <c r="J59" s="2">
        <v>0</v>
      </c>
      <c r="K59" s="2">
        <v>27</v>
      </c>
      <c r="L59" s="2">
        <v>25</v>
      </c>
      <c r="M59" s="2">
        <v>22</v>
      </c>
      <c r="N59" s="2">
        <v>22</v>
      </c>
      <c r="O59" s="2">
        <v>25</v>
      </c>
    </row>
    <row r="60" spans="1:15" ht="15.75" customHeight="1">
      <c r="A60" s="55" t="s">
        <v>417</v>
      </c>
      <c r="B60" s="15" t="s">
        <v>1819</v>
      </c>
      <c r="C60" s="15" t="s">
        <v>418</v>
      </c>
      <c r="D60" s="15" t="s">
        <v>409</v>
      </c>
      <c r="E60" s="15" t="s">
        <v>19</v>
      </c>
      <c r="F60" s="15" t="s">
        <v>29</v>
      </c>
      <c r="G60" s="15" t="s">
        <v>1842</v>
      </c>
      <c r="H60" s="30" t="s">
        <v>2002</v>
      </c>
      <c r="I60" s="2" t="s">
        <v>19</v>
      </c>
      <c r="J60" s="2">
        <v>10</v>
      </c>
      <c r="K60" s="2">
        <v>28</v>
      </c>
      <c r="L60" s="19">
        <v>28</v>
      </c>
      <c r="M60" s="19">
        <v>24</v>
      </c>
      <c r="N60" s="2">
        <v>23</v>
      </c>
      <c r="O60" s="2">
        <v>25</v>
      </c>
    </row>
    <row r="61" spans="1:15" ht="15.75" customHeight="1">
      <c r="A61" s="15" t="s">
        <v>407</v>
      </c>
      <c r="B61" s="15" t="s">
        <v>1819</v>
      </c>
      <c r="C61" s="15" t="s">
        <v>408</v>
      </c>
      <c r="D61" s="15" t="s">
        <v>409</v>
      </c>
      <c r="E61" s="15" t="s">
        <v>19</v>
      </c>
      <c r="F61" s="15" t="s">
        <v>29</v>
      </c>
      <c r="G61" s="15" t="s">
        <v>1842</v>
      </c>
      <c r="H61" s="30" t="s">
        <v>2002</v>
      </c>
      <c r="I61" s="2" t="s">
        <v>19</v>
      </c>
      <c r="J61" s="2">
        <v>11</v>
      </c>
      <c r="K61" s="2">
        <v>30</v>
      </c>
      <c r="L61" s="2">
        <v>28</v>
      </c>
      <c r="M61" s="2">
        <v>26</v>
      </c>
      <c r="N61" s="2">
        <v>27</v>
      </c>
      <c r="O61" s="2">
        <v>29</v>
      </c>
    </row>
    <row r="62" spans="1:15" ht="15.75" customHeight="1">
      <c r="A62" s="15" t="s">
        <v>386</v>
      </c>
      <c r="B62" s="15" t="s">
        <v>1819</v>
      </c>
      <c r="C62" s="15" t="s">
        <v>387</v>
      </c>
      <c r="D62" s="15" t="s">
        <v>52</v>
      </c>
      <c r="E62" s="15" t="s">
        <v>19</v>
      </c>
      <c r="F62" s="15" t="s">
        <v>29</v>
      </c>
      <c r="G62" s="15" t="s">
        <v>1843</v>
      </c>
      <c r="H62" s="30" t="s">
        <v>2002</v>
      </c>
      <c r="I62" s="2" t="s">
        <v>19</v>
      </c>
      <c r="J62" s="2">
        <v>10</v>
      </c>
      <c r="K62" s="2">
        <v>26</v>
      </c>
      <c r="L62" s="2">
        <v>27</v>
      </c>
      <c r="M62" s="2">
        <v>25</v>
      </c>
      <c r="N62" s="2">
        <v>23</v>
      </c>
      <c r="O62" s="2">
        <v>27</v>
      </c>
    </row>
    <row r="63" spans="1:15" ht="15.75" customHeight="1">
      <c r="A63" s="55" t="s">
        <v>388</v>
      </c>
      <c r="B63" s="15" t="s">
        <v>1819</v>
      </c>
      <c r="C63" s="15" t="s">
        <v>389</v>
      </c>
      <c r="D63" s="15" t="s">
        <v>52</v>
      </c>
      <c r="E63" s="15" t="s">
        <v>19</v>
      </c>
      <c r="F63" s="15" t="s">
        <v>29</v>
      </c>
      <c r="G63" s="15" t="s">
        <v>1846</v>
      </c>
      <c r="H63" s="30" t="s">
        <v>2002</v>
      </c>
      <c r="I63" s="2" t="s">
        <v>19</v>
      </c>
      <c r="J63" s="2">
        <v>9</v>
      </c>
      <c r="K63" s="2">
        <v>27</v>
      </c>
      <c r="L63" s="2">
        <v>28</v>
      </c>
      <c r="M63" s="2">
        <v>23</v>
      </c>
      <c r="N63" s="2">
        <v>24</v>
      </c>
      <c r="O63" s="2">
        <v>27</v>
      </c>
    </row>
    <row r="64" spans="1:15" ht="15.75" customHeight="1">
      <c r="A64" s="55" t="s">
        <v>415</v>
      </c>
      <c r="B64" s="15" t="s">
        <v>1819</v>
      </c>
      <c r="C64" s="15" t="s">
        <v>416</v>
      </c>
      <c r="D64" s="15" t="s">
        <v>52</v>
      </c>
      <c r="E64" s="15" t="s">
        <v>19</v>
      </c>
      <c r="F64" s="15" t="s">
        <v>29</v>
      </c>
      <c r="G64" s="15" t="s">
        <v>1848</v>
      </c>
      <c r="H64" s="30" t="s">
        <v>2002</v>
      </c>
      <c r="I64" s="2" t="s">
        <v>19</v>
      </c>
      <c r="J64" s="2">
        <v>9</v>
      </c>
      <c r="K64" s="2">
        <v>25</v>
      </c>
      <c r="L64" s="2">
        <v>27</v>
      </c>
      <c r="M64" s="2">
        <v>24</v>
      </c>
      <c r="N64" s="2">
        <v>24</v>
      </c>
      <c r="O64" s="2">
        <v>26</v>
      </c>
    </row>
    <row r="65" spans="1:15" ht="15.75" customHeight="1">
      <c r="A65" s="55" t="s">
        <v>403</v>
      </c>
      <c r="B65" s="15" t="s">
        <v>1819</v>
      </c>
      <c r="C65" s="15" t="s">
        <v>404</v>
      </c>
      <c r="D65" s="15" t="s">
        <v>52</v>
      </c>
      <c r="E65" s="15" t="s">
        <v>19</v>
      </c>
      <c r="F65" s="15" t="s">
        <v>29</v>
      </c>
      <c r="G65" s="15" t="s">
        <v>1847</v>
      </c>
      <c r="H65" s="30" t="s">
        <v>2002</v>
      </c>
      <c r="I65" s="2" t="s">
        <v>19</v>
      </c>
      <c r="J65" s="2">
        <v>9</v>
      </c>
      <c r="K65" s="2">
        <v>27</v>
      </c>
      <c r="L65" s="2">
        <v>27</v>
      </c>
      <c r="M65" s="2">
        <v>26</v>
      </c>
      <c r="N65" s="2">
        <v>29</v>
      </c>
      <c r="O65" s="2">
        <v>28</v>
      </c>
    </row>
    <row r="66" spans="1:15" ht="15.75" customHeight="1">
      <c r="A66" s="55" t="s">
        <v>390</v>
      </c>
      <c r="B66" s="15" t="s">
        <v>1819</v>
      </c>
      <c r="C66" s="15" t="s">
        <v>391</v>
      </c>
      <c r="D66" s="15" t="s">
        <v>52</v>
      </c>
      <c r="E66" s="15" t="s">
        <v>19</v>
      </c>
      <c r="F66" s="15" t="s">
        <v>29</v>
      </c>
      <c r="G66" s="15" t="s">
        <v>1846</v>
      </c>
      <c r="H66" s="30" t="s">
        <v>2002</v>
      </c>
      <c r="I66" s="2" t="s">
        <v>19</v>
      </c>
      <c r="J66" s="2">
        <v>12</v>
      </c>
      <c r="K66" s="2">
        <v>29</v>
      </c>
      <c r="L66" s="2">
        <v>30</v>
      </c>
      <c r="M66" s="2">
        <v>27</v>
      </c>
      <c r="N66" s="2">
        <v>29</v>
      </c>
      <c r="O66" s="2">
        <v>31</v>
      </c>
    </row>
    <row r="67" spans="1:15" ht="15.75" customHeight="1">
      <c r="A67" s="55" t="s">
        <v>405</v>
      </c>
      <c r="B67" s="15" t="s">
        <v>1819</v>
      </c>
      <c r="C67" s="15" t="s">
        <v>406</v>
      </c>
      <c r="D67" s="15" t="s">
        <v>394</v>
      </c>
      <c r="E67" s="15" t="s">
        <v>19</v>
      </c>
      <c r="F67" s="15" t="s">
        <v>29</v>
      </c>
      <c r="G67" s="15" t="s">
        <v>1847</v>
      </c>
      <c r="H67" s="30" t="s">
        <v>2002</v>
      </c>
      <c r="I67" s="2" t="s">
        <v>19</v>
      </c>
      <c r="J67" s="2">
        <v>12</v>
      </c>
      <c r="K67" s="2">
        <v>28</v>
      </c>
      <c r="L67" s="2">
        <v>28</v>
      </c>
      <c r="M67" s="2">
        <v>25</v>
      </c>
      <c r="N67" s="2">
        <v>26</v>
      </c>
      <c r="O67" s="2">
        <v>30</v>
      </c>
    </row>
    <row r="68" spans="1:15" ht="15.75" customHeight="1">
      <c r="A68" s="55" t="s">
        <v>392</v>
      </c>
      <c r="B68" s="15" t="s">
        <v>1819</v>
      </c>
      <c r="C68" s="15" t="s">
        <v>393</v>
      </c>
      <c r="D68" s="15" t="s">
        <v>394</v>
      </c>
      <c r="E68" s="15" t="s">
        <v>19</v>
      </c>
      <c r="F68" s="15" t="s">
        <v>29</v>
      </c>
      <c r="G68" s="15" t="s">
        <v>1846</v>
      </c>
      <c r="H68" s="30" t="s">
        <v>2002</v>
      </c>
      <c r="I68" s="2" t="s">
        <v>19</v>
      </c>
      <c r="J68" s="2">
        <v>8</v>
      </c>
      <c r="K68" s="2">
        <v>28</v>
      </c>
      <c r="L68" s="2">
        <v>28</v>
      </c>
      <c r="M68" s="2">
        <v>27</v>
      </c>
      <c r="N68" s="2">
        <v>26</v>
      </c>
      <c r="O68" s="2">
        <v>29</v>
      </c>
    </row>
    <row r="69" spans="1:15" ht="15.75" customHeight="1">
      <c r="A69" s="55" t="s">
        <v>395</v>
      </c>
      <c r="B69" s="15" t="s">
        <v>1819</v>
      </c>
      <c r="C69" s="15" t="s">
        <v>396</v>
      </c>
      <c r="D69" s="15" t="s">
        <v>394</v>
      </c>
      <c r="E69" s="15" t="s">
        <v>19</v>
      </c>
      <c r="F69" s="15" t="s">
        <v>29</v>
      </c>
      <c r="G69" s="15" t="s">
        <v>1846</v>
      </c>
      <c r="H69" s="30" t="s">
        <v>2002</v>
      </c>
      <c r="I69" s="2" t="s">
        <v>19</v>
      </c>
      <c r="J69" s="2">
        <v>10</v>
      </c>
      <c r="K69" s="2">
        <v>29</v>
      </c>
      <c r="L69" s="2">
        <v>28</v>
      </c>
      <c r="M69" s="2">
        <v>25</v>
      </c>
      <c r="N69" s="2">
        <v>28</v>
      </c>
      <c r="O69" s="2">
        <v>31</v>
      </c>
    </row>
    <row r="70" spans="1:15" ht="15.75" customHeight="1">
      <c r="A70" s="19" t="s">
        <v>850</v>
      </c>
      <c r="B70" s="2" t="s">
        <v>1814</v>
      </c>
      <c r="C70" s="2" t="s">
        <v>851</v>
      </c>
      <c r="D70" s="2" t="s">
        <v>394</v>
      </c>
      <c r="E70" s="15" t="s">
        <v>19</v>
      </c>
      <c r="F70" s="2" t="s">
        <v>29</v>
      </c>
      <c r="G70" s="2" t="s">
        <v>1846</v>
      </c>
      <c r="H70" s="30" t="s">
        <v>2002</v>
      </c>
      <c r="I70" s="2" t="s">
        <v>19</v>
      </c>
      <c r="J70" s="66">
        <v>10</v>
      </c>
      <c r="K70" s="2">
        <v>30</v>
      </c>
      <c r="L70" s="2">
        <v>33</v>
      </c>
      <c r="M70" s="2">
        <v>34</v>
      </c>
      <c r="N70" s="2">
        <v>28</v>
      </c>
      <c r="O70" s="2">
        <v>28</v>
      </c>
    </row>
    <row r="71" spans="1:15" ht="15.75" customHeight="1">
      <c r="A71" s="15" t="s">
        <v>342</v>
      </c>
      <c r="B71" s="15" t="s">
        <v>1819</v>
      </c>
      <c r="C71" s="15" t="s">
        <v>343</v>
      </c>
      <c r="D71" s="15" t="s">
        <v>344</v>
      </c>
      <c r="E71" s="15" t="s">
        <v>14</v>
      </c>
      <c r="F71" s="15" t="s">
        <v>13</v>
      </c>
      <c r="G71" s="15" t="s">
        <v>1842</v>
      </c>
      <c r="H71" s="65" t="s">
        <v>2003</v>
      </c>
      <c r="I71" s="2" t="s">
        <v>14</v>
      </c>
      <c r="J71" s="17">
        <v>0</v>
      </c>
      <c r="K71" s="23">
        <v>0</v>
      </c>
      <c r="L71" s="23">
        <v>10</v>
      </c>
      <c r="M71" s="23">
        <v>14</v>
      </c>
      <c r="N71" s="17">
        <v>22</v>
      </c>
      <c r="O71" s="23">
        <v>0</v>
      </c>
    </row>
    <row r="72" spans="1:15" ht="15.75" customHeight="1">
      <c r="A72" s="15" t="s">
        <v>672</v>
      </c>
      <c r="B72" s="15" t="s">
        <v>1859</v>
      </c>
      <c r="C72" s="15" t="s">
        <v>673</v>
      </c>
      <c r="D72" s="15" t="s">
        <v>183</v>
      </c>
      <c r="E72" s="15" t="s">
        <v>14</v>
      </c>
      <c r="F72" s="15" t="s">
        <v>13</v>
      </c>
      <c r="G72" s="2" t="s">
        <v>1842</v>
      </c>
      <c r="H72" s="65" t="s">
        <v>2003</v>
      </c>
      <c r="I72" s="2" t="s">
        <v>14</v>
      </c>
      <c r="J72" s="18">
        <v>0</v>
      </c>
      <c r="K72" s="17">
        <v>27</v>
      </c>
      <c r="L72" s="17">
        <v>24</v>
      </c>
      <c r="M72" s="23">
        <v>0</v>
      </c>
      <c r="N72" s="17">
        <v>25</v>
      </c>
      <c r="O72" s="17">
        <v>24</v>
      </c>
    </row>
    <row r="73" spans="1:15" ht="15.75" customHeight="1">
      <c r="A73" s="15" t="s">
        <v>336</v>
      </c>
      <c r="B73" s="15" t="s">
        <v>1819</v>
      </c>
      <c r="C73" s="15" t="s">
        <v>337</v>
      </c>
      <c r="D73" s="15" t="s">
        <v>128</v>
      </c>
      <c r="E73" s="15" t="s">
        <v>14</v>
      </c>
      <c r="F73" s="15" t="s">
        <v>13</v>
      </c>
      <c r="G73" s="15" t="s">
        <v>1842</v>
      </c>
      <c r="H73" s="65" t="s">
        <v>2003</v>
      </c>
      <c r="I73" s="2" t="s">
        <v>14</v>
      </c>
      <c r="J73" s="21">
        <v>11</v>
      </c>
      <c r="K73" s="17">
        <v>24</v>
      </c>
      <c r="L73" s="17">
        <v>26</v>
      </c>
      <c r="M73" s="21">
        <v>24</v>
      </c>
      <c r="N73" s="17">
        <v>22</v>
      </c>
      <c r="O73" s="17">
        <v>28</v>
      </c>
    </row>
    <row r="74" spans="1:15" ht="15.75" customHeight="1">
      <c r="A74" s="15" t="s">
        <v>338</v>
      </c>
      <c r="B74" s="15" t="s">
        <v>1819</v>
      </c>
      <c r="C74" s="15" t="s">
        <v>339</v>
      </c>
      <c r="D74" s="15" t="s">
        <v>238</v>
      </c>
      <c r="E74" s="15" t="s">
        <v>14</v>
      </c>
      <c r="F74" s="15" t="s">
        <v>13</v>
      </c>
      <c r="G74" s="15" t="s">
        <v>1842</v>
      </c>
      <c r="H74" s="65" t="s">
        <v>2003</v>
      </c>
      <c r="I74" s="2" t="s">
        <v>14</v>
      </c>
      <c r="J74" s="21">
        <v>10</v>
      </c>
      <c r="K74" s="17">
        <v>24</v>
      </c>
      <c r="L74" s="17">
        <v>25</v>
      </c>
      <c r="M74" s="17">
        <v>23</v>
      </c>
      <c r="N74" s="17">
        <v>23</v>
      </c>
      <c r="O74" s="17">
        <v>26</v>
      </c>
    </row>
    <row r="75" spans="1:15" ht="15.75" customHeight="1">
      <c r="A75" s="15" t="s">
        <v>365</v>
      </c>
      <c r="B75" s="15" t="s">
        <v>1819</v>
      </c>
      <c r="C75" s="15" t="s">
        <v>366</v>
      </c>
      <c r="D75" s="15" t="s">
        <v>177</v>
      </c>
      <c r="E75" s="15" t="s">
        <v>14</v>
      </c>
      <c r="F75" s="15" t="s">
        <v>13</v>
      </c>
      <c r="G75" s="15" t="s">
        <v>1842</v>
      </c>
      <c r="H75" s="65" t="s">
        <v>2003</v>
      </c>
      <c r="I75" s="2" t="s">
        <v>14</v>
      </c>
      <c r="J75" s="21">
        <v>9</v>
      </c>
      <c r="K75" s="17">
        <v>24</v>
      </c>
      <c r="L75" s="21">
        <v>23</v>
      </c>
      <c r="M75" s="21">
        <v>22</v>
      </c>
      <c r="N75" s="17">
        <v>23</v>
      </c>
      <c r="O75" s="17">
        <v>22</v>
      </c>
    </row>
    <row r="76" spans="1:15" ht="15.75" customHeight="1">
      <c r="A76" s="15" t="s">
        <v>378</v>
      </c>
      <c r="B76" s="15" t="s">
        <v>1819</v>
      </c>
      <c r="C76" s="15" t="s">
        <v>379</v>
      </c>
      <c r="D76" s="15" t="s">
        <v>177</v>
      </c>
      <c r="E76" s="15" t="s">
        <v>14</v>
      </c>
      <c r="F76" s="15" t="s">
        <v>13</v>
      </c>
      <c r="G76" s="15" t="s">
        <v>1842</v>
      </c>
      <c r="H76" s="65" t="s">
        <v>2003</v>
      </c>
      <c r="I76" s="2" t="s">
        <v>14</v>
      </c>
      <c r="J76" s="19">
        <v>0</v>
      </c>
      <c r="K76" s="2">
        <v>23</v>
      </c>
      <c r="L76" s="2">
        <v>25</v>
      </c>
      <c r="M76" s="19">
        <v>20</v>
      </c>
      <c r="N76" s="2">
        <v>25</v>
      </c>
      <c r="O76" s="2">
        <v>23</v>
      </c>
    </row>
    <row r="77" spans="1:15" ht="15.75" customHeight="1">
      <c r="A77" s="15" t="s">
        <v>373</v>
      </c>
      <c r="B77" s="15" t="s">
        <v>1814</v>
      </c>
      <c r="C77" s="15" t="s">
        <v>374</v>
      </c>
      <c r="D77" s="15" t="s">
        <v>375</v>
      </c>
      <c r="E77" s="15" t="s">
        <v>14</v>
      </c>
      <c r="F77" s="15" t="s">
        <v>13</v>
      </c>
      <c r="G77" s="15" t="s">
        <v>1842</v>
      </c>
      <c r="H77" s="65" t="s">
        <v>2003</v>
      </c>
      <c r="I77" s="2" t="s">
        <v>14</v>
      </c>
      <c r="J77" s="21">
        <v>23</v>
      </c>
      <c r="K77" s="17">
        <v>26</v>
      </c>
      <c r="L77" s="17">
        <v>26</v>
      </c>
      <c r="M77" s="21">
        <v>25</v>
      </c>
      <c r="N77" s="17">
        <v>25</v>
      </c>
      <c r="O77" s="23">
        <v>0</v>
      </c>
    </row>
    <row r="78" spans="1:15" ht="15.75" customHeight="1">
      <c r="A78" s="15" t="s">
        <v>362</v>
      </c>
      <c r="B78" s="15" t="s">
        <v>1819</v>
      </c>
      <c r="C78" s="15" t="s">
        <v>363</v>
      </c>
      <c r="D78" s="15" t="s">
        <v>145</v>
      </c>
      <c r="E78" s="15" t="s">
        <v>14</v>
      </c>
      <c r="F78" s="15" t="s">
        <v>13</v>
      </c>
      <c r="G78" s="15" t="s">
        <v>1842</v>
      </c>
      <c r="H78" s="65" t="s">
        <v>2003</v>
      </c>
      <c r="I78" s="2" t="s">
        <v>14</v>
      </c>
      <c r="J78" s="21">
        <v>14</v>
      </c>
      <c r="K78" s="17">
        <v>24</v>
      </c>
      <c r="L78" s="17">
        <v>25</v>
      </c>
      <c r="M78" s="17">
        <v>24</v>
      </c>
      <c r="N78" s="17">
        <v>25</v>
      </c>
      <c r="O78" s="17">
        <v>27</v>
      </c>
    </row>
    <row r="79" spans="1:15" ht="15.75" customHeight="1">
      <c r="A79" s="15" t="s">
        <v>371</v>
      </c>
      <c r="B79" s="15" t="s">
        <v>1819</v>
      </c>
      <c r="C79" s="15" t="s">
        <v>372</v>
      </c>
      <c r="D79" s="15" t="s">
        <v>180</v>
      </c>
      <c r="E79" s="15" t="s">
        <v>14</v>
      </c>
      <c r="F79" s="15" t="s">
        <v>13</v>
      </c>
      <c r="G79" s="15" t="s">
        <v>1842</v>
      </c>
      <c r="H79" s="65" t="s">
        <v>2003</v>
      </c>
      <c r="I79" s="2" t="s">
        <v>14</v>
      </c>
      <c r="J79" s="21">
        <v>0</v>
      </c>
      <c r="K79" s="17">
        <v>24</v>
      </c>
      <c r="L79" s="48">
        <v>19</v>
      </c>
      <c r="M79" s="23">
        <v>0</v>
      </c>
      <c r="N79" s="17">
        <v>24</v>
      </c>
      <c r="O79" s="23">
        <v>0</v>
      </c>
    </row>
    <row r="80" spans="1:15" ht="15.75" customHeight="1">
      <c r="A80" s="15" t="s">
        <v>334</v>
      </c>
      <c r="B80" s="15" t="s">
        <v>1819</v>
      </c>
      <c r="C80" s="15" t="s">
        <v>335</v>
      </c>
      <c r="D80" s="15" t="s">
        <v>123</v>
      </c>
      <c r="E80" s="15" t="s">
        <v>14</v>
      </c>
      <c r="F80" s="15" t="s">
        <v>13</v>
      </c>
      <c r="G80" s="15" t="s">
        <v>1842</v>
      </c>
      <c r="H80" s="65" t="s">
        <v>2003</v>
      </c>
      <c r="I80" s="2" t="s">
        <v>14</v>
      </c>
      <c r="J80" s="21">
        <v>0</v>
      </c>
      <c r="K80" s="17">
        <v>23</v>
      </c>
      <c r="L80" s="17">
        <v>23</v>
      </c>
      <c r="M80" s="17">
        <v>22</v>
      </c>
      <c r="N80" s="17">
        <v>23</v>
      </c>
      <c r="O80" s="23">
        <v>0</v>
      </c>
    </row>
    <row r="81" spans="1:15" ht="15.75" customHeight="1">
      <c r="A81" s="15" t="s">
        <v>358</v>
      </c>
      <c r="B81" s="15" t="s">
        <v>1819</v>
      </c>
      <c r="C81" s="15" t="s">
        <v>359</v>
      </c>
      <c r="D81" s="15" t="s">
        <v>137</v>
      </c>
      <c r="E81" s="15" t="s">
        <v>14</v>
      </c>
      <c r="F81" s="15" t="s">
        <v>13</v>
      </c>
      <c r="G81" s="15" t="s">
        <v>1842</v>
      </c>
      <c r="H81" s="65" t="s">
        <v>2003</v>
      </c>
      <c r="I81" s="2" t="s">
        <v>14</v>
      </c>
      <c r="J81" s="21">
        <v>0</v>
      </c>
      <c r="K81" s="17">
        <v>24</v>
      </c>
      <c r="L81" s="17">
        <v>25</v>
      </c>
      <c r="M81" s="21">
        <v>20</v>
      </c>
      <c r="N81" s="17">
        <v>25</v>
      </c>
      <c r="O81" s="21">
        <v>26</v>
      </c>
    </row>
    <row r="82" spans="1:15" ht="15.75" customHeight="1">
      <c r="A82" s="15" t="s">
        <v>369</v>
      </c>
      <c r="B82" s="15" t="s">
        <v>1819</v>
      </c>
      <c r="C82" s="15" t="s">
        <v>370</v>
      </c>
      <c r="D82" s="15" t="s">
        <v>148</v>
      </c>
      <c r="E82" s="15" t="s">
        <v>14</v>
      </c>
      <c r="F82" s="15" t="s">
        <v>13</v>
      </c>
      <c r="G82" s="15" t="s">
        <v>1842</v>
      </c>
      <c r="H82" s="65" t="s">
        <v>2003</v>
      </c>
      <c r="I82" s="2" t="s">
        <v>14</v>
      </c>
      <c r="J82" s="21">
        <v>0</v>
      </c>
      <c r="K82" s="17">
        <v>24</v>
      </c>
      <c r="L82" s="17">
        <v>23</v>
      </c>
      <c r="M82" s="21">
        <v>22</v>
      </c>
      <c r="N82" s="17">
        <v>24</v>
      </c>
      <c r="O82" s="21">
        <v>23</v>
      </c>
    </row>
    <row r="83" spans="1:15" ht="15.75" customHeight="1">
      <c r="A83" s="15" t="s">
        <v>340</v>
      </c>
      <c r="B83" s="15" t="s">
        <v>1819</v>
      </c>
      <c r="C83" s="15" t="s">
        <v>341</v>
      </c>
      <c r="D83" s="15" t="s">
        <v>64</v>
      </c>
      <c r="E83" s="15" t="s">
        <v>14</v>
      </c>
      <c r="F83" s="15" t="s">
        <v>13</v>
      </c>
      <c r="G83" s="15" t="s">
        <v>1842</v>
      </c>
      <c r="H83" s="65" t="s">
        <v>2003</v>
      </c>
      <c r="I83" s="2" t="s">
        <v>14</v>
      </c>
      <c r="J83" s="21">
        <v>10</v>
      </c>
      <c r="K83" s="17">
        <v>22</v>
      </c>
      <c r="L83" s="17">
        <v>25</v>
      </c>
      <c r="M83" s="17">
        <v>18</v>
      </c>
      <c r="N83" s="17">
        <v>21</v>
      </c>
      <c r="O83" s="17">
        <v>23</v>
      </c>
    </row>
    <row r="84" spans="1:15" ht="15.75" customHeight="1">
      <c r="A84" s="15" t="s">
        <v>360</v>
      </c>
      <c r="B84" s="15" t="s">
        <v>1819</v>
      </c>
      <c r="C84" s="15" t="s">
        <v>361</v>
      </c>
      <c r="D84" s="15" t="s">
        <v>64</v>
      </c>
      <c r="E84" s="15" t="s">
        <v>14</v>
      </c>
      <c r="F84" s="15" t="s">
        <v>13</v>
      </c>
      <c r="G84" s="15" t="s">
        <v>1842</v>
      </c>
      <c r="H84" s="65" t="s">
        <v>2003</v>
      </c>
      <c r="I84" s="2" t="s">
        <v>14</v>
      </c>
      <c r="J84" s="21">
        <v>10</v>
      </c>
      <c r="K84" s="17">
        <v>23</v>
      </c>
      <c r="L84" s="17">
        <v>24</v>
      </c>
      <c r="M84" s="21">
        <v>21</v>
      </c>
      <c r="N84" s="17">
        <v>21</v>
      </c>
      <c r="O84" s="18">
        <v>0</v>
      </c>
    </row>
    <row r="85" spans="1:15" ht="15.75" customHeight="1">
      <c r="A85" s="15" t="s">
        <v>421</v>
      </c>
      <c r="B85" s="15" t="s">
        <v>1819</v>
      </c>
      <c r="C85" s="15" t="s">
        <v>422</v>
      </c>
      <c r="D85" s="15" t="s">
        <v>412</v>
      </c>
      <c r="E85" s="30" t="s">
        <v>1853</v>
      </c>
      <c r="F85" s="15" t="s">
        <v>29</v>
      </c>
      <c r="G85" s="30" t="s">
        <v>1850</v>
      </c>
      <c r="H85" s="30" t="s">
        <v>2002</v>
      </c>
      <c r="I85" s="2" t="s">
        <v>19</v>
      </c>
      <c r="J85" s="2">
        <v>0</v>
      </c>
      <c r="K85" s="2">
        <v>27</v>
      </c>
      <c r="L85" s="2">
        <v>25</v>
      </c>
      <c r="M85" s="2">
        <v>22</v>
      </c>
      <c r="N85" s="2">
        <v>22</v>
      </c>
      <c r="O85" s="2">
        <v>23</v>
      </c>
    </row>
    <row r="86" spans="1:15" ht="15.75" customHeight="1">
      <c r="A86" s="15" t="s">
        <v>413</v>
      </c>
      <c r="B86" s="15" t="s">
        <v>1819</v>
      </c>
      <c r="C86" s="15" t="s">
        <v>414</v>
      </c>
      <c r="D86" s="15" t="s">
        <v>412</v>
      </c>
      <c r="E86" s="30" t="s">
        <v>1853</v>
      </c>
      <c r="F86" s="15" t="s">
        <v>29</v>
      </c>
      <c r="G86" s="15" t="s">
        <v>1842</v>
      </c>
      <c r="H86" s="30" t="s">
        <v>2002</v>
      </c>
      <c r="I86" s="2" t="s">
        <v>19</v>
      </c>
      <c r="J86" s="19">
        <v>9</v>
      </c>
      <c r="K86" s="2">
        <v>28</v>
      </c>
      <c r="L86" s="2">
        <v>25</v>
      </c>
      <c r="M86" s="19">
        <v>23</v>
      </c>
      <c r="N86" s="2">
        <v>26</v>
      </c>
      <c r="O86" s="2">
        <v>26</v>
      </c>
    </row>
    <row r="87" spans="1:15" ht="15.75" customHeight="1">
      <c r="A87" s="15" t="s">
        <v>410</v>
      </c>
      <c r="B87" s="15" t="s">
        <v>1819</v>
      </c>
      <c r="C87" s="15" t="s">
        <v>411</v>
      </c>
      <c r="D87" s="15" t="s">
        <v>412</v>
      </c>
      <c r="E87" s="30" t="s">
        <v>1853</v>
      </c>
      <c r="F87" s="15" t="s">
        <v>29</v>
      </c>
      <c r="G87" s="15" t="s">
        <v>1846</v>
      </c>
      <c r="H87" s="30" t="s">
        <v>2002</v>
      </c>
      <c r="I87" s="2" t="s">
        <v>19</v>
      </c>
      <c r="J87" s="19">
        <v>8</v>
      </c>
      <c r="K87" s="2">
        <v>26</v>
      </c>
      <c r="L87" s="2">
        <v>26</v>
      </c>
      <c r="M87" s="19">
        <v>24</v>
      </c>
      <c r="N87" s="2">
        <v>26</v>
      </c>
      <c r="O87" s="19">
        <v>25</v>
      </c>
    </row>
    <row r="88" spans="1:15" ht="15.75" customHeight="1">
      <c r="A88" s="2" t="s">
        <v>883</v>
      </c>
      <c r="B88" s="2" t="s">
        <v>1817</v>
      </c>
      <c r="C88" s="2" t="s">
        <v>884</v>
      </c>
      <c r="D88" s="2" t="s">
        <v>885</v>
      </c>
      <c r="E88" s="30" t="s">
        <v>1853</v>
      </c>
      <c r="F88" s="2" t="s">
        <v>29</v>
      </c>
      <c r="G88" s="2" t="s">
        <v>1847</v>
      </c>
      <c r="H88" s="30" t="s">
        <v>2002</v>
      </c>
      <c r="I88" s="2" t="s">
        <v>19</v>
      </c>
      <c r="J88" s="4">
        <v>12</v>
      </c>
      <c r="K88" s="2">
        <v>18</v>
      </c>
      <c r="L88" s="2">
        <v>25</v>
      </c>
      <c r="M88" s="4">
        <v>12</v>
      </c>
      <c r="N88" s="2">
        <v>22</v>
      </c>
      <c r="O88" s="2">
        <v>18</v>
      </c>
    </row>
    <row r="89" spans="1:15" ht="15.75" customHeight="1">
      <c r="A89" s="15" t="s">
        <v>397</v>
      </c>
      <c r="B89" s="15" t="s">
        <v>1819</v>
      </c>
      <c r="C89" s="15" t="s">
        <v>398</v>
      </c>
      <c r="D89" s="15" t="s">
        <v>399</v>
      </c>
      <c r="E89" s="30" t="s">
        <v>1853</v>
      </c>
      <c r="F89" s="15" t="s">
        <v>29</v>
      </c>
      <c r="G89" s="15" t="s">
        <v>1847</v>
      </c>
      <c r="H89" s="30" t="s">
        <v>2002</v>
      </c>
      <c r="I89" s="2" t="s">
        <v>19</v>
      </c>
      <c r="J89" s="19">
        <v>12</v>
      </c>
      <c r="K89" s="2">
        <v>29</v>
      </c>
      <c r="L89" s="2">
        <v>28</v>
      </c>
      <c r="M89" s="19">
        <v>26</v>
      </c>
      <c r="N89" s="2">
        <v>24</v>
      </c>
      <c r="O89" s="19">
        <v>30</v>
      </c>
    </row>
    <row r="90" spans="1:15" ht="15.75" customHeight="1">
      <c r="A90" s="15" t="s">
        <v>400</v>
      </c>
      <c r="B90" s="15" t="s">
        <v>1822</v>
      </c>
      <c r="C90" s="15" t="s">
        <v>401</v>
      </c>
      <c r="D90" s="15" t="s">
        <v>402</v>
      </c>
      <c r="E90" s="30" t="s">
        <v>1853</v>
      </c>
      <c r="F90" s="15" t="s">
        <v>29</v>
      </c>
      <c r="G90" s="15" t="s">
        <v>1847</v>
      </c>
      <c r="H90" s="30" t="s">
        <v>2002</v>
      </c>
      <c r="I90" s="2" t="s">
        <v>19</v>
      </c>
      <c r="J90" s="2">
        <v>9</v>
      </c>
      <c r="K90" s="2">
        <v>27</v>
      </c>
      <c r="L90" s="2">
        <v>28</v>
      </c>
      <c r="M90" s="2">
        <v>25</v>
      </c>
      <c r="N90" s="2">
        <v>27</v>
      </c>
      <c r="O90" s="2">
        <v>28</v>
      </c>
    </row>
    <row r="91" spans="1:15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5.75" customHeight="1"/>
  </sheetData>
  <autoFilter ref="A1:O72" xr:uid="{00000000-0009-0000-0000-000001000000}">
    <sortState xmlns:xlrd2="http://schemas.microsoft.com/office/spreadsheetml/2017/richdata2" ref="A2:O90">
      <sortCondition ref="D1:D72"/>
    </sortState>
  </autoFilter>
  <mergeCells count="1">
    <mergeCell ref="R16:T16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996"/>
  <sheetViews>
    <sheetView topLeftCell="EE1" workbookViewId="0">
      <selection activeCell="D93" sqref="D93:D108"/>
    </sheetView>
  </sheetViews>
  <sheetFormatPr defaultColWidth="12.5703125" defaultRowHeight="15" customHeight="1"/>
  <cols>
    <col min="1" max="1" width="9.140625" customWidth="1"/>
    <col min="2" max="2" width="51.42578125" customWidth="1"/>
    <col min="3" max="3" width="9.140625" customWidth="1"/>
    <col min="4" max="4" width="22.28515625" bestFit="1" customWidth="1"/>
    <col min="5" max="5" width="17.7109375" customWidth="1"/>
    <col min="6" max="6" width="17.85546875" customWidth="1"/>
    <col min="7" max="7" width="18.85546875" bestFit="1" customWidth="1"/>
    <col min="8" max="8" width="22.140625" bestFit="1" customWidth="1"/>
    <col min="9" max="9" width="22" customWidth="1"/>
    <col min="10" max="10" width="16.42578125" customWidth="1"/>
    <col min="11" max="11" width="15" customWidth="1"/>
    <col min="12" max="12" width="10.85546875" customWidth="1"/>
    <col min="13" max="13" width="9.140625" customWidth="1"/>
    <col min="14" max="14" width="17.28515625" customWidth="1"/>
    <col min="15" max="15" width="16.85546875" customWidth="1"/>
    <col min="16" max="16" width="17" customWidth="1"/>
    <col min="17" max="17" width="8.5703125" customWidth="1"/>
    <col min="18" max="18" width="56.140625" bestFit="1" customWidth="1"/>
    <col min="19" max="19" width="17.5703125" bestFit="1" customWidth="1"/>
    <col min="20" max="20" width="12.140625" bestFit="1" customWidth="1"/>
    <col min="21" max="21" width="9.140625" bestFit="1" customWidth="1"/>
    <col min="22" max="33" width="8.5703125" customWidth="1"/>
  </cols>
  <sheetData>
    <row r="1" spans="1:25">
      <c r="A1" s="1" t="s">
        <v>0</v>
      </c>
      <c r="B1" s="1" t="s">
        <v>1820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1841</v>
      </c>
      <c r="H1" s="1" t="s">
        <v>1862</v>
      </c>
      <c r="I1" s="29" t="s">
        <v>2001</v>
      </c>
      <c r="J1" s="1" t="s">
        <v>5</v>
      </c>
      <c r="K1" s="29" t="s">
        <v>6</v>
      </c>
      <c r="L1" s="29" t="s">
        <v>1994</v>
      </c>
      <c r="M1" s="29" t="s">
        <v>7</v>
      </c>
      <c r="N1" s="29" t="s">
        <v>1995</v>
      </c>
      <c r="O1" s="29" t="s">
        <v>1996</v>
      </c>
      <c r="P1" s="29" t="s">
        <v>8</v>
      </c>
    </row>
    <row r="2" spans="1:25">
      <c r="A2" s="2" t="s">
        <v>626</v>
      </c>
      <c r="B2" t="s">
        <v>517</v>
      </c>
      <c r="C2" s="2" t="s">
        <v>627</v>
      </c>
      <c r="D2" s="2" t="s">
        <v>270</v>
      </c>
      <c r="E2" s="2" t="s">
        <v>19</v>
      </c>
      <c r="F2" s="2" t="s">
        <v>29</v>
      </c>
      <c r="G2" s="2" t="s">
        <v>1842</v>
      </c>
      <c r="H2" s="2"/>
      <c r="I2" s="16" t="s">
        <v>2003</v>
      </c>
      <c r="J2" s="2" t="s">
        <v>19</v>
      </c>
      <c r="K2" s="2">
        <v>17</v>
      </c>
      <c r="L2" s="19">
        <v>27</v>
      </c>
      <c r="M2" s="2">
        <v>32</v>
      </c>
      <c r="N2" s="2">
        <v>23</v>
      </c>
      <c r="O2" s="2">
        <v>28</v>
      </c>
      <c r="P2" s="2">
        <v>24</v>
      </c>
    </row>
    <row r="3" spans="1:25">
      <c r="A3" s="2" t="s">
        <v>494</v>
      </c>
      <c r="B3" s="15" t="s">
        <v>1810</v>
      </c>
      <c r="C3" s="2" t="s">
        <v>495</v>
      </c>
      <c r="D3" s="2" t="s">
        <v>496</v>
      </c>
      <c r="E3" s="2" t="s">
        <v>19</v>
      </c>
      <c r="F3" s="2" t="s">
        <v>13</v>
      </c>
      <c r="G3" s="2" t="s">
        <v>1844</v>
      </c>
      <c r="H3" s="2"/>
      <c r="I3" s="16" t="s">
        <v>2003</v>
      </c>
      <c r="J3" s="2" t="s">
        <v>19</v>
      </c>
      <c r="K3" s="6">
        <v>15</v>
      </c>
      <c r="L3" s="2">
        <v>25</v>
      </c>
      <c r="M3" s="2">
        <v>28</v>
      </c>
      <c r="N3" s="19">
        <v>25</v>
      </c>
      <c r="O3" s="2">
        <v>24</v>
      </c>
      <c r="P3" s="2">
        <v>24</v>
      </c>
      <c r="R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</row>
    <row r="4" spans="1:25">
      <c r="A4" s="19" t="s">
        <v>547</v>
      </c>
      <c r="B4" t="s">
        <v>517</v>
      </c>
      <c r="C4" s="2" t="s">
        <v>548</v>
      </c>
      <c r="D4" s="2" t="s">
        <v>549</v>
      </c>
      <c r="E4" s="2" t="s">
        <v>19</v>
      </c>
      <c r="F4" s="2" t="s">
        <v>13</v>
      </c>
      <c r="G4" s="2" t="s">
        <v>1842</v>
      </c>
      <c r="H4" s="2"/>
      <c r="I4" s="16" t="s">
        <v>2003</v>
      </c>
      <c r="J4" s="2" t="s">
        <v>19</v>
      </c>
      <c r="K4" s="6">
        <v>15</v>
      </c>
      <c r="L4" s="2">
        <v>30</v>
      </c>
      <c r="M4" s="2">
        <v>28</v>
      </c>
      <c r="N4" s="19">
        <v>22</v>
      </c>
      <c r="O4" s="2">
        <v>29</v>
      </c>
      <c r="P4" s="2">
        <v>25</v>
      </c>
      <c r="R4" s="3" t="s">
        <v>19</v>
      </c>
      <c r="S4" s="4" t="s">
        <v>30</v>
      </c>
      <c r="T4" s="5">
        <f>COUNTIFS($J:$J, "Fly", K:K, "&lt;=13")</f>
        <v>168</v>
      </c>
      <c r="U4" s="5">
        <f>COUNTIFS($J:$J, "Fly", L:L, "&lt;=12")</f>
        <v>2</v>
      </c>
      <c r="V4" s="5">
        <f>COUNTIFS($J:$J, "Fly", M:M, "&lt;=17")</f>
        <v>3</v>
      </c>
      <c r="W4" s="5">
        <f>COUNTIFS($J:$J, "Fly", N:N, "&lt;=14")</f>
        <v>118</v>
      </c>
      <c r="X4" s="5">
        <f>COUNTIFS($J:$J, "Fly", O:O, "&lt;=14")</f>
        <v>0</v>
      </c>
      <c r="Y4" s="5">
        <f>COUNTIFS($J:$J, "Fly", P:P, "&lt;=11")</f>
        <v>11</v>
      </c>
    </row>
    <row r="5" spans="1:25">
      <c r="A5" s="19" t="s">
        <v>1061</v>
      </c>
      <c r="B5" t="s">
        <v>517</v>
      </c>
      <c r="C5" s="2" t="s">
        <v>1062</v>
      </c>
      <c r="D5" s="2" t="s">
        <v>549</v>
      </c>
      <c r="E5" s="2" t="s">
        <v>19</v>
      </c>
      <c r="F5" s="2" t="s">
        <v>29</v>
      </c>
      <c r="G5" s="2" t="s">
        <v>1849</v>
      </c>
      <c r="H5" s="2"/>
      <c r="I5" s="16" t="s">
        <v>2003</v>
      </c>
      <c r="J5" s="2" t="s">
        <v>19</v>
      </c>
      <c r="K5" s="19">
        <v>26</v>
      </c>
      <c r="L5" s="2">
        <v>36</v>
      </c>
      <c r="M5" s="2">
        <v>37</v>
      </c>
      <c r="N5" s="2">
        <v>31</v>
      </c>
      <c r="O5" s="2">
        <v>32</v>
      </c>
      <c r="P5" s="2">
        <v>27</v>
      </c>
      <c r="R5" s="3" t="s">
        <v>19</v>
      </c>
      <c r="S5" s="8" t="s">
        <v>34</v>
      </c>
      <c r="T5" s="5">
        <f>COUNTIFS($J:$J, "Fly", K:K, "&gt;="&amp;14, K:K, "&lt;="&amp;16)</f>
        <v>22</v>
      </c>
      <c r="U5" s="5">
        <f>COUNTIFS($J:$J, "Fly", L:L, "&gt;="&amp;13, L:L, "&lt;="&amp;17)</f>
        <v>4</v>
      </c>
      <c r="V5" s="5">
        <f>COUNTIFS($J:$J, "Fly", M:M, "&gt;="&amp;18, M:M, "&lt;="&amp;20)</f>
        <v>2</v>
      </c>
      <c r="W5" s="5">
        <f>COUNTIFS($J:$J, "Fly", N:N, "&gt;="&amp;15, N:N, "&lt;="&amp;17)</f>
        <v>12</v>
      </c>
      <c r="X5" s="5">
        <f>COUNTIFS($J:$J, "Fly", O:O, "&gt;="&amp;15, O:O, "&lt;="&amp;17)</f>
        <v>3</v>
      </c>
      <c r="Y5" s="5">
        <f>COUNTIFS($J:$J, "Fly", P:P, "&gt;="&amp;12, P:P, "&lt;="&amp;14)</f>
        <v>8</v>
      </c>
    </row>
    <row r="6" spans="1:25">
      <c r="A6" s="19" t="s">
        <v>503</v>
      </c>
      <c r="B6" s="2" t="s">
        <v>489</v>
      </c>
      <c r="C6" s="2" t="s">
        <v>504</v>
      </c>
      <c r="D6" s="2" t="s">
        <v>505</v>
      </c>
      <c r="E6" s="2" t="s">
        <v>19</v>
      </c>
      <c r="F6" s="2" t="s">
        <v>13</v>
      </c>
      <c r="G6" s="2" t="s">
        <v>1844</v>
      </c>
      <c r="H6" s="2"/>
      <c r="I6" s="16" t="s">
        <v>2003</v>
      </c>
      <c r="J6" s="2" t="s">
        <v>19</v>
      </c>
      <c r="K6" s="4">
        <v>11</v>
      </c>
      <c r="L6" s="2">
        <v>22</v>
      </c>
      <c r="M6" s="2">
        <v>27</v>
      </c>
      <c r="N6" s="4">
        <v>0</v>
      </c>
      <c r="O6" s="2">
        <v>26</v>
      </c>
      <c r="P6" s="19">
        <v>19</v>
      </c>
      <c r="R6" s="3" t="s">
        <v>19</v>
      </c>
      <c r="S6" s="9" t="s">
        <v>38</v>
      </c>
      <c r="T6" s="5">
        <f>COUNTIFS($J:$J, "Fly", K:K, "&gt;=17")</f>
        <v>79</v>
      </c>
      <c r="U6" s="5">
        <f>COUNTIFS($J:$J, "Fly", L:L, "&gt;=18")</f>
        <v>263</v>
      </c>
      <c r="V6" s="5">
        <f>COUNTIFS($J:$J, "Fly", M:M, "&gt;=21")</f>
        <v>264</v>
      </c>
      <c r="W6" s="5">
        <f>COUNTIFS($J:$J, "Fly", N:N, "&gt;=18")</f>
        <v>139</v>
      </c>
      <c r="X6" s="5">
        <f>COUNTIFS($J:$J, "Fly", O:O, "&gt;=18")</f>
        <v>266</v>
      </c>
      <c r="Y6" s="5">
        <f>COUNTIFS($J:$J, "Fly", P:P, "&gt;=15")</f>
        <v>250</v>
      </c>
    </row>
    <row r="7" spans="1:25">
      <c r="A7" s="2" t="s">
        <v>538</v>
      </c>
      <c r="B7" s="2" t="s">
        <v>489</v>
      </c>
      <c r="C7" s="2" t="s">
        <v>539</v>
      </c>
      <c r="D7" s="2" t="s">
        <v>540</v>
      </c>
      <c r="E7" s="2" t="s">
        <v>19</v>
      </c>
      <c r="F7" s="2" t="s">
        <v>29</v>
      </c>
      <c r="G7" s="2" t="s">
        <v>1842</v>
      </c>
      <c r="H7" s="2"/>
      <c r="I7" s="16" t="s">
        <v>2003</v>
      </c>
      <c r="J7" s="2" t="s">
        <v>19</v>
      </c>
      <c r="K7" s="4">
        <v>13</v>
      </c>
      <c r="L7" s="2">
        <v>22</v>
      </c>
      <c r="M7" s="2">
        <v>25</v>
      </c>
      <c r="N7" s="4">
        <v>0</v>
      </c>
      <c r="O7" s="2">
        <v>24</v>
      </c>
      <c r="P7" s="22">
        <v>14</v>
      </c>
    </row>
    <row r="8" spans="1:25">
      <c r="A8" s="2" t="s">
        <v>621</v>
      </c>
      <c r="B8" s="2" t="s">
        <v>489</v>
      </c>
      <c r="C8" s="2" t="s">
        <v>622</v>
      </c>
      <c r="D8" s="2" t="s">
        <v>623</v>
      </c>
      <c r="E8" s="2" t="s">
        <v>19</v>
      </c>
      <c r="F8" s="2" t="s">
        <v>29</v>
      </c>
      <c r="G8" s="2" t="s">
        <v>1842</v>
      </c>
      <c r="H8" s="2"/>
      <c r="I8" s="16" t="s">
        <v>2003</v>
      </c>
      <c r="J8" s="2" t="s">
        <v>19</v>
      </c>
      <c r="K8" s="4">
        <v>12</v>
      </c>
      <c r="L8" s="2">
        <v>23</v>
      </c>
      <c r="M8" s="2">
        <v>26</v>
      </c>
      <c r="N8" s="4">
        <v>0</v>
      </c>
      <c r="O8" s="2">
        <v>24</v>
      </c>
      <c r="P8" s="22">
        <v>12</v>
      </c>
    </row>
    <row r="9" spans="1:25">
      <c r="A9" s="2" t="s">
        <v>560</v>
      </c>
      <c r="B9" s="2" t="s">
        <v>561</v>
      </c>
      <c r="C9" s="2" t="s">
        <v>562</v>
      </c>
      <c r="D9" s="2" t="s">
        <v>563</v>
      </c>
      <c r="E9" s="2" t="s">
        <v>19</v>
      </c>
      <c r="F9" s="2" t="s">
        <v>29</v>
      </c>
      <c r="G9" s="2" t="s">
        <v>1842</v>
      </c>
      <c r="H9" s="2"/>
      <c r="I9" s="16" t="s">
        <v>2003</v>
      </c>
      <c r="J9" s="2" t="s">
        <v>19</v>
      </c>
      <c r="K9" s="19">
        <v>21</v>
      </c>
      <c r="L9" s="2">
        <v>25</v>
      </c>
      <c r="M9" s="2">
        <v>28</v>
      </c>
      <c r="N9" s="19">
        <v>26</v>
      </c>
      <c r="O9" s="2">
        <v>23</v>
      </c>
      <c r="P9" s="2">
        <v>23</v>
      </c>
      <c r="R9" s="3" t="s">
        <v>20</v>
      </c>
      <c r="T9" s="3" t="s">
        <v>21</v>
      </c>
      <c r="U9" s="3" t="s">
        <v>22</v>
      </c>
      <c r="V9" s="3" t="s">
        <v>23</v>
      </c>
      <c r="W9" s="3" t="s">
        <v>24</v>
      </c>
      <c r="X9" s="3" t="s">
        <v>25</v>
      </c>
      <c r="Y9" s="3" t="s">
        <v>26</v>
      </c>
    </row>
    <row r="10" spans="1:25">
      <c r="A10" s="2" t="s">
        <v>619</v>
      </c>
      <c r="B10" s="2" t="s">
        <v>489</v>
      </c>
      <c r="C10" s="2" t="s">
        <v>620</v>
      </c>
      <c r="D10" s="2" t="s">
        <v>618</v>
      </c>
      <c r="E10" s="2" t="s">
        <v>19</v>
      </c>
      <c r="F10" s="2" t="s">
        <v>29</v>
      </c>
      <c r="G10" s="2" t="s">
        <v>1842</v>
      </c>
      <c r="H10" s="2"/>
      <c r="I10" s="16" t="s">
        <v>2003</v>
      </c>
      <c r="J10" s="2" t="s">
        <v>19</v>
      </c>
      <c r="K10" s="4">
        <v>0</v>
      </c>
      <c r="L10" s="2">
        <v>27</v>
      </c>
      <c r="M10" s="2">
        <v>28</v>
      </c>
      <c r="N10" s="4">
        <v>0</v>
      </c>
      <c r="O10" s="2">
        <v>28</v>
      </c>
      <c r="P10" s="2">
        <v>28</v>
      </c>
      <c r="R10" s="3" t="s">
        <v>14</v>
      </c>
      <c r="S10" s="4" t="s">
        <v>30</v>
      </c>
      <c r="T10" s="5">
        <f>COUNTIFS($J:$J, "Manure", K:K, "&lt;=13")</f>
        <v>9</v>
      </c>
      <c r="U10" s="5">
        <f>COUNTIFS($J:$J, "Manure", L:L, "&lt;=12")</f>
        <v>3</v>
      </c>
      <c r="V10" s="5">
        <f>COUNTIFS($J:$J, "Manure", M:M, "&lt;=17")</f>
        <v>2</v>
      </c>
      <c r="W10" s="5">
        <f>COUNTIFS($J:$J, "Manure", N:N, "&lt;=14")</f>
        <v>5</v>
      </c>
      <c r="X10" s="5">
        <f>COUNTIFS($J:$J, "Manure", O:O, "&lt;=14")</f>
        <v>2</v>
      </c>
      <c r="Y10" s="5">
        <f>COUNTIFS($J:$J, "Manure", P:P, "&lt;=11")</f>
        <v>4</v>
      </c>
    </row>
    <row r="11" spans="1:25">
      <c r="A11" s="2" t="s">
        <v>616</v>
      </c>
      <c r="B11" s="2" t="s">
        <v>561</v>
      </c>
      <c r="C11" s="2" t="s">
        <v>617</v>
      </c>
      <c r="D11" s="2" t="s">
        <v>618</v>
      </c>
      <c r="E11" s="2" t="s">
        <v>19</v>
      </c>
      <c r="F11" s="2" t="s">
        <v>29</v>
      </c>
      <c r="G11" s="2" t="s">
        <v>1842</v>
      </c>
      <c r="H11" s="2"/>
      <c r="I11" s="16" t="s">
        <v>2003</v>
      </c>
      <c r="J11" s="2" t="s">
        <v>19</v>
      </c>
      <c r="K11" s="2">
        <v>35</v>
      </c>
      <c r="L11" s="2">
        <v>40</v>
      </c>
      <c r="M11" s="2">
        <v>44</v>
      </c>
      <c r="N11" s="2">
        <v>40</v>
      </c>
      <c r="O11" s="2">
        <v>36</v>
      </c>
      <c r="P11" s="2">
        <v>35</v>
      </c>
      <c r="R11" s="3" t="s">
        <v>14</v>
      </c>
      <c r="S11" s="8" t="s">
        <v>34</v>
      </c>
      <c r="T11" s="5">
        <f>COUNTIFS($J:$J, "Manure", K:K, "&gt;="&amp;14, K:K, "&lt;="&amp;16)</f>
        <v>0</v>
      </c>
      <c r="U11" s="5">
        <f>COUNTIFS($J:$J, "Manure", L:L, "&gt;="&amp;13, L:L, "&lt;="&amp;17)</f>
        <v>0</v>
      </c>
      <c r="V11" s="5">
        <f>COUNTIFS($J:$J, "Manure", M:M, "&gt;="&amp;18, M:M, "&lt;="&amp;20)</f>
        <v>1</v>
      </c>
      <c r="W11" s="5">
        <f>COUNTIFS($J:$J, "Manure", N:N, "&gt;="&amp;15, N:N, "&lt;="&amp;17)</f>
        <v>5</v>
      </c>
      <c r="X11" s="5">
        <f>COUNTIFS($J:$J, "Manure", O:O, "&gt;="&amp;15, O:O, "&lt;="&amp;17)</f>
        <v>0</v>
      </c>
      <c r="Y11" s="5">
        <f>COUNTIFS($J:$J, "Manure", P:P, "&gt;="&amp;12, P:P, "&lt;="&amp;14)</f>
        <v>1</v>
      </c>
    </row>
    <row r="12" spans="1:25">
      <c r="A12" s="19" t="s">
        <v>581</v>
      </c>
      <c r="B12" s="2" t="s">
        <v>574</v>
      </c>
      <c r="C12" s="2" t="s">
        <v>582</v>
      </c>
      <c r="D12" s="2" t="s">
        <v>580</v>
      </c>
      <c r="E12" s="2" t="s">
        <v>19</v>
      </c>
      <c r="F12" s="2" t="s">
        <v>29</v>
      </c>
      <c r="G12" s="2" t="s">
        <v>1842</v>
      </c>
      <c r="H12" s="2"/>
      <c r="I12" s="16" t="s">
        <v>2003</v>
      </c>
      <c r="J12" s="2" t="s">
        <v>19</v>
      </c>
      <c r="K12" s="4">
        <v>0</v>
      </c>
      <c r="L12" s="2">
        <v>25</v>
      </c>
      <c r="M12" s="2">
        <v>26</v>
      </c>
      <c r="N12" s="19">
        <v>19</v>
      </c>
      <c r="O12" s="2">
        <v>21</v>
      </c>
      <c r="P12" s="2">
        <v>22</v>
      </c>
      <c r="R12" s="3" t="s">
        <v>14</v>
      </c>
      <c r="S12" s="9" t="s">
        <v>38</v>
      </c>
      <c r="T12" s="5">
        <f>COUNTIFS($J:$J, "Manure", K:K, "&gt;=17")</f>
        <v>14</v>
      </c>
      <c r="U12" s="5">
        <f>COUNTIFS($J:$J, "Manure", L:L, "&gt;=18")</f>
        <v>20</v>
      </c>
      <c r="V12" s="5">
        <f>COUNTIFS($J:$J, "Manure", M:M, "&gt;=21")</f>
        <v>20</v>
      </c>
      <c r="W12" s="5">
        <f>COUNTIFS($J:$J, "Manure", N:N, "&gt;=18")</f>
        <v>13</v>
      </c>
      <c r="X12" s="5">
        <f>COUNTIFS($J:$J, "Manure", O:O, "&gt;=18")</f>
        <v>21</v>
      </c>
      <c r="Y12" s="5">
        <f>COUNTIFS($J:$J, "Manure", P:P, "&gt;=15")</f>
        <v>18</v>
      </c>
    </row>
    <row r="13" spans="1:25">
      <c r="A13" s="2" t="s">
        <v>585</v>
      </c>
      <c r="B13" s="2" t="s">
        <v>561</v>
      </c>
      <c r="C13" s="2" t="s">
        <v>586</v>
      </c>
      <c r="D13" s="2" t="s">
        <v>580</v>
      </c>
      <c r="E13" s="2" t="s">
        <v>19</v>
      </c>
      <c r="F13" s="2" t="s">
        <v>29</v>
      </c>
      <c r="G13" s="2" t="s">
        <v>1842</v>
      </c>
      <c r="H13" s="2"/>
      <c r="I13" s="16" t="s">
        <v>2003</v>
      </c>
      <c r="J13" s="2" t="s">
        <v>19</v>
      </c>
      <c r="K13" s="19">
        <v>20</v>
      </c>
      <c r="L13" s="2">
        <v>23</v>
      </c>
      <c r="M13" s="2">
        <v>32</v>
      </c>
      <c r="N13" s="19">
        <v>25</v>
      </c>
      <c r="O13" s="2">
        <v>21</v>
      </c>
      <c r="P13" s="2">
        <v>25</v>
      </c>
    </row>
    <row r="14" spans="1:25">
      <c r="A14" s="2" t="s">
        <v>578</v>
      </c>
      <c r="B14" s="2" t="s">
        <v>561</v>
      </c>
      <c r="C14" s="2" t="s">
        <v>579</v>
      </c>
      <c r="D14" s="2" t="s">
        <v>580</v>
      </c>
      <c r="E14" s="2" t="s">
        <v>19</v>
      </c>
      <c r="F14" s="2" t="s">
        <v>29</v>
      </c>
      <c r="G14" s="2" t="s">
        <v>1842</v>
      </c>
      <c r="H14" s="2"/>
      <c r="I14" s="16" t="s">
        <v>2003</v>
      </c>
      <c r="J14" s="2" t="s">
        <v>19</v>
      </c>
      <c r="K14" s="2">
        <v>21</v>
      </c>
      <c r="L14" s="2">
        <v>23</v>
      </c>
      <c r="M14" s="19">
        <v>26</v>
      </c>
      <c r="N14" s="2">
        <v>30</v>
      </c>
      <c r="O14" s="2">
        <v>24</v>
      </c>
      <c r="P14" s="19">
        <v>25</v>
      </c>
    </row>
    <row r="15" spans="1:25">
      <c r="A15" s="19" t="s">
        <v>630</v>
      </c>
      <c r="B15" s="2" t="s">
        <v>574</v>
      </c>
      <c r="C15" s="2" t="s">
        <v>631</v>
      </c>
      <c r="D15" s="2" t="s">
        <v>580</v>
      </c>
      <c r="E15" s="2" t="s">
        <v>19</v>
      </c>
      <c r="F15" s="2" t="s">
        <v>29</v>
      </c>
      <c r="G15" s="2" t="s">
        <v>1842</v>
      </c>
      <c r="H15" s="2"/>
      <c r="I15" s="16" t="s">
        <v>2003</v>
      </c>
      <c r="J15" s="2" t="s">
        <v>19</v>
      </c>
      <c r="K15" s="20">
        <v>0</v>
      </c>
      <c r="L15" s="19">
        <v>28</v>
      </c>
      <c r="M15" s="19">
        <v>31</v>
      </c>
      <c r="N15" s="19">
        <v>24</v>
      </c>
      <c r="O15" s="19">
        <v>24</v>
      </c>
      <c r="P15" s="19">
        <v>24</v>
      </c>
    </row>
    <row r="16" spans="1:25">
      <c r="A16" s="2" t="s">
        <v>583</v>
      </c>
      <c r="B16" t="s">
        <v>517</v>
      </c>
      <c r="C16" s="2" t="s">
        <v>584</v>
      </c>
      <c r="D16" s="2" t="s">
        <v>580</v>
      </c>
      <c r="E16" s="2" t="s">
        <v>19</v>
      </c>
      <c r="F16" s="2" t="s">
        <v>29</v>
      </c>
      <c r="G16" s="2" t="s">
        <v>1842</v>
      </c>
      <c r="H16" s="2"/>
      <c r="I16" s="16" t="s">
        <v>2003</v>
      </c>
      <c r="J16" s="2" t="s">
        <v>19</v>
      </c>
      <c r="K16" s="2">
        <v>19</v>
      </c>
      <c r="L16" s="2">
        <v>30</v>
      </c>
      <c r="M16" s="2">
        <v>35</v>
      </c>
      <c r="N16" s="2">
        <v>21</v>
      </c>
      <c r="O16" s="2">
        <v>27</v>
      </c>
      <c r="P16" s="2">
        <v>27</v>
      </c>
      <c r="R16" s="10"/>
      <c r="S16" s="75" t="s">
        <v>61</v>
      </c>
      <c r="T16" s="76"/>
      <c r="U16" s="76"/>
      <c r="V16" s="19"/>
    </row>
    <row r="17" spans="1:25">
      <c r="A17" s="2" t="s">
        <v>587</v>
      </c>
      <c r="B17" s="2" t="s">
        <v>561</v>
      </c>
      <c r="C17" s="2" t="s">
        <v>588</v>
      </c>
      <c r="D17" s="2" t="s">
        <v>589</v>
      </c>
      <c r="E17" s="2" t="s">
        <v>19</v>
      </c>
      <c r="F17" s="2" t="s">
        <v>29</v>
      </c>
      <c r="G17" s="2" t="s">
        <v>1842</v>
      </c>
      <c r="H17" s="2"/>
      <c r="I17" s="16" t="s">
        <v>2003</v>
      </c>
      <c r="J17" s="2" t="s">
        <v>19</v>
      </c>
      <c r="K17" s="2">
        <v>20</v>
      </c>
      <c r="L17" s="2">
        <v>29</v>
      </c>
      <c r="M17" s="2">
        <v>28</v>
      </c>
      <c r="N17" s="2">
        <v>30</v>
      </c>
      <c r="O17" s="2">
        <v>24</v>
      </c>
      <c r="P17" s="2">
        <v>24</v>
      </c>
      <c r="R17" s="10" t="s">
        <v>65</v>
      </c>
      <c r="S17" s="58" t="s">
        <v>67</v>
      </c>
      <c r="T17" s="59" t="s">
        <v>68</v>
      </c>
      <c r="U17" s="60" t="s">
        <v>69</v>
      </c>
      <c r="V17" s="19"/>
    </row>
    <row r="18" spans="1:25">
      <c r="A18" s="2" t="s">
        <v>664</v>
      </c>
      <c r="B18" s="2" t="s">
        <v>489</v>
      </c>
      <c r="C18" s="2" t="s">
        <v>665</v>
      </c>
      <c r="D18" s="2" t="s">
        <v>589</v>
      </c>
      <c r="E18" s="2" t="s">
        <v>19</v>
      </c>
      <c r="F18" s="2" t="s">
        <v>29</v>
      </c>
      <c r="G18" s="2" t="s">
        <v>1842</v>
      </c>
      <c r="H18" s="2"/>
      <c r="I18" s="16" t="s">
        <v>2003</v>
      </c>
      <c r="J18" s="2" t="s">
        <v>19</v>
      </c>
      <c r="K18" s="20">
        <v>0</v>
      </c>
      <c r="L18" s="2">
        <v>25</v>
      </c>
      <c r="M18" s="2">
        <v>25</v>
      </c>
      <c r="N18" s="20">
        <v>0</v>
      </c>
      <c r="O18" s="2">
        <v>26</v>
      </c>
      <c r="P18" s="2">
        <v>27</v>
      </c>
      <c r="R18" s="10" t="s">
        <v>72</v>
      </c>
      <c r="S18" s="58" t="s">
        <v>74</v>
      </c>
      <c r="T18" s="59" t="s">
        <v>75</v>
      </c>
      <c r="U18" s="60" t="s">
        <v>76</v>
      </c>
      <c r="V18" s="19"/>
    </row>
    <row r="19" spans="1:25">
      <c r="A19" s="2" t="s">
        <v>590</v>
      </c>
      <c r="B19" s="2" t="s">
        <v>501</v>
      </c>
      <c r="C19" s="2" t="s">
        <v>591</v>
      </c>
      <c r="D19" s="2" t="s">
        <v>589</v>
      </c>
      <c r="E19" s="2" t="s">
        <v>19</v>
      </c>
      <c r="F19" s="2" t="s">
        <v>29</v>
      </c>
      <c r="G19" s="15" t="s">
        <v>1842</v>
      </c>
      <c r="H19" s="15"/>
      <c r="I19" s="16" t="s">
        <v>2003</v>
      </c>
      <c r="J19" s="2" t="s">
        <v>19</v>
      </c>
      <c r="K19" s="4">
        <v>12</v>
      </c>
      <c r="L19" s="2">
        <v>29</v>
      </c>
      <c r="M19" s="2">
        <v>32</v>
      </c>
      <c r="N19" s="4">
        <v>0</v>
      </c>
      <c r="O19" s="2">
        <v>28</v>
      </c>
      <c r="P19" s="2">
        <v>29</v>
      </c>
      <c r="R19" s="10" t="s">
        <v>79</v>
      </c>
      <c r="S19" s="58" t="s">
        <v>81</v>
      </c>
      <c r="T19" s="59" t="s">
        <v>82</v>
      </c>
      <c r="U19" s="60" t="s">
        <v>83</v>
      </c>
      <c r="V19" s="19"/>
    </row>
    <row r="20" spans="1:25">
      <c r="A20" s="2" t="s">
        <v>632</v>
      </c>
      <c r="B20" s="2" t="s">
        <v>489</v>
      </c>
      <c r="C20" s="2" t="s">
        <v>633</v>
      </c>
      <c r="D20" s="2" t="s">
        <v>589</v>
      </c>
      <c r="E20" s="2" t="s">
        <v>19</v>
      </c>
      <c r="F20" s="2" t="s">
        <v>29</v>
      </c>
      <c r="G20" s="2" t="s">
        <v>1842</v>
      </c>
      <c r="H20" s="2"/>
      <c r="I20" s="16" t="s">
        <v>2003</v>
      </c>
      <c r="J20" s="2" t="s">
        <v>19</v>
      </c>
      <c r="K20" s="4">
        <v>0</v>
      </c>
      <c r="L20" s="2">
        <v>25</v>
      </c>
      <c r="M20" s="2">
        <v>28</v>
      </c>
      <c r="N20" s="4">
        <v>0</v>
      </c>
      <c r="O20" s="2">
        <v>30</v>
      </c>
      <c r="P20" s="2">
        <v>27</v>
      </c>
      <c r="R20" s="10" t="s">
        <v>364</v>
      </c>
      <c r="S20" s="58" t="s">
        <v>87</v>
      </c>
      <c r="T20" s="59" t="s">
        <v>88</v>
      </c>
      <c r="U20" s="60" t="s">
        <v>89</v>
      </c>
      <c r="V20" s="19"/>
    </row>
    <row r="21" spans="1:25" ht="15.75" customHeight="1">
      <c r="A21" s="2" t="s">
        <v>1063</v>
      </c>
      <c r="B21" t="s">
        <v>517</v>
      </c>
      <c r="C21" s="2" t="s">
        <v>1064</v>
      </c>
      <c r="D21" s="2" t="s">
        <v>1065</v>
      </c>
      <c r="E21" s="2" t="s">
        <v>19</v>
      </c>
      <c r="F21" s="2" t="s">
        <v>29</v>
      </c>
      <c r="G21" s="2" t="s">
        <v>1849</v>
      </c>
      <c r="H21" s="2"/>
      <c r="I21" s="16" t="s">
        <v>2003</v>
      </c>
      <c r="J21" s="2" t="s">
        <v>19</v>
      </c>
      <c r="K21" s="19">
        <v>24</v>
      </c>
      <c r="L21" s="2">
        <v>30</v>
      </c>
      <c r="M21" s="2">
        <v>35</v>
      </c>
      <c r="N21" s="19">
        <v>27</v>
      </c>
      <c r="O21" s="2">
        <v>33</v>
      </c>
      <c r="P21" s="19">
        <v>32</v>
      </c>
      <c r="R21" s="10" t="s">
        <v>92</v>
      </c>
      <c r="S21" s="58" t="s">
        <v>81</v>
      </c>
      <c r="T21" s="59" t="s">
        <v>93</v>
      </c>
      <c r="U21" s="60" t="s">
        <v>94</v>
      </c>
      <c r="V21" s="19"/>
    </row>
    <row r="22" spans="1:25" ht="15.75" customHeight="1">
      <c r="A22" s="2" t="s">
        <v>500</v>
      </c>
      <c r="B22" s="2" t="s">
        <v>501</v>
      </c>
      <c r="C22" s="2" t="s">
        <v>502</v>
      </c>
      <c r="D22" s="2" t="s">
        <v>329</v>
      </c>
      <c r="E22" s="2" t="s">
        <v>19</v>
      </c>
      <c r="F22" s="2" t="s">
        <v>29</v>
      </c>
      <c r="G22" s="15" t="s">
        <v>1844</v>
      </c>
      <c r="H22" s="15"/>
      <c r="I22" s="16" t="s">
        <v>2003</v>
      </c>
      <c r="J22" s="2" t="s">
        <v>19</v>
      </c>
      <c r="K22" s="4">
        <v>0</v>
      </c>
      <c r="L22" s="2">
        <v>24</v>
      </c>
      <c r="M22" s="2">
        <v>29</v>
      </c>
      <c r="N22" s="4">
        <v>0</v>
      </c>
      <c r="O22" s="2">
        <v>21</v>
      </c>
      <c r="P22" s="19">
        <v>28</v>
      </c>
      <c r="R22" s="10" t="s">
        <v>97</v>
      </c>
      <c r="S22" s="58" t="s">
        <v>81</v>
      </c>
      <c r="T22" s="59" t="s">
        <v>93</v>
      </c>
      <c r="U22" s="60" t="s">
        <v>94</v>
      </c>
      <c r="V22" s="19"/>
    </row>
    <row r="23" spans="1:25" ht="15.75" customHeight="1">
      <c r="A23" s="2" t="s">
        <v>634</v>
      </c>
      <c r="B23" s="2" t="s">
        <v>501</v>
      </c>
      <c r="C23" s="2" t="s">
        <v>635</v>
      </c>
      <c r="D23" s="2" t="s">
        <v>329</v>
      </c>
      <c r="E23" s="2" t="s">
        <v>19</v>
      </c>
      <c r="F23" s="2" t="s">
        <v>29</v>
      </c>
      <c r="G23" s="15" t="s">
        <v>1842</v>
      </c>
      <c r="H23" s="15"/>
      <c r="I23" s="16" t="s">
        <v>2003</v>
      </c>
      <c r="J23" s="2" t="s">
        <v>19</v>
      </c>
      <c r="K23" s="4">
        <v>0</v>
      </c>
      <c r="L23" s="2">
        <v>23</v>
      </c>
      <c r="M23" s="2">
        <v>29</v>
      </c>
      <c r="N23" s="6">
        <v>15</v>
      </c>
      <c r="O23" s="2">
        <v>27</v>
      </c>
      <c r="P23" s="2">
        <v>31</v>
      </c>
      <c r="R23" s="10" t="s">
        <v>100</v>
      </c>
      <c r="S23" s="58" t="s">
        <v>101</v>
      </c>
      <c r="T23" s="61" t="s">
        <v>102</v>
      </c>
      <c r="U23" s="60" t="s">
        <v>103</v>
      </c>
      <c r="V23" s="19"/>
    </row>
    <row r="24" spans="1:25" ht="15.75" customHeight="1">
      <c r="A24" s="2" t="s">
        <v>527</v>
      </c>
      <c r="B24" t="s">
        <v>517</v>
      </c>
      <c r="C24" s="2" t="s">
        <v>528</v>
      </c>
      <c r="D24" s="2" t="s">
        <v>529</v>
      </c>
      <c r="E24" s="2" t="s">
        <v>19</v>
      </c>
      <c r="F24" s="2" t="s">
        <v>13</v>
      </c>
      <c r="G24" s="2" t="s">
        <v>1844</v>
      </c>
      <c r="H24" s="2"/>
      <c r="I24" s="16" t="s">
        <v>2003</v>
      </c>
      <c r="J24" s="2" t="s">
        <v>19</v>
      </c>
      <c r="K24" s="19">
        <v>19</v>
      </c>
      <c r="L24" s="2">
        <v>27</v>
      </c>
      <c r="M24" s="2">
        <v>31</v>
      </c>
      <c r="N24" s="19">
        <v>22</v>
      </c>
      <c r="O24" s="2">
        <v>26</v>
      </c>
      <c r="P24" s="2">
        <v>25</v>
      </c>
    </row>
    <row r="25" spans="1:25" ht="15.75" customHeight="1">
      <c r="A25" s="2" t="s">
        <v>530</v>
      </c>
      <c r="B25" t="s">
        <v>517</v>
      </c>
      <c r="C25" s="2" t="s">
        <v>531</v>
      </c>
      <c r="D25" s="2" t="s">
        <v>529</v>
      </c>
      <c r="E25" s="2" t="s">
        <v>19</v>
      </c>
      <c r="F25" s="2" t="s">
        <v>13</v>
      </c>
      <c r="G25" s="2" t="s">
        <v>1844</v>
      </c>
      <c r="H25" s="2"/>
      <c r="I25" s="16" t="s">
        <v>2003</v>
      </c>
      <c r="J25" s="2" t="s">
        <v>19</v>
      </c>
      <c r="K25" s="19">
        <v>20</v>
      </c>
      <c r="L25" s="2">
        <v>28</v>
      </c>
      <c r="M25" s="2">
        <v>28</v>
      </c>
      <c r="N25" s="2">
        <v>19</v>
      </c>
      <c r="O25" s="2">
        <v>26</v>
      </c>
      <c r="P25" s="2">
        <v>24</v>
      </c>
      <c r="S25" s="29" t="s">
        <v>1866</v>
      </c>
    </row>
    <row r="26" spans="1:25" ht="15.75" customHeight="1">
      <c r="A26" s="2" t="s">
        <v>1087</v>
      </c>
      <c r="B26" s="2" t="s">
        <v>489</v>
      </c>
      <c r="C26" s="2" t="s">
        <v>1088</v>
      </c>
      <c r="D26" s="2" t="s">
        <v>543</v>
      </c>
      <c r="E26" s="2" t="s">
        <v>19</v>
      </c>
      <c r="F26" s="2" t="s">
        <v>29</v>
      </c>
      <c r="G26" s="2" t="s">
        <v>1851</v>
      </c>
      <c r="H26" s="2"/>
      <c r="I26" s="16" t="s">
        <v>2003</v>
      </c>
      <c r="J26" s="2" t="s">
        <v>19</v>
      </c>
      <c r="K26" s="20">
        <v>11</v>
      </c>
      <c r="L26" s="2">
        <v>24</v>
      </c>
      <c r="M26" s="2">
        <v>28</v>
      </c>
      <c r="N26" s="4">
        <v>0</v>
      </c>
      <c r="O26" s="2">
        <v>24</v>
      </c>
      <c r="P26" s="20">
        <v>11</v>
      </c>
      <c r="R26" s="40" t="s">
        <v>1</v>
      </c>
      <c r="S26" t="s">
        <v>1864</v>
      </c>
      <c r="T26" s="3" t="s">
        <v>21</v>
      </c>
      <c r="U26" s="3" t="s">
        <v>22</v>
      </c>
      <c r="V26" s="3" t="s">
        <v>23</v>
      </c>
      <c r="W26" s="3" t="s">
        <v>24</v>
      </c>
      <c r="X26" s="3" t="s">
        <v>25</v>
      </c>
      <c r="Y26" s="3" t="s">
        <v>26</v>
      </c>
    </row>
    <row r="27" spans="1:25" ht="15.75" customHeight="1">
      <c r="A27" s="2" t="s">
        <v>541</v>
      </c>
      <c r="B27" s="2" t="s">
        <v>489</v>
      </c>
      <c r="C27" s="2" t="s">
        <v>542</v>
      </c>
      <c r="D27" s="2" t="s">
        <v>543</v>
      </c>
      <c r="E27" s="2" t="s">
        <v>19</v>
      </c>
      <c r="F27" s="2" t="s">
        <v>29</v>
      </c>
      <c r="G27" s="2" t="s">
        <v>1842</v>
      </c>
      <c r="H27" s="2"/>
      <c r="I27" s="16" t="s">
        <v>2003</v>
      </c>
      <c r="J27" s="2" t="s">
        <v>19</v>
      </c>
      <c r="K27" s="4">
        <v>13</v>
      </c>
      <c r="L27" s="2">
        <v>24</v>
      </c>
      <c r="M27" s="2">
        <v>29</v>
      </c>
      <c r="N27" s="4">
        <v>0</v>
      </c>
      <c r="O27" s="2">
        <v>26</v>
      </c>
      <c r="P27" s="2">
        <v>23</v>
      </c>
      <c r="R27" s="2" t="s">
        <v>1815</v>
      </c>
      <c r="S27">
        <f t="shared" ref="S27:S48" si="0">COUNTIF(B:B,R27)</f>
        <v>1</v>
      </c>
      <c r="T27" s="5">
        <f t="shared" ref="T27:T48" si="1">COUNTIFS($B:$B, $R27, K:K, "&lt;=13")</f>
        <v>1</v>
      </c>
      <c r="U27" s="5">
        <f t="shared" ref="U27:U48" si="2">COUNTIFS($B:$B, $R27, L:L, "&lt;=12")</f>
        <v>0</v>
      </c>
      <c r="V27" s="5">
        <f t="shared" ref="V27:V48" si="3">COUNTIFS($B:$B, $R27, M:M, "&lt;=17")</f>
        <v>0</v>
      </c>
      <c r="W27" s="5">
        <f t="shared" ref="W27:W48" si="4">COUNTIFS($B:$B, $R27, N:N, "&lt;=14")</f>
        <v>1</v>
      </c>
      <c r="X27" s="5">
        <f t="shared" ref="X27:X48" si="5">COUNTIFS($B:$B, $R27, O:O, "&lt;=14")</f>
        <v>0</v>
      </c>
      <c r="Y27" s="5">
        <f t="shared" ref="Y27:Y48" si="6">COUNTIFS($B:$B, $R27, P:P, "&lt;=11")</f>
        <v>0</v>
      </c>
    </row>
    <row r="28" spans="1:25" ht="15.75" customHeight="1">
      <c r="A28" s="2" t="s">
        <v>636</v>
      </c>
      <c r="B28" s="2" t="s">
        <v>501</v>
      </c>
      <c r="C28" s="2" t="s">
        <v>637</v>
      </c>
      <c r="D28" s="2" t="s">
        <v>594</v>
      </c>
      <c r="E28" s="2" t="s">
        <v>19</v>
      </c>
      <c r="F28" s="2" t="s">
        <v>29</v>
      </c>
      <c r="G28" s="15" t="s">
        <v>1842</v>
      </c>
      <c r="H28" s="15"/>
      <c r="I28" s="16" t="s">
        <v>2003</v>
      </c>
      <c r="J28" s="2" t="s">
        <v>19</v>
      </c>
      <c r="K28" s="4">
        <v>0</v>
      </c>
      <c r="L28" s="2">
        <v>24</v>
      </c>
      <c r="M28" s="2">
        <v>29</v>
      </c>
      <c r="N28" s="4">
        <v>0</v>
      </c>
      <c r="O28" s="2">
        <v>22</v>
      </c>
      <c r="P28" s="2">
        <v>29</v>
      </c>
      <c r="R28" s="2" t="s">
        <v>654</v>
      </c>
      <c r="S28">
        <f t="shared" si="0"/>
        <v>7</v>
      </c>
      <c r="T28" s="5">
        <f t="shared" si="1"/>
        <v>4</v>
      </c>
      <c r="U28" s="5">
        <f t="shared" si="2"/>
        <v>0</v>
      </c>
      <c r="V28" s="5">
        <f t="shared" si="3"/>
        <v>0</v>
      </c>
      <c r="W28" s="5">
        <f t="shared" si="4"/>
        <v>2</v>
      </c>
      <c r="X28" s="5">
        <f t="shared" si="5"/>
        <v>0</v>
      </c>
      <c r="Y28" s="5">
        <f t="shared" si="6"/>
        <v>0</v>
      </c>
    </row>
    <row r="29" spans="1:25" ht="15.75" customHeight="1">
      <c r="A29" s="2" t="s">
        <v>592</v>
      </c>
      <c r="B29" s="2" t="s">
        <v>501</v>
      </c>
      <c r="C29" s="2" t="s">
        <v>593</v>
      </c>
      <c r="D29" s="2" t="s">
        <v>594</v>
      </c>
      <c r="E29" s="2" t="s">
        <v>19</v>
      </c>
      <c r="F29" s="2" t="s">
        <v>29</v>
      </c>
      <c r="G29" s="15" t="s">
        <v>1842</v>
      </c>
      <c r="H29" s="15"/>
      <c r="I29" s="16" t="s">
        <v>2003</v>
      </c>
      <c r="J29" s="2" t="s">
        <v>19</v>
      </c>
      <c r="K29" s="6">
        <v>15</v>
      </c>
      <c r="L29" s="2">
        <v>27</v>
      </c>
      <c r="M29" s="2">
        <v>31</v>
      </c>
      <c r="N29" s="4">
        <v>0</v>
      </c>
      <c r="O29" s="2">
        <v>25</v>
      </c>
      <c r="P29" s="19">
        <v>32</v>
      </c>
      <c r="R29" s="2" t="s">
        <v>501</v>
      </c>
      <c r="S29">
        <f t="shared" si="0"/>
        <v>78</v>
      </c>
      <c r="T29" s="5">
        <f t="shared" si="1"/>
        <v>66</v>
      </c>
      <c r="U29" s="5">
        <f t="shared" si="2"/>
        <v>1</v>
      </c>
      <c r="V29" s="5">
        <f t="shared" si="3"/>
        <v>3</v>
      </c>
      <c r="W29" s="5">
        <f t="shared" si="4"/>
        <v>73</v>
      </c>
      <c r="X29" s="5">
        <f t="shared" si="5"/>
        <v>1</v>
      </c>
      <c r="Y29" s="5">
        <f t="shared" si="6"/>
        <v>1</v>
      </c>
    </row>
    <row r="30" spans="1:25" ht="15.75" customHeight="1">
      <c r="A30" s="2" t="s">
        <v>485</v>
      </c>
      <c r="B30" s="2" t="s">
        <v>501</v>
      </c>
      <c r="C30" s="2" t="s">
        <v>486</v>
      </c>
      <c r="D30" s="2" t="s">
        <v>487</v>
      </c>
      <c r="E30" s="2" t="s">
        <v>19</v>
      </c>
      <c r="F30" s="2" t="s">
        <v>29</v>
      </c>
      <c r="G30" s="15" t="s">
        <v>1844</v>
      </c>
      <c r="H30" s="15"/>
      <c r="I30" s="16" t="s">
        <v>2003</v>
      </c>
      <c r="J30" s="2" t="s">
        <v>19</v>
      </c>
      <c r="K30" s="4">
        <v>0</v>
      </c>
      <c r="L30" s="2">
        <v>20</v>
      </c>
      <c r="M30" s="2">
        <v>27</v>
      </c>
      <c r="N30" s="4">
        <v>0</v>
      </c>
      <c r="O30" s="2">
        <v>26</v>
      </c>
      <c r="P30" s="2">
        <v>28</v>
      </c>
      <c r="R30" s="2" t="s">
        <v>1854</v>
      </c>
      <c r="S30">
        <f t="shared" si="0"/>
        <v>0</v>
      </c>
      <c r="T30" s="5">
        <f t="shared" si="1"/>
        <v>0</v>
      </c>
      <c r="U30" s="5">
        <f t="shared" si="2"/>
        <v>0</v>
      </c>
      <c r="V30" s="5">
        <f t="shared" si="3"/>
        <v>0</v>
      </c>
      <c r="W30" s="5">
        <f t="shared" si="4"/>
        <v>0</v>
      </c>
      <c r="X30" s="5">
        <f t="shared" si="5"/>
        <v>0</v>
      </c>
      <c r="Y30" s="5">
        <f t="shared" si="6"/>
        <v>0</v>
      </c>
    </row>
    <row r="31" spans="1:25" ht="15.75" customHeight="1">
      <c r="A31" s="2" t="s">
        <v>1082</v>
      </c>
      <c r="B31" s="2" t="s">
        <v>501</v>
      </c>
      <c r="C31" s="2" t="s">
        <v>1083</v>
      </c>
      <c r="D31" s="2" t="s">
        <v>487</v>
      </c>
      <c r="E31" s="2" t="s">
        <v>19</v>
      </c>
      <c r="F31" s="2" t="s">
        <v>29</v>
      </c>
      <c r="G31" s="15" t="s">
        <v>1851</v>
      </c>
      <c r="H31" s="15"/>
      <c r="I31" s="16" t="s">
        <v>2003</v>
      </c>
      <c r="J31" s="2" t="s">
        <v>19</v>
      </c>
      <c r="K31" s="20">
        <v>0</v>
      </c>
      <c r="L31" s="2">
        <v>26</v>
      </c>
      <c r="M31" s="20">
        <v>10</v>
      </c>
      <c r="N31" s="20">
        <v>0</v>
      </c>
      <c r="O31" s="2">
        <v>27</v>
      </c>
      <c r="P31" s="2">
        <v>27</v>
      </c>
      <c r="R31" s="2" t="s">
        <v>1855</v>
      </c>
      <c r="S31">
        <f t="shared" si="0"/>
        <v>1</v>
      </c>
      <c r="T31" s="5">
        <f t="shared" si="1"/>
        <v>1</v>
      </c>
      <c r="U31" s="5">
        <f t="shared" si="2"/>
        <v>0</v>
      </c>
      <c r="V31" s="5">
        <f t="shared" si="3"/>
        <v>0</v>
      </c>
      <c r="W31" s="5">
        <f t="shared" si="4"/>
        <v>0</v>
      </c>
      <c r="X31" s="5">
        <f t="shared" si="5"/>
        <v>0</v>
      </c>
      <c r="Y31" s="5">
        <f t="shared" si="6"/>
        <v>0</v>
      </c>
    </row>
    <row r="32" spans="1:25" ht="15.75" customHeight="1">
      <c r="A32" s="2" t="s">
        <v>1084</v>
      </c>
      <c r="B32" s="2" t="s">
        <v>501</v>
      </c>
      <c r="C32" s="2" t="s">
        <v>1085</v>
      </c>
      <c r="D32" s="2" t="s">
        <v>1086</v>
      </c>
      <c r="E32" s="2" t="s">
        <v>19</v>
      </c>
      <c r="F32" s="2" t="s">
        <v>29</v>
      </c>
      <c r="G32" s="15" t="s">
        <v>1851</v>
      </c>
      <c r="H32" s="15"/>
      <c r="I32" s="16" t="s">
        <v>2003</v>
      </c>
      <c r="J32" s="2" t="s">
        <v>19</v>
      </c>
      <c r="K32" s="20">
        <v>0</v>
      </c>
      <c r="L32" s="2">
        <v>22</v>
      </c>
      <c r="M32" s="20">
        <v>10</v>
      </c>
      <c r="N32" s="4">
        <v>0</v>
      </c>
      <c r="O32" s="2">
        <v>23</v>
      </c>
      <c r="P32" s="2">
        <v>20</v>
      </c>
      <c r="R32" s="2" t="s">
        <v>1857</v>
      </c>
      <c r="S32">
        <f t="shared" si="0"/>
        <v>1</v>
      </c>
      <c r="T32" s="5">
        <f t="shared" si="1"/>
        <v>1</v>
      </c>
      <c r="U32" s="5">
        <f t="shared" si="2"/>
        <v>0</v>
      </c>
      <c r="V32" s="5">
        <f t="shared" si="3"/>
        <v>0</v>
      </c>
      <c r="W32" s="5">
        <f t="shared" si="4"/>
        <v>1</v>
      </c>
      <c r="X32" s="5">
        <f t="shared" si="5"/>
        <v>0</v>
      </c>
      <c r="Y32" s="5">
        <f t="shared" si="6"/>
        <v>0</v>
      </c>
    </row>
    <row r="33" spans="1:25" ht="15.75" customHeight="1">
      <c r="A33" s="19" t="s">
        <v>524</v>
      </c>
      <c r="B33" t="s">
        <v>517</v>
      </c>
      <c r="C33" s="2" t="s">
        <v>525</v>
      </c>
      <c r="D33" s="2" t="s">
        <v>526</v>
      </c>
      <c r="E33" s="2" t="s">
        <v>19</v>
      </c>
      <c r="F33" s="2" t="s">
        <v>29</v>
      </c>
      <c r="G33" s="2" t="s">
        <v>1844</v>
      </c>
      <c r="H33" s="2"/>
      <c r="I33" s="16" t="s">
        <v>2003</v>
      </c>
      <c r="J33" s="2" t="s">
        <v>19</v>
      </c>
      <c r="K33" s="2">
        <v>18</v>
      </c>
      <c r="L33" s="2">
        <v>31</v>
      </c>
      <c r="M33" s="2">
        <v>29</v>
      </c>
      <c r="N33" s="2">
        <v>24</v>
      </c>
      <c r="O33" s="2">
        <v>24</v>
      </c>
      <c r="P33" s="2">
        <v>28</v>
      </c>
      <c r="R33" s="2" t="s">
        <v>1856</v>
      </c>
      <c r="S33">
        <f t="shared" si="0"/>
        <v>1</v>
      </c>
      <c r="T33" s="5">
        <f t="shared" si="1"/>
        <v>0</v>
      </c>
      <c r="U33" s="5">
        <f t="shared" si="2"/>
        <v>0</v>
      </c>
      <c r="V33" s="5">
        <f t="shared" si="3"/>
        <v>0</v>
      </c>
      <c r="W33" s="5">
        <f t="shared" si="4"/>
        <v>1</v>
      </c>
      <c r="X33" s="5">
        <f t="shared" si="5"/>
        <v>0</v>
      </c>
      <c r="Y33" s="5">
        <f t="shared" si="6"/>
        <v>0</v>
      </c>
    </row>
    <row r="34" spans="1:25" ht="15.75" customHeight="1">
      <c r="A34" s="15" t="s">
        <v>1096</v>
      </c>
      <c r="B34" s="15" t="s">
        <v>1860</v>
      </c>
      <c r="C34" s="15" t="s">
        <v>1097</v>
      </c>
      <c r="D34" s="15" t="s">
        <v>115</v>
      </c>
      <c r="E34" s="2" t="s">
        <v>19</v>
      </c>
      <c r="F34" s="15" t="s">
        <v>29</v>
      </c>
      <c r="G34" s="2" t="s">
        <v>1851</v>
      </c>
      <c r="H34" s="2"/>
      <c r="I34" s="16" t="s">
        <v>2003</v>
      </c>
      <c r="J34" s="2" t="s">
        <v>19</v>
      </c>
      <c r="K34" s="4">
        <v>0</v>
      </c>
      <c r="L34" s="2">
        <v>25</v>
      </c>
      <c r="M34" s="2">
        <v>26</v>
      </c>
      <c r="N34" s="19">
        <v>25</v>
      </c>
      <c r="O34" s="2">
        <v>19</v>
      </c>
      <c r="P34" s="2">
        <v>21</v>
      </c>
      <c r="R34" s="15" t="s">
        <v>1858</v>
      </c>
      <c r="S34">
        <f t="shared" si="0"/>
        <v>1</v>
      </c>
      <c r="T34" s="5">
        <f t="shared" si="1"/>
        <v>1</v>
      </c>
      <c r="U34" s="5">
        <f t="shared" si="2"/>
        <v>0</v>
      </c>
      <c r="V34" s="5">
        <f t="shared" si="3"/>
        <v>0</v>
      </c>
      <c r="W34" s="5">
        <f t="shared" si="4"/>
        <v>0</v>
      </c>
      <c r="X34" s="5">
        <f t="shared" si="5"/>
        <v>0</v>
      </c>
      <c r="Y34" s="5">
        <f t="shared" si="6"/>
        <v>0</v>
      </c>
    </row>
    <row r="35" spans="1:25" ht="15.75" customHeight="1">
      <c r="A35" s="19" t="s">
        <v>638</v>
      </c>
      <c r="B35" s="2" t="s">
        <v>1856</v>
      </c>
      <c r="C35" s="2" t="s">
        <v>639</v>
      </c>
      <c r="D35" s="2" t="s">
        <v>115</v>
      </c>
      <c r="E35" s="2" t="s">
        <v>19</v>
      </c>
      <c r="F35" s="2" t="s">
        <v>29</v>
      </c>
      <c r="G35" s="2" t="s">
        <v>1842</v>
      </c>
      <c r="H35" s="2"/>
      <c r="I35" s="16" t="s">
        <v>2003</v>
      </c>
      <c r="J35" s="2" t="s">
        <v>19</v>
      </c>
      <c r="K35" s="19">
        <v>19</v>
      </c>
      <c r="L35" s="2">
        <v>24</v>
      </c>
      <c r="M35" s="2">
        <v>27</v>
      </c>
      <c r="N35" s="4">
        <v>14</v>
      </c>
      <c r="O35" s="2">
        <v>24</v>
      </c>
      <c r="P35" s="2">
        <v>25</v>
      </c>
      <c r="R35" t="s">
        <v>1773</v>
      </c>
      <c r="S35">
        <f t="shared" si="0"/>
        <v>3</v>
      </c>
      <c r="T35" s="5">
        <f t="shared" si="1"/>
        <v>1</v>
      </c>
      <c r="U35" s="5">
        <f t="shared" si="2"/>
        <v>0</v>
      </c>
      <c r="V35" s="5">
        <f t="shared" si="3"/>
        <v>0</v>
      </c>
      <c r="W35" s="5">
        <f t="shared" si="4"/>
        <v>0</v>
      </c>
      <c r="X35" s="5">
        <f t="shared" si="5"/>
        <v>0</v>
      </c>
      <c r="Y35" s="5">
        <f t="shared" si="6"/>
        <v>0</v>
      </c>
    </row>
    <row r="36" spans="1:25" ht="15.75" customHeight="1">
      <c r="A36" s="2" t="s">
        <v>564</v>
      </c>
      <c r="B36" s="2" t="s">
        <v>501</v>
      </c>
      <c r="C36" s="2" t="s">
        <v>565</v>
      </c>
      <c r="D36" s="2" t="s">
        <v>115</v>
      </c>
      <c r="E36" s="2" t="s">
        <v>19</v>
      </c>
      <c r="F36" s="2" t="s">
        <v>29</v>
      </c>
      <c r="G36" s="15" t="s">
        <v>1842</v>
      </c>
      <c r="H36" s="15"/>
      <c r="I36" s="16" t="s">
        <v>2003</v>
      </c>
      <c r="J36" s="2" t="s">
        <v>19</v>
      </c>
      <c r="K36" s="19">
        <v>18</v>
      </c>
      <c r="L36" s="2">
        <v>26</v>
      </c>
      <c r="M36" s="2">
        <v>33</v>
      </c>
      <c r="N36" s="22">
        <v>15</v>
      </c>
      <c r="O36" s="2">
        <v>25</v>
      </c>
      <c r="P36" s="2">
        <v>27</v>
      </c>
      <c r="R36" t="s">
        <v>1816</v>
      </c>
      <c r="S36">
        <f t="shared" si="0"/>
        <v>27</v>
      </c>
      <c r="T36" s="5">
        <f t="shared" si="1"/>
        <v>11</v>
      </c>
      <c r="U36" s="5">
        <f t="shared" si="2"/>
        <v>2</v>
      </c>
      <c r="V36" s="5">
        <f t="shared" si="3"/>
        <v>0</v>
      </c>
      <c r="W36" s="5">
        <f t="shared" si="4"/>
        <v>1</v>
      </c>
      <c r="X36" s="5">
        <f t="shared" si="5"/>
        <v>0</v>
      </c>
      <c r="Y36" s="5">
        <f t="shared" si="6"/>
        <v>5</v>
      </c>
    </row>
    <row r="37" spans="1:25" ht="15.75" customHeight="1">
      <c r="A37" s="2" t="s">
        <v>624</v>
      </c>
      <c r="B37" s="2" t="s">
        <v>501</v>
      </c>
      <c r="C37" s="2" t="s">
        <v>625</v>
      </c>
      <c r="D37" s="2" t="s">
        <v>115</v>
      </c>
      <c r="E37" s="2" t="s">
        <v>19</v>
      </c>
      <c r="F37" s="2" t="s">
        <v>29</v>
      </c>
      <c r="G37" s="15" t="s">
        <v>1842</v>
      </c>
      <c r="H37" s="15"/>
      <c r="I37" s="16" t="s">
        <v>2003</v>
      </c>
      <c r="J37" s="2" t="s">
        <v>19</v>
      </c>
      <c r="K37" s="4">
        <v>0</v>
      </c>
      <c r="L37" s="2">
        <v>24</v>
      </c>
      <c r="M37" s="2">
        <v>31</v>
      </c>
      <c r="N37" s="4">
        <v>0</v>
      </c>
      <c r="O37" s="2">
        <v>25</v>
      </c>
      <c r="P37" s="2">
        <v>23</v>
      </c>
      <c r="R37" s="2" t="s">
        <v>574</v>
      </c>
      <c r="S37">
        <f t="shared" si="0"/>
        <v>47</v>
      </c>
      <c r="T37" s="5">
        <f t="shared" si="1"/>
        <v>45</v>
      </c>
      <c r="U37" s="5">
        <f t="shared" si="2"/>
        <v>0</v>
      </c>
      <c r="V37" s="5">
        <f t="shared" si="3"/>
        <v>0</v>
      </c>
      <c r="W37" s="5">
        <f t="shared" si="4"/>
        <v>1</v>
      </c>
      <c r="X37" s="5">
        <f t="shared" si="5"/>
        <v>0</v>
      </c>
      <c r="Y37" s="5">
        <f t="shared" si="6"/>
        <v>0</v>
      </c>
    </row>
    <row r="38" spans="1:25" ht="15.75" customHeight="1">
      <c r="A38" s="2" t="s">
        <v>556</v>
      </c>
      <c r="B38" s="2" t="s">
        <v>489</v>
      </c>
      <c r="C38" s="2" t="s">
        <v>1821</v>
      </c>
      <c r="D38" s="2" t="s">
        <v>491</v>
      </c>
      <c r="E38" s="2" t="s">
        <v>19</v>
      </c>
      <c r="F38" s="2" t="s">
        <v>29</v>
      </c>
      <c r="G38" s="2" t="s">
        <v>1852</v>
      </c>
      <c r="H38" s="2"/>
      <c r="I38" s="16" t="s">
        <v>2003</v>
      </c>
      <c r="J38" s="2" t="s">
        <v>19</v>
      </c>
      <c r="K38" s="66">
        <v>10</v>
      </c>
      <c r="L38" s="2">
        <v>24</v>
      </c>
      <c r="M38" s="2">
        <v>27</v>
      </c>
      <c r="N38" s="20">
        <v>0</v>
      </c>
      <c r="O38" s="2">
        <v>22</v>
      </c>
      <c r="P38" s="22">
        <v>13</v>
      </c>
      <c r="R38" s="2" t="s">
        <v>720</v>
      </c>
      <c r="S38">
        <f t="shared" si="0"/>
        <v>4</v>
      </c>
      <c r="T38" s="5">
        <f t="shared" si="1"/>
        <v>0</v>
      </c>
      <c r="U38" s="5">
        <f t="shared" si="2"/>
        <v>0</v>
      </c>
      <c r="V38" s="5">
        <f t="shared" si="3"/>
        <v>0</v>
      </c>
      <c r="W38" s="5">
        <f t="shared" si="4"/>
        <v>0</v>
      </c>
      <c r="X38" s="5">
        <f t="shared" si="5"/>
        <v>0</v>
      </c>
      <c r="Y38" s="5">
        <f t="shared" si="6"/>
        <v>0</v>
      </c>
    </row>
    <row r="39" spans="1:25" ht="15.75" customHeight="1">
      <c r="A39" s="2" t="s">
        <v>1080</v>
      </c>
      <c r="B39" s="2" t="s">
        <v>489</v>
      </c>
      <c r="C39" s="2" t="s">
        <v>1081</v>
      </c>
      <c r="D39" s="2" t="s">
        <v>491</v>
      </c>
      <c r="E39" s="2" t="s">
        <v>19</v>
      </c>
      <c r="F39" s="2" t="s">
        <v>29</v>
      </c>
      <c r="G39" s="2" t="s">
        <v>1851</v>
      </c>
      <c r="H39" s="2"/>
      <c r="I39" s="16" t="s">
        <v>2003</v>
      </c>
      <c r="J39" s="2" t="s">
        <v>19</v>
      </c>
      <c r="K39" s="4">
        <v>0</v>
      </c>
      <c r="L39" s="2">
        <v>22</v>
      </c>
      <c r="M39" s="2">
        <v>26</v>
      </c>
      <c r="N39" s="20">
        <v>0</v>
      </c>
      <c r="O39" s="2">
        <v>22</v>
      </c>
      <c r="P39" s="22">
        <v>14</v>
      </c>
      <c r="R39" t="s">
        <v>517</v>
      </c>
      <c r="S39">
        <f t="shared" si="0"/>
        <v>63</v>
      </c>
      <c r="T39" s="5">
        <f t="shared" si="1"/>
        <v>5</v>
      </c>
      <c r="U39" s="5">
        <f t="shared" si="2"/>
        <v>0</v>
      </c>
      <c r="V39" s="5">
        <f t="shared" si="3"/>
        <v>1</v>
      </c>
      <c r="W39" s="5">
        <f t="shared" si="4"/>
        <v>4</v>
      </c>
      <c r="X39" s="5">
        <f t="shared" si="5"/>
        <v>0</v>
      </c>
      <c r="Y39" s="5">
        <f t="shared" si="6"/>
        <v>0</v>
      </c>
    </row>
    <row r="40" spans="1:25" ht="15.75" customHeight="1">
      <c r="A40" s="2" t="s">
        <v>492</v>
      </c>
      <c r="B40" s="2" t="s">
        <v>489</v>
      </c>
      <c r="C40" s="2" t="s">
        <v>493</v>
      </c>
      <c r="D40" s="2" t="s">
        <v>491</v>
      </c>
      <c r="E40" s="2" t="s">
        <v>19</v>
      </c>
      <c r="F40" s="2" t="s">
        <v>29</v>
      </c>
      <c r="G40" s="2" t="s">
        <v>1842</v>
      </c>
      <c r="H40" s="2"/>
      <c r="I40" s="16" t="s">
        <v>2003</v>
      </c>
      <c r="J40" s="2" t="s">
        <v>19</v>
      </c>
      <c r="K40" s="20">
        <v>11</v>
      </c>
      <c r="L40" s="2">
        <v>23</v>
      </c>
      <c r="M40" s="2">
        <v>26</v>
      </c>
      <c r="N40" s="20">
        <v>0</v>
      </c>
      <c r="O40" s="2">
        <v>23</v>
      </c>
      <c r="P40" s="2">
        <v>15</v>
      </c>
      <c r="R40" s="15" t="s">
        <v>1811</v>
      </c>
      <c r="S40">
        <f t="shared" si="0"/>
        <v>2</v>
      </c>
      <c r="T40" s="5">
        <f t="shared" si="1"/>
        <v>0</v>
      </c>
      <c r="U40" s="5">
        <f t="shared" si="2"/>
        <v>1</v>
      </c>
      <c r="V40" s="5">
        <f t="shared" si="3"/>
        <v>1</v>
      </c>
      <c r="W40" s="5">
        <f t="shared" si="4"/>
        <v>1</v>
      </c>
      <c r="X40" s="5">
        <f t="shared" si="5"/>
        <v>1</v>
      </c>
      <c r="Y40" s="5">
        <f t="shared" si="6"/>
        <v>1</v>
      </c>
    </row>
    <row r="41" spans="1:25" ht="15.75" customHeight="1">
      <c r="A41" s="2" t="s">
        <v>488</v>
      </c>
      <c r="B41" s="2" t="s">
        <v>489</v>
      </c>
      <c r="C41" s="2" t="s">
        <v>490</v>
      </c>
      <c r="D41" s="2" t="s">
        <v>491</v>
      </c>
      <c r="E41" s="2" t="s">
        <v>19</v>
      </c>
      <c r="F41" s="2" t="s">
        <v>29</v>
      </c>
      <c r="G41" s="2" t="s">
        <v>1842</v>
      </c>
      <c r="H41" s="2"/>
      <c r="I41" s="16" t="s">
        <v>2003</v>
      </c>
      <c r="J41" s="2" t="s">
        <v>19</v>
      </c>
      <c r="K41" s="20">
        <v>12</v>
      </c>
      <c r="L41" s="2">
        <v>25</v>
      </c>
      <c r="M41" s="2">
        <v>27</v>
      </c>
      <c r="N41" s="20">
        <v>0</v>
      </c>
      <c r="O41" s="2">
        <v>24</v>
      </c>
      <c r="P41" s="2">
        <v>16</v>
      </c>
      <c r="R41" s="15" t="s">
        <v>1810</v>
      </c>
      <c r="S41">
        <f t="shared" si="0"/>
        <v>2</v>
      </c>
      <c r="T41" s="5">
        <f t="shared" si="1"/>
        <v>0</v>
      </c>
      <c r="U41" s="5">
        <f t="shared" si="2"/>
        <v>0</v>
      </c>
      <c r="V41" s="5">
        <f t="shared" si="3"/>
        <v>0</v>
      </c>
      <c r="W41" s="5">
        <f t="shared" si="4"/>
        <v>0</v>
      </c>
      <c r="X41" s="5">
        <f t="shared" si="5"/>
        <v>0</v>
      </c>
      <c r="Y41" s="5">
        <f t="shared" si="6"/>
        <v>0</v>
      </c>
    </row>
    <row r="42" spans="1:25" ht="15.75" customHeight="1">
      <c r="A42" t="s">
        <v>1768</v>
      </c>
      <c r="B42" s="40" t="s">
        <v>1861</v>
      </c>
      <c r="C42" t="s">
        <v>1769</v>
      </c>
      <c r="D42" t="s">
        <v>218</v>
      </c>
      <c r="E42" s="2" t="s">
        <v>19</v>
      </c>
      <c r="F42" s="56" t="s">
        <v>29</v>
      </c>
      <c r="G42" s="2" t="s">
        <v>1842</v>
      </c>
      <c r="H42" s="2"/>
      <c r="I42" s="16" t="s">
        <v>2003</v>
      </c>
      <c r="J42" t="s">
        <v>19</v>
      </c>
      <c r="K42">
        <v>24</v>
      </c>
      <c r="L42">
        <v>27</v>
      </c>
      <c r="M42">
        <v>26</v>
      </c>
      <c r="N42">
        <v>27</v>
      </c>
      <c r="O42">
        <v>24</v>
      </c>
      <c r="P42">
        <v>27</v>
      </c>
      <c r="R42" s="15" t="s">
        <v>1812</v>
      </c>
      <c r="S42">
        <f t="shared" si="0"/>
        <v>2</v>
      </c>
      <c r="T42" s="5">
        <f t="shared" si="1"/>
        <v>1</v>
      </c>
      <c r="U42" s="5">
        <f t="shared" si="2"/>
        <v>1</v>
      </c>
      <c r="V42" s="5">
        <f t="shared" si="3"/>
        <v>0</v>
      </c>
      <c r="W42" s="5">
        <f t="shared" si="4"/>
        <v>0</v>
      </c>
      <c r="X42" s="5">
        <f t="shared" si="5"/>
        <v>0</v>
      </c>
      <c r="Y42" s="5">
        <f t="shared" si="6"/>
        <v>0</v>
      </c>
    </row>
    <row r="43" spans="1:25" ht="15.75" customHeight="1">
      <c r="A43" s="2" t="s">
        <v>1089</v>
      </c>
      <c r="B43" s="2" t="s">
        <v>489</v>
      </c>
      <c r="C43" s="2" t="s">
        <v>1090</v>
      </c>
      <c r="D43" s="2" t="s">
        <v>99</v>
      </c>
      <c r="E43" s="2" t="s">
        <v>19</v>
      </c>
      <c r="F43" s="2" t="s">
        <v>29</v>
      </c>
      <c r="G43" s="2" t="s">
        <v>1851</v>
      </c>
      <c r="H43" s="2"/>
      <c r="I43" s="16" t="s">
        <v>2003</v>
      </c>
      <c r="J43" s="2" t="s">
        <v>19</v>
      </c>
      <c r="K43" s="4">
        <v>0</v>
      </c>
      <c r="L43" s="2">
        <v>22</v>
      </c>
      <c r="M43" s="2">
        <v>26</v>
      </c>
      <c r="N43" s="4">
        <v>0</v>
      </c>
      <c r="O43" s="2">
        <v>21</v>
      </c>
      <c r="P43" s="20">
        <v>9</v>
      </c>
      <c r="R43" s="15" t="s">
        <v>1860</v>
      </c>
      <c r="S43">
        <f t="shared" si="0"/>
        <v>1</v>
      </c>
      <c r="T43" s="5">
        <f t="shared" si="1"/>
        <v>1</v>
      </c>
      <c r="U43" s="5">
        <f t="shared" si="2"/>
        <v>0</v>
      </c>
      <c r="V43" s="5">
        <f t="shared" si="3"/>
        <v>0</v>
      </c>
      <c r="W43" s="5">
        <f t="shared" si="4"/>
        <v>0</v>
      </c>
      <c r="X43" s="5">
        <f t="shared" si="5"/>
        <v>0</v>
      </c>
      <c r="Y43" s="5">
        <f t="shared" si="6"/>
        <v>0</v>
      </c>
    </row>
    <row r="44" spans="1:25" ht="15.75" customHeight="1">
      <c r="A44" s="2" t="s">
        <v>566</v>
      </c>
      <c r="B44" s="2" t="s">
        <v>501</v>
      </c>
      <c r="C44" s="2" t="s">
        <v>567</v>
      </c>
      <c r="D44" s="2" t="s">
        <v>347</v>
      </c>
      <c r="E44" s="2" t="s">
        <v>19</v>
      </c>
      <c r="F44" s="2" t="s">
        <v>13</v>
      </c>
      <c r="G44" s="15" t="s">
        <v>1842</v>
      </c>
      <c r="H44" s="15"/>
      <c r="I44" s="16" t="s">
        <v>2003</v>
      </c>
      <c r="J44" s="2" t="s">
        <v>19</v>
      </c>
      <c r="K44" s="19">
        <v>23</v>
      </c>
      <c r="L44" s="2">
        <v>24</v>
      </c>
      <c r="M44" s="2">
        <v>28</v>
      </c>
      <c r="N44" s="19">
        <v>24</v>
      </c>
      <c r="O44" s="2">
        <v>23</v>
      </c>
      <c r="P44" s="2">
        <v>29</v>
      </c>
      <c r="R44" s="15" t="s">
        <v>1818</v>
      </c>
      <c r="S44">
        <f t="shared" si="0"/>
        <v>2</v>
      </c>
      <c r="T44" s="5">
        <f t="shared" si="1"/>
        <v>2</v>
      </c>
      <c r="U44" s="5">
        <f t="shared" si="2"/>
        <v>0</v>
      </c>
      <c r="V44" s="5">
        <f t="shared" si="3"/>
        <v>0</v>
      </c>
      <c r="W44" s="5">
        <f t="shared" si="4"/>
        <v>0</v>
      </c>
      <c r="X44" s="5">
        <f t="shared" si="5"/>
        <v>0</v>
      </c>
      <c r="Y44" s="5">
        <f t="shared" si="6"/>
        <v>0</v>
      </c>
    </row>
    <row r="45" spans="1:25" ht="15.75" customHeight="1">
      <c r="A45" s="2" t="s">
        <v>640</v>
      </c>
      <c r="B45" s="2" t="s">
        <v>501</v>
      </c>
      <c r="C45" s="2" t="s">
        <v>641</v>
      </c>
      <c r="D45" s="2" t="s">
        <v>347</v>
      </c>
      <c r="E45" s="2" t="s">
        <v>19</v>
      </c>
      <c r="F45" s="2" t="s">
        <v>13</v>
      </c>
      <c r="G45" s="15" t="s">
        <v>1842</v>
      </c>
      <c r="H45" s="15"/>
      <c r="I45" s="16" t="s">
        <v>2003</v>
      </c>
      <c r="J45" s="2" t="s">
        <v>19</v>
      </c>
      <c r="K45" s="4">
        <v>0</v>
      </c>
      <c r="L45" s="2">
        <v>20</v>
      </c>
      <c r="M45" s="2">
        <v>25</v>
      </c>
      <c r="N45" s="4">
        <v>0</v>
      </c>
      <c r="O45" s="2">
        <v>24</v>
      </c>
      <c r="P45" s="2">
        <v>28</v>
      </c>
      <c r="R45" s="40" t="s">
        <v>1861</v>
      </c>
      <c r="S45">
        <f t="shared" si="0"/>
        <v>1</v>
      </c>
      <c r="T45" s="5">
        <f t="shared" si="1"/>
        <v>0</v>
      </c>
      <c r="U45" s="5">
        <f t="shared" si="2"/>
        <v>0</v>
      </c>
      <c r="V45" s="5">
        <f t="shared" si="3"/>
        <v>0</v>
      </c>
      <c r="W45" s="5">
        <f t="shared" si="4"/>
        <v>0</v>
      </c>
      <c r="X45" s="5">
        <f t="shared" si="5"/>
        <v>0</v>
      </c>
      <c r="Y45" s="5">
        <f t="shared" si="6"/>
        <v>0</v>
      </c>
    </row>
    <row r="46" spans="1:25" ht="15.75" customHeight="1">
      <c r="A46" s="19" t="s">
        <v>568</v>
      </c>
      <c r="B46" s="2" t="s">
        <v>501</v>
      </c>
      <c r="C46" s="2" t="s">
        <v>569</v>
      </c>
      <c r="D46" s="2" t="s">
        <v>347</v>
      </c>
      <c r="E46" s="2" t="s">
        <v>19</v>
      </c>
      <c r="F46" s="2" t="s">
        <v>13</v>
      </c>
      <c r="G46" s="15" t="s">
        <v>1842</v>
      </c>
      <c r="H46" s="15"/>
      <c r="I46" s="16" t="s">
        <v>2003</v>
      </c>
      <c r="J46" s="2" t="s">
        <v>19</v>
      </c>
      <c r="K46" s="4">
        <v>0</v>
      </c>
      <c r="L46" s="2">
        <v>22</v>
      </c>
      <c r="M46" s="2">
        <v>29</v>
      </c>
      <c r="N46" s="20">
        <v>0</v>
      </c>
      <c r="O46" s="2">
        <v>25</v>
      </c>
      <c r="P46" s="2">
        <v>28</v>
      </c>
      <c r="R46" s="2" t="s">
        <v>489</v>
      </c>
      <c r="S46">
        <f t="shared" si="0"/>
        <v>37</v>
      </c>
      <c r="T46" s="5">
        <f t="shared" si="1"/>
        <v>36</v>
      </c>
      <c r="U46" s="5">
        <f t="shared" si="2"/>
        <v>0</v>
      </c>
      <c r="V46" s="5">
        <f t="shared" si="3"/>
        <v>0</v>
      </c>
      <c r="W46" s="5">
        <f t="shared" si="4"/>
        <v>37</v>
      </c>
      <c r="X46" s="5">
        <f t="shared" si="5"/>
        <v>0</v>
      </c>
      <c r="Y46" s="5">
        <f t="shared" si="6"/>
        <v>8</v>
      </c>
    </row>
    <row r="47" spans="1:25" ht="15.75" customHeight="1">
      <c r="A47" s="2" t="s">
        <v>1066</v>
      </c>
      <c r="B47" s="2" t="s">
        <v>501</v>
      </c>
      <c r="C47" s="2" t="s">
        <v>1067</v>
      </c>
      <c r="D47" s="2" t="s">
        <v>347</v>
      </c>
      <c r="E47" s="2" t="s">
        <v>19</v>
      </c>
      <c r="F47" s="2" t="s">
        <v>29</v>
      </c>
      <c r="G47" s="15" t="s">
        <v>1849</v>
      </c>
      <c r="H47" s="15"/>
      <c r="I47" s="16" t="s">
        <v>2003</v>
      </c>
      <c r="J47" s="2" t="s">
        <v>19</v>
      </c>
      <c r="K47" s="4">
        <v>0</v>
      </c>
      <c r="L47" s="2">
        <v>25</v>
      </c>
      <c r="M47" s="2">
        <v>30</v>
      </c>
      <c r="N47" s="19">
        <v>25</v>
      </c>
      <c r="O47" s="2">
        <v>26</v>
      </c>
      <c r="P47" s="2">
        <v>26</v>
      </c>
      <c r="R47" s="2" t="s">
        <v>561</v>
      </c>
      <c r="S47">
        <f t="shared" si="0"/>
        <v>8</v>
      </c>
      <c r="T47" s="5">
        <f t="shared" si="1"/>
        <v>0</v>
      </c>
      <c r="U47" s="5">
        <f t="shared" si="2"/>
        <v>0</v>
      </c>
      <c r="V47" s="5">
        <f t="shared" si="3"/>
        <v>0</v>
      </c>
      <c r="W47" s="5">
        <f t="shared" si="4"/>
        <v>0</v>
      </c>
      <c r="X47" s="5">
        <f t="shared" si="5"/>
        <v>0</v>
      </c>
      <c r="Y47" s="5">
        <f t="shared" si="6"/>
        <v>0</v>
      </c>
    </row>
    <row r="48" spans="1:25" ht="15.75" customHeight="1">
      <c r="A48" s="2" t="s">
        <v>516</v>
      </c>
      <c r="B48" t="s">
        <v>517</v>
      </c>
      <c r="C48" s="2" t="s">
        <v>518</v>
      </c>
      <c r="D48" s="2" t="s">
        <v>519</v>
      </c>
      <c r="E48" s="2" t="s">
        <v>19</v>
      </c>
      <c r="F48" s="2" t="s">
        <v>29</v>
      </c>
      <c r="G48" s="2" t="s">
        <v>1842</v>
      </c>
      <c r="H48" s="2"/>
      <c r="I48" s="16" t="s">
        <v>2003</v>
      </c>
      <c r="J48" s="2" t="s">
        <v>19</v>
      </c>
      <c r="K48" s="6">
        <v>15</v>
      </c>
      <c r="L48" s="2">
        <v>26</v>
      </c>
      <c r="M48" s="2">
        <v>24</v>
      </c>
      <c r="N48" s="4">
        <v>14</v>
      </c>
      <c r="O48" s="2">
        <v>20</v>
      </c>
      <c r="P48" s="2">
        <v>19</v>
      </c>
      <c r="R48" s="2" t="s">
        <v>1813</v>
      </c>
      <c r="S48">
        <f t="shared" si="0"/>
        <v>3</v>
      </c>
      <c r="T48" s="5">
        <f t="shared" si="1"/>
        <v>1</v>
      </c>
      <c r="U48" s="5">
        <f t="shared" si="2"/>
        <v>0</v>
      </c>
      <c r="V48" s="5">
        <f t="shared" si="3"/>
        <v>0</v>
      </c>
      <c r="W48" s="5">
        <f t="shared" si="4"/>
        <v>1</v>
      </c>
      <c r="X48" s="5">
        <f t="shared" si="5"/>
        <v>0</v>
      </c>
      <c r="Y48" s="5">
        <f t="shared" si="6"/>
        <v>0</v>
      </c>
    </row>
    <row r="49" spans="1:25" ht="15.75" customHeight="1">
      <c r="A49" s="19" t="s">
        <v>550</v>
      </c>
      <c r="B49" t="s">
        <v>517</v>
      </c>
      <c r="C49" s="2" t="s">
        <v>551</v>
      </c>
      <c r="D49" s="2" t="s">
        <v>519</v>
      </c>
      <c r="E49" s="2" t="s">
        <v>19</v>
      </c>
      <c r="F49" s="2" t="s">
        <v>29</v>
      </c>
      <c r="G49" s="2" t="s">
        <v>1842</v>
      </c>
      <c r="H49" s="2"/>
      <c r="I49" s="16" t="s">
        <v>2003</v>
      </c>
      <c r="J49" s="2" t="s">
        <v>19</v>
      </c>
      <c r="K49" s="2">
        <v>17</v>
      </c>
      <c r="L49" s="2">
        <v>27</v>
      </c>
      <c r="M49" s="2">
        <v>28</v>
      </c>
      <c r="N49" s="22">
        <v>15</v>
      </c>
      <c r="O49" s="2">
        <v>27</v>
      </c>
      <c r="P49" s="2">
        <v>22</v>
      </c>
    </row>
    <row r="50" spans="1:25" ht="15.75" customHeight="1">
      <c r="A50" s="2" t="s">
        <v>595</v>
      </c>
      <c r="B50" s="2" t="s">
        <v>501</v>
      </c>
      <c r="C50" s="2" t="s">
        <v>596</v>
      </c>
      <c r="D50" s="2" t="s">
        <v>458</v>
      </c>
      <c r="E50" s="2" t="s">
        <v>19</v>
      </c>
      <c r="F50" s="2" t="s">
        <v>29</v>
      </c>
      <c r="G50" s="15" t="s">
        <v>1842</v>
      </c>
      <c r="H50" s="15"/>
      <c r="I50" s="16" t="s">
        <v>2003</v>
      </c>
      <c r="J50" s="2" t="s">
        <v>19</v>
      </c>
      <c r="K50" s="20">
        <v>0</v>
      </c>
      <c r="L50" s="2">
        <v>21</v>
      </c>
      <c r="M50" s="2">
        <v>25</v>
      </c>
      <c r="N50" s="20">
        <v>0</v>
      </c>
      <c r="O50" s="2">
        <v>22</v>
      </c>
      <c r="P50" s="2">
        <v>26</v>
      </c>
    </row>
    <row r="51" spans="1:25" ht="15.75" customHeight="1">
      <c r="A51" s="2" t="s">
        <v>642</v>
      </c>
      <c r="B51" s="2" t="s">
        <v>501</v>
      </c>
      <c r="C51" s="2" t="s">
        <v>643</v>
      </c>
      <c r="D51" s="2" t="s">
        <v>572</v>
      </c>
      <c r="E51" s="2" t="s">
        <v>19</v>
      </c>
      <c r="F51" s="2" t="s">
        <v>29</v>
      </c>
      <c r="G51" s="15" t="s">
        <v>1842</v>
      </c>
      <c r="H51" s="15"/>
      <c r="I51" s="16" t="s">
        <v>2003</v>
      </c>
      <c r="J51" s="2" t="s">
        <v>19</v>
      </c>
      <c r="K51" s="20">
        <v>0</v>
      </c>
      <c r="L51" s="2">
        <v>26</v>
      </c>
      <c r="M51" s="2">
        <v>26</v>
      </c>
      <c r="N51" s="20">
        <v>0</v>
      </c>
      <c r="O51" s="2">
        <v>24</v>
      </c>
      <c r="P51" s="2">
        <v>29</v>
      </c>
      <c r="R51" s="40" t="s">
        <v>1</v>
      </c>
      <c r="S51" t="s">
        <v>1864</v>
      </c>
      <c r="T51" s="3" t="s">
        <v>21</v>
      </c>
      <c r="U51" s="3" t="s">
        <v>22</v>
      </c>
      <c r="V51" s="3" t="s">
        <v>23</v>
      </c>
      <c r="W51" s="3" t="s">
        <v>24</v>
      </c>
      <c r="X51" s="3" t="s">
        <v>25</v>
      </c>
      <c r="Y51" s="3" t="s">
        <v>26</v>
      </c>
    </row>
    <row r="52" spans="1:25" ht="15.75" customHeight="1">
      <c r="A52" s="19" t="s">
        <v>570</v>
      </c>
      <c r="B52" s="2" t="s">
        <v>501</v>
      </c>
      <c r="C52" s="2" t="s">
        <v>571</v>
      </c>
      <c r="D52" s="2" t="s">
        <v>572</v>
      </c>
      <c r="E52" s="2" t="s">
        <v>19</v>
      </c>
      <c r="F52" s="2" t="s">
        <v>29</v>
      </c>
      <c r="G52" s="15" t="s">
        <v>1842</v>
      </c>
      <c r="H52" s="15"/>
      <c r="I52" s="16" t="s">
        <v>2003</v>
      </c>
      <c r="J52" s="2" t="s">
        <v>19</v>
      </c>
      <c r="K52" s="4">
        <v>0</v>
      </c>
      <c r="L52" s="2">
        <v>21</v>
      </c>
      <c r="M52" s="2">
        <v>26</v>
      </c>
      <c r="N52" s="4">
        <v>0</v>
      </c>
      <c r="O52" s="2">
        <v>25</v>
      </c>
      <c r="P52" s="2">
        <v>26</v>
      </c>
      <c r="R52" s="2" t="s">
        <v>1815</v>
      </c>
      <c r="S52">
        <f t="shared" ref="S52:S72" si="7">COUNTIF(B:B,R52)</f>
        <v>1</v>
      </c>
      <c r="T52" s="43">
        <f>T27/$S27*100</f>
        <v>100</v>
      </c>
      <c r="U52" s="43">
        <f t="shared" ref="U52:Y52" si="8">U27/$S27*100</f>
        <v>0</v>
      </c>
      <c r="V52" s="43">
        <f t="shared" si="8"/>
        <v>0</v>
      </c>
      <c r="W52" s="43">
        <f t="shared" si="8"/>
        <v>100</v>
      </c>
      <c r="X52" s="43">
        <f t="shared" si="8"/>
        <v>0</v>
      </c>
      <c r="Y52" s="43">
        <f t="shared" si="8"/>
        <v>0</v>
      </c>
    </row>
    <row r="53" spans="1:25" ht="15.75" customHeight="1">
      <c r="A53" s="2" t="s">
        <v>573</v>
      </c>
      <c r="B53" s="2" t="s">
        <v>574</v>
      </c>
      <c r="C53" s="2" t="s">
        <v>575</v>
      </c>
      <c r="D53" s="2" t="s">
        <v>572</v>
      </c>
      <c r="E53" s="2" t="s">
        <v>19</v>
      </c>
      <c r="F53" s="2" t="s">
        <v>29</v>
      </c>
      <c r="G53" s="2" t="s">
        <v>1842</v>
      </c>
      <c r="H53" s="2"/>
      <c r="I53" s="16" t="s">
        <v>2003</v>
      </c>
      <c r="J53" s="2" t="s">
        <v>19</v>
      </c>
      <c r="K53" s="4">
        <v>0</v>
      </c>
      <c r="L53" s="2">
        <v>27</v>
      </c>
      <c r="M53" s="2">
        <v>33</v>
      </c>
      <c r="N53" s="19">
        <v>26</v>
      </c>
      <c r="O53" s="2">
        <v>25</v>
      </c>
      <c r="P53" s="2">
        <v>26</v>
      </c>
      <c r="R53" s="2" t="s">
        <v>654</v>
      </c>
      <c r="S53">
        <f t="shared" si="7"/>
        <v>7</v>
      </c>
      <c r="T53" s="43">
        <f t="shared" ref="T53:Y53" si="9">T28/$S28*100</f>
        <v>57.142857142857139</v>
      </c>
      <c r="U53" s="43">
        <f t="shared" si="9"/>
        <v>0</v>
      </c>
      <c r="V53" s="43">
        <f t="shared" si="9"/>
        <v>0</v>
      </c>
      <c r="W53" s="43">
        <f t="shared" si="9"/>
        <v>28.571428571428569</v>
      </c>
      <c r="X53" s="43">
        <f t="shared" si="9"/>
        <v>0</v>
      </c>
      <c r="Y53" s="43">
        <f t="shared" si="9"/>
        <v>0</v>
      </c>
    </row>
    <row r="54" spans="1:25" ht="15.75" customHeight="1">
      <c r="A54" s="19" t="s">
        <v>1100</v>
      </c>
      <c r="B54" s="2" t="s">
        <v>489</v>
      </c>
      <c r="C54" s="2" t="s">
        <v>1101</v>
      </c>
      <c r="D54" s="2" t="s">
        <v>510</v>
      </c>
      <c r="E54" s="2" t="s">
        <v>19</v>
      </c>
      <c r="F54" s="2" t="s">
        <v>29</v>
      </c>
      <c r="G54" s="2" t="s">
        <v>1851</v>
      </c>
      <c r="H54" s="2"/>
      <c r="I54" s="16" t="s">
        <v>2003</v>
      </c>
      <c r="J54" s="2" t="s">
        <v>19</v>
      </c>
      <c r="K54" s="20">
        <v>0</v>
      </c>
      <c r="L54" s="2">
        <v>24</v>
      </c>
      <c r="M54" s="2">
        <v>22</v>
      </c>
      <c r="N54" s="20">
        <v>0</v>
      </c>
      <c r="O54" s="2">
        <v>22</v>
      </c>
      <c r="P54" s="2">
        <v>20</v>
      </c>
      <c r="R54" s="2" t="s">
        <v>501</v>
      </c>
      <c r="S54">
        <f t="shared" si="7"/>
        <v>78</v>
      </c>
      <c r="T54" s="43">
        <f t="shared" ref="T54:Y54" si="10">T29/$S29*100</f>
        <v>84.615384615384613</v>
      </c>
      <c r="U54" s="43">
        <f t="shared" si="10"/>
        <v>1.2820512820512819</v>
      </c>
      <c r="V54" s="43">
        <f t="shared" si="10"/>
        <v>3.8461538461538463</v>
      </c>
      <c r="W54" s="43">
        <f t="shared" si="10"/>
        <v>93.589743589743591</v>
      </c>
      <c r="X54" s="43">
        <f t="shared" si="10"/>
        <v>1.2820512820512819</v>
      </c>
      <c r="Y54" s="43">
        <f t="shared" si="10"/>
        <v>1.2820512820512819</v>
      </c>
    </row>
    <row r="55" spans="1:25" ht="15.75" customHeight="1">
      <c r="A55" s="19" t="s">
        <v>508</v>
      </c>
      <c r="B55" s="2" t="s">
        <v>501</v>
      </c>
      <c r="C55" s="2" t="s">
        <v>509</v>
      </c>
      <c r="D55" s="2" t="s">
        <v>510</v>
      </c>
      <c r="E55" s="2" t="s">
        <v>19</v>
      </c>
      <c r="F55" s="2" t="s">
        <v>29</v>
      </c>
      <c r="G55" s="15" t="s">
        <v>1842</v>
      </c>
      <c r="H55" s="15"/>
      <c r="I55" s="16" t="s">
        <v>2003</v>
      </c>
      <c r="J55" s="2" t="s">
        <v>19</v>
      </c>
      <c r="K55" s="20">
        <v>0</v>
      </c>
      <c r="L55" s="2">
        <v>25</v>
      </c>
      <c r="M55" s="2">
        <v>29</v>
      </c>
      <c r="N55" s="20">
        <v>0</v>
      </c>
      <c r="O55" s="2">
        <v>26</v>
      </c>
      <c r="P55" s="2">
        <v>25</v>
      </c>
      <c r="R55" s="2" t="s">
        <v>1855</v>
      </c>
      <c r="S55">
        <f t="shared" si="7"/>
        <v>1</v>
      </c>
      <c r="T55" s="43">
        <f t="shared" ref="T55:Y55" si="11">T31/$S31*100</f>
        <v>100</v>
      </c>
      <c r="U55" s="43">
        <f t="shared" si="11"/>
        <v>0</v>
      </c>
      <c r="V55" s="43">
        <f t="shared" si="11"/>
        <v>0</v>
      </c>
      <c r="W55" s="43">
        <f t="shared" si="11"/>
        <v>0</v>
      </c>
      <c r="X55" s="43">
        <f t="shared" si="11"/>
        <v>0</v>
      </c>
      <c r="Y55" s="43">
        <f t="shared" si="11"/>
        <v>0</v>
      </c>
    </row>
    <row r="56" spans="1:25" ht="15.75" customHeight="1">
      <c r="A56" s="2" t="s">
        <v>644</v>
      </c>
      <c r="B56" s="2" t="s">
        <v>501</v>
      </c>
      <c r="C56" s="2" t="s">
        <v>645</v>
      </c>
      <c r="D56" s="2" t="s">
        <v>510</v>
      </c>
      <c r="E56" s="2" t="s">
        <v>19</v>
      </c>
      <c r="F56" s="2" t="s">
        <v>29</v>
      </c>
      <c r="G56" s="15" t="s">
        <v>1842</v>
      </c>
      <c r="H56" s="15"/>
      <c r="I56" s="16" t="s">
        <v>2003</v>
      </c>
      <c r="J56" s="2" t="s">
        <v>19</v>
      </c>
      <c r="K56" s="4">
        <v>0</v>
      </c>
      <c r="L56" s="2">
        <v>27</v>
      </c>
      <c r="M56" s="2">
        <v>30</v>
      </c>
      <c r="N56" s="4">
        <v>0</v>
      </c>
      <c r="O56" s="2">
        <v>27</v>
      </c>
      <c r="P56" s="2">
        <v>32</v>
      </c>
      <c r="R56" s="2" t="s">
        <v>1857</v>
      </c>
      <c r="S56">
        <f t="shared" si="7"/>
        <v>1</v>
      </c>
      <c r="T56" s="43">
        <f t="shared" ref="T56:Y56" si="12">T32/$S32*100</f>
        <v>100</v>
      </c>
      <c r="U56" s="43">
        <f t="shared" si="12"/>
        <v>0</v>
      </c>
      <c r="V56" s="43">
        <f t="shared" si="12"/>
        <v>0</v>
      </c>
      <c r="W56" s="43">
        <f t="shared" si="12"/>
        <v>100</v>
      </c>
      <c r="X56" s="43">
        <f t="shared" si="12"/>
        <v>0</v>
      </c>
      <c r="Y56" s="43">
        <f t="shared" si="12"/>
        <v>0</v>
      </c>
    </row>
    <row r="57" spans="1:25" ht="15.75" customHeight="1">
      <c r="A57" s="2" t="s">
        <v>601</v>
      </c>
      <c r="B57" s="2" t="s">
        <v>1813</v>
      </c>
      <c r="C57" s="2" t="s">
        <v>602</v>
      </c>
      <c r="D57" s="2" t="s">
        <v>43</v>
      </c>
      <c r="E57" s="2" t="s">
        <v>19</v>
      </c>
      <c r="F57" s="2" t="s">
        <v>29</v>
      </c>
      <c r="G57" s="2" t="s">
        <v>1842</v>
      </c>
      <c r="H57" s="2"/>
      <c r="I57" s="16" t="s">
        <v>2003</v>
      </c>
      <c r="J57" s="2" t="s">
        <v>19</v>
      </c>
      <c r="K57" s="4">
        <v>0</v>
      </c>
      <c r="L57" s="2">
        <v>27</v>
      </c>
      <c r="M57" s="2">
        <v>26</v>
      </c>
      <c r="N57" s="4">
        <v>0</v>
      </c>
      <c r="O57" s="2">
        <v>22</v>
      </c>
      <c r="P57" s="19">
        <v>23</v>
      </c>
      <c r="R57" s="2" t="s">
        <v>1856</v>
      </c>
      <c r="S57">
        <f t="shared" si="7"/>
        <v>1</v>
      </c>
      <c r="T57" s="43">
        <f t="shared" ref="T57:Y57" si="13">T33/$S33*100</f>
        <v>0</v>
      </c>
      <c r="U57" s="43">
        <f t="shared" si="13"/>
        <v>0</v>
      </c>
      <c r="V57" s="43">
        <f t="shared" si="13"/>
        <v>0</v>
      </c>
      <c r="W57" s="43">
        <f t="shared" si="13"/>
        <v>100</v>
      </c>
      <c r="X57" s="43">
        <f t="shared" si="13"/>
        <v>0</v>
      </c>
      <c r="Y57" s="43">
        <f t="shared" si="13"/>
        <v>0</v>
      </c>
    </row>
    <row r="58" spans="1:25" ht="15.75" customHeight="1">
      <c r="A58" s="19" t="s">
        <v>1102</v>
      </c>
      <c r="B58" s="2" t="s">
        <v>489</v>
      </c>
      <c r="C58" s="2" t="s">
        <v>1103</v>
      </c>
      <c r="D58" s="2" t="s">
        <v>43</v>
      </c>
      <c r="E58" s="2" t="s">
        <v>19</v>
      </c>
      <c r="F58" s="2" t="s">
        <v>29</v>
      </c>
      <c r="G58" s="2" t="s">
        <v>1851</v>
      </c>
      <c r="H58" s="2"/>
      <c r="I58" s="16" t="s">
        <v>2003</v>
      </c>
      <c r="J58" s="2" t="s">
        <v>19</v>
      </c>
      <c r="K58" s="4">
        <v>0</v>
      </c>
      <c r="L58" s="2">
        <v>24</v>
      </c>
      <c r="M58" s="2">
        <v>23</v>
      </c>
      <c r="N58" s="4">
        <v>0</v>
      </c>
      <c r="O58" s="2">
        <v>24</v>
      </c>
      <c r="P58" s="2">
        <v>22</v>
      </c>
      <c r="R58" s="15" t="s">
        <v>1858</v>
      </c>
      <c r="S58">
        <f t="shared" si="7"/>
        <v>1</v>
      </c>
      <c r="T58" s="43">
        <f t="shared" ref="T58:Y58" si="14">T34/$S34*100</f>
        <v>100</v>
      </c>
      <c r="U58" s="43">
        <f t="shared" si="14"/>
        <v>0</v>
      </c>
      <c r="V58" s="43">
        <f t="shared" si="14"/>
        <v>0</v>
      </c>
      <c r="W58" s="43">
        <f t="shared" si="14"/>
        <v>0</v>
      </c>
      <c r="X58" s="43">
        <f t="shared" si="14"/>
        <v>0</v>
      </c>
      <c r="Y58" s="43">
        <f t="shared" si="14"/>
        <v>0</v>
      </c>
    </row>
    <row r="59" spans="1:25" ht="15.75" customHeight="1">
      <c r="A59" s="2" t="s">
        <v>599</v>
      </c>
      <c r="B59" s="2" t="s">
        <v>489</v>
      </c>
      <c r="C59" s="2" t="s">
        <v>600</v>
      </c>
      <c r="D59" s="2" t="s">
        <v>43</v>
      </c>
      <c r="E59" s="2" t="s">
        <v>19</v>
      </c>
      <c r="F59" s="2" t="s">
        <v>29</v>
      </c>
      <c r="G59" s="2" t="s">
        <v>1842</v>
      </c>
      <c r="H59" s="2"/>
      <c r="I59" s="16" t="s">
        <v>2003</v>
      </c>
      <c r="J59" s="2" t="s">
        <v>19</v>
      </c>
      <c r="K59" s="20">
        <v>0</v>
      </c>
      <c r="L59" s="2">
        <v>28</v>
      </c>
      <c r="M59" s="2">
        <v>31</v>
      </c>
      <c r="N59" s="20">
        <v>0</v>
      </c>
      <c r="O59" s="2">
        <v>29</v>
      </c>
      <c r="P59" s="2">
        <v>29</v>
      </c>
      <c r="R59" t="s">
        <v>1773</v>
      </c>
      <c r="S59">
        <f t="shared" si="7"/>
        <v>3</v>
      </c>
      <c r="T59" s="43">
        <f t="shared" ref="T59:Y59" si="15">T35/$S35*100</f>
        <v>33.333333333333329</v>
      </c>
      <c r="U59" s="43">
        <f t="shared" si="15"/>
        <v>0</v>
      </c>
      <c r="V59" s="43">
        <f t="shared" si="15"/>
        <v>0</v>
      </c>
      <c r="W59" s="43">
        <f t="shared" si="15"/>
        <v>0</v>
      </c>
      <c r="X59" s="43">
        <f t="shared" si="15"/>
        <v>0</v>
      </c>
      <c r="Y59" s="43">
        <f t="shared" si="15"/>
        <v>0</v>
      </c>
    </row>
    <row r="60" spans="1:25" ht="15.75" customHeight="1">
      <c r="A60" s="19" t="s">
        <v>660</v>
      </c>
      <c r="B60" s="2" t="s">
        <v>489</v>
      </c>
      <c r="C60" s="2" t="s">
        <v>661</v>
      </c>
      <c r="D60" s="2" t="s">
        <v>43</v>
      </c>
      <c r="E60" s="2" t="s">
        <v>19</v>
      </c>
      <c r="F60" s="2" t="s">
        <v>29</v>
      </c>
      <c r="G60" s="2" t="s">
        <v>1842</v>
      </c>
      <c r="H60" s="2"/>
      <c r="I60" s="16" t="s">
        <v>2003</v>
      </c>
      <c r="J60" s="2" t="s">
        <v>19</v>
      </c>
      <c r="K60" s="4">
        <v>0</v>
      </c>
      <c r="L60" s="2">
        <v>26</v>
      </c>
      <c r="M60" s="2">
        <v>28</v>
      </c>
      <c r="N60" s="4">
        <v>0</v>
      </c>
      <c r="O60" s="2">
        <v>29</v>
      </c>
      <c r="P60" s="2">
        <v>27</v>
      </c>
      <c r="R60" t="s">
        <v>1816</v>
      </c>
      <c r="S60">
        <f t="shared" si="7"/>
        <v>27</v>
      </c>
      <c r="T60" s="43">
        <f t="shared" ref="T60:Y60" si="16">T36/$S36*100</f>
        <v>40.74074074074074</v>
      </c>
      <c r="U60" s="43">
        <f t="shared" si="16"/>
        <v>7.4074074074074066</v>
      </c>
      <c r="V60" s="43">
        <f t="shared" si="16"/>
        <v>0</v>
      </c>
      <c r="W60" s="43">
        <f t="shared" si="16"/>
        <v>3.7037037037037033</v>
      </c>
      <c r="X60" s="43">
        <f t="shared" si="16"/>
        <v>0</v>
      </c>
      <c r="Y60" s="43">
        <f t="shared" si="16"/>
        <v>18.518518518518519</v>
      </c>
    </row>
    <row r="61" spans="1:25" ht="15.75" customHeight="1">
      <c r="A61" s="2" t="s">
        <v>544</v>
      </c>
      <c r="B61" s="2" t="s">
        <v>501</v>
      </c>
      <c r="C61" s="2" t="s">
        <v>545</v>
      </c>
      <c r="D61" s="2" t="s">
        <v>546</v>
      </c>
      <c r="E61" s="2" t="s">
        <v>19</v>
      </c>
      <c r="F61" s="2" t="s">
        <v>29</v>
      </c>
      <c r="G61" s="15" t="s">
        <v>1842</v>
      </c>
      <c r="H61" s="15"/>
      <c r="I61" s="16" t="s">
        <v>2003</v>
      </c>
      <c r="J61" s="2" t="s">
        <v>19</v>
      </c>
      <c r="K61" s="4">
        <v>0</v>
      </c>
      <c r="L61" s="2">
        <v>27</v>
      </c>
      <c r="M61" s="2">
        <v>30</v>
      </c>
      <c r="N61" s="20">
        <v>0</v>
      </c>
      <c r="O61" s="2">
        <v>26</v>
      </c>
      <c r="P61" s="2">
        <v>33</v>
      </c>
      <c r="R61" s="2" t="s">
        <v>574</v>
      </c>
      <c r="S61">
        <f t="shared" si="7"/>
        <v>47</v>
      </c>
      <c r="T61" s="43">
        <f t="shared" ref="T61:Y61" si="17">T37/$S37*100</f>
        <v>95.744680851063833</v>
      </c>
      <c r="U61" s="43">
        <f t="shared" si="17"/>
        <v>0</v>
      </c>
      <c r="V61" s="43">
        <f t="shared" si="17"/>
        <v>0</v>
      </c>
      <c r="W61" s="43">
        <f t="shared" si="17"/>
        <v>2.1276595744680851</v>
      </c>
      <c r="X61" s="43">
        <f t="shared" si="17"/>
        <v>0</v>
      </c>
      <c r="Y61" s="43">
        <f t="shared" si="17"/>
        <v>0</v>
      </c>
    </row>
    <row r="62" spans="1:25" ht="15.75" customHeight="1">
      <c r="A62" s="2" t="s">
        <v>603</v>
      </c>
      <c r="B62" s="2" t="s">
        <v>561</v>
      </c>
      <c r="C62" s="2" t="s">
        <v>604</v>
      </c>
      <c r="D62" s="2" t="s">
        <v>275</v>
      </c>
      <c r="E62" s="2" t="s">
        <v>19</v>
      </c>
      <c r="F62" s="2" t="s">
        <v>29</v>
      </c>
      <c r="G62" s="2" t="s">
        <v>1842</v>
      </c>
      <c r="H62" s="2"/>
      <c r="I62" s="16" t="s">
        <v>2003</v>
      </c>
      <c r="J62" s="2" t="s">
        <v>19</v>
      </c>
      <c r="K62" s="19">
        <v>23</v>
      </c>
      <c r="L62" s="2">
        <v>28</v>
      </c>
      <c r="M62" s="2">
        <v>29</v>
      </c>
      <c r="N62" s="19">
        <v>39</v>
      </c>
      <c r="O62" s="2">
        <v>22</v>
      </c>
      <c r="P62" s="2">
        <v>26</v>
      </c>
      <c r="R62" s="2" t="s">
        <v>720</v>
      </c>
      <c r="S62">
        <f t="shared" si="7"/>
        <v>4</v>
      </c>
      <c r="T62" s="43">
        <f t="shared" ref="T62:Y62" si="18">T38/$S38*100</f>
        <v>0</v>
      </c>
      <c r="U62" s="43">
        <f t="shared" si="18"/>
        <v>0</v>
      </c>
      <c r="V62" s="43">
        <f t="shared" si="18"/>
        <v>0</v>
      </c>
      <c r="W62" s="43">
        <f t="shared" si="18"/>
        <v>0</v>
      </c>
      <c r="X62" s="43">
        <f t="shared" si="18"/>
        <v>0</v>
      </c>
      <c r="Y62" s="43">
        <f t="shared" si="18"/>
        <v>0</v>
      </c>
    </row>
    <row r="63" spans="1:25" ht="15.75" customHeight="1">
      <c r="A63" s="2" t="s">
        <v>1104</v>
      </c>
      <c r="B63" s="2" t="s">
        <v>489</v>
      </c>
      <c r="C63" s="2" t="s">
        <v>1105</v>
      </c>
      <c r="D63" s="2" t="s">
        <v>1106</v>
      </c>
      <c r="E63" s="2" t="s">
        <v>19</v>
      </c>
      <c r="F63" s="2" t="s">
        <v>29</v>
      </c>
      <c r="G63" s="2" t="s">
        <v>1851</v>
      </c>
      <c r="H63" s="2"/>
      <c r="I63" s="16" t="s">
        <v>2003</v>
      </c>
      <c r="J63" s="2" t="s">
        <v>19</v>
      </c>
      <c r="K63" s="4">
        <v>0</v>
      </c>
      <c r="L63" s="2">
        <v>26</v>
      </c>
      <c r="M63" s="2">
        <v>25</v>
      </c>
      <c r="N63" s="4">
        <v>0</v>
      </c>
      <c r="O63" s="2">
        <v>25</v>
      </c>
      <c r="P63" s="2">
        <v>25</v>
      </c>
      <c r="R63" t="s">
        <v>517</v>
      </c>
      <c r="S63">
        <f t="shared" si="7"/>
        <v>63</v>
      </c>
      <c r="T63" s="43">
        <f t="shared" ref="T63:Y63" si="19">T39/$S39*100</f>
        <v>7.9365079365079358</v>
      </c>
      <c r="U63" s="43">
        <f t="shared" si="19"/>
        <v>0</v>
      </c>
      <c r="V63" s="43">
        <f t="shared" si="19"/>
        <v>1.5873015873015872</v>
      </c>
      <c r="W63" s="43">
        <f t="shared" si="19"/>
        <v>6.3492063492063489</v>
      </c>
      <c r="X63" s="43">
        <f t="shared" si="19"/>
        <v>0</v>
      </c>
      <c r="Y63" s="43">
        <f t="shared" si="19"/>
        <v>0</v>
      </c>
    </row>
    <row r="64" spans="1:25" ht="15.75" customHeight="1">
      <c r="A64" s="2" t="s">
        <v>711</v>
      </c>
      <c r="B64" s="2" t="s">
        <v>489</v>
      </c>
      <c r="C64" s="2" t="s">
        <v>712</v>
      </c>
      <c r="D64" s="2" t="s">
        <v>713</v>
      </c>
      <c r="E64" s="2" t="s">
        <v>19</v>
      </c>
      <c r="F64" s="2" t="s">
        <v>29</v>
      </c>
      <c r="G64" s="2" t="s">
        <v>1844</v>
      </c>
      <c r="H64" s="2"/>
      <c r="I64" s="16" t="s">
        <v>2003</v>
      </c>
      <c r="J64" s="2" t="s">
        <v>19</v>
      </c>
      <c r="K64" s="4">
        <v>0</v>
      </c>
      <c r="L64" s="2">
        <v>24</v>
      </c>
      <c r="M64" s="2">
        <v>27</v>
      </c>
      <c r="N64" s="4">
        <v>0</v>
      </c>
      <c r="O64" s="2">
        <v>24</v>
      </c>
      <c r="P64" s="2">
        <v>18</v>
      </c>
      <c r="R64" s="15" t="s">
        <v>1811</v>
      </c>
      <c r="S64">
        <f t="shared" si="7"/>
        <v>2</v>
      </c>
      <c r="T64" s="43">
        <f t="shared" ref="T64:Y64" si="20">T40/$S40*100</f>
        <v>0</v>
      </c>
      <c r="U64" s="43">
        <f t="shared" si="20"/>
        <v>50</v>
      </c>
      <c r="V64" s="43">
        <f t="shared" si="20"/>
        <v>50</v>
      </c>
      <c r="W64" s="43">
        <f t="shared" si="20"/>
        <v>50</v>
      </c>
      <c r="X64" s="43">
        <f t="shared" si="20"/>
        <v>50</v>
      </c>
      <c r="Y64" s="43">
        <f t="shared" si="20"/>
        <v>50</v>
      </c>
    </row>
    <row r="65" spans="1:25" ht="15.75" customHeight="1">
      <c r="A65" s="2" t="s">
        <v>714</v>
      </c>
      <c r="B65" s="2" t="s">
        <v>561</v>
      </c>
      <c r="C65" s="2" t="s">
        <v>715</v>
      </c>
      <c r="D65" s="2" t="s">
        <v>713</v>
      </c>
      <c r="E65" s="2" t="s">
        <v>19</v>
      </c>
      <c r="F65" s="2" t="s">
        <v>29</v>
      </c>
      <c r="G65" s="2" t="s">
        <v>1846</v>
      </c>
      <c r="H65" s="2"/>
      <c r="I65" s="16" t="s">
        <v>2003</v>
      </c>
      <c r="J65" s="2" t="s">
        <v>19</v>
      </c>
      <c r="K65" s="2">
        <v>37</v>
      </c>
      <c r="L65" s="2">
        <v>40</v>
      </c>
      <c r="M65" s="2">
        <v>42</v>
      </c>
      <c r="N65" s="19">
        <v>28</v>
      </c>
      <c r="O65" s="2">
        <v>27</v>
      </c>
      <c r="P65" s="2">
        <v>38</v>
      </c>
      <c r="R65" s="15" t="s">
        <v>1810</v>
      </c>
      <c r="S65">
        <f t="shared" si="7"/>
        <v>2</v>
      </c>
      <c r="T65" s="43">
        <f t="shared" ref="T65:Y65" si="21">T41/$S41*100</f>
        <v>0</v>
      </c>
      <c r="U65" s="43">
        <f t="shared" si="21"/>
        <v>0</v>
      </c>
      <c r="V65" s="43">
        <f t="shared" si="21"/>
        <v>0</v>
      </c>
      <c r="W65" s="43">
        <f t="shared" si="21"/>
        <v>0</v>
      </c>
      <c r="X65" s="43">
        <f t="shared" si="21"/>
        <v>0</v>
      </c>
      <c r="Y65" s="43">
        <f t="shared" si="21"/>
        <v>0</v>
      </c>
    </row>
    <row r="66" spans="1:25" ht="15.75" customHeight="1">
      <c r="A66" s="2" t="s">
        <v>1107</v>
      </c>
      <c r="B66" s="2" t="s">
        <v>489</v>
      </c>
      <c r="C66" s="2" t="s">
        <v>1108</v>
      </c>
      <c r="D66" s="2" t="s">
        <v>1109</v>
      </c>
      <c r="E66" s="2" t="s">
        <v>19</v>
      </c>
      <c r="F66" s="2" t="s">
        <v>29</v>
      </c>
      <c r="G66" s="2" t="s">
        <v>1851</v>
      </c>
      <c r="H66" s="2"/>
      <c r="I66" s="16" t="s">
        <v>2003</v>
      </c>
      <c r="J66" s="2" t="s">
        <v>19</v>
      </c>
      <c r="K66" s="4">
        <v>0</v>
      </c>
      <c r="L66" s="2">
        <v>29</v>
      </c>
      <c r="M66" s="2">
        <v>24</v>
      </c>
      <c r="N66" s="4">
        <v>0</v>
      </c>
      <c r="O66" s="2">
        <v>25</v>
      </c>
      <c r="P66" s="2">
        <v>22</v>
      </c>
      <c r="R66" s="15" t="s">
        <v>1812</v>
      </c>
      <c r="S66">
        <f t="shared" si="7"/>
        <v>2</v>
      </c>
      <c r="T66" s="43">
        <f t="shared" ref="T66:Y66" si="22">T42/$S42*100</f>
        <v>50</v>
      </c>
      <c r="U66" s="43">
        <f t="shared" si="22"/>
        <v>50</v>
      </c>
      <c r="V66" s="43">
        <f t="shared" si="22"/>
        <v>0</v>
      </c>
      <c r="W66" s="43">
        <f t="shared" si="22"/>
        <v>0</v>
      </c>
      <c r="X66" s="43">
        <f t="shared" si="22"/>
        <v>0</v>
      </c>
      <c r="Y66" s="43">
        <f t="shared" si="22"/>
        <v>0</v>
      </c>
    </row>
    <row r="67" spans="1:25" ht="15.75" customHeight="1">
      <c r="A67" s="2" t="s">
        <v>534</v>
      </c>
      <c r="B67" s="2" t="s">
        <v>501</v>
      </c>
      <c r="C67" s="2" t="s">
        <v>535</v>
      </c>
      <c r="D67" s="2" t="s">
        <v>169</v>
      </c>
      <c r="E67" s="2" t="s">
        <v>19</v>
      </c>
      <c r="F67" s="2" t="s">
        <v>29</v>
      </c>
      <c r="G67" s="15" t="s">
        <v>1842</v>
      </c>
      <c r="H67" s="15"/>
      <c r="I67" s="16" t="s">
        <v>2003</v>
      </c>
      <c r="J67" s="2" t="s">
        <v>19</v>
      </c>
      <c r="K67" s="4">
        <v>0</v>
      </c>
      <c r="L67" s="2">
        <v>21</v>
      </c>
      <c r="M67" s="2">
        <v>28</v>
      </c>
      <c r="N67" s="4">
        <v>0</v>
      </c>
      <c r="O67" s="2">
        <v>22</v>
      </c>
      <c r="P67" s="2">
        <v>28</v>
      </c>
      <c r="R67" s="15" t="s">
        <v>1860</v>
      </c>
      <c r="S67">
        <f t="shared" si="7"/>
        <v>1</v>
      </c>
      <c r="T67" s="43">
        <f t="shared" ref="T67:Y67" si="23">T43/$S43*100</f>
        <v>100</v>
      </c>
      <c r="U67" s="43">
        <f t="shared" si="23"/>
        <v>0</v>
      </c>
      <c r="V67" s="43">
        <f t="shared" si="23"/>
        <v>0</v>
      </c>
      <c r="W67" s="43">
        <f t="shared" si="23"/>
        <v>0</v>
      </c>
      <c r="X67" s="43">
        <f t="shared" si="23"/>
        <v>0</v>
      </c>
      <c r="Y67" s="43">
        <f t="shared" si="23"/>
        <v>0</v>
      </c>
    </row>
    <row r="68" spans="1:25" ht="15.75" customHeight="1">
      <c r="A68" s="2" t="s">
        <v>552</v>
      </c>
      <c r="B68" s="2" t="s">
        <v>501</v>
      </c>
      <c r="C68" s="2" t="s">
        <v>553</v>
      </c>
      <c r="D68" s="2" t="s">
        <v>169</v>
      </c>
      <c r="E68" s="2" t="s">
        <v>19</v>
      </c>
      <c r="F68" s="2" t="s">
        <v>29</v>
      </c>
      <c r="G68" s="15" t="s">
        <v>1842</v>
      </c>
      <c r="H68" s="15"/>
      <c r="I68" s="16" t="s">
        <v>2003</v>
      </c>
      <c r="J68" s="2" t="s">
        <v>19</v>
      </c>
      <c r="K68" s="4">
        <v>0</v>
      </c>
      <c r="L68" s="2">
        <v>20</v>
      </c>
      <c r="M68" s="2">
        <v>28</v>
      </c>
      <c r="N68" s="4">
        <v>0</v>
      </c>
      <c r="O68" s="2">
        <v>22</v>
      </c>
      <c r="P68" s="2">
        <v>28</v>
      </c>
      <c r="R68" s="15" t="s">
        <v>1818</v>
      </c>
      <c r="S68">
        <f t="shared" si="7"/>
        <v>2</v>
      </c>
      <c r="T68" s="43">
        <f t="shared" ref="T68:Y68" si="24">T44/$S44*100</f>
        <v>100</v>
      </c>
      <c r="U68" s="43">
        <f t="shared" si="24"/>
        <v>0</v>
      </c>
      <c r="V68" s="43">
        <f t="shared" si="24"/>
        <v>0</v>
      </c>
      <c r="W68" s="43">
        <f t="shared" si="24"/>
        <v>0</v>
      </c>
      <c r="X68" s="43">
        <f t="shared" si="24"/>
        <v>0</v>
      </c>
      <c r="Y68" s="43">
        <f t="shared" si="24"/>
        <v>0</v>
      </c>
    </row>
    <row r="69" spans="1:25" ht="15.75" customHeight="1">
      <c r="A69" s="2" t="s">
        <v>557</v>
      </c>
      <c r="B69" s="2" t="s">
        <v>501</v>
      </c>
      <c r="C69" s="2" t="s">
        <v>558</v>
      </c>
      <c r="D69" s="2" t="s">
        <v>559</v>
      </c>
      <c r="E69" s="2" t="s">
        <v>19</v>
      </c>
      <c r="F69" s="2" t="s">
        <v>29</v>
      </c>
      <c r="G69" s="15" t="s">
        <v>1844</v>
      </c>
      <c r="H69" s="15"/>
      <c r="I69" s="16" t="s">
        <v>2003</v>
      </c>
      <c r="J69" s="2" t="s">
        <v>19</v>
      </c>
      <c r="K69" s="4">
        <v>0</v>
      </c>
      <c r="L69" s="2">
        <v>23</v>
      </c>
      <c r="M69" s="2">
        <v>26</v>
      </c>
      <c r="N69" s="4">
        <v>0</v>
      </c>
      <c r="O69" s="2">
        <v>24</v>
      </c>
      <c r="P69" s="2">
        <v>26</v>
      </c>
      <c r="R69" s="40" t="s">
        <v>1861</v>
      </c>
      <c r="S69">
        <f t="shared" si="7"/>
        <v>1</v>
      </c>
      <c r="T69" s="43">
        <f t="shared" ref="T69:Y69" si="25">T45/$S45*100</f>
        <v>0</v>
      </c>
      <c r="U69" s="43">
        <f t="shared" si="25"/>
        <v>0</v>
      </c>
      <c r="V69" s="43">
        <f t="shared" si="25"/>
        <v>0</v>
      </c>
      <c r="W69" s="43">
        <f t="shared" si="25"/>
        <v>0</v>
      </c>
      <c r="X69" s="43">
        <f t="shared" si="25"/>
        <v>0</v>
      </c>
      <c r="Y69" s="43">
        <f t="shared" si="25"/>
        <v>0</v>
      </c>
    </row>
    <row r="70" spans="1:25" ht="15.75" customHeight="1">
      <c r="A70" s="2" t="s">
        <v>511</v>
      </c>
      <c r="B70" s="2" t="s">
        <v>720</v>
      </c>
      <c r="C70" s="2" t="s">
        <v>512</v>
      </c>
      <c r="D70" s="2" t="s">
        <v>513</v>
      </c>
      <c r="E70" s="2" t="s">
        <v>19</v>
      </c>
      <c r="F70" s="2" t="s">
        <v>13</v>
      </c>
      <c r="G70" s="2" t="s">
        <v>1842</v>
      </c>
      <c r="H70" s="2"/>
      <c r="I70" s="16" t="s">
        <v>2003</v>
      </c>
      <c r="J70" s="2" t="s">
        <v>19</v>
      </c>
      <c r="K70" s="19">
        <v>23</v>
      </c>
      <c r="L70" s="2">
        <v>25</v>
      </c>
      <c r="M70" s="2">
        <v>27</v>
      </c>
      <c r="N70" s="2">
        <v>23</v>
      </c>
      <c r="O70" s="2">
        <v>21</v>
      </c>
      <c r="P70" s="2">
        <v>23</v>
      </c>
      <c r="R70" s="2" t="s">
        <v>489</v>
      </c>
      <c r="S70">
        <f t="shared" si="7"/>
        <v>37</v>
      </c>
      <c r="T70" s="43">
        <f t="shared" ref="T70:Y70" si="26">T46/$S46*100</f>
        <v>97.297297297297305</v>
      </c>
      <c r="U70" s="43">
        <f t="shared" si="26"/>
        <v>0</v>
      </c>
      <c r="V70" s="43">
        <f t="shared" si="26"/>
        <v>0</v>
      </c>
      <c r="W70" s="43">
        <f t="shared" si="26"/>
        <v>100</v>
      </c>
      <c r="X70" s="43">
        <f t="shared" si="26"/>
        <v>0</v>
      </c>
      <c r="Y70" s="43">
        <f t="shared" si="26"/>
        <v>21.621621621621621</v>
      </c>
    </row>
    <row r="71" spans="1:25" ht="15.75" customHeight="1">
      <c r="A71" s="2" t="s">
        <v>628</v>
      </c>
      <c r="B71" s="2" t="s">
        <v>501</v>
      </c>
      <c r="C71" s="2" t="s">
        <v>629</v>
      </c>
      <c r="D71" s="2" t="s">
        <v>513</v>
      </c>
      <c r="E71" s="2" t="s">
        <v>19</v>
      </c>
      <c r="F71" s="2" t="s">
        <v>13</v>
      </c>
      <c r="G71" s="15" t="s">
        <v>1842</v>
      </c>
      <c r="H71" s="15"/>
      <c r="I71" s="16" t="s">
        <v>2003</v>
      </c>
      <c r="J71" s="2" t="s">
        <v>19</v>
      </c>
      <c r="K71" s="20">
        <v>0</v>
      </c>
      <c r="L71" s="2">
        <v>23</v>
      </c>
      <c r="M71" s="2">
        <v>25</v>
      </c>
      <c r="N71" s="20">
        <v>0</v>
      </c>
      <c r="O71" s="2">
        <v>22</v>
      </c>
      <c r="P71" s="2">
        <v>28</v>
      </c>
      <c r="R71" s="2" t="s">
        <v>561</v>
      </c>
      <c r="S71">
        <f t="shared" si="7"/>
        <v>8</v>
      </c>
      <c r="T71" s="43">
        <f t="shared" ref="T71:Y71" si="27">T47/$S47*100</f>
        <v>0</v>
      </c>
      <c r="U71" s="43">
        <f t="shared" si="27"/>
        <v>0</v>
      </c>
      <c r="V71" s="43">
        <f t="shared" si="27"/>
        <v>0</v>
      </c>
      <c r="W71" s="43">
        <f t="shared" si="27"/>
        <v>0</v>
      </c>
      <c r="X71" s="43">
        <f t="shared" si="27"/>
        <v>0</v>
      </c>
      <c r="Y71" s="43">
        <f t="shared" si="27"/>
        <v>0</v>
      </c>
    </row>
    <row r="72" spans="1:25" ht="15.75" customHeight="1">
      <c r="A72" s="2" t="s">
        <v>662</v>
      </c>
      <c r="B72" s="2" t="s">
        <v>501</v>
      </c>
      <c r="C72" s="2" t="s">
        <v>663</v>
      </c>
      <c r="D72" s="2" t="s">
        <v>513</v>
      </c>
      <c r="E72" s="2" t="s">
        <v>19</v>
      </c>
      <c r="F72" s="2" t="s">
        <v>13</v>
      </c>
      <c r="G72" s="15" t="s">
        <v>1842</v>
      </c>
      <c r="H72" s="15"/>
      <c r="I72" s="16" t="s">
        <v>2003</v>
      </c>
      <c r="J72" s="2" t="s">
        <v>19</v>
      </c>
      <c r="K72" s="20">
        <v>0</v>
      </c>
      <c r="L72" s="2">
        <v>23</v>
      </c>
      <c r="M72" s="2">
        <v>26</v>
      </c>
      <c r="N72" s="20">
        <v>0</v>
      </c>
      <c r="O72" s="2">
        <v>23</v>
      </c>
      <c r="P72" s="2">
        <v>29</v>
      </c>
      <c r="R72" s="2" t="s">
        <v>1813</v>
      </c>
      <c r="S72">
        <f t="shared" si="7"/>
        <v>3</v>
      </c>
      <c r="T72" s="43">
        <f t="shared" ref="T72:Y72" si="28">T48/$S48*100</f>
        <v>33.333333333333329</v>
      </c>
      <c r="U72" s="43">
        <f t="shared" si="28"/>
        <v>0</v>
      </c>
      <c r="V72" s="43">
        <f t="shared" si="28"/>
        <v>0</v>
      </c>
      <c r="W72" s="43">
        <f t="shared" si="28"/>
        <v>33.333333333333329</v>
      </c>
      <c r="X72" s="43">
        <f t="shared" si="28"/>
        <v>0</v>
      </c>
      <c r="Y72" s="43">
        <f t="shared" si="28"/>
        <v>0</v>
      </c>
    </row>
    <row r="73" spans="1:25" ht="15.75" customHeight="1">
      <c r="A73" s="19" t="s">
        <v>532</v>
      </c>
      <c r="B73" s="2" t="s">
        <v>501</v>
      </c>
      <c r="C73" s="2" t="s">
        <v>533</v>
      </c>
      <c r="D73" s="2" t="s">
        <v>513</v>
      </c>
      <c r="E73" s="2" t="s">
        <v>19</v>
      </c>
      <c r="F73" s="2" t="s">
        <v>13</v>
      </c>
      <c r="G73" s="15" t="s">
        <v>1842</v>
      </c>
      <c r="H73" s="15"/>
      <c r="I73" s="16" t="s">
        <v>2003</v>
      </c>
      <c r="J73" s="2" t="s">
        <v>19</v>
      </c>
      <c r="K73" s="4">
        <v>0</v>
      </c>
      <c r="L73" s="2">
        <v>20</v>
      </c>
      <c r="M73" s="2">
        <v>26</v>
      </c>
      <c r="N73" s="20">
        <v>0</v>
      </c>
      <c r="O73" s="2">
        <v>25</v>
      </c>
      <c r="P73" s="2">
        <v>31</v>
      </c>
    </row>
    <row r="74" spans="1:25" ht="15.75" customHeight="1">
      <c r="A74" s="19" t="s">
        <v>607</v>
      </c>
      <c r="B74" s="2" t="s">
        <v>1813</v>
      </c>
      <c r="C74" s="2" t="s">
        <v>608</v>
      </c>
      <c r="D74" s="2" t="s">
        <v>105</v>
      </c>
      <c r="E74" s="2" t="s">
        <v>19</v>
      </c>
      <c r="F74" s="2" t="s">
        <v>29</v>
      </c>
      <c r="G74" s="2" t="s">
        <v>1842</v>
      </c>
      <c r="H74" s="2"/>
      <c r="I74" s="16" t="s">
        <v>2003</v>
      </c>
      <c r="J74" s="2" t="s">
        <v>19</v>
      </c>
      <c r="K74" s="19">
        <v>20</v>
      </c>
      <c r="L74" s="19">
        <v>23</v>
      </c>
      <c r="M74" s="19">
        <v>26</v>
      </c>
      <c r="N74" s="19">
        <v>40</v>
      </c>
      <c r="O74" s="2">
        <v>21</v>
      </c>
      <c r="P74" s="19">
        <v>23</v>
      </c>
    </row>
    <row r="75" spans="1:25" ht="15.75" customHeight="1">
      <c r="A75" s="2" t="s">
        <v>605</v>
      </c>
      <c r="B75" s="2" t="s">
        <v>1813</v>
      </c>
      <c r="C75" s="2" t="s">
        <v>606</v>
      </c>
      <c r="D75" s="2" t="s">
        <v>105</v>
      </c>
      <c r="E75" s="2" t="s">
        <v>19</v>
      </c>
      <c r="F75" s="2" t="s">
        <v>29</v>
      </c>
      <c r="G75" s="2" t="s">
        <v>1842</v>
      </c>
      <c r="H75" s="2"/>
      <c r="I75" s="16" t="s">
        <v>2003</v>
      </c>
      <c r="J75" s="2" t="s">
        <v>19</v>
      </c>
      <c r="K75" s="19">
        <v>22</v>
      </c>
      <c r="L75" s="2">
        <v>25</v>
      </c>
      <c r="M75" s="2">
        <v>28</v>
      </c>
      <c r="N75" s="19">
        <v>43</v>
      </c>
      <c r="O75" s="2">
        <v>24</v>
      </c>
      <c r="P75" s="2">
        <v>24</v>
      </c>
    </row>
    <row r="76" spans="1:25" ht="15.75" customHeight="1">
      <c r="A76" s="2" t="s">
        <v>609</v>
      </c>
      <c r="B76" s="2" t="s">
        <v>501</v>
      </c>
      <c r="C76" s="2" t="s">
        <v>610</v>
      </c>
      <c r="D76" s="2" t="s">
        <v>350</v>
      </c>
      <c r="E76" s="2" t="s">
        <v>19</v>
      </c>
      <c r="F76" s="2" t="s">
        <v>29</v>
      </c>
      <c r="G76" s="15" t="s">
        <v>1842</v>
      </c>
      <c r="H76" s="15"/>
      <c r="I76" s="16" t="s">
        <v>2003</v>
      </c>
      <c r="J76" s="2" t="s">
        <v>19</v>
      </c>
      <c r="K76" s="27">
        <v>9</v>
      </c>
      <c r="L76" s="2">
        <v>23</v>
      </c>
      <c r="M76" s="2">
        <v>32</v>
      </c>
      <c r="N76" s="4">
        <v>0</v>
      </c>
      <c r="O76" s="2">
        <v>26</v>
      </c>
      <c r="P76" s="2">
        <v>30</v>
      </c>
    </row>
    <row r="77" spans="1:25" ht="15.75" customHeight="1">
      <c r="A77" s="2" t="s">
        <v>554</v>
      </c>
      <c r="B77" s="2" t="s">
        <v>501</v>
      </c>
      <c r="C77" s="2" t="s">
        <v>555</v>
      </c>
      <c r="D77" s="2" t="s">
        <v>224</v>
      </c>
      <c r="E77" s="2" t="s">
        <v>19</v>
      </c>
      <c r="F77" s="2" t="s">
        <v>29</v>
      </c>
      <c r="G77" s="15" t="s">
        <v>1842</v>
      </c>
      <c r="H77" s="15"/>
      <c r="I77" s="16" t="s">
        <v>2003</v>
      </c>
      <c r="J77" s="2" t="s">
        <v>19</v>
      </c>
      <c r="K77" s="4">
        <v>11</v>
      </c>
      <c r="L77" s="2">
        <v>22</v>
      </c>
      <c r="M77" s="2">
        <v>28</v>
      </c>
      <c r="N77" s="4">
        <v>0</v>
      </c>
      <c r="O77" s="2">
        <v>22</v>
      </c>
      <c r="P77" s="2">
        <v>26</v>
      </c>
    </row>
    <row r="78" spans="1:25" ht="15.75" customHeight="1">
      <c r="A78" s="2" t="s">
        <v>506</v>
      </c>
      <c r="B78" s="2" t="s">
        <v>501</v>
      </c>
      <c r="C78" s="2" t="s">
        <v>507</v>
      </c>
      <c r="D78" s="2" t="s">
        <v>215</v>
      </c>
      <c r="E78" s="2" t="s">
        <v>19</v>
      </c>
      <c r="F78" s="2" t="s">
        <v>29</v>
      </c>
      <c r="G78" s="15" t="s">
        <v>1842</v>
      </c>
      <c r="H78" s="15"/>
      <c r="I78" s="16" t="s">
        <v>2003</v>
      </c>
      <c r="J78" s="2" t="s">
        <v>19</v>
      </c>
      <c r="K78" s="4">
        <v>0</v>
      </c>
      <c r="L78" s="2">
        <v>24</v>
      </c>
      <c r="M78" s="2">
        <v>26</v>
      </c>
      <c r="N78" s="4">
        <v>0</v>
      </c>
      <c r="O78" s="2">
        <v>21</v>
      </c>
      <c r="P78" s="2">
        <v>28</v>
      </c>
    </row>
    <row r="79" spans="1:25" ht="15.75" customHeight="1">
      <c r="A79" s="15" t="s">
        <v>1091</v>
      </c>
      <c r="B79" s="15" t="s">
        <v>1818</v>
      </c>
      <c r="C79" s="15" t="s">
        <v>1092</v>
      </c>
      <c r="D79" s="15" t="s">
        <v>172</v>
      </c>
      <c r="E79" s="2" t="s">
        <v>19</v>
      </c>
      <c r="F79" s="15" t="s">
        <v>29</v>
      </c>
      <c r="G79" s="2" t="s">
        <v>1851</v>
      </c>
      <c r="H79" s="2"/>
      <c r="I79" s="16" t="s">
        <v>2003</v>
      </c>
      <c r="J79" s="2" t="s">
        <v>19</v>
      </c>
      <c r="K79" s="4">
        <v>0</v>
      </c>
      <c r="L79" s="2">
        <v>25</v>
      </c>
      <c r="M79" s="2">
        <v>27</v>
      </c>
      <c r="N79" s="2">
        <v>25</v>
      </c>
      <c r="O79" s="2">
        <v>22</v>
      </c>
      <c r="P79" s="2">
        <v>24</v>
      </c>
    </row>
    <row r="80" spans="1:25" ht="15.75" customHeight="1">
      <c r="A80" s="19" t="s">
        <v>536</v>
      </c>
      <c r="B80" s="2" t="s">
        <v>489</v>
      </c>
      <c r="C80" s="2" t="s">
        <v>537</v>
      </c>
      <c r="D80" s="2" t="s">
        <v>172</v>
      </c>
      <c r="E80" s="2" t="s">
        <v>19</v>
      </c>
      <c r="F80" s="2" t="s">
        <v>29</v>
      </c>
      <c r="G80" s="2" t="s">
        <v>1842</v>
      </c>
      <c r="H80" s="2"/>
      <c r="I80" s="16" t="s">
        <v>2003</v>
      </c>
      <c r="J80" s="2" t="s">
        <v>19</v>
      </c>
      <c r="K80" s="4">
        <v>0</v>
      </c>
      <c r="L80" s="2">
        <v>24</v>
      </c>
      <c r="M80" s="2">
        <v>27</v>
      </c>
      <c r="N80" s="4">
        <v>0</v>
      </c>
      <c r="O80" s="2">
        <v>24</v>
      </c>
      <c r="P80" s="22">
        <v>14</v>
      </c>
    </row>
    <row r="81" spans="1:16" ht="15.75" customHeight="1">
      <c r="A81" s="2" t="s">
        <v>646</v>
      </c>
      <c r="B81" s="2" t="s">
        <v>1857</v>
      </c>
      <c r="C81" s="2" t="s">
        <v>647</v>
      </c>
      <c r="D81" s="2" t="s">
        <v>648</v>
      </c>
      <c r="E81" s="2" t="s">
        <v>19</v>
      </c>
      <c r="F81" s="2" t="s">
        <v>29</v>
      </c>
      <c r="G81" s="2" t="s">
        <v>1842</v>
      </c>
      <c r="H81" s="2"/>
      <c r="I81" s="16" t="s">
        <v>2003</v>
      </c>
      <c r="J81" s="2" t="s">
        <v>19</v>
      </c>
      <c r="K81" s="4">
        <v>0</v>
      </c>
      <c r="L81" s="2">
        <v>25</v>
      </c>
      <c r="M81" s="2">
        <v>30</v>
      </c>
      <c r="N81" s="4">
        <v>0</v>
      </c>
      <c r="O81" s="2">
        <v>26</v>
      </c>
      <c r="P81" s="2">
        <v>32</v>
      </c>
    </row>
    <row r="82" spans="1:16" ht="15.75" customHeight="1">
      <c r="A82" s="2" t="s">
        <v>611</v>
      </c>
      <c r="B82" s="2" t="s">
        <v>501</v>
      </c>
      <c r="C82" s="2" t="s">
        <v>612</v>
      </c>
      <c r="D82" s="2" t="s">
        <v>613</v>
      </c>
      <c r="E82" s="2" t="s">
        <v>19</v>
      </c>
      <c r="F82" s="2" t="s">
        <v>29</v>
      </c>
      <c r="G82" s="15" t="s">
        <v>1842</v>
      </c>
      <c r="H82" s="15"/>
      <c r="I82" s="16" t="s">
        <v>2003</v>
      </c>
      <c r="J82" s="2" t="s">
        <v>19</v>
      </c>
      <c r="K82" s="22">
        <v>15</v>
      </c>
      <c r="L82" s="2">
        <v>23</v>
      </c>
      <c r="M82" s="2">
        <v>31</v>
      </c>
      <c r="N82" s="20">
        <v>13</v>
      </c>
      <c r="O82" s="2">
        <v>28</v>
      </c>
      <c r="P82" s="2">
        <v>30</v>
      </c>
    </row>
    <row r="83" spans="1:16" ht="15.75" customHeight="1">
      <c r="A83" s="19" t="s">
        <v>497</v>
      </c>
      <c r="B83" s="2" t="s">
        <v>489</v>
      </c>
      <c r="C83" s="2" t="s">
        <v>498</v>
      </c>
      <c r="D83" s="2" t="s">
        <v>499</v>
      </c>
      <c r="E83" s="2" t="s">
        <v>19</v>
      </c>
      <c r="F83" s="2" t="s">
        <v>13</v>
      </c>
      <c r="G83" s="2" t="s">
        <v>1844</v>
      </c>
      <c r="H83" s="2"/>
      <c r="I83" s="16" t="s">
        <v>2003</v>
      </c>
      <c r="J83" s="2" t="s">
        <v>19</v>
      </c>
      <c r="K83" s="4">
        <v>0</v>
      </c>
      <c r="L83" s="2">
        <v>22</v>
      </c>
      <c r="M83" s="2">
        <v>25</v>
      </c>
      <c r="N83" s="20">
        <v>0</v>
      </c>
      <c r="O83" s="2">
        <v>24</v>
      </c>
      <c r="P83" s="22">
        <v>14</v>
      </c>
    </row>
    <row r="84" spans="1:16" ht="15.75" customHeight="1">
      <c r="A84" s="2" t="s">
        <v>576</v>
      </c>
      <c r="B84" s="2" t="s">
        <v>489</v>
      </c>
      <c r="C84" s="2" t="s">
        <v>577</v>
      </c>
      <c r="D84" s="2" t="s">
        <v>499</v>
      </c>
      <c r="E84" s="2" t="s">
        <v>19</v>
      </c>
      <c r="F84" s="2" t="s">
        <v>13</v>
      </c>
      <c r="G84" s="2" t="s">
        <v>1852</v>
      </c>
      <c r="H84" s="2"/>
      <c r="I84" s="16" t="s">
        <v>2003</v>
      </c>
      <c r="J84" s="2" t="s">
        <v>19</v>
      </c>
      <c r="K84" s="20">
        <v>12</v>
      </c>
      <c r="L84" s="2">
        <v>25</v>
      </c>
      <c r="M84" s="2">
        <v>29</v>
      </c>
      <c r="N84" s="20">
        <v>0</v>
      </c>
      <c r="O84" s="2">
        <v>27</v>
      </c>
      <c r="P84" s="19">
        <v>21</v>
      </c>
    </row>
    <row r="85" spans="1:16" ht="15.75" customHeight="1">
      <c r="A85" s="2" t="s">
        <v>709</v>
      </c>
      <c r="B85" t="s">
        <v>517</v>
      </c>
      <c r="C85" s="2" t="s">
        <v>710</v>
      </c>
      <c r="D85" s="2" t="s">
        <v>708</v>
      </c>
      <c r="E85" s="2" t="s">
        <v>19</v>
      </c>
      <c r="F85" s="2" t="s">
        <v>13</v>
      </c>
      <c r="G85" s="2" t="s">
        <v>1846</v>
      </c>
      <c r="H85" s="2"/>
      <c r="I85" s="16" t="s">
        <v>2003</v>
      </c>
      <c r="J85" s="2" t="s">
        <v>19</v>
      </c>
      <c r="K85" s="2">
        <v>23</v>
      </c>
      <c r="L85" s="2">
        <v>30</v>
      </c>
      <c r="M85" s="2">
        <v>31</v>
      </c>
      <c r="N85" s="2">
        <v>26</v>
      </c>
      <c r="O85" s="2">
        <v>27</v>
      </c>
      <c r="P85" s="2">
        <v>27</v>
      </c>
    </row>
    <row r="86" spans="1:16" ht="15.75" customHeight="1">
      <c r="A86" s="2" t="s">
        <v>706</v>
      </c>
      <c r="B86" t="s">
        <v>517</v>
      </c>
      <c r="C86" s="2" t="s">
        <v>707</v>
      </c>
      <c r="D86" s="2" t="s">
        <v>708</v>
      </c>
      <c r="E86" s="2" t="s">
        <v>19</v>
      </c>
      <c r="F86" s="2" t="s">
        <v>13</v>
      </c>
      <c r="G86" s="2" t="s">
        <v>1846</v>
      </c>
      <c r="H86" s="2"/>
      <c r="I86" s="16" t="s">
        <v>2003</v>
      </c>
      <c r="J86" s="2" t="s">
        <v>19</v>
      </c>
      <c r="K86" s="20">
        <v>13</v>
      </c>
      <c r="L86" s="2">
        <v>29</v>
      </c>
      <c r="M86" s="2">
        <v>27</v>
      </c>
      <c r="N86" s="2">
        <v>21</v>
      </c>
      <c r="O86" s="2">
        <v>29</v>
      </c>
      <c r="P86" s="2">
        <v>24</v>
      </c>
    </row>
    <row r="87" spans="1:16" ht="15.75" customHeight="1">
      <c r="A87" s="19" t="s">
        <v>1093</v>
      </c>
      <c r="B87" s="2" t="s">
        <v>489</v>
      </c>
      <c r="C87" s="2" t="s">
        <v>1094</v>
      </c>
      <c r="D87" s="2" t="s">
        <v>1095</v>
      </c>
      <c r="E87" s="2" t="s">
        <v>19</v>
      </c>
      <c r="F87" s="2" t="s">
        <v>29</v>
      </c>
      <c r="G87" s="2" t="s">
        <v>1851</v>
      </c>
      <c r="H87" s="2"/>
      <c r="I87" s="16" t="s">
        <v>2003</v>
      </c>
      <c r="J87" s="2" t="s">
        <v>19</v>
      </c>
      <c r="K87" s="4">
        <v>0</v>
      </c>
      <c r="L87" s="2">
        <v>26</v>
      </c>
      <c r="M87" s="2">
        <v>25</v>
      </c>
      <c r="N87" s="4">
        <v>0</v>
      </c>
      <c r="O87" s="2">
        <v>23</v>
      </c>
      <c r="P87" s="20">
        <v>0</v>
      </c>
    </row>
    <row r="88" spans="1:16" ht="15.75" customHeight="1">
      <c r="A88" s="2" t="s">
        <v>1068</v>
      </c>
      <c r="B88" s="2" t="s">
        <v>489</v>
      </c>
      <c r="C88" s="2" t="s">
        <v>1069</v>
      </c>
      <c r="D88" s="2" t="s">
        <v>1070</v>
      </c>
      <c r="E88" s="2" t="s">
        <v>19</v>
      </c>
      <c r="F88" s="2" t="s">
        <v>29</v>
      </c>
      <c r="G88" s="2" t="s">
        <v>1851</v>
      </c>
      <c r="H88" s="2"/>
      <c r="I88" s="16" t="s">
        <v>2003</v>
      </c>
      <c r="J88" s="2" t="s">
        <v>19</v>
      </c>
      <c r="K88" s="20">
        <v>0</v>
      </c>
      <c r="L88" s="2">
        <v>30</v>
      </c>
      <c r="M88" s="2">
        <v>28</v>
      </c>
      <c r="N88" s="4">
        <v>0</v>
      </c>
      <c r="O88" s="2">
        <v>28</v>
      </c>
      <c r="P88" s="2">
        <v>25</v>
      </c>
    </row>
    <row r="89" spans="1:16" ht="15.75" customHeight="1">
      <c r="A89" s="2" t="s">
        <v>1071</v>
      </c>
      <c r="B89" s="2" t="s">
        <v>489</v>
      </c>
      <c r="C89" s="2" t="s">
        <v>1072</v>
      </c>
      <c r="D89" s="2" t="s">
        <v>1073</v>
      </c>
      <c r="E89" s="2" t="s">
        <v>19</v>
      </c>
      <c r="F89" s="2" t="s">
        <v>29</v>
      </c>
      <c r="G89" s="2" t="s">
        <v>1851</v>
      </c>
      <c r="H89" s="2"/>
      <c r="I89" s="16" t="s">
        <v>2003</v>
      </c>
      <c r="J89" s="2" t="s">
        <v>19</v>
      </c>
      <c r="K89" s="20">
        <v>0</v>
      </c>
      <c r="L89" s="2">
        <v>25</v>
      </c>
      <c r="M89" s="2">
        <v>26</v>
      </c>
      <c r="N89" s="20">
        <v>0</v>
      </c>
      <c r="O89" s="2">
        <v>26</v>
      </c>
      <c r="P89" s="2">
        <v>24</v>
      </c>
    </row>
    <row r="90" spans="1:16" ht="15.75" customHeight="1">
      <c r="A90" s="2" t="s">
        <v>1074</v>
      </c>
      <c r="B90" s="2" t="s">
        <v>489</v>
      </c>
      <c r="C90" s="2" t="s">
        <v>1075</v>
      </c>
      <c r="D90" s="2" t="s">
        <v>1076</v>
      </c>
      <c r="E90" s="2" t="s">
        <v>19</v>
      </c>
      <c r="F90" s="2" t="s">
        <v>29</v>
      </c>
      <c r="G90" s="2" t="s">
        <v>1851</v>
      </c>
      <c r="H90" s="2"/>
      <c r="I90" s="16" t="s">
        <v>2003</v>
      </c>
      <c r="J90" s="2" t="s">
        <v>19</v>
      </c>
      <c r="K90" s="20">
        <v>0</v>
      </c>
      <c r="L90" s="2">
        <v>26</v>
      </c>
      <c r="M90" s="2">
        <v>30</v>
      </c>
      <c r="N90" s="4">
        <v>0</v>
      </c>
      <c r="O90" s="2">
        <v>29</v>
      </c>
      <c r="P90" s="2">
        <v>27</v>
      </c>
    </row>
    <row r="91" spans="1:16" ht="15.75" customHeight="1">
      <c r="A91" s="2" t="s">
        <v>1112</v>
      </c>
      <c r="B91" s="2" t="s">
        <v>489</v>
      </c>
      <c r="C91" s="2" t="s">
        <v>1113</v>
      </c>
      <c r="D91" s="2" t="s">
        <v>1114</v>
      </c>
      <c r="E91" s="2" t="s">
        <v>19</v>
      </c>
      <c r="F91" s="2" t="s">
        <v>29</v>
      </c>
      <c r="G91" s="2" t="s">
        <v>1851</v>
      </c>
      <c r="H91" s="2"/>
      <c r="I91" s="16" t="s">
        <v>2003</v>
      </c>
      <c r="J91" s="2" t="s">
        <v>19</v>
      </c>
      <c r="K91" s="20">
        <v>0</v>
      </c>
      <c r="L91" s="2">
        <v>36</v>
      </c>
      <c r="M91" s="2">
        <v>37</v>
      </c>
      <c r="N91" s="4">
        <v>0</v>
      </c>
      <c r="O91" s="2">
        <v>35</v>
      </c>
      <c r="P91" s="2">
        <v>32</v>
      </c>
    </row>
    <row r="92" spans="1:16" ht="15.75" customHeight="1">
      <c r="A92" s="2" t="s">
        <v>1077</v>
      </c>
      <c r="B92" s="2" t="s">
        <v>489</v>
      </c>
      <c r="C92" s="2" t="s">
        <v>1078</v>
      </c>
      <c r="D92" s="2" t="s">
        <v>1079</v>
      </c>
      <c r="E92" s="2" t="s">
        <v>19</v>
      </c>
      <c r="F92" s="2" t="s">
        <v>29</v>
      </c>
      <c r="G92" s="2" t="s">
        <v>1851</v>
      </c>
      <c r="H92" s="2"/>
      <c r="I92" s="16" t="s">
        <v>2003</v>
      </c>
      <c r="J92" s="2" t="s">
        <v>19</v>
      </c>
      <c r="K92" s="20">
        <v>0</v>
      </c>
      <c r="L92" s="2">
        <v>28</v>
      </c>
      <c r="M92" s="2">
        <v>28</v>
      </c>
      <c r="N92" s="4">
        <v>0</v>
      </c>
      <c r="O92" s="2">
        <v>27</v>
      </c>
      <c r="P92" s="19">
        <v>25</v>
      </c>
    </row>
    <row r="93" spans="1:16" ht="15.75" customHeight="1">
      <c r="A93" s="55" t="s">
        <v>693</v>
      </c>
      <c r="B93" t="s">
        <v>1816</v>
      </c>
      <c r="C93" s="15" t="s">
        <v>694</v>
      </c>
      <c r="D93" s="15" t="s">
        <v>2020</v>
      </c>
      <c r="E93" s="15" t="s">
        <v>14</v>
      </c>
      <c r="F93" s="15" t="s">
        <v>29</v>
      </c>
      <c r="G93" s="2" t="s">
        <v>1842</v>
      </c>
      <c r="H93" s="2" t="s">
        <v>1863</v>
      </c>
      <c r="I93" s="16" t="s">
        <v>2003</v>
      </c>
      <c r="J93" s="2" t="s">
        <v>14</v>
      </c>
      <c r="K93" s="19">
        <v>21</v>
      </c>
      <c r="L93" s="2">
        <v>28</v>
      </c>
      <c r="M93" s="2">
        <v>28</v>
      </c>
      <c r="N93" s="6">
        <v>16</v>
      </c>
      <c r="O93" s="2">
        <v>25</v>
      </c>
      <c r="P93" s="2">
        <v>27</v>
      </c>
    </row>
    <row r="94" spans="1:16" ht="15.75" customHeight="1">
      <c r="A94" s="15" t="s">
        <v>1133</v>
      </c>
      <c r="B94" s="15" t="s">
        <v>1818</v>
      </c>
      <c r="C94" s="15" t="s">
        <v>1134</v>
      </c>
      <c r="D94" s="15" t="s">
        <v>1646</v>
      </c>
      <c r="E94" s="15" t="s">
        <v>14</v>
      </c>
      <c r="F94" s="15" t="s">
        <v>29</v>
      </c>
      <c r="G94" s="2" t="s">
        <v>1851</v>
      </c>
      <c r="H94" s="2"/>
      <c r="I94" s="16" t="s">
        <v>2003</v>
      </c>
      <c r="J94" s="2" t="s">
        <v>14</v>
      </c>
      <c r="K94" s="20">
        <v>13</v>
      </c>
      <c r="L94" s="2">
        <v>28</v>
      </c>
      <c r="M94" s="2">
        <v>28</v>
      </c>
      <c r="N94" s="2">
        <v>27</v>
      </c>
      <c r="O94" s="2">
        <v>25</v>
      </c>
      <c r="P94" s="2">
        <v>30</v>
      </c>
    </row>
    <row r="95" spans="1:16" ht="15.75" customHeight="1">
      <c r="A95" s="55" t="s">
        <v>682</v>
      </c>
      <c r="B95" t="s">
        <v>1816</v>
      </c>
      <c r="C95" s="15" t="s">
        <v>683</v>
      </c>
      <c r="D95" s="15" t="s">
        <v>2030</v>
      </c>
      <c r="E95" s="15" t="s">
        <v>14</v>
      </c>
      <c r="F95" s="15" t="s">
        <v>29</v>
      </c>
      <c r="G95" s="2" t="s">
        <v>1842</v>
      </c>
      <c r="H95" s="2" t="s">
        <v>1863</v>
      </c>
      <c r="I95" s="16" t="s">
        <v>2003</v>
      </c>
      <c r="J95" s="2" t="s">
        <v>14</v>
      </c>
      <c r="K95" s="19">
        <v>24</v>
      </c>
      <c r="L95" s="2">
        <v>24</v>
      </c>
      <c r="M95" s="2">
        <v>23</v>
      </c>
      <c r="N95" s="2">
        <v>24</v>
      </c>
      <c r="O95" s="2">
        <v>23</v>
      </c>
      <c r="P95" s="2">
        <v>29</v>
      </c>
    </row>
    <row r="96" spans="1:16" ht="15.75" customHeight="1">
      <c r="A96" s="15" t="s">
        <v>680</v>
      </c>
      <c r="B96" t="s">
        <v>1816</v>
      </c>
      <c r="C96" s="15" t="s">
        <v>681</v>
      </c>
      <c r="D96" s="15" t="s">
        <v>2030</v>
      </c>
      <c r="E96" s="15" t="s">
        <v>14</v>
      </c>
      <c r="F96" s="15" t="s">
        <v>29</v>
      </c>
      <c r="G96" s="2" t="s">
        <v>1842</v>
      </c>
      <c r="H96" s="2" t="s">
        <v>1863</v>
      </c>
      <c r="I96" s="16" t="s">
        <v>2003</v>
      </c>
      <c r="J96" s="2" t="s">
        <v>14</v>
      </c>
      <c r="K96" s="19">
        <v>24</v>
      </c>
      <c r="L96" s="2">
        <v>28</v>
      </c>
      <c r="M96" s="2">
        <v>31</v>
      </c>
      <c r="N96" s="2">
        <v>21</v>
      </c>
      <c r="O96" s="2">
        <v>36</v>
      </c>
      <c r="P96" s="2">
        <v>30</v>
      </c>
    </row>
    <row r="97" spans="1:16" ht="15.75" customHeight="1">
      <c r="A97" s="15" t="s">
        <v>691</v>
      </c>
      <c r="B97" t="s">
        <v>1816</v>
      </c>
      <c r="C97" s="15" t="s">
        <v>692</v>
      </c>
      <c r="D97" s="15" t="s">
        <v>2031</v>
      </c>
      <c r="E97" s="15" t="s">
        <v>14</v>
      </c>
      <c r="F97" s="15" t="s">
        <v>29</v>
      </c>
      <c r="G97" s="2" t="s">
        <v>1842</v>
      </c>
      <c r="H97" s="2" t="s">
        <v>1863</v>
      </c>
      <c r="I97" s="16" t="s">
        <v>2003</v>
      </c>
      <c r="J97" s="2" t="s">
        <v>14</v>
      </c>
      <c r="K97" s="19">
        <v>21</v>
      </c>
      <c r="L97" s="2">
        <v>25</v>
      </c>
      <c r="M97" s="2">
        <v>26</v>
      </c>
      <c r="N97" s="22">
        <v>16</v>
      </c>
      <c r="O97" s="2">
        <v>24</v>
      </c>
      <c r="P97" s="2">
        <v>28</v>
      </c>
    </row>
    <row r="98" spans="1:16" ht="15.75" customHeight="1">
      <c r="A98" s="15" t="s">
        <v>702</v>
      </c>
      <c r="B98" s="2" t="s">
        <v>654</v>
      </c>
      <c r="C98" s="15" t="s">
        <v>703</v>
      </c>
      <c r="D98" s="15" t="s">
        <v>2032</v>
      </c>
      <c r="E98" s="15" t="s">
        <v>14</v>
      </c>
      <c r="F98" s="15" t="s">
        <v>29</v>
      </c>
      <c r="G98" s="15" t="s">
        <v>1842</v>
      </c>
      <c r="H98" s="15"/>
      <c r="I98" s="16" t="s">
        <v>2003</v>
      </c>
      <c r="J98" s="2" t="s">
        <v>14</v>
      </c>
      <c r="K98" s="20">
        <v>12</v>
      </c>
      <c r="L98" s="2">
        <v>20</v>
      </c>
      <c r="M98" s="2">
        <v>27</v>
      </c>
      <c r="N98" s="2">
        <v>22</v>
      </c>
      <c r="O98" s="2">
        <v>23</v>
      </c>
      <c r="P98" s="2">
        <v>29</v>
      </c>
    </row>
    <row r="99" spans="1:16" ht="15.75" customHeight="1">
      <c r="A99" s="15" t="s">
        <v>653</v>
      </c>
      <c r="B99" s="2" t="s">
        <v>654</v>
      </c>
      <c r="C99" s="15" t="s">
        <v>655</v>
      </c>
      <c r="D99" s="15" t="s">
        <v>2033</v>
      </c>
      <c r="E99" s="15" t="s">
        <v>14</v>
      </c>
      <c r="F99" s="15" t="s">
        <v>29</v>
      </c>
      <c r="G99" s="15" t="s">
        <v>1842</v>
      </c>
      <c r="H99" s="15"/>
      <c r="I99" s="16" t="s">
        <v>2003</v>
      </c>
      <c r="J99" s="2" t="s">
        <v>14</v>
      </c>
      <c r="K99" s="18">
        <v>0</v>
      </c>
      <c r="L99" s="17">
        <v>21</v>
      </c>
      <c r="M99" s="17">
        <v>26</v>
      </c>
      <c r="N99" s="68">
        <v>17</v>
      </c>
      <c r="O99" s="17">
        <v>24</v>
      </c>
      <c r="P99" s="17">
        <v>27</v>
      </c>
    </row>
    <row r="100" spans="1:16" ht="15.75" customHeight="1">
      <c r="A100" s="15" t="s">
        <v>700</v>
      </c>
      <c r="B100" t="s">
        <v>1816</v>
      </c>
      <c r="C100" s="15" t="s">
        <v>701</v>
      </c>
      <c r="D100" s="15" t="s">
        <v>2033</v>
      </c>
      <c r="E100" s="15" t="s">
        <v>14</v>
      </c>
      <c r="F100" s="15" t="s">
        <v>29</v>
      </c>
      <c r="G100" s="2" t="s">
        <v>1842</v>
      </c>
      <c r="H100" s="2" t="s">
        <v>1863</v>
      </c>
      <c r="I100" s="16" t="s">
        <v>2003</v>
      </c>
      <c r="J100" s="2" t="s">
        <v>14</v>
      </c>
      <c r="K100" s="2">
        <v>25</v>
      </c>
      <c r="L100" s="2">
        <v>26</v>
      </c>
      <c r="M100" s="2">
        <v>30</v>
      </c>
      <c r="N100" s="2">
        <v>21</v>
      </c>
      <c r="O100" s="2">
        <v>26</v>
      </c>
      <c r="P100" s="2">
        <v>32</v>
      </c>
    </row>
    <row r="101" spans="1:16" ht="15.75" customHeight="1">
      <c r="A101" s="15" t="s">
        <v>651</v>
      </c>
      <c r="B101" t="s">
        <v>1816</v>
      </c>
      <c r="C101" s="15" t="s">
        <v>652</v>
      </c>
      <c r="D101" s="15" t="s">
        <v>2034</v>
      </c>
      <c r="E101" s="15" t="s">
        <v>14</v>
      </c>
      <c r="F101" s="15" t="s">
        <v>29</v>
      </c>
      <c r="G101" s="2" t="s">
        <v>1842</v>
      </c>
      <c r="H101" s="2" t="s">
        <v>1863</v>
      </c>
      <c r="I101" s="16" t="s">
        <v>2003</v>
      </c>
      <c r="J101" s="2" t="s">
        <v>14</v>
      </c>
      <c r="K101" s="21">
        <v>23</v>
      </c>
      <c r="L101" s="17">
        <v>27</v>
      </c>
      <c r="M101" s="17">
        <v>28</v>
      </c>
      <c r="N101" s="17">
        <v>18</v>
      </c>
      <c r="O101" s="17">
        <v>23</v>
      </c>
      <c r="P101" s="17">
        <v>32</v>
      </c>
    </row>
    <row r="102" spans="1:16" ht="15.75" customHeight="1">
      <c r="A102" s="15" t="s">
        <v>695</v>
      </c>
      <c r="B102" t="s">
        <v>1816</v>
      </c>
      <c r="C102" s="15" t="s">
        <v>696</v>
      </c>
      <c r="D102" s="15" t="s">
        <v>2035</v>
      </c>
      <c r="E102" s="15" t="s">
        <v>14</v>
      </c>
      <c r="F102" s="15" t="s">
        <v>29</v>
      </c>
      <c r="G102" s="2" t="s">
        <v>1842</v>
      </c>
      <c r="H102" s="2" t="s">
        <v>1863</v>
      </c>
      <c r="I102" s="16" t="s">
        <v>2003</v>
      </c>
      <c r="J102" s="2" t="s">
        <v>14</v>
      </c>
      <c r="K102" s="2">
        <v>19</v>
      </c>
      <c r="L102" s="2">
        <v>23</v>
      </c>
      <c r="M102" s="2">
        <v>27</v>
      </c>
      <c r="N102" s="22">
        <v>17</v>
      </c>
      <c r="O102" s="2">
        <v>23</v>
      </c>
      <c r="P102" s="20">
        <v>11</v>
      </c>
    </row>
    <row r="103" spans="1:16" ht="15.75" customHeight="1">
      <c r="A103" s="15" t="s">
        <v>676</v>
      </c>
      <c r="B103" s="2" t="s">
        <v>574</v>
      </c>
      <c r="C103" s="15" t="s">
        <v>677</v>
      </c>
      <c r="D103" s="15" t="s">
        <v>2036</v>
      </c>
      <c r="E103" s="15" t="s">
        <v>14</v>
      </c>
      <c r="F103" s="15" t="s">
        <v>29</v>
      </c>
      <c r="G103" s="2" t="s">
        <v>1842</v>
      </c>
      <c r="H103" s="2"/>
      <c r="I103" s="16" t="s">
        <v>2003</v>
      </c>
      <c r="J103" s="2" t="s">
        <v>14</v>
      </c>
      <c r="K103" s="4">
        <v>13</v>
      </c>
      <c r="L103" s="2">
        <v>20</v>
      </c>
      <c r="M103" s="2">
        <v>29</v>
      </c>
      <c r="N103" s="19">
        <v>25</v>
      </c>
      <c r="O103" s="2">
        <v>25</v>
      </c>
      <c r="P103" s="2">
        <v>30</v>
      </c>
    </row>
    <row r="104" spans="1:16" ht="15.75" customHeight="1">
      <c r="A104" s="15" t="s">
        <v>674</v>
      </c>
      <c r="B104" t="s">
        <v>1816</v>
      </c>
      <c r="C104" s="15" t="s">
        <v>675</v>
      </c>
      <c r="D104" s="15" t="s">
        <v>2037</v>
      </c>
      <c r="E104" s="15" t="s">
        <v>14</v>
      </c>
      <c r="F104" s="15" t="s">
        <v>29</v>
      </c>
      <c r="G104" s="2" t="s">
        <v>1842</v>
      </c>
      <c r="H104" s="2" t="s">
        <v>1863</v>
      </c>
      <c r="I104" s="16" t="s">
        <v>2003</v>
      </c>
      <c r="J104" s="2" t="s">
        <v>14</v>
      </c>
      <c r="K104" s="2">
        <v>23</v>
      </c>
      <c r="L104" s="2">
        <v>23</v>
      </c>
      <c r="M104" s="2">
        <v>27</v>
      </c>
      <c r="N104" s="2">
        <v>19</v>
      </c>
      <c r="O104" s="2">
        <v>23</v>
      </c>
      <c r="P104" s="2">
        <v>26</v>
      </c>
    </row>
    <row r="105" spans="1:16" ht="15.75" customHeight="1">
      <c r="A105" s="15" t="s">
        <v>666</v>
      </c>
      <c r="B105" s="2" t="s">
        <v>654</v>
      </c>
      <c r="C105" s="15" t="s">
        <v>667</v>
      </c>
      <c r="D105" s="15" t="s">
        <v>2024</v>
      </c>
      <c r="E105" s="15" t="s">
        <v>14</v>
      </c>
      <c r="F105" s="15" t="s">
        <v>29</v>
      </c>
      <c r="G105" s="15" t="s">
        <v>1842</v>
      </c>
      <c r="H105" s="15"/>
      <c r="I105" s="16" t="s">
        <v>2003</v>
      </c>
      <c r="J105" s="2" t="s">
        <v>14</v>
      </c>
      <c r="K105" s="67">
        <v>9</v>
      </c>
      <c r="L105" s="17">
        <v>22</v>
      </c>
      <c r="M105" s="17">
        <v>23</v>
      </c>
      <c r="N105" s="18">
        <v>0</v>
      </c>
      <c r="O105" s="17">
        <v>23</v>
      </c>
      <c r="P105" s="21">
        <v>25</v>
      </c>
    </row>
    <row r="106" spans="1:16" ht="15.75" customHeight="1">
      <c r="A106" s="15" t="s">
        <v>678</v>
      </c>
      <c r="B106" t="s">
        <v>1816</v>
      </c>
      <c r="C106" s="15" t="s">
        <v>679</v>
      </c>
      <c r="D106" s="15" t="s">
        <v>2038</v>
      </c>
      <c r="E106" s="15" t="s">
        <v>14</v>
      </c>
      <c r="F106" s="15" t="s">
        <v>29</v>
      </c>
      <c r="G106" s="2" t="s">
        <v>1842</v>
      </c>
      <c r="H106" s="2" t="s">
        <v>1863</v>
      </c>
      <c r="I106" s="16" t="s">
        <v>2003</v>
      </c>
      <c r="J106" s="2" t="s">
        <v>14</v>
      </c>
      <c r="K106" s="2">
        <v>21</v>
      </c>
      <c r="L106" s="2">
        <v>24</v>
      </c>
      <c r="M106" s="2">
        <v>27</v>
      </c>
      <c r="N106" s="2">
        <v>19</v>
      </c>
      <c r="O106" s="2">
        <v>23</v>
      </c>
      <c r="P106" s="20">
        <v>0</v>
      </c>
    </row>
    <row r="107" spans="1:16" ht="15.75" customHeight="1">
      <c r="A107" s="15" t="s">
        <v>522</v>
      </c>
      <c r="B107" s="15" t="s">
        <v>1811</v>
      </c>
      <c r="C107" s="15" t="s">
        <v>523</v>
      </c>
      <c r="D107" s="15" t="s">
        <v>2026</v>
      </c>
      <c r="E107" s="15" t="s">
        <v>14</v>
      </c>
      <c r="F107" s="15" t="s">
        <v>29</v>
      </c>
      <c r="G107" s="2" t="s">
        <v>1842</v>
      </c>
      <c r="H107" s="2"/>
      <c r="I107" s="16" t="s">
        <v>2003</v>
      </c>
      <c r="J107" s="2" t="s">
        <v>14</v>
      </c>
      <c r="K107" s="21">
        <v>19</v>
      </c>
      <c r="L107" s="23">
        <v>8</v>
      </c>
      <c r="M107" s="23">
        <v>16</v>
      </c>
      <c r="N107" s="18">
        <v>0</v>
      </c>
      <c r="O107" s="23">
        <v>12</v>
      </c>
      <c r="P107" s="54">
        <v>13</v>
      </c>
    </row>
    <row r="108" spans="1:16" ht="15.75" customHeight="1">
      <c r="A108" s="15" t="s">
        <v>520</v>
      </c>
      <c r="B108" s="15" t="s">
        <v>1811</v>
      </c>
      <c r="C108" s="15" t="s">
        <v>521</v>
      </c>
      <c r="D108" s="15" t="s">
        <v>2026</v>
      </c>
      <c r="E108" s="15" t="s">
        <v>14</v>
      </c>
      <c r="F108" s="15" t="s">
        <v>29</v>
      </c>
      <c r="G108" s="2" t="s">
        <v>1842</v>
      </c>
      <c r="H108" s="2"/>
      <c r="I108" s="16" t="s">
        <v>2003</v>
      </c>
      <c r="J108" s="2" t="s">
        <v>14</v>
      </c>
      <c r="K108" s="17">
        <v>26</v>
      </c>
      <c r="L108" s="17">
        <v>21</v>
      </c>
      <c r="M108" s="54">
        <v>20</v>
      </c>
      <c r="N108" s="17">
        <v>27</v>
      </c>
      <c r="O108" s="17">
        <v>25</v>
      </c>
      <c r="P108" s="23">
        <v>10</v>
      </c>
    </row>
    <row r="109" spans="1:16" ht="15.75" customHeight="1">
      <c r="A109" s="2" t="s">
        <v>719</v>
      </c>
      <c r="B109" s="2" t="s">
        <v>720</v>
      </c>
      <c r="C109" s="2" t="s">
        <v>721</v>
      </c>
      <c r="D109" s="2" t="s">
        <v>718</v>
      </c>
      <c r="E109" s="2" t="s">
        <v>19</v>
      </c>
      <c r="F109" s="2" t="s">
        <v>29</v>
      </c>
      <c r="G109" s="2" t="s">
        <v>1849</v>
      </c>
      <c r="H109" s="2"/>
      <c r="I109" s="30" t="s">
        <v>2002</v>
      </c>
      <c r="J109" s="2" t="s">
        <v>19</v>
      </c>
      <c r="K109" s="2">
        <v>19</v>
      </c>
      <c r="L109" s="2">
        <v>25</v>
      </c>
      <c r="M109" s="2">
        <v>22</v>
      </c>
      <c r="N109" s="19">
        <v>18</v>
      </c>
      <c r="O109" s="2">
        <v>19</v>
      </c>
      <c r="P109" s="2">
        <v>22</v>
      </c>
    </row>
    <row r="110" spans="1:16" ht="15.75" customHeight="1">
      <c r="A110" s="2" t="s">
        <v>802</v>
      </c>
      <c r="B110" s="2" t="s">
        <v>489</v>
      </c>
      <c r="C110" s="2" t="s">
        <v>803</v>
      </c>
      <c r="D110" s="2" t="s">
        <v>718</v>
      </c>
      <c r="E110" s="2" t="s">
        <v>19</v>
      </c>
      <c r="F110" s="2" t="s">
        <v>29</v>
      </c>
      <c r="G110" s="2" t="s">
        <v>1845</v>
      </c>
      <c r="H110" s="2"/>
      <c r="I110" s="30" t="s">
        <v>2002</v>
      </c>
      <c r="J110" s="2" t="s">
        <v>19</v>
      </c>
      <c r="K110" s="20">
        <v>13</v>
      </c>
      <c r="L110" s="2">
        <v>24</v>
      </c>
      <c r="M110" s="2">
        <v>28</v>
      </c>
      <c r="N110" s="20">
        <v>0</v>
      </c>
      <c r="O110" s="2">
        <v>24</v>
      </c>
      <c r="P110" s="2">
        <v>24</v>
      </c>
    </row>
    <row r="111" spans="1:16" ht="15.75" customHeight="1">
      <c r="A111" s="2" t="s">
        <v>722</v>
      </c>
      <c r="B111" s="2" t="s">
        <v>501</v>
      </c>
      <c r="C111" s="2" t="s">
        <v>723</v>
      </c>
      <c r="D111" s="2" t="s">
        <v>718</v>
      </c>
      <c r="E111" s="2" t="s">
        <v>19</v>
      </c>
      <c r="F111" s="2" t="s">
        <v>29</v>
      </c>
      <c r="G111" s="15" t="s">
        <v>1849</v>
      </c>
      <c r="H111" s="15"/>
      <c r="I111" s="30" t="s">
        <v>2002</v>
      </c>
      <c r="J111" s="2" t="s">
        <v>19</v>
      </c>
      <c r="K111" s="20">
        <v>0</v>
      </c>
      <c r="L111" s="2">
        <v>25</v>
      </c>
      <c r="M111" s="2">
        <v>30</v>
      </c>
      <c r="N111" s="20">
        <v>0</v>
      </c>
      <c r="O111" s="2">
        <v>27</v>
      </c>
      <c r="P111" s="2">
        <v>30</v>
      </c>
    </row>
    <row r="112" spans="1:16" ht="15.75" customHeight="1">
      <c r="A112" t="s">
        <v>1779</v>
      </c>
      <c r="B112" t="s">
        <v>1773</v>
      </c>
      <c r="C112" t="s">
        <v>1780</v>
      </c>
      <c r="D112" t="s">
        <v>718</v>
      </c>
      <c r="E112" s="2" t="s">
        <v>19</v>
      </c>
      <c r="F112" s="56" t="s">
        <v>29</v>
      </c>
      <c r="G112" s="2" t="s">
        <v>1847</v>
      </c>
      <c r="H112" s="2"/>
      <c r="I112" s="30" t="s">
        <v>2002</v>
      </c>
      <c r="J112" t="s">
        <v>19</v>
      </c>
      <c r="K112" s="25">
        <v>16</v>
      </c>
      <c r="L112">
        <v>25</v>
      </c>
      <c r="M112">
        <v>34</v>
      </c>
      <c r="N112" s="25">
        <v>30</v>
      </c>
      <c r="O112">
        <v>28</v>
      </c>
      <c r="P112">
        <v>29</v>
      </c>
    </row>
    <row r="113" spans="1:16" ht="15.75" customHeight="1">
      <c r="A113" s="2" t="s">
        <v>716</v>
      </c>
      <c r="B113" t="s">
        <v>517</v>
      </c>
      <c r="C113" s="2" t="s">
        <v>717</v>
      </c>
      <c r="D113" s="2" t="s">
        <v>718</v>
      </c>
      <c r="E113" s="2" t="s">
        <v>19</v>
      </c>
      <c r="F113" s="2" t="s">
        <v>29</v>
      </c>
      <c r="G113" s="2" t="s">
        <v>1849</v>
      </c>
      <c r="H113" s="2"/>
      <c r="I113" s="30" t="s">
        <v>2002</v>
      </c>
      <c r="J113" s="2" t="s">
        <v>19</v>
      </c>
      <c r="K113" s="22">
        <v>15</v>
      </c>
      <c r="L113" s="2">
        <v>28</v>
      </c>
      <c r="M113" s="2">
        <v>29</v>
      </c>
      <c r="N113" s="2">
        <v>27</v>
      </c>
      <c r="O113" s="2">
        <v>29</v>
      </c>
      <c r="P113" s="2">
        <v>24</v>
      </c>
    </row>
    <row r="114" spans="1:16" ht="15.75" customHeight="1">
      <c r="A114" s="2" t="s">
        <v>724</v>
      </c>
      <c r="B114" s="2" t="s">
        <v>720</v>
      </c>
      <c r="C114" s="2" t="s">
        <v>725</v>
      </c>
      <c r="D114" s="2" t="s">
        <v>718</v>
      </c>
      <c r="E114" s="2" t="s">
        <v>19</v>
      </c>
      <c r="F114" s="2" t="s">
        <v>29</v>
      </c>
      <c r="G114" s="2" t="s">
        <v>1849</v>
      </c>
      <c r="H114" s="2"/>
      <c r="I114" s="30" t="s">
        <v>2002</v>
      </c>
      <c r="J114" s="2" t="s">
        <v>19</v>
      </c>
      <c r="K114" s="19">
        <v>26</v>
      </c>
      <c r="L114" s="2">
        <v>34</v>
      </c>
      <c r="M114" s="2">
        <v>41</v>
      </c>
      <c r="N114" s="19">
        <v>34</v>
      </c>
      <c r="O114" s="2">
        <v>30</v>
      </c>
      <c r="P114" s="2">
        <v>31</v>
      </c>
    </row>
    <row r="115" spans="1:16" ht="15.75" customHeight="1">
      <c r="A115" t="s">
        <v>1777</v>
      </c>
      <c r="B115" t="s">
        <v>517</v>
      </c>
      <c r="C115" t="s">
        <v>1778</v>
      </c>
      <c r="D115" t="s">
        <v>718</v>
      </c>
      <c r="E115" s="2" t="s">
        <v>19</v>
      </c>
      <c r="F115" s="56" t="s">
        <v>29</v>
      </c>
      <c r="G115" s="2" t="s">
        <v>1847</v>
      </c>
      <c r="H115" s="2"/>
      <c r="I115" s="30" t="s">
        <v>2002</v>
      </c>
      <c r="J115" t="s">
        <v>19</v>
      </c>
      <c r="K115" s="25">
        <v>19</v>
      </c>
      <c r="L115">
        <v>31</v>
      </c>
      <c r="M115">
        <v>32</v>
      </c>
      <c r="N115">
        <v>30</v>
      </c>
      <c r="O115">
        <v>30</v>
      </c>
      <c r="P115">
        <v>32</v>
      </c>
    </row>
    <row r="116" spans="1:16" ht="15.75" customHeight="1">
      <c r="A116" s="2" t="s">
        <v>893</v>
      </c>
      <c r="B116" s="2" t="s">
        <v>501</v>
      </c>
      <c r="C116" s="2" t="s">
        <v>894</v>
      </c>
      <c r="D116" s="2" t="s">
        <v>895</v>
      </c>
      <c r="E116" s="2" t="s">
        <v>19</v>
      </c>
      <c r="F116" s="2" t="s">
        <v>29</v>
      </c>
      <c r="G116" s="15" t="s">
        <v>1842</v>
      </c>
      <c r="H116" s="15"/>
      <c r="I116" s="30" t="s">
        <v>2002</v>
      </c>
      <c r="J116" s="2" t="s">
        <v>19</v>
      </c>
      <c r="K116" s="4">
        <v>0</v>
      </c>
      <c r="L116" s="2">
        <v>27</v>
      </c>
      <c r="M116" s="2">
        <v>31</v>
      </c>
      <c r="N116" s="20">
        <v>0</v>
      </c>
      <c r="O116" s="2">
        <v>24</v>
      </c>
      <c r="P116" s="2">
        <v>28</v>
      </c>
    </row>
    <row r="117" spans="1:16" ht="15.75" customHeight="1">
      <c r="A117" t="s">
        <v>1805</v>
      </c>
      <c r="B117" s="2" t="s">
        <v>574</v>
      </c>
      <c r="C117" t="s">
        <v>1806</v>
      </c>
      <c r="D117" t="s">
        <v>895</v>
      </c>
      <c r="E117" s="2" t="s">
        <v>19</v>
      </c>
      <c r="F117" s="56" t="s">
        <v>29</v>
      </c>
      <c r="G117" s="2" t="s">
        <v>1847</v>
      </c>
      <c r="H117" s="2"/>
      <c r="I117" s="30" t="s">
        <v>2002</v>
      </c>
      <c r="J117" t="s">
        <v>19</v>
      </c>
      <c r="K117" s="53">
        <v>0</v>
      </c>
      <c r="L117">
        <v>23</v>
      </c>
      <c r="M117">
        <v>27</v>
      </c>
      <c r="N117">
        <v>21</v>
      </c>
      <c r="O117">
        <v>24</v>
      </c>
      <c r="P117">
        <v>23</v>
      </c>
    </row>
    <row r="118" spans="1:16" ht="15.75" customHeight="1">
      <c r="A118" s="2" t="s">
        <v>1037</v>
      </c>
      <c r="B118" s="2" t="s">
        <v>501</v>
      </c>
      <c r="C118" s="2" t="s">
        <v>1038</v>
      </c>
      <c r="D118" s="2" t="s">
        <v>895</v>
      </c>
      <c r="E118" s="2" t="s">
        <v>19</v>
      </c>
      <c r="F118" s="2" t="s">
        <v>29</v>
      </c>
      <c r="G118" s="30" t="s">
        <v>1850</v>
      </c>
      <c r="H118" s="30"/>
      <c r="I118" s="30" t="s">
        <v>2002</v>
      </c>
      <c r="J118" s="2" t="s">
        <v>19</v>
      </c>
      <c r="K118" s="4">
        <v>0</v>
      </c>
      <c r="L118" s="2">
        <v>27</v>
      </c>
      <c r="M118" s="2">
        <v>30</v>
      </c>
      <c r="N118" s="20">
        <v>0</v>
      </c>
      <c r="O118" s="2">
        <v>29</v>
      </c>
      <c r="P118" s="2">
        <v>31</v>
      </c>
    </row>
    <row r="119" spans="1:16" ht="15.75" customHeight="1">
      <c r="A119" s="2" t="s">
        <v>744</v>
      </c>
      <c r="B119" t="s">
        <v>517</v>
      </c>
      <c r="C119" s="2" t="s">
        <v>745</v>
      </c>
      <c r="D119" s="2" t="s">
        <v>199</v>
      </c>
      <c r="E119" s="2" t="s">
        <v>19</v>
      </c>
      <c r="F119" s="2" t="s">
        <v>29</v>
      </c>
      <c r="G119" s="2" t="s">
        <v>1845</v>
      </c>
      <c r="H119" s="2"/>
      <c r="I119" s="30" t="s">
        <v>2002</v>
      </c>
      <c r="J119" s="2" t="s">
        <v>19</v>
      </c>
      <c r="K119" s="6">
        <v>16</v>
      </c>
      <c r="L119" s="2">
        <v>22</v>
      </c>
      <c r="M119" s="2">
        <v>27</v>
      </c>
      <c r="N119" s="22">
        <v>17</v>
      </c>
      <c r="O119" s="2">
        <v>22</v>
      </c>
      <c r="P119" s="2">
        <v>23</v>
      </c>
    </row>
    <row r="120" spans="1:16" ht="15.75" customHeight="1">
      <c r="A120" s="2" t="s">
        <v>810</v>
      </c>
      <c r="B120" t="s">
        <v>517</v>
      </c>
      <c r="C120" s="2" t="s">
        <v>811</v>
      </c>
      <c r="D120" s="2" t="s">
        <v>199</v>
      </c>
      <c r="E120" s="2" t="s">
        <v>19</v>
      </c>
      <c r="F120" s="2" t="s">
        <v>29</v>
      </c>
      <c r="G120" s="2" t="s">
        <v>1843</v>
      </c>
      <c r="H120" s="2"/>
      <c r="I120" s="30" t="s">
        <v>2002</v>
      </c>
      <c r="J120" s="2" t="s">
        <v>19</v>
      </c>
      <c r="K120" s="2">
        <v>17</v>
      </c>
      <c r="L120" s="2">
        <v>30</v>
      </c>
      <c r="M120" s="2">
        <v>29</v>
      </c>
      <c r="N120" s="20">
        <v>13</v>
      </c>
      <c r="O120" s="2">
        <v>24</v>
      </c>
      <c r="P120" s="2">
        <v>25</v>
      </c>
    </row>
    <row r="121" spans="1:16" ht="15.75" customHeight="1">
      <c r="A121" s="2" t="s">
        <v>750</v>
      </c>
      <c r="B121" s="2" t="s">
        <v>574</v>
      </c>
      <c r="C121" s="2" t="s">
        <v>751</v>
      </c>
      <c r="D121" s="2" t="s">
        <v>199</v>
      </c>
      <c r="E121" s="2" t="s">
        <v>19</v>
      </c>
      <c r="F121" s="2" t="s">
        <v>29</v>
      </c>
      <c r="G121" s="2" t="s">
        <v>1847</v>
      </c>
      <c r="H121" s="2"/>
      <c r="I121" s="30" t="s">
        <v>2002</v>
      </c>
      <c r="J121" s="2" t="s">
        <v>19</v>
      </c>
      <c r="K121" s="66">
        <v>9</v>
      </c>
      <c r="L121" s="2">
        <v>29</v>
      </c>
      <c r="M121" s="2">
        <v>32</v>
      </c>
      <c r="N121" s="2">
        <v>26</v>
      </c>
      <c r="O121" s="2">
        <v>25</v>
      </c>
      <c r="P121" s="2">
        <v>26</v>
      </c>
    </row>
    <row r="122" spans="1:16" ht="15.75" customHeight="1">
      <c r="A122" s="2" t="s">
        <v>808</v>
      </c>
      <c r="B122" t="s">
        <v>517</v>
      </c>
      <c r="C122" s="2" t="s">
        <v>809</v>
      </c>
      <c r="D122" s="2" t="s">
        <v>199</v>
      </c>
      <c r="E122" s="2" t="s">
        <v>19</v>
      </c>
      <c r="F122" s="2" t="s">
        <v>29</v>
      </c>
      <c r="G122" s="2" t="s">
        <v>1845</v>
      </c>
      <c r="H122" s="2"/>
      <c r="I122" s="30" t="s">
        <v>2002</v>
      </c>
      <c r="J122" s="2" t="s">
        <v>19</v>
      </c>
      <c r="K122" s="2">
        <v>21</v>
      </c>
      <c r="L122" s="2">
        <v>31</v>
      </c>
      <c r="M122" s="2">
        <v>29</v>
      </c>
      <c r="N122" s="19">
        <v>24</v>
      </c>
      <c r="O122" s="2">
        <v>28</v>
      </c>
      <c r="P122" s="2">
        <v>27</v>
      </c>
    </row>
    <row r="123" spans="1:16" ht="15.75" customHeight="1">
      <c r="A123" s="2" t="s">
        <v>910</v>
      </c>
      <c r="B123" s="2" t="s">
        <v>574</v>
      </c>
      <c r="C123" s="2" t="s">
        <v>911</v>
      </c>
      <c r="D123" s="2" t="s">
        <v>905</v>
      </c>
      <c r="E123" s="2" t="s">
        <v>19</v>
      </c>
      <c r="F123" s="2" t="s">
        <v>29</v>
      </c>
      <c r="G123" s="2" t="s">
        <v>1843</v>
      </c>
      <c r="H123" s="2"/>
      <c r="I123" s="30" t="s">
        <v>2002</v>
      </c>
      <c r="J123" s="2" t="s">
        <v>19</v>
      </c>
      <c r="K123" s="20">
        <v>0</v>
      </c>
      <c r="L123" s="2">
        <v>23</v>
      </c>
      <c r="M123" s="2">
        <v>25</v>
      </c>
      <c r="N123" s="2">
        <v>19</v>
      </c>
      <c r="O123" s="2">
        <v>19</v>
      </c>
      <c r="P123" s="2">
        <v>21</v>
      </c>
    </row>
    <row r="124" spans="1:16" ht="15.75" customHeight="1">
      <c r="A124" s="2" t="s">
        <v>1033</v>
      </c>
      <c r="B124" s="2" t="s">
        <v>574</v>
      </c>
      <c r="C124" s="2" t="s">
        <v>1034</v>
      </c>
      <c r="D124" s="2" t="s">
        <v>905</v>
      </c>
      <c r="E124" s="2" t="s">
        <v>19</v>
      </c>
      <c r="F124" s="2" t="s">
        <v>29</v>
      </c>
      <c r="G124" s="15" t="s">
        <v>1842</v>
      </c>
      <c r="H124" s="15"/>
      <c r="I124" s="30" t="s">
        <v>2002</v>
      </c>
      <c r="J124" s="2" t="s">
        <v>19</v>
      </c>
      <c r="K124" s="4">
        <v>0</v>
      </c>
      <c r="L124" s="2">
        <v>25</v>
      </c>
      <c r="M124" s="2">
        <v>28</v>
      </c>
      <c r="N124" s="19">
        <v>21</v>
      </c>
      <c r="O124" s="2">
        <v>20</v>
      </c>
      <c r="P124" s="2">
        <v>23</v>
      </c>
    </row>
    <row r="125" spans="1:16" ht="15.75" customHeight="1">
      <c r="A125" s="2" t="s">
        <v>1047</v>
      </c>
      <c r="B125" s="2" t="s">
        <v>574</v>
      </c>
      <c r="C125" s="2" t="s">
        <v>1048</v>
      </c>
      <c r="D125" s="2" t="s">
        <v>905</v>
      </c>
      <c r="E125" s="2" t="s">
        <v>19</v>
      </c>
      <c r="F125" s="2" t="s">
        <v>29</v>
      </c>
      <c r="G125" s="30" t="s">
        <v>1850</v>
      </c>
      <c r="H125" s="30"/>
      <c r="I125" s="30" t="s">
        <v>2002</v>
      </c>
      <c r="J125" s="2" t="s">
        <v>19</v>
      </c>
      <c r="K125" s="20">
        <v>0</v>
      </c>
      <c r="L125" s="2">
        <v>24</v>
      </c>
      <c r="M125" s="2">
        <v>25</v>
      </c>
      <c r="N125" s="2">
        <v>19</v>
      </c>
      <c r="O125" s="2">
        <v>20</v>
      </c>
      <c r="P125" s="2">
        <v>21</v>
      </c>
    </row>
    <row r="126" spans="1:16" ht="15.75" customHeight="1">
      <c r="A126" s="2" t="s">
        <v>912</v>
      </c>
      <c r="B126" s="2" t="s">
        <v>574</v>
      </c>
      <c r="C126" s="2" t="s">
        <v>913</v>
      </c>
      <c r="D126" s="2" t="s">
        <v>905</v>
      </c>
      <c r="E126" s="2" t="s">
        <v>19</v>
      </c>
      <c r="F126" s="2" t="s">
        <v>29</v>
      </c>
      <c r="G126" s="2" t="s">
        <v>1847</v>
      </c>
      <c r="H126" s="2"/>
      <c r="I126" s="30" t="s">
        <v>2002</v>
      </c>
      <c r="J126" s="2" t="s">
        <v>19</v>
      </c>
      <c r="K126" s="4">
        <v>0</v>
      </c>
      <c r="L126" s="2">
        <v>27</v>
      </c>
      <c r="M126" s="2">
        <v>33</v>
      </c>
      <c r="N126" s="19">
        <v>22</v>
      </c>
      <c r="O126" s="2">
        <v>21</v>
      </c>
      <c r="P126" s="2">
        <v>23</v>
      </c>
    </row>
    <row r="127" spans="1:16" ht="15.75" customHeight="1">
      <c r="A127" s="2" t="s">
        <v>903</v>
      </c>
      <c r="B127" s="2" t="s">
        <v>574</v>
      </c>
      <c r="C127" s="2" t="s">
        <v>904</v>
      </c>
      <c r="D127" s="2" t="s">
        <v>905</v>
      </c>
      <c r="E127" s="2" t="s">
        <v>19</v>
      </c>
      <c r="F127" s="2" t="s">
        <v>29</v>
      </c>
      <c r="G127" s="2" t="s">
        <v>1845</v>
      </c>
      <c r="H127" s="2"/>
      <c r="I127" s="30" t="s">
        <v>2002</v>
      </c>
      <c r="J127" s="2" t="s">
        <v>19</v>
      </c>
      <c r="K127" s="20">
        <v>0</v>
      </c>
      <c r="L127" s="2">
        <v>25</v>
      </c>
      <c r="M127" s="2">
        <v>30</v>
      </c>
      <c r="N127" s="19">
        <v>21</v>
      </c>
      <c r="O127" s="2">
        <v>23</v>
      </c>
      <c r="P127" s="2">
        <v>22</v>
      </c>
    </row>
    <row r="128" spans="1:16" ht="15.75" customHeight="1">
      <c r="A128" s="2" t="s">
        <v>908</v>
      </c>
      <c r="B128" s="2" t="s">
        <v>574</v>
      </c>
      <c r="C128" s="2" t="s">
        <v>909</v>
      </c>
      <c r="D128" s="2" t="s">
        <v>905</v>
      </c>
      <c r="E128" s="2" t="s">
        <v>19</v>
      </c>
      <c r="F128" s="2" t="s">
        <v>29</v>
      </c>
      <c r="G128" s="2" t="s">
        <v>1843</v>
      </c>
      <c r="H128" s="2"/>
      <c r="I128" s="30" t="s">
        <v>2002</v>
      </c>
      <c r="J128" s="2" t="s">
        <v>19</v>
      </c>
      <c r="K128" s="20">
        <v>0</v>
      </c>
      <c r="L128" s="2">
        <v>24</v>
      </c>
      <c r="M128" s="2">
        <v>32</v>
      </c>
      <c r="N128" s="2">
        <v>22</v>
      </c>
      <c r="O128" s="2">
        <v>23</v>
      </c>
      <c r="P128" s="2">
        <v>25</v>
      </c>
    </row>
    <row r="129" spans="1:16" ht="15.75" customHeight="1">
      <c r="A129" s="2" t="s">
        <v>906</v>
      </c>
      <c r="B129" s="2" t="s">
        <v>574</v>
      </c>
      <c r="C129" s="2" t="s">
        <v>907</v>
      </c>
      <c r="D129" s="2" t="s">
        <v>905</v>
      </c>
      <c r="E129" s="2" t="s">
        <v>19</v>
      </c>
      <c r="F129" s="2" t="s">
        <v>29</v>
      </c>
      <c r="G129" s="2" t="s">
        <v>1846</v>
      </c>
      <c r="H129" s="2"/>
      <c r="I129" s="30" t="s">
        <v>2002</v>
      </c>
      <c r="J129" s="2" t="s">
        <v>19</v>
      </c>
      <c r="K129" s="20">
        <v>0</v>
      </c>
      <c r="L129" s="2">
        <v>26</v>
      </c>
      <c r="M129" s="2">
        <v>30</v>
      </c>
      <c r="N129" s="2">
        <v>24</v>
      </c>
      <c r="O129" s="2">
        <v>26</v>
      </c>
      <c r="P129" s="2">
        <v>26</v>
      </c>
    </row>
    <row r="130" spans="1:16" ht="15.75" customHeight="1">
      <c r="A130" s="2" t="s">
        <v>914</v>
      </c>
      <c r="B130" s="2" t="s">
        <v>574</v>
      </c>
      <c r="C130" s="2" t="s">
        <v>915</v>
      </c>
      <c r="D130" s="2" t="s">
        <v>905</v>
      </c>
      <c r="E130" s="2" t="s">
        <v>19</v>
      </c>
      <c r="F130" s="2" t="s">
        <v>29</v>
      </c>
      <c r="G130" s="2" t="s">
        <v>1846</v>
      </c>
      <c r="H130" s="2"/>
      <c r="I130" s="30" t="s">
        <v>2002</v>
      </c>
      <c r="J130" s="2" t="s">
        <v>19</v>
      </c>
      <c r="K130" s="20">
        <v>0</v>
      </c>
      <c r="L130" s="2">
        <v>29</v>
      </c>
      <c r="M130" s="2">
        <v>33</v>
      </c>
      <c r="N130" s="2">
        <v>24</v>
      </c>
      <c r="O130" s="2">
        <v>26</v>
      </c>
      <c r="P130" s="2">
        <v>26</v>
      </c>
    </row>
    <row r="131" spans="1:16" ht="15.75" customHeight="1">
      <c r="A131" s="2" t="s">
        <v>752</v>
      </c>
      <c r="B131" s="2" t="s">
        <v>574</v>
      </c>
      <c r="C131" s="2" t="s">
        <v>753</v>
      </c>
      <c r="D131" s="2" t="s">
        <v>735</v>
      </c>
      <c r="E131" s="2" t="s">
        <v>19</v>
      </c>
      <c r="F131" s="2" t="s">
        <v>29</v>
      </c>
      <c r="G131" s="2" t="s">
        <v>1847</v>
      </c>
      <c r="H131" s="2"/>
      <c r="I131" s="30" t="s">
        <v>2002</v>
      </c>
      <c r="J131" s="2" t="s">
        <v>19</v>
      </c>
      <c r="K131" s="20">
        <v>0</v>
      </c>
      <c r="L131" s="2">
        <v>27</v>
      </c>
      <c r="M131" s="2">
        <v>31</v>
      </c>
      <c r="N131" s="2">
        <v>25</v>
      </c>
      <c r="O131" s="2">
        <v>24</v>
      </c>
      <c r="P131" s="2">
        <v>24</v>
      </c>
    </row>
    <row r="132" spans="1:16" ht="15.75" customHeight="1">
      <c r="A132" s="2" t="s">
        <v>812</v>
      </c>
      <c r="B132" t="s">
        <v>517</v>
      </c>
      <c r="C132" s="2" t="s">
        <v>813</v>
      </c>
      <c r="D132" s="2" t="s">
        <v>735</v>
      </c>
      <c r="E132" s="2" t="s">
        <v>19</v>
      </c>
      <c r="F132" s="2" t="s">
        <v>29</v>
      </c>
      <c r="G132" s="2" t="s">
        <v>1845</v>
      </c>
      <c r="H132" s="2"/>
      <c r="I132" s="30" t="s">
        <v>2002</v>
      </c>
      <c r="J132" s="2" t="s">
        <v>19</v>
      </c>
      <c r="K132" s="2">
        <v>21</v>
      </c>
      <c r="L132" s="2">
        <v>27</v>
      </c>
      <c r="M132" s="2">
        <v>29</v>
      </c>
      <c r="N132" s="2">
        <v>23</v>
      </c>
      <c r="O132" s="2">
        <v>26</v>
      </c>
      <c r="P132" s="2">
        <v>22</v>
      </c>
    </row>
    <row r="133" spans="1:16" ht="15.75" customHeight="1">
      <c r="A133" t="s">
        <v>1785</v>
      </c>
      <c r="B133" t="s">
        <v>517</v>
      </c>
      <c r="C133" t="s">
        <v>1786</v>
      </c>
      <c r="D133" t="s">
        <v>735</v>
      </c>
      <c r="E133" s="2" t="s">
        <v>19</v>
      </c>
      <c r="F133" s="56" t="s">
        <v>29</v>
      </c>
      <c r="G133" s="2" t="s">
        <v>1847</v>
      </c>
      <c r="H133" s="2"/>
      <c r="I133" s="30" t="s">
        <v>2002</v>
      </c>
      <c r="J133" t="s">
        <v>19</v>
      </c>
      <c r="K133" s="53">
        <v>0</v>
      </c>
      <c r="L133">
        <v>27</v>
      </c>
      <c r="M133">
        <v>34</v>
      </c>
      <c r="N133">
        <v>23</v>
      </c>
      <c r="O133">
        <v>27</v>
      </c>
      <c r="P133">
        <v>28</v>
      </c>
    </row>
    <row r="134" spans="1:16" ht="15.75" customHeight="1">
      <c r="A134" s="2" t="s">
        <v>733</v>
      </c>
      <c r="B134" t="s">
        <v>517</v>
      </c>
      <c r="C134" s="2" t="s">
        <v>734</v>
      </c>
      <c r="D134" s="2" t="s">
        <v>735</v>
      </c>
      <c r="E134" s="2" t="s">
        <v>19</v>
      </c>
      <c r="F134" s="2" t="s">
        <v>29</v>
      </c>
      <c r="G134" s="2" t="s">
        <v>1846</v>
      </c>
      <c r="H134" s="2"/>
      <c r="I134" s="30" t="s">
        <v>2002</v>
      </c>
      <c r="J134" s="2" t="s">
        <v>19</v>
      </c>
      <c r="K134" s="2">
        <v>20</v>
      </c>
      <c r="L134" s="2">
        <v>24</v>
      </c>
      <c r="M134" s="2">
        <v>28</v>
      </c>
      <c r="N134" s="2">
        <v>23</v>
      </c>
      <c r="O134" s="2">
        <v>29</v>
      </c>
      <c r="P134" s="2">
        <v>20</v>
      </c>
    </row>
    <row r="135" spans="1:16" ht="15.75" customHeight="1">
      <c r="A135" t="s">
        <v>1783</v>
      </c>
      <c r="B135" t="s">
        <v>517</v>
      </c>
      <c r="C135" t="s">
        <v>1784</v>
      </c>
      <c r="D135" t="s">
        <v>735</v>
      </c>
      <c r="E135" s="2" t="s">
        <v>19</v>
      </c>
      <c r="F135" s="56" t="s">
        <v>29</v>
      </c>
      <c r="G135" s="2" t="s">
        <v>1845</v>
      </c>
      <c r="H135" s="2"/>
      <c r="I135" s="30" t="s">
        <v>2002</v>
      </c>
      <c r="J135" t="s">
        <v>19</v>
      </c>
      <c r="K135">
        <v>22</v>
      </c>
      <c r="L135">
        <v>35</v>
      </c>
      <c r="M135">
        <v>37</v>
      </c>
      <c r="N135">
        <v>39</v>
      </c>
      <c r="O135">
        <v>30</v>
      </c>
      <c r="P135">
        <v>29</v>
      </c>
    </row>
    <row r="136" spans="1:16" ht="15.75" customHeight="1">
      <c r="A136" s="2" t="s">
        <v>746</v>
      </c>
      <c r="B136" t="s">
        <v>517</v>
      </c>
      <c r="C136" s="2" t="s">
        <v>747</v>
      </c>
      <c r="D136" s="2" t="s">
        <v>735</v>
      </c>
      <c r="E136" s="2" t="s">
        <v>19</v>
      </c>
      <c r="F136" s="2" t="s">
        <v>29</v>
      </c>
      <c r="G136" s="2" t="s">
        <v>1843</v>
      </c>
      <c r="H136" s="2"/>
      <c r="I136" s="30" t="s">
        <v>2002</v>
      </c>
      <c r="J136" s="2" t="s">
        <v>19</v>
      </c>
      <c r="K136" s="2">
        <v>22</v>
      </c>
      <c r="L136" s="2">
        <v>32</v>
      </c>
      <c r="M136" s="2">
        <v>34</v>
      </c>
      <c r="N136" s="2">
        <v>26</v>
      </c>
      <c r="O136" s="2">
        <v>31</v>
      </c>
      <c r="P136" s="2">
        <v>28</v>
      </c>
    </row>
    <row r="137" spans="1:16" ht="15.75" customHeight="1">
      <c r="A137" s="2" t="s">
        <v>1053</v>
      </c>
      <c r="B137" s="2" t="s">
        <v>574</v>
      </c>
      <c r="C137" s="2" t="s">
        <v>1054</v>
      </c>
      <c r="D137" s="2" t="s">
        <v>921</v>
      </c>
      <c r="E137" s="2" t="s">
        <v>19</v>
      </c>
      <c r="F137" s="2" t="s">
        <v>29</v>
      </c>
      <c r="G137" s="30" t="s">
        <v>1850</v>
      </c>
      <c r="H137" s="30"/>
      <c r="I137" s="30" t="s">
        <v>2002</v>
      </c>
      <c r="J137" s="2" t="s">
        <v>19</v>
      </c>
      <c r="K137" s="20">
        <v>0</v>
      </c>
      <c r="L137" s="2">
        <v>23</v>
      </c>
      <c r="M137" s="2">
        <v>22</v>
      </c>
      <c r="N137" s="22">
        <v>17</v>
      </c>
      <c r="O137" s="2">
        <v>18</v>
      </c>
      <c r="P137" s="2">
        <v>19</v>
      </c>
    </row>
    <row r="138" spans="1:16" ht="15.75" customHeight="1">
      <c r="A138" s="2" t="s">
        <v>930</v>
      </c>
      <c r="B138" s="2" t="s">
        <v>574</v>
      </c>
      <c r="C138" s="2" t="s">
        <v>931</v>
      </c>
      <c r="D138" s="2" t="s">
        <v>921</v>
      </c>
      <c r="E138" s="2" t="s">
        <v>19</v>
      </c>
      <c r="F138" s="2" t="s">
        <v>29</v>
      </c>
      <c r="G138" s="2" t="s">
        <v>1846</v>
      </c>
      <c r="H138" s="2"/>
      <c r="I138" s="30" t="s">
        <v>2002</v>
      </c>
      <c r="J138" s="2" t="s">
        <v>19</v>
      </c>
      <c r="K138" s="20">
        <v>0</v>
      </c>
      <c r="L138" s="2">
        <v>27</v>
      </c>
      <c r="M138" s="2">
        <v>28</v>
      </c>
      <c r="N138" s="2">
        <v>19</v>
      </c>
      <c r="O138" s="2">
        <v>20</v>
      </c>
      <c r="P138" s="2">
        <v>22</v>
      </c>
    </row>
    <row r="139" spans="1:16" ht="15.75" customHeight="1">
      <c r="A139" s="2" t="s">
        <v>924</v>
      </c>
      <c r="B139" s="2" t="s">
        <v>574</v>
      </c>
      <c r="C139" s="2" t="s">
        <v>925</v>
      </c>
      <c r="D139" s="2" t="s">
        <v>921</v>
      </c>
      <c r="E139" s="2" t="s">
        <v>19</v>
      </c>
      <c r="F139" s="2" t="s">
        <v>29</v>
      </c>
      <c r="G139" s="2" t="s">
        <v>1847</v>
      </c>
      <c r="H139" s="2"/>
      <c r="I139" s="30" t="s">
        <v>2002</v>
      </c>
      <c r="J139" s="2" t="s">
        <v>19</v>
      </c>
      <c r="K139" s="20">
        <v>0</v>
      </c>
      <c r="L139" s="2">
        <v>28</v>
      </c>
      <c r="M139" s="2">
        <v>28</v>
      </c>
      <c r="N139" s="2">
        <v>21</v>
      </c>
      <c r="O139" s="2">
        <v>22</v>
      </c>
      <c r="P139" s="2">
        <v>24</v>
      </c>
    </row>
    <row r="140" spans="1:16" ht="15.75" customHeight="1">
      <c r="A140" s="2" t="s">
        <v>922</v>
      </c>
      <c r="B140" s="2" t="s">
        <v>574</v>
      </c>
      <c r="C140" s="2" t="s">
        <v>923</v>
      </c>
      <c r="D140" s="2" t="s">
        <v>921</v>
      </c>
      <c r="E140" s="2" t="s">
        <v>19</v>
      </c>
      <c r="F140" s="2" t="s">
        <v>29</v>
      </c>
      <c r="G140" s="2" t="s">
        <v>1845</v>
      </c>
      <c r="H140" s="2"/>
      <c r="I140" s="30" t="s">
        <v>2002</v>
      </c>
      <c r="J140" s="2" t="s">
        <v>19</v>
      </c>
      <c r="K140" s="4">
        <v>0</v>
      </c>
      <c r="L140" s="2">
        <v>28</v>
      </c>
      <c r="M140" s="2">
        <v>31</v>
      </c>
      <c r="N140" s="19">
        <v>23</v>
      </c>
      <c r="O140" s="2">
        <v>23</v>
      </c>
      <c r="P140" s="2">
        <v>23</v>
      </c>
    </row>
    <row r="141" spans="1:16" ht="15.75" customHeight="1">
      <c r="A141" s="2" t="s">
        <v>926</v>
      </c>
      <c r="B141" s="2" t="s">
        <v>574</v>
      </c>
      <c r="C141" s="2" t="s">
        <v>927</v>
      </c>
      <c r="D141" s="2" t="s">
        <v>921</v>
      </c>
      <c r="E141" s="2" t="s">
        <v>19</v>
      </c>
      <c r="F141" s="2" t="s">
        <v>29</v>
      </c>
      <c r="G141" s="15" t="s">
        <v>1842</v>
      </c>
      <c r="H141" s="15"/>
      <c r="I141" s="30" t="s">
        <v>2002</v>
      </c>
      <c r="J141" s="2" t="s">
        <v>19</v>
      </c>
      <c r="K141" s="4">
        <v>0</v>
      </c>
      <c r="L141" s="2">
        <v>27</v>
      </c>
      <c r="M141" s="2">
        <v>29</v>
      </c>
      <c r="N141" s="2">
        <v>22</v>
      </c>
      <c r="O141" s="2">
        <v>23</v>
      </c>
      <c r="P141" s="2">
        <v>21</v>
      </c>
    </row>
    <row r="142" spans="1:16" ht="15.75" customHeight="1">
      <c r="A142" s="2" t="s">
        <v>928</v>
      </c>
      <c r="B142" s="2" t="s">
        <v>574</v>
      </c>
      <c r="C142" s="2" t="s">
        <v>929</v>
      </c>
      <c r="D142" s="2" t="s">
        <v>921</v>
      </c>
      <c r="E142" s="2" t="s">
        <v>19</v>
      </c>
      <c r="F142" s="2" t="s">
        <v>29</v>
      </c>
      <c r="G142" s="2" t="s">
        <v>1846</v>
      </c>
      <c r="H142" s="2"/>
      <c r="I142" s="30" t="s">
        <v>2002</v>
      </c>
      <c r="J142" s="2" t="s">
        <v>19</v>
      </c>
      <c r="K142" s="27">
        <v>8</v>
      </c>
      <c r="L142" s="2">
        <v>31</v>
      </c>
      <c r="M142" s="2">
        <v>34</v>
      </c>
      <c r="N142" s="19">
        <v>24</v>
      </c>
      <c r="O142" s="2">
        <v>24</v>
      </c>
      <c r="P142" s="2">
        <v>26</v>
      </c>
    </row>
    <row r="143" spans="1:16" ht="15.75" customHeight="1">
      <c r="A143" s="2" t="s">
        <v>932</v>
      </c>
      <c r="B143" t="s">
        <v>517</v>
      </c>
      <c r="C143" s="2" t="s">
        <v>933</v>
      </c>
      <c r="D143" s="2" t="s">
        <v>921</v>
      </c>
      <c r="E143" s="2" t="s">
        <v>19</v>
      </c>
      <c r="F143" s="2" t="s">
        <v>29</v>
      </c>
      <c r="G143" s="2" t="s">
        <v>1843</v>
      </c>
      <c r="H143" s="2"/>
      <c r="I143" s="30" t="s">
        <v>2002</v>
      </c>
      <c r="J143" s="2" t="s">
        <v>19</v>
      </c>
      <c r="K143" s="19">
        <v>23</v>
      </c>
      <c r="L143" s="2">
        <v>30</v>
      </c>
      <c r="M143" s="2">
        <v>29</v>
      </c>
      <c r="N143" s="19">
        <v>22</v>
      </c>
      <c r="O143" s="2">
        <v>26</v>
      </c>
      <c r="P143" s="2">
        <v>24</v>
      </c>
    </row>
    <row r="144" spans="1:16" ht="15.75" customHeight="1">
      <c r="A144" s="2" t="s">
        <v>919</v>
      </c>
      <c r="B144" t="s">
        <v>517</v>
      </c>
      <c r="C144" s="2" t="s">
        <v>920</v>
      </c>
      <c r="D144" s="2" t="s">
        <v>921</v>
      </c>
      <c r="E144" s="2" t="s">
        <v>19</v>
      </c>
      <c r="F144" s="2" t="s">
        <v>29</v>
      </c>
      <c r="G144" s="2" t="s">
        <v>1846</v>
      </c>
      <c r="H144" s="2"/>
      <c r="I144" s="30" t="s">
        <v>2002</v>
      </c>
      <c r="J144" s="2" t="s">
        <v>19</v>
      </c>
      <c r="K144" s="19">
        <v>22</v>
      </c>
      <c r="L144" s="2">
        <v>32</v>
      </c>
      <c r="M144" s="2">
        <v>35</v>
      </c>
      <c r="N144" s="2">
        <v>24</v>
      </c>
      <c r="O144" s="2">
        <v>29</v>
      </c>
      <c r="P144" s="2">
        <v>27</v>
      </c>
    </row>
    <row r="145" spans="1:16" ht="15.75" customHeight="1">
      <c r="A145" s="2" t="s">
        <v>736</v>
      </c>
      <c r="B145" s="2" t="s">
        <v>654</v>
      </c>
      <c r="C145" s="2" t="s">
        <v>737</v>
      </c>
      <c r="D145" s="2" t="s">
        <v>738</v>
      </c>
      <c r="E145" s="2" t="s">
        <v>19</v>
      </c>
      <c r="F145" s="2" t="s">
        <v>29</v>
      </c>
      <c r="G145" s="15" t="s">
        <v>1846</v>
      </c>
      <c r="H145" s="15"/>
      <c r="I145" s="30" t="s">
        <v>2002</v>
      </c>
      <c r="J145" s="2" t="s">
        <v>19</v>
      </c>
      <c r="K145" s="19">
        <v>19</v>
      </c>
      <c r="L145" s="2">
        <v>28</v>
      </c>
      <c r="M145" s="2">
        <v>27</v>
      </c>
      <c r="N145" s="6">
        <v>16</v>
      </c>
      <c r="O145" s="2">
        <v>25</v>
      </c>
      <c r="P145" s="2">
        <v>26</v>
      </c>
    </row>
    <row r="146" spans="1:16" ht="15.75" customHeight="1">
      <c r="A146" s="2" t="s">
        <v>739</v>
      </c>
      <c r="B146" s="2" t="s">
        <v>654</v>
      </c>
      <c r="C146" s="2" t="s">
        <v>740</v>
      </c>
      <c r="D146" s="2" t="s">
        <v>738</v>
      </c>
      <c r="E146" s="2" t="s">
        <v>19</v>
      </c>
      <c r="F146" s="2" t="s">
        <v>29</v>
      </c>
      <c r="G146" s="15" t="s">
        <v>1845</v>
      </c>
      <c r="H146" s="15"/>
      <c r="I146" s="30" t="s">
        <v>2002</v>
      </c>
      <c r="J146" s="2" t="s">
        <v>19</v>
      </c>
      <c r="K146" s="2">
        <v>20</v>
      </c>
      <c r="L146" s="2">
        <v>27</v>
      </c>
      <c r="M146" s="2">
        <v>31</v>
      </c>
      <c r="N146" s="2">
        <v>19</v>
      </c>
      <c r="O146" s="2">
        <v>25</v>
      </c>
      <c r="P146" s="2">
        <v>26</v>
      </c>
    </row>
    <row r="147" spans="1:16" ht="15.75" customHeight="1">
      <c r="A147" s="2" t="s">
        <v>818</v>
      </c>
      <c r="B147" s="2" t="s">
        <v>501</v>
      </c>
      <c r="C147" s="2" t="s">
        <v>819</v>
      </c>
      <c r="D147" s="2" t="s">
        <v>738</v>
      </c>
      <c r="E147" s="2" t="s">
        <v>19</v>
      </c>
      <c r="F147" s="2" t="s">
        <v>29</v>
      </c>
      <c r="G147" s="15" t="s">
        <v>1845</v>
      </c>
      <c r="H147" s="15"/>
      <c r="I147" s="30" t="s">
        <v>2002</v>
      </c>
      <c r="J147" s="2" t="s">
        <v>19</v>
      </c>
      <c r="K147" s="4">
        <v>0</v>
      </c>
      <c r="L147" s="2">
        <v>23</v>
      </c>
      <c r="M147" s="2">
        <v>28</v>
      </c>
      <c r="N147" s="4">
        <v>0</v>
      </c>
      <c r="O147" s="2">
        <v>25</v>
      </c>
      <c r="P147" s="2">
        <v>27</v>
      </c>
    </row>
    <row r="148" spans="1:16" ht="15.75" customHeight="1">
      <c r="A148" s="2" t="s">
        <v>816</v>
      </c>
      <c r="B148" t="s">
        <v>517</v>
      </c>
      <c r="C148" s="2" t="s">
        <v>817</v>
      </c>
      <c r="D148" s="2" t="s">
        <v>738</v>
      </c>
      <c r="E148" s="2" t="s">
        <v>19</v>
      </c>
      <c r="F148" s="2" t="s">
        <v>29</v>
      </c>
      <c r="G148" s="2" t="s">
        <v>1846</v>
      </c>
      <c r="H148" s="2"/>
      <c r="I148" s="30" t="s">
        <v>2002</v>
      </c>
      <c r="J148" s="2" t="s">
        <v>19</v>
      </c>
      <c r="K148" s="19">
        <v>21</v>
      </c>
      <c r="L148" s="2">
        <v>30</v>
      </c>
      <c r="M148" s="2">
        <v>30</v>
      </c>
      <c r="N148" s="2">
        <v>24</v>
      </c>
      <c r="O148" s="2">
        <v>26</v>
      </c>
      <c r="P148" s="2">
        <v>25</v>
      </c>
    </row>
    <row r="149" spans="1:16" ht="15.75" customHeight="1">
      <c r="A149" s="2" t="s">
        <v>748</v>
      </c>
      <c r="B149" s="2" t="s">
        <v>501</v>
      </c>
      <c r="C149" s="2" t="s">
        <v>749</v>
      </c>
      <c r="D149" s="2" t="s">
        <v>738</v>
      </c>
      <c r="E149" s="2" t="s">
        <v>19</v>
      </c>
      <c r="F149" s="2" t="s">
        <v>29</v>
      </c>
      <c r="G149" s="15" t="s">
        <v>1843</v>
      </c>
      <c r="H149" s="15"/>
      <c r="I149" s="30" t="s">
        <v>2002</v>
      </c>
      <c r="J149" s="2" t="s">
        <v>19</v>
      </c>
      <c r="K149" s="4">
        <v>0</v>
      </c>
      <c r="L149" s="19">
        <v>27</v>
      </c>
      <c r="M149" s="2">
        <v>30</v>
      </c>
      <c r="N149" s="20">
        <v>0</v>
      </c>
      <c r="O149" s="2">
        <v>27</v>
      </c>
      <c r="P149" s="2">
        <v>33</v>
      </c>
    </row>
    <row r="150" spans="1:16" ht="15.75" customHeight="1">
      <c r="A150" s="2" t="s">
        <v>820</v>
      </c>
      <c r="B150" t="s">
        <v>517</v>
      </c>
      <c r="C150" s="2" t="s">
        <v>821</v>
      </c>
      <c r="D150" s="2" t="s">
        <v>738</v>
      </c>
      <c r="E150" s="2" t="s">
        <v>19</v>
      </c>
      <c r="F150" s="2" t="s">
        <v>29</v>
      </c>
      <c r="G150" s="2" t="s">
        <v>1845</v>
      </c>
      <c r="H150" s="2"/>
      <c r="I150" s="30" t="s">
        <v>2002</v>
      </c>
      <c r="J150" s="2" t="s">
        <v>19</v>
      </c>
      <c r="K150" s="19">
        <v>18</v>
      </c>
      <c r="L150" s="2">
        <v>32</v>
      </c>
      <c r="M150" s="2">
        <v>35</v>
      </c>
      <c r="N150" s="20">
        <v>13</v>
      </c>
      <c r="O150" s="2">
        <v>29</v>
      </c>
      <c r="P150" s="2">
        <v>28</v>
      </c>
    </row>
    <row r="151" spans="1:16" ht="15.75" customHeight="1">
      <c r="A151" s="2" t="s">
        <v>947</v>
      </c>
      <c r="B151" s="2" t="s">
        <v>574</v>
      </c>
      <c r="C151" s="2" t="s">
        <v>948</v>
      </c>
      <c r="D151" s="2" t="s">
        <v>409</v>
      </c>
      <c r="E151" s="2" t="s">
        <v>19</v>
      </c>
      <c r="F151" s="2" t="s">
        <v>29</v>
      </c>
      <c r="G151" s="2" t="s">
        <v>1845</v>
      </c>
      <c r="H151" s="2"/>
      <c r="I151" s="30" t="s">
        <v>2002</v>
      </c>
      <c r="J151" s="2" t="s">
        <v>19</v>
      </c>
      <c r="K151" s="4">
        <v>0</v>
      </c>
      <c r="L151" s="2">
        <v>25</v>
      </c>
      <c r="M151" s="2">
        <v>25</v>
      </c>
      <c r="N151" s="2">
        <v>22</v>
      </c>
      <c r="O151" s="2">
        <v>20</v>
      </c>
      <c r="P151" s="2">
        <v>23</v>
      </c>
    </row>
    <row r="152" spans="1:16" ht="15.75" customHeight="1">
      <c r="A152" s="2" t="s">
        <v>951</v>
      </c>
      <c r="B152" s="2" t="s">
        <v>574</v>
      </c>
      <c r="C152" s="2" t="s">
        <v>952</v>
      </c>
      <c r="D152" s="2" t="s">
        <v>409</v>
      </c>
      <c r="E152" s="2" t="s">
        <v>19</v>
      </c>
      <c r="F152" s="2" t="s">
        <v>29</v>
      </c>
      <c r="G152" s="2" t="s">
        <v>1846</v>
      </c>
      <c r="H152" s="2"/>
      <c r="I152" s="30" t="s">
        <v>2002</v>
      </c>
      <c r="J152" s="2" t="s">
        <v>19</v>
      </c>
      <c r="K152" s="4">
        <v>0</v>
      </c>
      <c r="L152" s="2">
        <v>25</v>
      </c>
      <c r="M152" s="2">
        <v>28</v>
      </c>
      <c r="N152" s="2">
        <v>22</v>
      </c>
      <c r="O152" s="2">
        <v>22</v>
      </c>
      <c r="P152" s="2">
        <v>24</v>
      </c>
    </row>
    <row r="153" spans="1:16" ht="15.75" customHeight="1">
      <c r="A153" s="2" t="s">
        <v>953</v>
      </c>
      <c r="B153" s="2" t="s">
        <v>574</v>
      </c>
      <c r="C153" s="2" t="s">
        <v>954</v>
      </c>
      <c r="D153" s="2" t="s">
        <v>409</v>
      </c>
      <c r="E153" s="2" t="s">
        <v>19</v>
      </c>
      <c r="F153" s="2" t="s">
        <v>29</v>
      </c>
      <c r="G153" s="2" t="s">
        <v>1847</v>
      </c>
      <c r="H153" s="2"/>
      <c r="I153" s="30" t="s">
        <v>2002</v>
      </c>
      <c r="J153" s="2" t="s">
        <v>19</v>
      </c>
      <c r="K153" s="4">
        <v>0</v>
      </c>
      <c r="L153" s="2">
        <v>27</v>
      </c>
      <c r="M153" s="2">
        <v>30</v>
      </c>
      <c r="N153" s="2">
        <v>23</v>
      </c>
      <c r="O153" s="2">
        <v>23</v>
      </c>
      <c r="P153" s="2">
        <v>24</v>
      </c>
    </row>
    <row r="154" spans="1:16" ht="15.75" customHeight="1">
      <c r="A154" s="2" t="s">
        <v>949</v>
      </c>
      <c r="B154" s="2" t="s">
        <v>489</v>
      </c>
      <c r="C154" s="2" t="s">
        <v>950</v>
      </c>
      <c r="D154" s="2" t="s">
        <v>409</v>
      </c>
      <c r="E154" s="2" t="s">
        <v>19</v>
      </c>
      <c r="F154" s="2" t="s">
        <v>29</v>
      </c>
      <c r="G154" s="2" t="s">
        <v>1846</v>
      </c>
      <c r="H154" s="2"/>
      <c r="I154" s="30" t="s">
        <v>2002</v>
      </c>
      <c r="J154" s="2" t="s">
        <v>19</v>
      </c>
      <c r="K154" s="27">
        <v>9</v>
      </c>
      <c r="L154" s="2">
        <v>30</v>
      </c>
      <c r="M154" s="2">
        <v>29</v>
      </c>
      <c r="N154" s="20">
        <v>0</v>
      </c>
      <c r="O154" s="2">
        <v>27</v>
      </c>
      <c r="P154" s="20">
        <v>0</v>
      </c>
    </row>
    <row r="155" spans="1:16" ht="15.75" customHeight="1">
      <c r="A155" s="2" t="s">
        <v>773</v>
      </c>
      <c r="B155" t="s">
        <v>517</v>
      </c>
      <c r="C155" s="2" t="s">
        <v>774</v>
      </c>
      <c r="D155" s="2" t="s">
        <v>763</v>
      </c>
      <c r="E155" s="2" t="s">
        <v>19</v>
      </c>
      <c r="F155" s="2" t="s">
        <v>29</v>
      </c>
      <c r="G155" s="2" t="s">
        <v>1845</v>
      </c>
      <c r="H155" s="2"/>
      <c r="I155" s="30" t="s">
        <v>2002</v>
      </c>
      <c r="J155" s="2" t="s">
        <v>19</v>
      </c>
      <c r="K155" s="4">
        <v>11</v>
      </c>
      <c r="L155" s="2">
        <v>24</v>
      </c>
      <c r="M155" s="20">
        <v>11</v>
      </c>
      <c r="N155" s="20">
        <v>10</v>
      </c>
      <c r="O155" s="2">
        <v>24</v>
      </c>
      <c r="P155" s="2">
        <v>21</v>
      </c>
    </row>
    <row r="156" spans="1:16" ht="15.75" customHeight="1">
      <c r="A156" s="2" t="s">
        <v>771</v>
      </c>
      <c r="B156" t="s">
        <v>517</v>
      </c>
      <c r="C156" s="2" t="s">
        <v>772</v>
      </c>
      <c r="D156" s="2" t="s">
        <v>763</v>
      </c>
      <c r="E156" s="2" t="s">
        <v>19</v>
      </c>
      <c r="F156" s="2" t="s">
        <v>29</v>
      </c>
      <c r="G156" s="2" t="s">
        <v>1845</v>
      </c>
      <c r="H156" s="2"/>
      <c r="I156" s="30" t="s">
        <v>2002</v>
      </c>
      <c r="J156" s="2" t="s">
        <v>19</v>
      </c>
      <c r="K156" s="4">
        <v>11</v>
      </c>
      <c r="L156" s="2">
        <v>27</v>
      </c>
      <c r="M156" s="2">
        <v>28</v>
      </c>
      <c r="N156" s="2">
        <v>23</v>
      </c>
      <c r="O156" s="2">
        <v>25</v>
      </c>
      <c r="P156" s="2">
        <v>25</v>
      </c>
    </row>
    <row r="157" spans="1:16" ht="15.75" customHeight="1">
      <c r="A157" s="2" t="s">
        <v>779</v>
      </c>
      <c r="B157" s="2" t="s">
        <v>574</v>
      </c>
      <c r="C157" s="2" t="s">
        <v>780</v>
      </c>
      <c r="D157" s="2" t="s">
        <v>763</v>
      </c>
      <c r="E157" s="2" t="s">
        <v>19</v>
      </c>
      <c r="F157" s="2" t="s">
        <v>29</v>
      </c>
      <c r="G157" s="2" t="s">
        <v>1847</v>
      </c>
      <c r="H157" s="2"/>
      <c r="I157" s="30" t="s">
        <v>2002</v>
      </c>
      <c r="J157" s="2" t="s">
        <v>19</v>
      </c>
      <c r="K157" s="4">
        <v>0</v>
      </c>
      <c r="L157" s="2">
        <v>28</v>
      </c>
      <c r="M157" s="2">
        <v>32</v>
      </c>
      <c r="N157" s="19">
        <v>27</v>
      </c>
      <c r="O157" s="2">
        <v>25</v>
      </c>
      <c r="P157" s="2">
        <v>26</v>
      </c>
    </row>
    <row r="158" spans="1:16" ht="15.75" customHeight="1">
      <c r="A158" s="2" t="s">
        <v>1024</v>
      </c>
      <c r="B158" s="2" t="s">
        <v>501</v>
      </c>
      <c r="C158" s="2" t="s">
        <v>1025</v>
      </c>
      <c r="D158" s="2" t="s">
        <v>763</v>
      </c>
      <c r="E158" s="2" t="s">
        <v>19</v>
      </c>
      <c r="F158" s="2" t="s">
        <v>29</v>
      </c>
      <c r="G158" s="15" t="s">
        <v>1842</v>
      </c>
      <c r="H158" s="15"/>
      <c r="I158" s="30" t="s">
        <v>2002</v>
      </c>
      <c r="J158" s="2" t="s">
        <v>19</v>
      </c>
      <c r="K158" s="4">
        <v>0</v>
      </c>
      <c r="L158" s="22">
        <v>15</v>
      </c>
      <c r="M158" s="2">
        <v>32</v>
      </c>
      <c r="N158" s="20">
        <v>0</v>
      </c>
      <c r="O158" s="2">
        <v>25</v>
      </c>
      <c r="P158" s="2">
        <v>24</v>
      </c>
    </row>
    <row r="159" spans="1:16" ht="15.75" customHeight="1">
      <c r="A159" s="2" t="s">
        <v>769</v>
      </c>
      <c r="B159" s="2" t="s">
        <v>501</v>
      </c>
      <c r="C159" s="2" t="s">
        <v>770</v>
      </c>
      <c r="D159" s="2" t="s">
        <v>763</v>
      </c>
      <c r="E159" s="2" t="s">
        <v>19</v>
      </c>
      <c r="F159" s="2" t="s">
        <v>29</v>
      </c>
      <c r="G159" s="15" t="s">
        <v>1846</v>
      </c>
      <c r="H159" s="15"/>
      <c r="I159" s="30" t="s">
        <v>2002</v>
      </c>
      <c r="J159" s="2" t="s">
        <v>19</v>
      </c>
      <c r="K159" s="4">
        <v>0</v>
      </c>
      <c r="L159" s="2">
        <v>26</v>
      </c>
      <c r="M159" s="2">
        <v>31</v>
      </c>
      <c r="N159" s="20">
        <v>0</v>
      </c>
      <c r="O159" s="2">
        <v>26</v>
      </c>
      <c r="P159" s="2">
        <v>28</v>
      </c>
    </row>
    <row r="160" spans="1:16" ht="15.75" customHeight="1">
      <c r="A160" s="2" t="s">
        <v>764</v>
      </c>
      <c r="B160" t="s">
        <v>517</v>
      </c>
      <c r="C160" s="2" t="s">
        <v>765</v>
      </c>
      <c r="D160" s="2" t="s">
        <v>763</v>
      </c>
      <c r="E160" s="2" t="s">
        <v>19</v>
      </c>
      <c r="F160" s="2" t="s">
        <v>29</v>
      </c>
      <c r="G160" s="2" t="s">
        <v>1846</v>
      </c>
      <c r="H160" s="2"/>
      <c r="I160" s="30" t="s">
        <v>2002</v>
      </c>
      <c r="J160" s="2" t="s">
        <v>19</v>
      </c>
      <c r="K160" s="2">
        <v>18</v>
      </c>
      <c r="L160" s="2">
        <v>26</v>
      </c>
      <c r="M160" s="2">
        <v>30</v>
      </c>
      <c r="N160" s="2">
        <v>22</v>
      </c>
      <c r="O160" s="2">
        <v>27</v>
      </c>
      <c r="P160" s="2">
        <v>24</v>
      </c>
    </row>
    <row r="161" spans="1:16" ht="15.75" customHeight="1">
      <c r="A161" s="15" t="s">
        <v>783</v>
      </c>
      <c r="B161" s="2" t="s">
        <v>574</v>
      </c>
      <c r="C161" s="15" t="s">
        <v>784</v>
      </c>
      <c r="D161" s="15" t="s">
        <v>763</v>
      </c>
      <c r="E161" s="2" t="s">
        <v>19</v>
      </c>
      <c r="F161" s="15" t="s">
        <v>29</v>
      </c>
      <c r="G161" s="2" t="s">
        <v>1847</v>
      </c>
      <c r="H161" s="2"/>
      <c r="I161" s="30" t="s">
        <v>2002</v>
      </c>
      <c r="J161" s="2" t="s">
        <v>19</v>
      </c>
      <c r="K161" s="27">
        <v>9</v>
      </c>
      <c r="L161" s="2">
        <v>28</v>
      </c>
      <c r="M161" s="2">
        <v>31</v>
      </c>
      <c r="N161" s="19">
        <v>25</v>
      </c>
      <c r="O161" s="2">
        <v>27</v>
      </c>
      <c r="P161" s="2">
        <v>28</v>
      </c>
    </row>
    <row r="162" spans="1:16" ht="15.75" customHeight="1">
      <c r="A162" s="2" t="s">
        <v>822</v>
      </c>
      <c r="B162" t="s">
        <v>517</v>
      </c>
      <c r="C162" s="2" t="s">
        <v>823</v>
      </c>
      <c r="D162" s="2" t="s">
        <v>763</v>
      </c>
      <c r="E162" s="2" t="s">
        <v>19</v>
      </c>
      <c r="F162" s="2" t="s">
        <v>29</v>
      </c>
      <c r="G162" s="2" t="s">
        <v>1843</v>
      </c>
      <c r="H162" s="2"/>
      <c r="I162" s="30" t="s">
        <v>2002</v>
      </c>
      <c r="J162" s="2" t="s">
        <v>19</v>
      </c>
      <c r="K162" s="19">
        <v>17</v>
      </c>
      <c r="L162" s="2">
        <v>30</v>
      </c>
      <c r="M162" s="2">
        <v>33</v>
      </c>
      <c r="N162" s="19">
        <v>29</v>
      </c>
      <c r="O162" s="2">
        <v>28</v>
      </c>
      <c r="P162" s="2">
        <v>25</v>
      </c>
    </row>
    <row r="163" spans="1:16" ht="15.75" customHeight="1">
      <c r="A163" s="2" t="s">
        <v>761</v>
      </c>
      <c r="B163" t="s">
        <v>517</v>
      </c>
      <c r="C163" s="2" t="s">
        <v>762</v>
      </c>
      <c r="D163" s="2" t="s">
        <v>763</v>
      </c>
      <c r="E163" s="2" t="s">
        <v>19</v>
      </c>
      <c r="F163" s="2" t="s">
        <v>29</v>
      </c>
      <c r="G163" s="2" t="s">
        <v>1845</v>
      </c>
      <c r="H163" s="2"/>
      <c r="I163" s="30" t="s">
        <v>2002</v>
      </c>
      <c r="J163" s="2" t="s">
        <v>19</v>
      </c>
      <c r="K163" s="2">
        <v>18</v>
      </c>
      <c r="L163" s="2">
        <v>32</v>
      </c>
      <c r="M163" s="2">
        <v>34</v>
      </c>
      <c r="N163" s="19">
        <v>30</v>
      </c>
      <c r="O163" s="2">
        <v>31</v>
      </c>
      <c r="P163" s="2">
        <v>29</v>
      </c>
    </row>
    <row r="164" spans="1:16" ht="15.75" customHeight="1">
      <c r="A164" s="2" t="s">
        <v>963</v>
      </c>
      <c r="B164" s="2" t="s">
        <v>501</v>
      </c>
      <c r="C164" s="2" t="s">
        <v>964</v>
      </c>
      <c r="D164" s="2" t="s">
        <v>41</v>
      </c>
      <c r="E164" s="2" t="s">
        <v>19</v>
      </c>
      <c r="F164" s="2" t="s">
        <v>29</v>
      </c>
      <c r="G164" s="15" t="s">
        <v>1846</v>
      </c>
      <c r="H164" s="15"/>
      <c r="I164" s="30" t="s">
        <v>2002</v>
      </c>
      <c r="J164" s="2" t="s">
        <v>19</v>
      </c>
      <c r="K164" s="6">
        <v>15</v>
      </c>
      <c r="L164" s="2">
        <v>22</v>
      </c>
      <c r="M164" s="2">
        <v>24</v>
      </c>
      <c r="N164" s="4">
        <v>0</v>
      </c>
      <c r="O164" s="2">
        <v>20</v>
      </c>
      <c r="P164" s="2">
        <v>23</v>
      </c>
    </row>
    <row r="165" spans="1:16" ht="15.75" customHeight="1">
      <c r="A165" s="2" t="s">
        <v>967</v>
      </c>
      <c r="B165" s="2" t="s">
        <v>501</v>
      </c>
      <c r="C165" s="2" t="s">
        <v>968</v>
      </c>
      <c r="D165" s="2" t="s">
        <v>41</v>
      </c>
      <c r="E165" s="2" t="s">
        <v>19</v>
      </c>
      <c r="F165" s="2" t="s">
        <v>29</v>
      </c>
      <c r="G165" s="15" t="s">
        <v>1846</v>
      </c>
      <c r="H165" s="15"/>
      <c r="I165" s="30" t="s">
        <v>2002</v>
      </c>
      <c r="J165" s="2" t="s">
        <v>19</v>
      </c>
      <c r="K165" s="6">
        <v>14</v>
      </c>
      <c r="L165" s="2">
        <v>24</v>
      </c>
      <c r="M165" s="2">
        <v>25</v>
      </c>
      <c r="N165" s="20">
        <v>0</v>
      </c>
      <c r="O165" s="2">
        <v>23</v>
      </c>
      <c r="P165" s="2">
        <v>25</v>
      </c>
    </row>
    <row r="166" spans="1:16" ht="15.75" customHeight="1">
      <c r="A166" s="2" t="s">
        <v>965</v>
      </c>
      <c r="B166" t="s">
        <v>517</v>
      </c>
      <c r="C166" s="2" t="s">
        <v>966</v>
      </c>
      <c r="D166" s="2" t="s">
        <v>41</v>
      </c>
      <c r="E166" s="2" t="s">
        <v>19</v>
      </c>
      <c r="F166" s="2" t="s">
        <v>29</v>
      </c>
      <c r="G166" s="2" t="s">
        <v>1846</v>
      </c>
      <c r="H166" s="2"/>
      <c r="I166" s="30" t="s">
        <v>2002</v>
      </c>
      <c r="J166" s="2" t="s">
        <v>19</v>
      </c>
      <c r="K166" s="19">
        <v>22</v>
      </c>
      <c r="L166" s="2">
        <v>31</v>
      </c>
      <c r="M166" s="2">
        <v>34</v>
      </c>
      <c r="N166" s="2">
        <v>23</v>
      </c>
      <c r="O166" s="2">
        <v>30</v>
      </c>
      <c r="P166" s="2">
        <v>25</v>
      </c>
    </row>
    <row r="167" spans="1:16" ht="15.75" customHeight="1">
      <c r="A167" s="2" t="s">
        <v>890</v>
      </c>
      <c r="B167" t="s">
        <v>517</v>
      </c>
      <c r="C167" s="2" t="s">
        <v>891</v>
      </c>
      <c r="D167" s="2" t="s">
        <v>892</v>
      </c>
      <c r="E167" s="2" t="s">
        <v>19</v>
      </c>
      <c r="F167" s="2" t="s">
        <v>29</v>
      </c>
      <c r="G167" s="15" t="s">
        <v>1842</v>
      </c>
      <c r="H167" s="15"/>
      <c r="I167" s="30" t="s">
        <v>2002</v>
      </c>
      <c r="J167" s="2" t="s">
        <v>19</v>
      </c>
      <c r="K167" s="19">
        <v>22</v>
      </c>
      <c r="L167" s="2">
        <v>34</v>
      </c>
      <c r="M167" s="2">
        <v>36</v>
      </c>
      <c r="N167" s="2">
        <v>26</v>
      </c>
      <c r="O167" s="2">
        <v>28</v>
      </c>
      <c r="P167" s="2">
        <v>28</v>
      </c>
    </row>
    <row r="168" spans="1:16" ht="15.75" customHeight="1">
      <c r="A168" s="2" t="s">
        <v>981</v>
      </c>
      <c r="B168" s="2" t="s">
        <v>501</v>
      </c>
      <c r="C168" s="2" t="s">
        <v>982</v>
      </c>
      <c r="D168" s="2" t="s">
        <v>976</v>
      </c>
      <c r="E168" s="2" t="s">
        <v>19</v>
      </c>
      <c r="F168" s="2" t="s">
        <v>29</v>
      </c>
      <c r="G168" s="15" t="s">
        <v>1843</v>
      </c>
      <c r="H168" s="15"/>
      <c r="I168" s="30" t="s">
        <v>2002</v>
      </c>
      <c r="J168" s="2" t="s">
        <v>19</v>
      </c>
      <c r="K168" s="4">
        <v>13</v>
      </c>
      <c r="L168" s="2">
        <v>29</v>
      </c>
      <c r="M168" s="2">
        <v>24</v>
      </c>
      <c r="N168" s="20">
        <v>0</v>
      </c>
      <c r="O168" s="22">
        <v>15</v>
      </c>
      <c r="P168" s="2">
        <v>23</v>
      </c>
    </row>
    <row r="169" spans="1:16" ht="15.75" customHeight="1">
      <c r="A169" s="2" t="s">
        <v>977</v>
      </c>
      <c r="B169" s="2" t="s">
        <v>501</v>
      </c>
      <c r="C169" s="2" t="s">
        <v>978</v>
      </c>
      <c r="D169" s="2" t="s">
        <v>976</v>
      </c>
      <c r="E169" s="2" t="s">
        <v>19</v>
      </c>
      <c r="F169" s="2" t="s">
        <v>29</v>
      </c>
      <c r="G169" s="15" t="s">
        <v>1846</v>
      </c>
      <c r="H169" s="15"/>
      <c r="I169" s="30" t="s">
        <v>2002</v>
      </c>
      <c r="J169" s="2" t="s">
        <v>19</v>
      </c>
      <c r="K169" s="4">
        <v>0</v>
      </c>
      <c r="L169" s="2">
        <v>22</v>
      </c>
      <c r="M169" s="2">
        <v>24</v>
      </c>
      <c r="N169" s="20">
        <v>0</v>
      </c>
      <c r="O169" s="2">
        <v>20</v>
      </c>
      <c r="P169" s="2">
        <v>25</v>
      </c>
    </row>
    <row r="170" spans="1:16" ht="15.75" customHeight="1">
      <c r="A170" s="2" t="s">
        <v>979</v>
      </c>
      <c r="B170" s="2" t="s">
        <v>501</v>
      </c>
      <c r="C170" s="2" t="s">
        <v>980</v>
      </c>
      <c r="D170" s="2" t="s">
        <v>976</v>
      </c>
      <c r="E170" s="2" t="s">
        <v>19</v>
      </c>
      <c r="F170" s="2" t="s">
        <v>29</v>
      </c>
      <c r="G170" s="15" t="s">
        <v>1845</v>
      </c>
      <c r="H170" s="15"/>
      <c r="I170" s="30" t="s">
        <v>2002</v>
      </c>
      <c r="J170" s="2" t="s">
        <v>19</v>
      </c>
      <c r="K170" s="6">
        <v>15</v>
      </c>
      <c r="L170" s="2">
        <v>21</v>
      </c>
      <c r="M170" s="2">
        <v>21</v>
      </c>
      <c r="N170" s="20">
        <v>0</v>
      </c>
      <c r="O170" s="2">
        <v>20</v>
      </c>
      <c r="P170" s="2">
        <v>19</v>
      </c>
    </row>
    <row r="171" spans="1:16" ht="15.75" customHeight="1">
      <c r="A171" s="2" t="s">
        <v>987</v>
      </c>
      <c r="B171" s="2" t="s">
        <v>501</v>
      </c>
      <c r="C171" s="2" t="s">
        <v>988</v>
      </c>
      <c r="D171" s="2" t="s">
        <v>976</v>
      </c>
      <c r="E171" s="2" t="s">
        <v>19</v>
      </c>
      <c r="F171" s="2" t="s">
        <v>29</v>
      </c>
      <c r="G171" s="15" t="s">
        <v>1846</v>
      </c>
      <c r="H171" s="15"/>
      <c r="I171" s="30" t="s">
        <v>2002</v>
      </c>
      <c r="J171" s="2" t="s">
        <v>19</v>
      </c>
      <c r="K171" s="4">
        <v>13</v>
      </c>
      <c r="L171" s="2">
        <v>25</v>
      </c>
      <c r="M171" s="2">
        <v>25</v>
      </c>
      <c r="N171" s="20">
        <v>0</v>
      </c>
      <c r="O171" s="2">
        <v>22</v>
      </c>
      <c r="P171" s="2">
        <v>27</v>
      </c>
    </row>
    <row r="172" spans="1:16" ht="15.75" customHeight="1">
      <c r="A172" s="2" t="s">
        <v>1039</v>
      </c>
      <c r="B172" s="2" t="s">
        <v>501</v>
      </c>
      <c r="C172" s="2" t="s">
        <v>1040</v>
      </c>
      <c r="D172" s="2" t="s">
        <v>976</v>
      </c>
      <c r="E172" s="2" t="s">
        <v>19</v>
      </c>
      <c r="F172" s="2" t="s">
        <v>29</v>
      </c>
      <c r="G172" s="30" t="s">
        <v>1850</v>
      </c>
      <c r="H172" s="30"/>
      <c r="I172" s="30" t="s">
        <v>2002</v>
      </c>
      <c r="J172" s="2" t="s">
        <v>19</v>
      </c>
      <c r="K172" s="20">
        <v>0</v>
      </c>
      <c r="L172" s="2">
        <v>21</v>
      </c>
      <c r="M172" s="2">
        <v>28</v>
      </c>
      <c r="N172" s="20">
        <v>0</v>
      </c>
      <c r="O172" s="2">
        <v>22</v>
      </c>
      <c r="P172" s="2">
        <v>21</v>
      </c>
    </row>
    <row r="173" spans="1:16" ht="15.75" customHeight="1">
      <c r="A173" s="2" t="s">
        <v>974</v>
      </c>
      <c r="B173" s="2" t="s">
        <v>501</v>
      </c>
      <c r="C173" s="2" t="s">
        <v>975</v>
      </c>
      <c r="D173" s="2" t="s">
        <v>976</v>
      </c>
      <c r="E173" s="2" t="s">
        <v>19</v>
      </c>
      <c r="F173" s="2" t="s">
        <v>29</v>
      </c>
      <c r="G173" s="15" t="s">
        <v>1846</v>
      </c>
      <c r="H173" s="15"/>
      <c r="I173" s="30" t="s">
        <v>2002</v>
      </c>
      <c r="J173" s="2" t="s">
        <v>19</v>
      </c>
      <c r="K173" s="4">
        <v>0</v>
      </c>
      <c r="L173" s="2">
        <v>25</v>
      </c>
      <c r="M173" s="2">
        <v>28</v>
      </c>
      <c r="N173" s="20">
        <v>0</v>
      </c>
      <c r="O173" s="2">
        <v>23</v>
      </c>
      <c r="P173" s="2">
        <v>29</v>
      </c>
    </row>
    <row r="174" spans="1:16" ht="15.75" customHeight="1">
      <c r="A174" s="2" t="s">
        <v>785</v>
      </c>
      <c r="B174" s="2" t="s">
        <v>489</v>
      </c>
      <c r="C174" s="2" t="s">
        <v>786</v>
      </c>
      <c r="D174" s="2" t="s">
        <v>37</v>
      </c>
      <c r="E174" s="2" t="s">
        <v>19</v>
      </c>
      <c r="F174" s="2" t="s">
        <v>29</v>
      </c>
      <c r="G174" s="2" t="s">
        <v>1846</v>
      </c>
      <c r="H174" s="2"/>
      <c r="I174" s="30" t="s">
        <v>2002</v>
      </c>
      <c r="J174" s="2" t="s">
        <v>19</v>
      </c>
      <c r="K174" s="27">
        <v>8</v>
      </c>
      <c r="L174" s="2">
        <v>21</v>
      </c>
      <c r="M174" s="2">
        <v>26</v>
      </c>
      <c r="N174" s="20">
        <v>0</v>
      </c>
      <c r="O174" s="2">
        <v>25</v>
      </c>
      <c r="P174" s="22">
        <v>13</v>
      </c>
    </row>
    <row r="175" spans="1:16" ht="15.75" customHeight="1">
      <c r="A175" s="2" t="s">
        <v>797</v>
      </c>
      <c r="B175" s="2" t="s">
        <v>574</v>
      </c>
      <c r="C175" s="2" t="s">
        <v>798</v>
      </c>
      <c r="D175" s="2" t="s">
        <v>37</v>
      </c>
      <c r="E175" s="2" t="s">
        <v>19</v>
      </c>
      <c r="F175" s="2" t="s">
        <v>29</v>
      </c>
      <c r="G175" s="2" t="s">
        <v>1847</v>
      </c>
      <c r="H175" s="2"/>
      <c r="I175" s="30" t="s">
        <v>2002</v>
      </c>
      <c r="J175" s="2" t="s">
        <v>19</v>
      </c>
      <c r="K175" s="19">
        <v>26</v>
      </c>
      <c r="L175" s="2">
        <v>29</v>
      </c>
      <c r="M175" s="2">
        <v>35</v>
      </c>
      <c r="N175" s="2">
        <v>21</v>
      </c>
      <c r="O175" s="2">
        <v>30</v>
      </c>
      <c r="P175" s="2">
        <v>31</v>
      </c>
    </row>
    <row r="176" spans="1:16" ht="15.75" customHeight="1">
      <c r="A176" s="2" t="s">
        <v>824</v>
      </c>
      <c r="B176" t="s">
        <v>517</v>
      </c>
      <c r="C176" s="2" t="s">
        <v>825</v>
      </c>
      <c r="D176" s="2" t="s">
        <v>37</v>
      </c>
      <c r="E176" s="2" t="s">
        <v>19</v>
      </c>
      <c r="F176" s="2" t="s">
        <v>29</v>
      </c>
      <c r="G176" s="2" t="s">
        <v>1846</v>
      </c>
      <c r="H176" s="2"/>
      <c r="I176" s="30" t="s">
        <v>2002</v>
      </c>
      <c r="J176" s="2" t="s">
        <v>19</v>
      </c>
      <c r="K176" s="19">
        <v>22</v>
      </c>
      <c r="L176" s="2">
        <v>34</v>
      </c>
      <c r="M176" s="2">
        <v>36</v>
      </c>
      <c r="N176" s="2">
        <v>33</v>
      </c>
      <c r="O176" s="2">
        <v>34</v>
      </c>
      <c r="P176" s="2">
        <v>32</v>
      </c>
    </row>
    <row r="177" spans="1:16" ht="15.75" customHeight="1">
      <c r="A177" s="2" t="s">
        <v>996</v>
      </c>
      <c r="B177" t="s">
        <v>517</v>
      </c>
      <c r="C177" s="2" t="s">
        <v>997</v>
      </c>
      <c r="D177" s="2" t="s">
        <v>998</v>
      </c>
      <c r="E177" s="2" t="s">
        <v>19</v>
      </c>
      <c r="F177" s="2" t="s">
        <v>29</v>
      </c>
      <c r="G177" s="2" t="s">
        <v>1846</v>
      </c>
      <c r="H177" s="2"/>
      <c r="I177" s="30" t="s">
        <v>2002</v>
      </c>
      <c r="J177" s="2" t="s">
        <v>19</v>
      </c>
      <c r="K177" s="19">
        <v>25</v>
      </c>
      <c r="L177" s="2">
        <v>34</v>
      </c>
      <c r="M177" s="2">
        <v>40</v>
      </c>
      <c r="N177" s="2">
        <v>32</v>
      </c>
      <c r="O177" s="2">
        <v>32</v>
      </c>
      <c r="P177" s="2">
        <v>25</v>
      </c>
    </row>
    <row r="178" spans="1:16" ht="15.75" customHeight="1">
      <c r="A178" s="2" t="s">
        <v>999</v>
      </c>
      <c r="B178" s="2" t="s">
        <v>574</v>
      </c>
      <c r="C178" s="2" t="s">
        <v>1000</v>
      </c>
      <c r="D178" s="2" t="s">
        <v>796</v>
      </c>
      <c r="E178" s="2" t="s">
        <v>19</v>
      </c>
      <c r="F178" s="2" t="s">
        <v>29</v>
      </c>
      <c r="G178" s="30" t="s">
        <v>1850</v>
      </c>
      <c r="H178" s="30"/>
      <c r="I178" s="30" t="s">
        <v>2002</v>
      </c>
      <c r="J178" s="2" t="s">
        <v>19</v>
      </c>
      <c r="K178" s="20">
        <v>0</v>
      </c>
      <c r="L178" s="2">
        <v>26</v>
      </c>
      <c r="M178" s="2">
        <v>31</v>
      </c>
      <c r="N178" s="2">
        <v>23</v>
      </c>
      <c r="O178" s="2">
        <v>23</v>
      </c>
      <c r="P178" s="2">
        <v>22</v>
      </c>
    </row>
    <row r="179" spans="1:16" ht="15.75" customHeight="1">
      <c r="A179" t="s">
        <v>1807</v>
      </c>
      <c r="B179" t="s">
        <v>517</v>
      </c>
      <c r="C179" t="s">
        <v>1808</v>
      </c>
      <c r="D179" t="s">
        <v>796</v>
      </c>
      <c r="E179" s="2" t="s">
        <v>19</v>
      </c>
      <c r="F179" s="56" t="s">
        <v>29</v>
      </c>
      <c r="G179" s="15" t="s">
        <v>1842</v>
      </c>
      <c r="H179" s="15"/>
      <c r="I179" s="30" t="s">
        <v>2002</v>
      </c>
      <c r="J179" t="s">
        <v>19</v>
      </c>
      <c r="K179" s="26">
        <v>0</v>
      </c>
      <c r="L179">
        <v>18</v>
      </c>
      <c r="M179">
        <v>25</v>
      </c>
      <c r="N179">
        <v>30</v>
      </c>
      <c r="O179">
        <v>27</v>
      </c>
      <c r="P179">
        <v>22</v>
      </c>
    </row>
    <row r="180" spans="1:16" ht="15.75" customHeight="1">
      <c r="A180" s="2" t="s">
        <v>794</v>
      </c>
      <c r="B180" t="s">
        <v>517</v>
      </c>
      <c r="C180" s="2" t="s">
        <v>795</v>
      </c>
      <c r="D180" s="2" t="s">
        <v>796</v>
      </c>
      <c r="E180" s="2" t="s">
        <v>19</v>
      </c>
      <c r="F180" s="2" t="s">
        <v>29</v>
      </c>
      <c r="G180" s="2" t="s">
        <v>1846</v>
      </c>
      <c r="H180" s="2"/>
      <c r="I180" s="30" t="s">
        <v>2002</v>
      </c>
      <c r="J180" s="2" t="s">
        <v>19</v>
      </c>
      <c r="K180" s="19">
        <v>26</v>
      </c>
      <c r="L180" s="2">
        <v>32</v>
      </c>
      <c r="M180" s="2">
        <v>34</v>
      </c>
      <c r="N180" s="2">
        <v>27</v>
      </c>
      <c r="O180" s="2">
        <v>29</v>
      </c>
      <c r="P180" s="2">
        <v>28</v>
      </c>
    </row>
    <row r="181" spans="1:16" ht="15.75" customHeight="1">
      <c r="A181" s="2" t="s">
        <v>841</v>
      </c>
      <c r="B181" t="s">
        <v>517</v>
      </c>
      <c r="C181" s="2" t="s">
        <v>842</v>
      </c>
      <c r="D181" s="2" t="s">
        <v>843</v>
      </c>
      <c r="E181" s="2" t="s">
        <v>19</v>
      </c>
      <c r="F181" s="2" t="s">
        <v>29</v>
      </c>
      <c r="G181" s="2" t="s">
        <v>1846</v>
      </c>
      <c r="H181" s="2"/>
      <c r="I181" s="30" t="s">
        <v>2002</v>
      </c>
      <c r="J181" s="2" t="s">
        <v>19</v>
      </c>
      <c r="K181" s="19">
        <v>22</v>
      </c>
      <c r="L181" s="2">
        <v>33</v>
      </c>
      <c r="M181" s="2">
        <v>31</v>
      </c>
      <c r="N181" s="2">
        <v>26</v>
      </c>
      <c r="O181" s="2">
        <v>24</v>
      </c>
      <c r="P181" s="2">
        <v>25</v>
      </c>
    </row>
    <row r="182" spans="1:16" ht="15.75" customHeight="1">
      <c r="A182" s="2" t="s">
        <v>1003</v>
      </c>
      <c r="B182" t="s">
        <v>517</v>
      </c>
      <c r="C182" s="2" t="s">
        <v>1004</v>
      </c>
      <c r="D182" s="2" t="s">
        <v>843</v>
      </c>
      <c r="E182" s="2" t="s">
        <v>19</v>
      </c>
      <c r="F182" s="2" t="s">
        <v>29</v>
      </c>
      <c r="G182" s="15" t="s">
        <v>1842</v>
      </c>
      <c r="H182" s="15"/>
      <c r="I182" s="30" t="s">
        <v>2002</v>
      </c>
      <c r="J182" s="2" t="s">
        <v>19</v>
      </c>
      <c r="K182" s="19">
        <v>20</v>
      </c>
      <c r="L182" s="2">
        <v>29</v>
      </c>
      <c r="M182" s="2">
        <v>29</v>
      </c>
      <c r="N182" s="2">
        <v>23</v>
      </c>
      <c r="O182" s="2">
        <v>26</v>
      </c>
      <c r="P182" s="2">
        <v>26</v>
      </c>
    </row>
    <row r="183" spans="1:16" ht="15.75" customHeight="1">
      <c r="A183" s="2" t="s">
        <v>1001</v>
      </c>
      <c r="B183" t="s">
        <v>517</v>
      </c>
      <c r="C183" s="2" t="s">
        <v>1002</v>
      </c>
      <c r="D183" s="2" t="s">
        <v>843</v>
      </c>
      <c r="E183" s="2" t="s">
        <v>19</v>
      </c>
      <c r="F183" s="2" t="s">
        <v>29</v>
      </c>
      <c r="G183" s="15" t="s">
        <v>1842</v>
      </c>
      <c r="H183" s="15"/>
      <c r="I183" s="30" t="s">
        <v>2002</v>
      </c>
      <c r="J183" s="2" t="s">
        <v>19</v>
      </c>
      <c r="K183" s="19">
        <v>20</v>
      </c>
      <c r="L183" s="2">
        <v>30</v>
      </c>
      <c r="M183" s="2">
        <v>35</v>
      </c>
      <c r="N183" s="19">
        <v>22</v>
      </c>
      <c r="O183" s="2">
        <v>28</v>
      </c>
      <c r="P183" s="2">
        <v>23</v>
      </c>
    </row>
    <row r="184" spans="1:16" ht="15.75" customHeight="1">
      <c r="A184" s="2" t="s">
        <v>1030</v>
      </c>
      <c r="B184" t="s">
        <v>517</v>
      </c>
      <c r="C184" s="2" t="s">
        <v>1031</v>
      </c>
      <c r="D184" s="2" t="s">
        <v>1032</v>
      </c>
      <c r="E184" s="2" t="s">
        <v>19</v>
      </c>
      <c r="F184" s="2" t="s">
        <v>29</v>
      </c>
      <c r="G184" s="30" t="s">
        <v>1850</v>
      </c>
      <c r="H184" s="30"/>
      <c r="I184" s="30" t="s">
        <v>2002</v>
      </c>
      <c r="J184" s="2" t="s">
        <v>19</v>
      </c>
      <c r="K184" s="19">
        <v>23</v>
      </c>
      <c r="L184" s="2">
        <v>31</v>
      </c>
      <c r="M184" s="2">
        <v>34</v>
      </c>
      <c r="N184" s="2">
        <v>25</v>
      </c>
      <c r="O184" s="2">
        <v>31</v>
      </c>
      <c r="P184" s="2">
        <v>28</v>
      </c>
    </row>
    <row r="185" spans="1:16" ht="15.75" customHeight="1">
      <c r="A185" s="2" t="s">
        <v>848</v>
      </c>
      <c r="B185" s="2" t="s">
        <v>654</v>
      </c>
      <c r="C185" s="2" t="s">
        <v>849</v>
      </c>
      <c r="D185" s="2" t="s">
        <v>52</v>
      </c>
      <c r="E185" s="2" t="s">
        <v>19</v>
      </c>
      <c r="F185" s="2" t="s">
        <v>29</v>
      </c>
      <c r="G185" s="15" t="s">
        <v>1846</v>
      </c>
      <c r="H185" s="15"/>
      <c r="I185" s="30" t="s">
        <v>2002</v>
      </c>
      <c r="J185" s="2" t="s">
        <v>19</v>
      </c>
      <c r="K185" s="6">
        <v>14</v>
      </c>
      <c r="L185" s="2">
        <v>25</v>
      </c>
      <c r="M185" s="2">
        <v>31</v>
      </c>
      <c r="N185" s="22">
        <v>16</v>
      </c>
      <c r="O185" s="2">
        <v>26</v>
      </c>
      <c r="P185" s="2">
        <v>22</v>
      </c>
    </row>
    <row r="186" spans="1:16" ht="15.75" customHeight="1">
      <c r="A186" s="2" t="s">
        <v>1015</v>
      </c>
      <c r="B186" s="2" t="s">
        <v>501</v>
      </c>
      <c r="C186" s="2" t="s">
        <v>1016</v>
      </c>
      <c r="D186" s="2" t="s">
        <v>394</v>
      </c>
      <c r="E186" s="2" t="s">
        <v>19</v>
      </c>
      <c r="F186" s="2" t="s">
        <v>29</v>
      </c>
      <c r="G186" s="15" t="s">
        <v>1842</v>
      </c>
      <c r="H186" s="15"/>
      <c r="I186" s="30" t="s">
        <v>2002</v>
      </c>
      <c r="J186" s="2" t="s">
        <v>19</v>
      </c>
      <c r="K186" s="4">
        <v>0</v>
      </c>
      <c r="L186" s="2">
        <v>24</v>
      </c>
      <c r="M186" s="2">
        <v>25</v>
      </c>
      <c r="N186" s="4">
        <v>0</v>
      </c>
      <c r="O186" s="2">
        <v>21</v>
      </c>
      <c r="P186" s="19">
        <v>28</v>
      </c>
    </row>
    <row r="187" spans="1:16" ht="15.75" customHeight="1">
      <c r="A187" s="2" t="s">
        <v>852</v>
      </c>
      <c r="B187" s="2" t="s">
        <v>501</v>
      </c>
      <c r="C187" s="2" t="s">
        <v>853</v>
      </c>
      <c r="D187" s="2" t="s">
        <v>394</v>
      </c>
      <c r="E187" s="2" t="s">
        <v>19</v>
      </c>
      <c r="F187" s="2" t="s">
        <v>29</v>
      </c>
      <c r="G187" s="15" t="s">
        <v>1846</v>
      </c>
      <c r="H187" s="15"/>
      <c r="I187" s="30" t="s">
        <v>2002</v>
      </c>
      <c r="J187" s="2" t="s">
        <v>19</v>
      </c>
      <c r="K187" s="4">
        <v>12</v>
      </c>
      <c r="L187" s="2">
        <v>26</v>
      </c>
      <c r="M187" s="2">
        <v>29</v>
      </c>
      <c r="N187" s="20">
        <v>0</v>
      </c>
      <c r="O187" s="2">
        <v>25</v>
      </c>
      <c r="P187" s="2">
        <v>23</v>
      </c>
    </row>
    <row r="188" spans="1:16" ht="15.75" customHeight="1">
      <c r="A188" s="2" t="s">
        <v>854</v>
      </c>
      <c r="B188" s="2" t="s">
        <v>501</v>
      </c>
      <c r="C188" s="2" t="s">
        <v>855</v>
      </c>
      <c r="D188" s="2" t="s">
        <v>394</v>
      </c>
      <c r="E188" s="2" t="s">
        <v>19</v>
      </c>
      <c r="F188" s="2" t="s">
        <v>29</v>
      </c>
      <c r="G188" s="15" t="s">
        <v>1846</v>
      </c>
      <c r="H188" s="15"/>
      <c r="I188" s="30" t="s">
        <v>2002</v>
      </c>
      <c r="J188" s="2" t="s">
        <v>19</v>
      </c>
      <c r="K188" s="4">
        <v>0</v>
      </c>
      <c r="L188" s="2">
        <v>26</v>
      </c>
      <c r="M188" s="2">
        <v>28</v>
      </c>
      <c r="N188" s="20">
        <v>0</v>
      </c>
      <c r="O188" s="2">
        <v>25</v>
      </c>
      <c r="P188" s="2">
        <v>23</v>
      </c>
    </row>
    <row r="189" spans="1:16" ht="15.75" customHeight="1">
      <c r="A189" s="2" t="s">
        <v>856</v>
      </c>
      <c r="B189" s="2" t="s">
        <v>1855</v>
      </c>
      <c r="C189" s="2" t="s">
        <v>857</v>
      </c>
      <c r="D189" s="2" t="s">
        <v>394</v>
      </c>
      <c r="E189" s="2" t="s">
        <v>19</v>
      </c>
      <c r="F189" s="2" t="s">
        <v>29</v>
      </c>
      <c r="G189" s="15" t="s">
        <v>1843</v>
      </c>
      <c r="H189" s="15"/>
      <c r="I189" s="30" t="s">
        <v>2002</v>
      </c>
      <c r="J189" s="2" t="s">
        <v>19</v>
      </c>
      <c r="K189" s="4">
        <v>11</v>
      </c>
      <c r="L189" s="2">
        <v>31</v>
      </c>
      <c r="M189" s="2">
        <v>34</v>
      </c>
      <c r="N189" s="19">
        <v>33</v>
      </c>
      <c r="O189" s="2">
        <v>28</v>
      </c>
      <c r="P189" s="2">
        <v>28</v>
      </c>
    </row>
    <row r="190" spans="1:16" ht="15.75" customHeight="1">
      <c r="A190" s="2" t="s">
        <v>1013</v>
      </c>
      <c r="B190" s="2" t="s">
        <v>501</v>
      </c>
      <c r="C190" s="2" t="s">
        <v>1014</v>
      </c>
      <c r="D190" s="2" t="s">
        <v>204</v>
      </c>
      <c r="E190" s="2" t="s">
        <v>19</v>
      </c>
      <c r="F190" s="2" t="s">
        <v>29</v>
      </c>
      <c r="G190" s="15" t="s">
        <v>1842</v>
      </c>
      <c r="H190" s="15"/>
      <c r="I190" s="30" t="s">
        <v>2002</v>
      </c>
      <c r="J190" s="2" t="s">
        <v>19</v>
      </c>
      <c r="K190" s="4">
        <v>0</v>
      </c>
      <c r="L190" s="2">
        <v>22</v>
      </c>
      <c r="M190" s="2">
        <v>24</v>
      </c>
      <c r="N190" s="4">
        <v>0</v>
      </c>
      <c r="O190" s="2">
        <v>20</v>
      </c>
      <c r="P190" s="2">
        <v>25</v>
      </c>
    </row>
    <row r="191" spans="1:16" ht="15.75" customHeight="1">
      <c r="A191" s="2" t="s">
        <v>862</v>
      </c>
      <c r="B191" s="2" t="s">
        <v>501</v>
      </c>
      <c r="C191" s="2" t="s">
        <v>863</v>
      </c>
      <c r="D191" s="2" t="s">
        <v>204</v>
      </c>
      <c r="E191" s="2" t="s">
        <v>19</v>
      </c>
      <c r="F191" s="2" t="s">
        <v>29</v>
      </c>
      <c r="G191" s="15" t="s">
        <v>1846</v>
      </c>
      <c r="H191" s="15"/>
      <c r="I191" s="30" t="s">
        <v>2002</v>
      </c>
      <c r="J191" s="2" t="s">
        <v>19</v>
      </c>
      <c r="K191" s="20">
        <v>0</v>
      </c>
      <c r="L191" s="19">
        <v>24</v>
      </c>
      <c r="M191" s="2">
        <v>28</v>
      </c>
      <c r="N191" s="4">
        <v>0</v>
      </c>
      <c r="O191" s="19">
        <v>25</v>
      </c>
      <c r="P191" s="19">
        <v>26</v>
      </c>
    </row>
    <row r="192" spans="1:16" ht="15.75" customHeight="1">
      <c r="A192" t="s">
        <v>1803</v>
      </c>
      <c r="B192" t="s">
        <v>1816</v>
      </c>
      <c r="C192" t="s">
        <v>1804</v>
      </c>
      <c r="D192" t="s">
        <v>204</v>
      </c>
      <c r="E192" s="2" t="s">
        <v>19</v>
      </c>
      <c r="F192" s="56" t="s">
        <v>29</v>
      </c>
      <c r="G192" s="2" t="s">
        <v>1847</v>
      </c>
      <c r="H192" s="2"/>
      <c r="I192" s="30" t="s">
        <v>2002</v>
      </c>
      <c r="J192" t="s">
        <v>19</v>
      </c>
      <c r="K192" s="53">
        <v>0</v>
      </c>
      <c r="L192" s="25">
        <v>21</v>
      </c>
      <c r="M192" s="25">
        <v>31</v>
      </c>
      <c r="N192" s="25">
        <v>22</v>
      </c>
      <c r="O192">
        <v>25</v>
      </c>
      <c r="P192" s="25">
        <v>23</v>
      </c>
    </row>
    <row r="193" spans="1:16" ht="15.75" customHeight="1">
      <c r="A193" s="2" t="s">
        <v>1131</v>
      </c>
      <c r="B193" s="2" t="s">
        <v>654</v>
      </c>
      <c r="C193" s="2" t="s">
        <v>1132</v>
      </c>
      <c r="D193" s="2" t="s">
        <v>204</v>
      </c>
      <c r="E193" s="2" t="s">
        <v>19</v>
      </c>
      <c r="F193" s="15" t="s">
        <v>29</v>
      </c>
      <c r="G193" s="2" t="s">
        <v>1851</v>
      </c>
      <c r="H193" s="2"/>
      <c r="I193" s="30" t="s">
        <v>2002</v>
      </c>
      <c r="J193" s="2" t="s">
        <v>19</v>
      </c>
      <c r="K193" s="4">
        <v>0</v>
      </c>
      <c r="L193" s="2">
        <v>20</v>
      </c>
      <c r="M193" s="2">
        <v>26</v>
      </c>
      <c r="N193" s="4">
        <v>0</v>
      </c>
      <c r="O193" s="2">
        <v>26</v>
      </c>
      <c r="P193" s="2">
        <v>24</v>
      </c>
    </row>
    <row r="194" spans="1:16" ht="15.75" customHeight="1">
      <c r="A194" s="2" t="s">
        <v>858</v>
      </c>
      <c r="B194" s="2" t="s">
        <v>501</v>
      </c>
      <c r="C194" s="2" t="s">
        <v>859</v>
      </c>
      <c r="D194" s="2" t="s">
        <v>204</v>
      </c>
      <c r="E194" s="2" t="s">
        <v>19</v>
      </c>
      <c r="F194" s="2" t="s">
        <v>29</v>
      </c>
      <c r="G194" s="2" t="s">
        <v>1846</v>
      </c>
      <c r="H194" s="2"/>
      <c r="I194" s="30" t="s">
        <v>2002</v>
      </c>
      <c r="J194" s="2" t="s">
        <v>19</v>
      </c>
      <c r="K194" s="20">
        <v>0</v>
      </c>
      <c r="L194" s="2">
        <v>27</v>
      </c>
      <c r="M194" s="2">
        <v>30</v>
      </c>
      <c r="N194" s="20">
        <v>0</v>
      </c>
      <c r="O194" s="2">
        <v>27</v>
      </c>
      <c r="P194" s="2">
        <v>31</v>
      </c>
    </row>
    <row r="195" spans="1:16" ht="15.75" customHeight="1">
      <c r="A195" t="s">
        <v>1801</v>
      </c>
      <c r="B195" t="s">
        <v>1816</v>
      </c>
      <c r="C195" t="s">
        <v>1802</v>
      </c>
      <c r="D195" t="s">
        <v>204</v>
      </c>
      <c r="E195" s="2" t="s">
        <v>19</v>
      </c>
      <c r="F195" s="56" t="s">
        <v>29</v>
      </c>
      <c r="G195" s="2" t="s">
        <v>1847</v>
      </c>
      <c r="H195" s="2"/>
      <c r="I195" s="30" t="s">
        <v>2002</v>
      </c>
      <c r="J195" t="s">
        <v>19</v>
      </c>
      <c r="K195" s="26">
        <v>0</v>
      </c>
      <c r="L195">
        <v>21</v>
      </c>
      <c r="M195">
        <v>32</v>
      </c>
      <c r="N195" s="25">
        <v>29</v>
      </c>
      <c r="O195">
        <v>27</v>
      </c>
      <c r="P195">
        <v>24</v>
      </c>
    </row>
    <row r="196" spans="1:16" ht="15.75" customHeight="1">
      <c r="A196" s="2" t="s">
        <v>860</v>
      </c>
      <c r="B196" t="s">
        <v>517</v>
      </c>
      <c r="C196" s="2" t="s">
        <v>861</v>
      </c>
      <c r="D196" s="2" t="s">
        <v>204</v>
      </c>
      <c r="E196" s="2" t="s">
        <v>19</v>
      </c>
      <c r="F196" s="2" t="s">
        <v>29</v>
      </c>
      <c r="G196" s="2" t="s">
        <v>1846</v>
      </c>
      <c r="H196" s="2"/>
      <c r="I196" s="30" t="s">
        <v>2002</v>
      </c>
      <c r="J196" s="2" t="s">
        <v>19</v>
      </c>
      <c r="K196" s="19">
        <v>17</v>
      </c>
      <c r="L196" s="2">
        <v>30</v>
      </c>
      <c r="M196" s="2">
        <v>30</v>
      </c>
      <c r="N196" s="19">
        <v>21</v>
      </c>
      <c r="O196" s="2">
        <v>29</v>
      </c>
      <c r="P196" s="2">
        <v>26</v>
      </c>
    </row>
    <row r="197" spans="1:16" ht="15.75" customHeight="1">
      <c r="A197" s="2" t="s">
        <v>1011</v>
      </c>
      <c r="B197" t="s">
        <v>517</v>
      </c>
      <c r="C197" s="2" t="s">
        <v>1012</v>
      </c>
      <c r="D197" s="2" t="s">
        <v>204</v>
      </c>
      <c r="E197" s="2" t="s">
        <v>19</v>
      </c>
      <c r="F197" s="2" t="s">
        <v>29</v>
      </c>
      <c r="G197" s="2" t="s">
        <v>1846</v>
      </c>
      <c r="H197" s="2"/>
      <c r="I197" s="30" t="s">
        <v>2002</v>
      </c>
      <c r="J197" s="2" t="s">
        <v>19</v>
      </c>
      <c r="K197" s="19">
        <v>17</v>
      </c>
      <c r="L197" s="2">
        <v>30</v>
      </c>
      <c r="M197" s="2">
        <v>29</v>
      </c>
      <c r="N197" s="19">
        <v>20</v>
      </c>
      <c r="O197" s="2">
        <v>30</v>
      </c>
      <c r="P197" s="2">
        <v>27</v>
      </c>
    </row>
    <row r="198" spans="1:16" ht="15.75" customHeight="1">
      <c r="A198" s="2" t="s">
        <v>1128</v>
      </c>
      <c r="B198" s="2" t="s">
        <v>574</v>
      </c>
      <c r="C198" s="2" t="s">
        <v>1129</v>
      </c>
      <c r="D198" s="2" t="s">
        <v>1130</v>
      </c>
      <c r="E198" s="2" t="s">
        <v>19</v>
      </c>
      <c r="F198" s="2" t="s">
        <v>29</v>
      </c>
      <c r="G198" s="2" t="s">
        <v>1843</v>
      </c>
      <c r="H198" s="2"/>
      <c r="I198" s="30" t="s">
        <v>2002</v>
      </c>
      <c r="J198" s="2" t="s">
        <v>19</v>
      </c>
      <c r="K198" s="4">
        <v>0</v>
      </c>
      <c r="L198" s="22">
        <v>16</v>
      </c>
      <c r="M198" s="22">
        <v>20</v>
      </c>
      <c r="N198" s="4">
        <v>0</v>
      </c>
      <c r="O198" s="2">
        <v>24</v>
      </c>
      <c r="P198" s="2">
        <v>19</v>
      </c>
    </row>
    <row r="199" spans="1:16" ht="15.75" customHeight="1">
      <c r="A199" s="2" t="s">
        <v>1123</v>
      </c>
      <c r="B199" s="2" t="s">
        <v>574</v>
      </c>
      <c r="C199" s="2" t="s">
        <v>1124</v>
      </c>
      <c r="D199" s="2" t="s">
        <v>1125</v>
      </c>
      <c r="E199" s="2" t="s">
        <v>19</v>
      </c>
      <c r="F199" s="2" t="s">
        <v>29</v>
      </c>
      <c r="G199" s="2" t="s">
        <v>1846</v>
      </c>
      <c r="H199" s="2"/>
      <c r="I199" s="30" t="s">
        <v>2002</v>
      </c>
      <c r="J199" s="2" t="s">
        <v>19</v>
      </c>
      <c r="K199" s="4">
        <v>0</v>
      </c>
      <c r="L199" s="2">
        <v>24</v>
      </c>
      <c r="M199" s="2">
        <v>29</v>
      </c>
      <c r="N199" s="19">
        <v>21</v>
      </c>
      <c r="O199" s="2">
        <v>24</v>
      </c>
      <c r="P199" s="2">
        <v>23</v>
      </c>
    </row>
    <row r="200" spans="1:16" ht="15.75" customHeight="1">
      <c r="A200" s="2" t="s">
        <v>1008</v>
      </c>
      <c r="B200" s="2" t="s">
        <v>501</v>
      </c>
      <c r="C200" s="2" t="s">
        <v>1009</v>
      </c>
      <c r="D200" s="2" t="s">
        <v>1010</v>
      </c>
      <c r="E200" s="2" t="s">
        <v>19</v>
      </c>
      <c r="F200" s="2" t="s">
        <v>29</v>
      </c>
      <c r="G200" s="15" t="s">
        <v>1845</v>
      </c>
      <c r="H200" s="15"/>
      <c r="I200" s="30" t="s">
        <v>2002</v>
      </c>
      <c r="J200" s="2" t="s">
        <v>19</v>
      </c>
      <c r="K200" s="6">
        <v>16</v>
      </c>
      <c r="L200" s="2">
        <v>28</v>
      </c>
      <c r="M200" s="2">
        <v>37</v>
      </c>
      <c r="N200" s="4">
        <v>13</v>
      </c>
      <c r="O200" s="2">
        <v>34</v>
      </c>
      <c r="P200" s="2">
        <v>30</v>
      </c>
    </row>
    <row r="201" spans="1:16" ht="15.75" customHeight="1">
      <c r="A201" s="15" t="s">
        <v>658</v>
      </c>
      <c r="B201" s="2" t="s">
        <v>501</v>
      </c>
      <c r="C201" s="15" t="s">
        <v>659</v>
      </c>
      <c r="D201" s="15" t="s">
        <v>344</v>
      </c>
      <c r="E201" s="15" t="s">
        <v>14</v>
      </c>
      <c r="F201" s="15" t="s">
        <v>13</v>
      </c>
      <c r="G201" s="15" t="s">
        <v>1842</v>
      </c>
      <c r="H201" s="15"/>
      <c r="I201" s="30" t="s">
        <v>2002</v>
      </c>
      <c r="J201" s="2" t="s">
        <v>14</v>
      </c>
      <c r="K201" s="39">
        <v>0</v>
      </c>
      <c r="L201" s="50">
        <v>0</v>
      </c>
      <c r="M201" s="50">
        <v>0</v>
      </c>
      <c r="N201" s="39">
        <v>0</v>
      </c>
      <c r="O201" s="39">
        <v>0</v>
      </c>
      <c r="P201" s="50">
        <v>11</v>
      </c>
    </row>
    <row r="202" spans="1:16" ht="15.75" customHeight="1">
      <c r="A202" s="15" t="s">
        <v>688</v>
      </c>
      <c r="B202" t="s">
        <v>1816</v>
      </c>
      <c r="C202" s="15" t="s">
        <v>689</v>
      </c>
      <c r="D202" s="15" t="s">
        <v>690</v>
      </c>
      <c r="E202" s="15" t="s">
        <v>14</v>
      </c>
      <c r="F202" s="15" t="s">
        <v>13</v>
      </c>
      <c r="G202" s="2" t="s">
        <v>1842</v>
      </c>
      <c r="H202" s="2" t="s">
        <v>1863</v>
      </c>
      <c r="I202" s="30" t="s">
        <v>2002</v>
      </c>
      <c r="J202" s="2" t="s">
        <v>14</v>
      </c>
      <c r="K202" s="19">
        <v>25</v>
      </c>
      <c r="L202" s="2">
        <v>26</v>
      </c>
      <c r="M202" s="2">
        <v>26</v>
      </c>
      <c r="N202" s="19">
        <v>27</v>
      </c>
      <c r="O202" s="2">
        <v>25</v>
      </c>
      <c r="P202" s="2">
        <v>26</v>
      </c>
    </row>
    <row r="203" spans="1:16" ht="15.75" customHeight="1">
      <c r="A203" s="15" t="s">
        <v>697</v>
      </c>
      <c r="B203" s="2" t="s">
        <v>501</v>
      </c>
      <c r="C203" s="15" t="s">
        <v>698</v>
      </c>
      <c r="D203" s="15" t="s">
        <v>699</v>
      </c>
      <c r="E203" s="15" t="s">
        <v>14</v>
      </c>
      <c r="F203" s="15" t="s">
        <v>13</v>
      </c>
      <c r="G203" s="2" t="s">
        <v>1842</v>
      </c>
      <c r="H203" s="2"/>
      <c r="I203" s="30" t="s">
        <v>2002</v>
      </c>
      <c r="J203" s="2" t="s">
        <v>14</v>
      </c>
      <c r="K203" s="4">
        <v>0</v>
      </c>
      <c r="L203" s="2">
        <v>24</v>
      </c>
      <c r="M203" s="2">
        <v>24</v>
      </c>
      <c r="N203" s="4">
        <v>0</v>
      </c>
      <c r="O203" s="2">
        <v>22</v>
      </c>
      <c r="P203" s="2">
        <v>28</v>
      </c>
    </row>
    <row r="204" spans="1:16" ht="15.75" customHeight="1">
      <c r="A204" s="15" t="s">
        <v>686</v>
      </c>
      <c r="B204" t="s">
        <v>1816</v>
      </c>
      <c r="C204" s="15" t="s">
        <v>687</v>
      </c>
      <c r="D204" s="15" t="s">
        <v>151</v>
      </c>
      <c r="E204" s="15" t="s">
        <v>14</v>
      </c>
      <c r="F204" s="15" t="s">
        <v>13</v>
      </c>
      <c r="G204" s="2" t="s">
        <v>1842</v>
      </c>
      <c r="H204" s="2" t="s">
        <v>1863</v>
      </c>
      <c r="I204" s="30" t="s">
        <v>2002</v>
      </c>
      <c r="J204" s="2" t="s">
        <v>14</v>
      </c>
      <c r="K204" s="19">
        <v>20</v>
      </c>
      <c r="L204" s="2">
        <v>27</v>
      </c>
      <c r="M204" s="2">
        <v>26</v>
      </c>
      <c r="N204" s="6">
        <v>15</v>
      </c>
      <c r="O204" s="2">
        <v>24</v>
      </c>
      <c r="P204" s="2">
        <v>26</v>
      </c>
    </row>
    <row r="205" spans="1:16" ht="15.75" customHeight="1">
      <c r="A205" s="15" t="s">
        <v>483</v>
      </c>
      <c r="B205" s="57" t="s">
        <v>1812</v>
      </c>
      <c r="C205" s="15" t="s">
        <v>484</v>
      </c>
      <c r="D205" s="15" t="s">
        <v>177</v>
      </c>
      <c r="E205" s="15" t="s">
        <v>14</v>
      </c>
      <c r="F205" s="15" t="s">
        <v>13</v>
      </c>
      <c r="G205" s="2" t="s">
        <v>1842</v>
      </c>
      <c r="H205" s="2"/>
      <c r="I205" s="30" t="s">
        <v>2002</v>
      </c>
      <c r="J205" s="2" t="s">
        <v>14</v>
      </c>
      <c r="K205" s="21">
        <v>27</v>
      </c>
      <c r="L205" s="23">
        <v>12</v>
      </c>
      <c r="M205" s="17">
        <v>27</v>
      </c>
      <c r="N205" s="21">
        <v>24</v>
      </c>
      <c r="O205" s="17">
        <v>22</v>
      </c>
      <c r="P205" s="17">
        <v>25</v>
      </c>
    </row>
    <row r="206" spans="1:16" ht="15.75" customHeight="1">
      <c r="A206" s="15" t="s">
        <v>684</v>
      </c>
      <c r="B206" s="2" t="s">
        <v>501</v>
      </c>
      <c r="C206" s="15" t="s">
        <v>685</v>
      </c>
      <c r="D206" s="15" t="s">
        <v>375</v>
      </c>
      <c r="E206" s="15" t="s">
        <v>14</v>
      </c>
      <c r="F206" s="15" t="s">
        <v>13</v>
      </c>
      <c r="G206" s="2" t="s">
        <v>1842</v>
      </c>
      <c r="H206" s="2"/>
      <c r="I206" s="30" t="s">
        <v>2002</v>
      </c>
      <c r="J206" s="2" t="s">
        <v>14</v>
      </c>
      <c r="K206" s="4">
        <v>0</v>
      </c>
      <c r="L206" s="2">
        <v>25</v>
      </c>
      <c r="M206" s="2">
        <v>25</v>
      </c>
      <c r="N206" s="4">
        <v>0</v>
      </c>
      <c r="O206" s="2">
        <v>25</v>
      </c>
      <c r="P206" s="2">
        <v>25</v>
      </c>
    </row>
    <row r="207" spans="1:16" ht="15.75" customHeight="1">
      <c r="A207" s="15" t="s">
        <v>656</v>
      </c>
      <c r="B207" s="15" t="s">
        <v>1812</v>
      </c>
      <c r="C207" s="15" t="s">
        <v>657</v>
      </c>
      <c r="D207" s="15" t="s">
        <v>64</v>
      </c>
      <c r="E207" s="15" t="s">
        <v>14</v>
      </c>
      <c r="F207" s="15" t="s">
        <v>13</v>
      </c>
      <c r="G207" s="2" t="s">
        <v>1842</v>
      </c>
      <c r="H207" s="2"/>
      <c r="I207" s="30" t="s">
        <v>2002</v>
      </c>
      <c r="J207" s="2" t="s">
        <v>14</v>
      </c>
      <c r="K207" s="18">
        <v>11</v>
      </c>
      <c r="L207" s="17">
        <v>26</v>
      </c>
      <c r="M207" s="17">
        <v>27</v>
      </c>
      <c r="N207" s="21">
        <v>26</v>
      </c>
      <c r="O207" s="17">
        <v>24</v>
      </c>
      <c r="P207" s="17">
        <v>28</v>
      </c>
    </row>
    <row r="208" spans="1:16" ht="15.75" customHeight="1">
      <c r="A208" s="2" t="s">
        <v>901</v>
      </c>
      <c r="B208" s="2" t="s">
        <v>501</v>
      </c>
      <c r="C208" s="2" t="s">
        <v>902</v>
      </c>
      <c r="D208" s="2" t="s">
        <v>898</v>
      </c>
      <c r="E208" s="2" t="s">
        <v>1853</v>
      </c>
      <c r="F208" s="2" t="s">
        <v>29</v>
      </c>
      <c r="G208" s="15" t="s">
        <v>1842</v>
      </c>
      <c r="H208" s="15"/>
      <c r="I208" s="30" t="s">
        <v>2002</v>
      </c>
      <c r="J208" s="2" t="s">
        <v>19</v>
      </c>
      <c r="K208" s="22">
        <v>15</v>
      </c>
      <c r="L208" s="2">
        <v>23</v>
      </c>
      <c r="M208" s="2">
        <v>26</v>
      </c>
      <c r="N208" s="20">
        <v>11</v>
      </c>
      <c r="O208" s="2">
        <v>21</v>
      </c>
      <c r="P208" s="2">
        <v>26</v>
      </c>
    </row>
    <row r="209" spans="1:16" ht="15.75" customHeight="1">
      <c r="A209" s="2" t="s">
        <v>896</v>
      </c>
      <c r="B209" s="2" t="s">
        <v>501</v>
      </c>
      <c r="C209" s="2" t="s">
        <v>897</v>
      </c>
      <c r="D209" s="2" t="s">
        <v>898</v>
      </c>
      <c r="E209" s="2" t="s">
        <v>1853</v>
      </c>
      <c r="F209" s="2" t="s">
        <v>29</v>
      </c>
      <c r="G209" s="15" t="s">
        <v>1843</v>
      </c>
      <c r="H209" s="15"/>
      <c r="I209" s="30" t="s">
        <v>2002</v>
      </c>
      <c r="J209" s="2" t="s">
        <v>19</v>
      </c>
      <c r="K209" s="6">
        <v>16</v>
      </c>
      <c r="L209" s="2">
        <v>25</v>
      </c>
      <c r="M209" s="2">
        <v>29</v>
      </c>
      <c r="N209" s="20">
        <v>0</v>
      </c>
      <c r="O209" s="2">
        <v>23</v>
      </c>
      <c r="P209" s="2">
        <v>26</v>
      </c>
    </row>
    <row r="210" spans="1:16" ht="15.75" customHeight="1">
      <c r="A210" s="2" t="s">
        <v>899</v>
      </c>
      <c r="B210" s="2" t="s">
        <v>501</v>
      </c>
      <c r="C210" s="2" t="s">
        <v>900</v>
      </c>
      <c r="D210" s="2" t="s">
        <v>898</v>
      </c>
      <c r="E210" s="2" t="s">
        <v>1853</v>
      </c>
      <c r="F210" s="2" t="s">
        <v>29</v>
      </c>
      <c r="G210" s="15" t="s">
        <v>1845</v>
      </c>
      <c r="H210" s="15"/>
      <c r="I210" s="30" t="s">
        <v>2002</v>
      </c>
      <c r="J210" s="2" t="s">
        <v>19</v>
      </c>
      <c r="K210" s="2">
        <v>17</v>
      </c>
      <c r="L210" s="2">
        <v>35</v>
      </c>
      <c r="M210" s="2">
        <v>31</v>
      </c>
      <c r="N210" s="20">
        <v>0</v>
      </c>
      <c r="O210" s="2">
        <v>29</v>
      </c>
      <c r="P210" s="2">
        <v>33</v>
      </c>
    </row>
    <row r="211" spans="1:16" ht="15.75" customHeight="1">
      <c r="A211" s="2" t="s">
        <v>1049</v>
      </c>
      <c r="B211" s="2" t="s">
        <v>574</v>
      </c>
      <c r="C211" s="2" t="s">
        <v>1050</v>
      </c>
      <c r="D211" s="2" t="s">
        <v>918</v>
      </c>
      <c r="E211" s="2" t="s">
        <v>1853</v>
      </c>
      <c r="F211" s="2" t="s">
        <v>29</v>
      </c>
      <c r="G211" s="30" t="s">
        <v>1850</v>
      </c>
      <c r="H211" s="30"/>
      <c r="I211" s="30" t="s">
        <v>2002</v>
      </c>
      <c r="J211" s="2" t="s">
        <v>19</v>
      </c>
      <c r="K211" s="20">
        <v>0</v>
      </c>
      <c r="L211" s="2">
        <v>23</v>
      </c>
      <c r="M211" s="2">
        <v>27</v>
      </c>
      <c r="N211" s="2">
        <v>19</v>
      </c>
      <c r="O211" s="2">
        <v>21</v>
      </c>
      <c r="P211" s="2">
        <v>22</v>
      </c>
    </row>
    <row r="212" spans="1:16" ht="15.75" customHeight="1">
      <c r="A212" s="2" t="s">
        <v>916</v>
      </c>
      <c r="B212" s="2" t="s">
        <v>574</v>
      </c>
      <c r="C212" s="2" t="s">
        <v>917</v>
      </c>
      <c r="D212" s="2" t="s">
        <v>918</v>
      </c>
      <c r="E212" s="2" t="s">
        <v>1853</v>
      </c>
      <c r="F212" s="2" t="s">
        <v>29</v>
      </c>
      <c r="G212" s="15" t="s">
        <v>1842</v>
      </c>
      <c r="H212" s="15"/>
      <c r="I212" s="30" t="s">
        <v>2002</v>
      </c>
      <c r="J212" s="2" t="s">
        <v>19</v>
      </c>
      <c r="K212" s="4">
        <v>0</v>
      </c>
      <c r="L212" s="2">
        <v>27</v>
      </c>
      <c r="M212" s="2">
        <v>32</v>
      </c>
      <c r="N212" s="2">
        <v>24</v>
      </c>
      <c r="O212" s="2">
        <v>25</v>
      </c>
      <c r="P212" s="2">
        <v>26</v>
      </c>
    </row>
    <row r="213" spans="1:16" ht="15.75" customHeight="1">
      <c r="A213" s="2" t="s">
        <v>943</v>
      </c>
      <c r="B213" s="2" t="s">
        <v>574</v>
      </c>
      <c r="C213" s="2" t="s">
        <v>944</v>
      </c>
      <c r="D213" s="2" t="s">
        <v>936</v>
      </c>
      <c r="E213" s="2" t="s">
        <v>1853</v>
      </c>
      <c r="F213" s="2" t="s">
        <v>29</v>
      </c>
      <c r="G213" s="2" t="s">
        <v>1843</v>
      </c>
      <c r="H213" s="2"/>
      <c r="I213" s="30" t="s">
        <v>2002</v>
      </c>
      <c r="J213" s="2" t="s">
        <v>19</v>
      </c>
      <c r="K213" s="4">
        <v>0</v>
      </c>
      <c r="L213" s="2">
        <v>20</v>
      </c>
      <c r="M213" s="2">
        <v>21</v>
      </c>
      <c r="N213" s="6">
        <v>17</v>
      </c>
      <c r="O213" s="2">
        <v>18</v>
      </c>
      <c r="P213" s="2">
        <v>20</v>
      </c>
    </row>
    <row r="214" spans="1:16" ht="15.75" customHeight="1">
      <c r="A214" s="2" t="s">
        <v>945</v>
      </c>
      <c r="B214" s="2" t="s">
        <v>574</v>
      </c>
      <c r="C214" s="2" t="s">
        <v>946</v>
      </c>
      <c r="D214" s="2" t="s">
        <v>936</v>
      </c>
      <c r="E214" s="2" t="s">
        <v>1853</v>
      </c>
      <c r="F214" s="2" t="s">
        <v>29</v>
      </c>
      <c r="G214" s="15" t="s">
        <v>1842</v>
      </c>
      <c r="H214" s="15"/>
      <c r="I214" s="30" t="s">
        <v>2002</v>
      </c>
      <c r="J214" s="2" t="s">
        <v>19</v>
      </c>
      <c r="K214" s="20">
        <v>0</v>
      </c>
      <c r="L214" s="2">
        <v>22</v>
      </c>
      <c r="M214" s="2">
        <v>23</v>
      </c>
      <c r="N214" s="2">
        <v>19</v>
      </c>
      <c r="O214" s="2">
        <v>18</v>
      </c>
      <c r="P214" s="2">
        <v>21</v>
      </c>
    </row>
    <row r="215" spans="1:16" ht="15.75" customHeight="1">
      <c r="A215" s="2" t="s">
        <v>1059</v>
      </c>
      <c r="B215" s="2" t="s">
        <v>574</v>
      </c>
      <c r="C215" s="2" t="s">
        <v>1060</v>
      </c>
      <c r="D215" s="2" t="s">
        <v>936</v>
      </c>
      <c r="E215" s="2" t="s">
        <v>1853</v>
      </c>
      <c r="F215" s="2" t="s">
        <v>29</v>
      </c>
      <c r="G215" s="2" t="s">
        <v>1852</v>
      </c>
      <c r="H215" s="2"/>
      <c r="I215" s="30" t="s">
        <v>2002</v>
      </c>
      <c r="J215" s="2" t="s">
        <v>19</v>
      </c>
      <c r="K215" s="4">
        <v>0</v>
      </c>
      <c r="L215" s="2">
        <v>23</v>
      </c>
      <c r="M215" s="2">
        <v>26</v>
      </c>
      <c r="N215" s="19">
        <v>21</v>
      </c>
      <c r="O215" s="2">
        <v>20</v>
      </c>
      <c r="P215" s="2">
        <v>23</v>
      </c>
    </row>
    <row r="216" spans="1:16" ht="15.75" customHeight="1">
      <c r="A216" s="2" t="s">
        <v>1057</v>
      </c>
      <c r="B216" s="2" t="s">
        <v>574</v>
      </c>
      <c r="C216" s="2" t="s">
        <v>1058</v>
      </c>
      <c r="D216" s="2" t="s">
        <v>936</v>
      </c>
      <c r="E216" s="2" t="s">
        <v>1853</v>
      </c>
      <c r="F216" s="2" t="s">
        <v>29</v>
      </c>
      <c r="G216" s="2" t="s">
        <v>1852</v>
      </c>
      <c r="H216" s="2"/>
      <c r="I216" s="30" t="s">
        <v>2002</v>
      </c>
      <c r="J216" s="2" t="s">
        <v>19</v>
      </c>
      <c r="K216" s="4">
        <v>0</v>
      </c>
      <c r="L216" s="2">
        <v>25</v>
      </c>
      <c r="M216" s="2">
        <v>28</v>
      </c>
      <c r="N216" s="19">
        <v>22</v>
      </c>
      <c r="O216" s="2">
        <v>22</v>
      </c>
      <c r="P216" s="2">
        <v>24</v>
      </c>
    </row>
    <row r="217" spans="1:16" ht="15.75" customHeight="1">
      <c r="A217" s="2" t="s">
        <v>934</v>
      </c>
      <c r="B217" s="2" t="s">
        <v>574</v>
      </c>
      <c r="C217" s="2" t="s">
        <v>935</v>
      </c>
      <c r="D217" s="2" t="s">
        <v>936</v>
      </c>
      <c r="E217" s="2" t="s">
        <v>1853</v>
      </c>
      <c r="F217" s="2" t="s">
        <v>29</v>
      </c>
      <c r="G217" s="2" t="s">
        <v>1847</v>
      </c>
      <c r="H217" s="2"/>
      <c r="I217" s="30" t="s">
        <v>2002</v>
      </c>
      <c r="J217" s="2" t="s">
        <v>19</v>
      </c>
      <c r="K217" s="4">
        <v>0</v>
      </c>
      <c r="L217" s="2">
        <v>27</v>
      </c>
      <c r="M217" s="2">
        <v>30</v>
      </c>
      <c r="N217" s="19">
        <v>23</v>
      </c>
      <c r="O217" s="2">
        <v>24</v>
      </c>
      <c r="P217" s="2">
        <v>24</v>
      </c>
    </row>
    <row r="218" spans="1:16" ht="15.75" customHeight="1">
      <c r="A218" s="2" t="s">
        <v>937</v>
      </c>
      <c r="B218" s="2" t="s">
        <v>574</v>
      </c>
      <c r="C218" s="2" t="s">
        <v>938</v>
      </c>
      <c r="D218" s="2" t="s">
        <v>936</v>
      </c>
      <c r="E218" s="2" t="s">
        <v>1853</v>
      </c>
      <c r="F218" s="2" t="s">
        <v>29</v>
      </c>
      <c r="G218" s="2" t="s">
        <v>1845</v>
      </c>
      <c r="H218" s="2"/>
      <c r="I218" s="30" t="s">
        <v>2002</v>
      </c>
      <c r="J218" s="2" t="s">
        <v>19</v>
      </c>
      <c r="K218" s="4">
        <v>0</v>
      </c>
      <c r="L218" s="19">
        <v>28</v>
      </c>
      <c r="M218" s="2">
        <v>33</v>
      </c>
      <c r="N218" s="19">
        <v>26</v>
      </c>
      <c r="O218" s="2">
        <v>24</v>
      </c>
      <c r="P218" s="2">
        <v>25</v>
      </c>
    </row>
    <row r="219" spans="1:16" ht="15.75" customHeight="1">
      <c r="A219" s="2" t="s">
        <v>939</v>
      </c>
      <c r="B219" s="2" t="s">
        <v>574</v>
      </c>
      <c r="C219" s="2" t="s">
        <v>940</v>
      </c>
      <c r="D219" s="2" t="s">
        <v>936</v>
      </c>
      <c r="E219" s="2" t="s">
        <v>1853</v>
      </c>
      <c r="F219" s="2" t="s">
        <v>29</v>
      </c>
      <c r="G219" s="2" t="s">
        <v>1843</v>
      </c>
      <c r="H219" s="2"/>
      <c r="I219" s="30" t="s">
        <v>2002</v>
      </c>
      <c r="J219" s="2" t="s">
        <v>19</v>
      </c>
      <c r="K219" s="4">
        <v>0</v>
      </c>
      <c r="L219" s="2">
        <v>26</v>
      </c>
      <c r="M219" s="2">
        <v>31</v>
      </c>
      <c r="N219" s="19">
        <v>22</v>
      </c>
      <c r="O219" s="2">
        <v>24</v>
      </c>
      <c r="P219" s="2">
        <v>26</v>
      </c>
    </row>
    <row r="220" spans="1:16" ht="15.75" customHeight="1">
      <c r="A220" s="2" t="s">
        <v>941</v>
      </c>
      <c r="B220" s="2" t="s">
        <v>574</v>
      </c>
      <c r="C220" s="2" t="s">
        <v>942</v>
      </c>
      <c r="D220" s="2" t="s">
        <v>936</v>
      </c>
      <c r="E220" s="2" t="s">
        <v>1853</v>
      </c>
      <c r="F220" s="2" t="s">
        <v>29</v>
      </c>
      <c r="G220" s="2" t="s">
        <v>1846</v>
      </c>
      <c r="H220" s="2"/>
      <c r="I220" s="30" t="s">
        <v>2002</v>
      </c>
      <c r="J220" s="2" t="s">
        <v>19</v>
      </c>
      <c r="K220" s="4">
        <v>0</v>
      </c>
      <c r="L220" s="19">
        <v>26</v>
      </c>
      <c r="M220" s="2">
        <v>28</v>
      </c>
      <c r="N220" s="19">
        <v>22</v>
      </c>
      <c r="O220" s="2">
        <v>24</v>
      </c>
      <c r="P220" s="2">
        <v>24</v>
      </c>
    </row>
    <row r="221" spans="1:16" ht="15.75" customHeight="1">
      <c r="A221" s="2" t="s">
        <v>1020</v>
      </c>
      <c r="B221" s="2" t="s">
        <v>501</v>
      </c>
      <c r="C221" s="2" t="s">
        <v>1021</v>
      </c>
      <c r="D221" s="2" t="s">
        <v>1019</v>
      </c>
      <c r="E221" s="2" t="s">
        <v>1853</v>
      </c>
      <c r="F221" s="2" t="s">
        <v>29</v>
      </c>
      <c r="G221" s="15" t="s">
        <v>1842</v>
      </c>
      <c r="H221" s="15"/>
      <c r="I221" s="30" t="s">
        <v>2002</v>
      </c>
      <c r="J221" s="2" t="s">
        <v>19</v>
      </c>
      <c r="K221" s="20">
        <v>0</v>
      </c>
      <c r="L221" s="22">
        <v>17</v>
      </c>
      <c r="M221" s="2">
        <v>22</v>
      </c>
      <c r="N221" s="20">
        <v>0</v>
      </c>
      <c r="O221" s="2">
        <v>23</v>
      </c>
      <c r="P221" s="2">
        <v>17</v>
      </c>
    </row>
    <row r="222" spans="1:16" ht="15.75" customHeight="1">
      <c r="A222" s="2" t="s">
        <v>1022</v>
      </c>
      <c r="B222" s="2" t="s">
        <v>501</v>
      </c>
      <c r="C222" s="2" t="s">
        <v>1023</v>
      </c>
      <c r="D222" s="2" t="s">
        <v>1019</v>
      </c>
      <c r="E222" s="2" t="s">
        <v>1853</v>
      </c>
      <c r="F222" s="2" t="s">
        <v>29</v>
      </c>
      <c r="G222" s="15" t="s">
        <v>1842</v>
      </c>
      <c r="H222" s="15"/>
      <c r="I222" s="30" t="s">
        <v>2002</v>
      </c>
      <c r="J222" s="2" t="s">
        <v>19</v>
      </c>
      <c r="K222" s="20">
        <v>0</v>
      </c>
      <c r="L222" s="2">
        <v>18</v>
      </c>
      <c r="M222" s="2">
        <v>27</v>
      </c>
      <c r="N222" s="20">
        <v>0</v>
      </c>
      <c r="O222" s="2">
        <v>24</v>
      </c>
      <c r="P222" s="2">
        <v>22</v>
      </c>
    </row>
    <row r="223" spans="1:16" ht="15.75" customHeight="1">
      <c r="A223" s="2" t="s">
        <v>1017</v>
      </c>
      <c r="B223" s="2" t="s">
        <v>501</v>
      </c>
      <c r="C223" s="2" t="s">
        <v>1018</v>
      </c>
      <c r="D223" s="2" t="s">
        <v>1019</v>
      </c>
      <c r="E223" s="2" t="s">
        <v>1853</v>
      </c>
      <c r="F223" s="2" t="s">
        <v>29</v>
      </c>
      <c r="G223" s="15" t="s">
        <v>1842</v>
      </c>
      <c r="H223" s="15"/>
      <c r="I223" s="30" t="s">
        <v>2002</v>
      </c>
      <c r="J223" s="2" t="s">
        <v>19</v>
      </c>
      <c r="K223" s="20">
        <v>0</v>
      </c>
      <c r="L223" s="2">
        <v>20</v>
      </c>
      <c r="M223" s="2">
        <v>24</v>
      </c>
      <c r="N223" s="22">
        <v>15</v>
      </c>
      <c r="O223" s="2">
        <v>26</v>
      </c>
      <c r="P223" s="2">
        <v>22</v>
      </c>
    </row>
    <row r="224" spans="1:16" ht="15.75" customHeight="1">
      <c r="A224" s="15" t="s">
        <v>959</v>
      </c>
      <c r="B224" t="s">
        <v>1816</v>
      </c>
      <c r="C224" s="15" t="s">
        <v>960</v>
      </c>
      <c r="D224" s="15" t="s">
        <v>49</v>
      </c>
      <c r="E224" s="2" t="s">
        <v>1853</v>
      </c>
      <c r="F224" s="15" t="s">
        <v>29</v>
      </c>
      <c r="G224" s="2" t="s">
        <v>1845</v>
      </c>
      <c r="H224" s="2" t="s">
        <v>1863</v>
      </c>
      <c r="I224" s="30" t="s">
        <v>2002</v>
      </c>
      <c r="J224" s="2" t="s">
        <v>19</v>
      </c>
      <c r="K224" s="19">
        <v>19</v>
      </c>
      <c r="L224" s="20">
        <v>0</v>
      </c>
      <c r="M224" s="2">
        <v>21</v>
      </c>
      <c r="N224" s="22">
        <v>15</v>
      </c>
      <c r="O224" s="22">
        <v>17</v>
      </c>
      <c r="P224" s="20">
        <v>8</v>
      </c>
    </row>
    <row r="225" spans="1:16" ht="15.75" customHeight="1">
      <c r="A225" s="15" t="s">
        <v>1045</v>
      </c>
      <c r="B225" t="s">
        <v>1816</v>
      </c>
      <c r="C225" s="15" t="s">
        <v>1046</v>
      </c>
      <c r="D225" s="15" t="s">
        <v>49</v>
      </c>
      <c r="E225" s="2" t="s">
        <v>1853</v>
      </c>
      <c r="F225" s="15" t="s">
        <v>29</v>
      </c>
      <c r="G225" s="30" t="s">
        <v>1850</v>
      </c>
      <c r="H225" s="2" t="s">
        <v>1863</v>
      </c>
      <c r="I225" s="30" t="s">
        <v>2002</v>
      </c>
      <c r="J225" s="2" t="s">
        <v>19</v>
      </c>
      <c r="K225" s="6">
        <v>16</v>
      </c>
      <c r="L225" s="2">
        <v>19</v>
      </c>
      <c r="M225" s="2">
        <v>22</v>
      </c>
      <c r="N225" s="4">
        <v>14</v>
      </c>
      <c r="O225" s="22">
        <v>17</v>
      </c>
      <c r="P225" s="20">
        <v>7</v>
      </c>
    </row>
    <row r="226" spans="1:16" ht="15.75" customHeight="1">
      <c r="A226" s="15" t="s">
        <v>961</v>
      </c>
      <c r="B226" t="s">
        <v>1816</v>
      </c>
      <c r="C226" s="15" t="s">
        <v>962</v>
      </c>
      <c r="D226" s="15" t="s">
        <v>49</v>
      </c>
      <c r="E226" s="2" t="s">
        <v>1853</v>
      </c>
      <c r="F226" s="15" t="s">
        <v>29</v>
      </c>
      <c r="G226" s="2" t="s">
        <v>1845</v>
      </c>
      <c r="H226" s="2" t="s">
        <v>1863</v>
      </c>
      <c r="I226" s="30" t="s">
        <v>2002</v>
      </c>
      <c r="J226" s="2" t="s">
        <v>19</v>
      </c>
      <c r="K226" s="19">
        <v>19</v>
      </c>
      <c r="L226" s="20">
        <v>0</v>
      </c>
      <c r="M226" s="22">
        <v>18</v>
      </c>
      <c r="N226" s="6">
        <v>16</v>
      </c>
      <c r="O226" s="2">
        <v>19</v>
      </c>
      <c r="P226" s="20">
        <v>6</v>
      </c>
    </row>
    <row r="227" spans="1:16" ht="15.75" customHeight="1">
      <c r="A227" s="2" t="s">
        <v>955</v>
      </c>
      <c r="B227" s="2" t="s">
        <v>501</v>
      </c>
      <c r="C227" s="2" t="s">
        <v>956</v>
      </c>
      <c r="D227" s="2" t="s">
        <v>49</v>
      </c>
      <c r="E227" s="2" t="s">
        <v>1853</v>
      </c>
      <c r="F227" s="2" t="s">
        <v>29</v>
      </c>
      <c r="G227" s="15" t="s">
        <v>1846</v>
      </c>
      <c r="H227" s="15"/>
      <c r="I227" s="30" t="s">
        <v>2002</v>
      </c>
      <c r="J227" s="2" t="s">
        <v>19</v>
      </c>
      <c r="K227" s="4">
        <v>0</v>
      </c>
      <c r="L227" s="2">
        <v>23</v>
      </c>
      <c r="M227" s="2">
        <v>23</v>
      </c>
      <c r="N227" s="4">
        <v>0</v>
      </c>
      <c r="O227" s="2">
        <v>20</v>
      </c>
      <c r="P227" s="2">
        <v>26</v>
      </c>
    </row>
    <row r="228" spans="1:16" ht="15.75" customHeight="1">
      <c r="A228" s="2" t="s">
        <v>957</v>
      </c>
      <c r="B228" s="2" t="s">
        <v>501</v>
      </c>
      <c r="C228" s="2" t="s">
        <v>958</v>
      </c>
      <c r="D228" s="2" t="s">
        <v>49</v>
      </c>
      <c r="E228" s="2" t="s">
        <v>1853</v>
      </c>
      <c r="F228" s="2" t="s">
        <v>29</v>
      </c>
      <c r="G228" s="15" t="s">
        <v>1846</v>
      </c>
      <c r="H228" s="15"/>
      <c r="I228" s="30" t="s">
        <v>2002</v>
      </c>
      <c r="J228" s="2" t="s">
        <v>19</v>
      </c>
      <c r="K228" s="6">
        <v>15</v>
      </c>
      <c r="L228" s="2">
        <v>25</v>
      </c>
      <c r="M228" s="2">
        <v>26</v>
      </c>
      <c r="N228" s="4">
        <v>0</v>
      </c>
      <c r="O228" s="2">
        <v>22</v>
      </c>
      <c r="P228" s="2">
        <v>27</v>
      </c>
    </row>
    <row r="229" spans="1:16" ht="15.75" customHeight="1">
      <c r="A229" s="2" t="s">
        <v>983</v>
      </c>
      <c r="B229" s="2" t="s">
        <v>501</v>
      </c>
      <c r="C229" s="2" t="s">
        <v>984</v>
      </c>
      <c r="D229" s="2" t="s">
        <v>971</v>
      </c>
      <c r="E229" s="2" t="s">
        <v>1853</v>
      </c>
      <c r="F229" s="2" t="s">
        <v>29</v>
      </c>
      <c r="G229" s="15" t="s">
        <v>1846</v>
      </c>
      <c r="H229" s="15"/>
      <c r="I229" s="30" t="s">
        <v>2002</v>
      </c>
      <c r="J229" s="2" t="s">
        <v>19</v>
      </c>
      <c r="K229" s="4">
        <v>13</v>
      </c>
      <c r="L229" s="2">
        <v>25</v>
      </c>
      <c r="M229" s="2">
        <v>24</v>
      </c>
      <c r="N229" s="4">
        <v>0</v>
      </c>
      <c r="O229" s="2">
        <v>21</v>
      </c>
      <c r="P229" s="2">
        <v>25</v>
      </c>
    </row>
    <row r="230" spans="1:16" ht="15.75" customHeight="1">
      <c r="A230" s="2" t="s">
        <v>972</v>
      </c>
      <c r="B230" s="2" t="s">
        <v>501</v>
      </c>
      <c r="C230" s="2" t="s">
        <v>973</v>
      </c>
      <c r="D230" s="2" t="s">
        <v>971</v>
      </c>
      <c r="E230" s="2" t="s">
        <v>1853</v>
      </c>
      <c r="F230" s="2" t="s">
        <v>29</v>
      </c>
      <c r="G230" s="15" t="s">
        <v>1843</v>
      </c>
      <c r="H230" s="15"/>
      <c r="I230" s="30" t="s">
        <v>2002</v>
      </c>
      <c r="J230" s="2" t="s">
        <v>19</v>
      </c>
      <c r="K230" s="4">
        <v>0</v>
      </c>
      <c r="L230" s="2">
        <v>28</v>
      </c>
      <c r="M230" s="2">
        <v>27</v>
      </c>
      <c r="N230" s="4">
        <v>0</v>
      </c>
      <c r="O230" s="19">
        <v>23</v>
      </c>
      <c r="P230" s="19">
        <v>29</v>
      </c>
    </row>
    <row r="231" spans="1:16" ht="15.75" customHeight="1">
      <c r="A231" s="2" t="s">
        <v>1041</v>
      </c>
      <c r="B231" s="2" t="s">
        <v>501</v>
      </c>
      <c r="C231" s="2" t="s">
        <v>1042</v>
      </c>
      <c r="D231" s="2" t="s">
        <v>971</v>
      </c>
      <c r="E231" s="2" t="s">
        <v>1853</v>
      </c>
      <c r="F231" s="2" t="s">
        <v>29</v>
      </c>
      <c r="G231" s="30" t="s">
        <v>1850</v>
      </c>
      <c r="H231" s="30"/>
      <c r="I231" s="30" t="s">
        <v>2002</v>
      </c>
      <c r="J231" s="2" t="s">
        <v>19</v>
      </c>
      <c r="K231" s="4">
        <v>0</v>
      </c>
      <c r="L231" s="2">
        <v>20</v>
      </c>
      <c r="M231" s="2">
        <v>27</v>
      </c>
      <c r="N231" s="20">
        <v>0</v>
      </c>
      <c r="O231" s="2">
        <v>24</v>
      </c>
      <c r="P231" s="2">
        <v>21</v>
      </c>
    </row>
    <row r="232" spans="1:16" ht="15.75" customHeight="1">
      <c r="A232" s="2" t="s">
        <v>985</v>
      </c>
      <c r="B232" s="2" t="s">
        <v>501</v>
      </c>
      <c r="C232" s="2" t="s">
        <v>986</v>
      </c>
      <c r="D232" s="2" t="s">
        <v>971</v>
      </c>
      <c r="E232" s="2" t="s">
        <v>1853</v>
      </c>
      <c r="F232" s="2" t="s">
        <v>29</v>
      </c>
      <c r="G232" s="15" t="s">
        <v>1846</v>
      </c>
      <c r="H232" s="15"/>
      <c r="I232" s="30" t="s">
        <v>2002</v>
      </c>
      <c r="J232" s="2" t="s">
        <v>19</v>
      </c>
      <c r="K232" s="4">
        <v>0</v>
      </c>
      <c r="L232" s="2">
        <v>27</v>
      </c>
      <c r="M232" s="2">
        <v>27</v>
      </c>
      <c r="N232" s="20">
        <v>0</v>
      </c>
      <c r="O232" s="2">
        <v>25</v>
      </c>
      <c r="P232" s="2">
        <v>26</v>
      </c>
    </row>
    <row r="233" spans="1:16" ht="15.75" customHeight="1">
      <c r="A233" s="2" t="s">
        <v>1035</v>
      </c>
      <c r="B233" s="2" t="s">
        <v>501</v>
      </c>
      <c r="C233" s="2" t="s">
        <v>1036</v>
      </c>
      <c r="D233" s="2" t="s">
        <v>971</v>
      </c>
      <c r="E233" s="2" t="s">
        <v>1853</v>
      </c>
      <c r="F233" s="2" t="s">
        <v>29</v>
      </c>
      <c r="G233" s="15" t="s">
        <v>1842</v>
      </c>
      <c r="H233" s="15"/>
      <c r="I233" s="30" t="s">
        <v>2002</v>
      </c>
      <c r="J233" s="2" t="s">
        <v>19</v>
      </c>
      <c r="K233" s="20">
        <v>0</v>
      </c>
      <c r="L233" s="2">
        <v>23</v>
      </c>
      <c r="M233" s="2">
        <v>29</v>
      </c>
      <c r="N233" s="4">
        <v>0</v>
      </c>
      <c r="O233" s="2">
        <v>25</v>
      </c>
      <c r="P233" s="2">
        <v>22</v>
      </c>
    </row>
    <row r="234" spans="1:16" ht="15.75" customHeight="1">
      <c r="A234" s="2" t="s">
        <v>969</v>
      </c>
      <c r="B234" s="2" t="s">
        <v>501</v>
      </c>
      <c r="C234" s="2" t="s">
        <v>970</v>
      </c>
      <c r="D234" s="2" t="s">
        <v>971</v>
      </c>
      <c r="E234" s="2" t="s">
        <v>1853</v>
      </c>
      <c r="F234" s="2" t="s">
        <v>29</v>
      </c>
      <c r="G234" s="15" t="s">
        <v>1846</v>
      </c>
      <c r="H234" s="15"/>
      <c r="I234" s="30" t="s">
        <v>2002</v>
      </c>
      <c r="J234" s="2" t="s">
        <v>19</v>
      </c>
      <c r="K234" s="4">
        <v>0</v>
      </c>
      <c r="L234" s="2">
        <v>28</v>
      </c>
      <c r="M234" s="2">
        <v>31</v>
      </c>
      <c r="N234" s="4">
        <v>0</v>
      </c>
      <c r="O234" s="2">
        <v>28</v>
      </c>
      <c r="P234" s="2">
        <v>27</v>
      </c>
    </row>
    <row r="235" spans="1:16" ht="15.75" customHeight="1">
      <c r="A235" s="2" t="s">
        <v>989</v>
      </c>
      <c r="B235" s="2" t="s">
        <v>501</v>
      </c>
      <c r="C235" s="2" t="s">
        <v>990</v>
      </c>
      <c r="D235" s="2" t="s">
        <v>991</v>
      </c>
      <c r="E235" s="2" t="s">
        <v>1853</v>
      </c>
      <c r="F235" s="2" t="s">
        <v>29</v>
      </c>
      <c r="G235" s="15" t="s">
        <v>1842</v>
      </c>
      <c r="H235" s="15"/>
      <c r="I235" s="30" t="s">
        <v>2002</v>
      </c>
      <c r="J235" s="2" t="s">
        <v>19</v>
      </c>
      <c r="K235" s="4">
        <v>0</v>
      </c>
      <c r="L235" s="2">
        <v>25</v>
      </c>
      <c r="M235" s="2">
        <v>24</v>
      </c>
      <c r="N235" s="4">
        <v>0</v>
      </c>
      <c r="O235" s="2">
        <v>21</v>
      </c>
      <c r="P235" s="2">
        <v>26</v>
      </c>
    </row>
    <row r="236" spans="1:16" ht="15.75" customHeight="1">
      <c r="A236" s="2" t="s">
        <v>992</v>
      </c>
      <c r="B236" s="2" t="s">
        <v>501</v>
      </c>
      <c r="C236" s="2" t="s">
        <v>993</v>
      </c>
      <c r="D236" s="2" t="s">
        <v>991</v>
      </c>
      <c r="E236" s="2" t="s">
        <v>1853</v>
      </c>
      <c r="F236" s="2" t="s">
        <v>29</v>
      </c>
      <c r="G236" s="15" t="s">
        <v>1846</v>
      </c>
      <c r="H236" s="15"/>
      <c r="I236" s="30" t="s">
        <v>2002</v>
      </c>
      <c r="J236" s="2" t="s">
        <v>19</v>
      </c>
      <c r="K236" s="4">
        <v>0</v>
      </c>
      <c r="L236" s="2">
        <v>25</v>
      </c>
      <c r="M236" s="2">
        <v>26</v>
      </c>
      <c r="N236" s="20">
        <v>0</v>
      </c>
      <c r="O236" s="2">
        <v>22</v>
      </c>
      <c r="P236" s="2">
        <v>25</v>
      </c>
    </row>
    <row r="237" spans="1:16" ht="15.75" customHeight="1">
      <c r="A237" s="2" t="s">
        <v>1055</v>
      </c>
      <c r="B237" s="2" t="s">
        <v>501</v>
      </c>
      <c r="C237" s="2" t="s">
        <v>1056</v>
      </c>
      <c r="D237" s="2" t="s">
        <v>991</v>
      </c>
      <c r="E237" s="2" t="s">
        <v>1853</v>
      </c>
      <c r="F237" s="2" t="s">
        <v>29</v>
      </c>
      <c r="G237" s="30" t="s">
        <v>1850</v>
      </c>
      <c r="H237" s="30"/>
      <c r="I237" s="30" t="s">
        <v>2002</v>
      </c>
      <c r="J237" s="2" t="s">
        <v>19</v>
      </c>
      <c r="K237" s="4">
        <v>0</v>
      </c>
      <c r="L237" s="2">
        <v>23</v>
      </c>
      <c r="M237" s="2">
        <v>27</v>
      </c>
      <c r="N237" s="20">
        <v>0</v>
      </c>
      <c r="O237" s="2">
        <v>22</v>
      </c>
      <c r="P237" s="2">
        <v>23</v>
      </c>
    </row>
    <row r="238" spans="1:16" ht="15.75" customHeight="1">
      <c r="A238" s="2" t="s">
        <v>994</v>
      </c>
      <c r="B238" s="2" t="s">
        <v>501</v>
      </c>
      <c r="C238" s="2" t="s">
        <v>995</v>
      </c>
      <c r="D238" s="2" t="s">
        <v>991</v>
      </c>
      <c r="E238" s="2" t="s">
        <v>1853</v>
      </c>
      <c r="F238" s="2" t="s">
        <v>29</v>
      </c>
      <c r="G238" s="15" t="s">
        <v>1845</v>
      </c>
      <c r="H238" s="15"/>
      <c r="I238" s="30" t="s">
        <v>2002</v>
      </c>
      <c r="J238" s="2" t="s">
        <v>19</v>
      </c>
      <c r="K238" s="20">
        <v>0</v>
      </c>
      <c r="L238" s="2">
        <v>26</v>
      </c>
      <c r="M238" s="2">
        <v>27</v>
      </c>
      <c r="N238" s="20">
        <v>0</v>
      </c>
      <c r="O238" s="2">
        <v>23</v>
      </c>
      <c r="P238" s="2">
        <v>29</v>
      </c>
    </row>
    <row r="239" spans="1:16" ht="15.75" customHeight="1">
      <c r="A239" s="2" t="s">
        <v>1043</v>
      </c>
      <c r="B239" s="2" t="s">
        <v>501</v>
      </c>
      <c r="C239" s="2" t="s">
        <v>1044</v>
      </c>
      <c r="D239" s="2" t="s">
        <v>991</v>
      </c>
      <c r="E239" s="2" t="s">
        <v>1853</v>
      </c>
      <c r="F239" s="2" t="s">
        <v>29</v>
      </c>
      <c r="G239" s="30" t="s">
        <v>1850</v>
      </c>
      <c r="H239" s="30"/>
      <c r="I239" s="30" t="s">
        <v>2002</v>
      </c>
      <c r="J239" s="2" t="s">
        <v>19</v>
      </c>
      <c r="K239" s="20">
        <v>0</v>
      </c>
      <c r="L239" s="2">
        <v>21</v>
      </c>
      <c r="M239" s="2">
        <v>27</v>
      </c>
      <c r="N239" s="20">
        <v>0</v>
      </c>
      <c r="O239" s="2">
        <v>23</v>
      </c>
      <c r="P239" s="2">
        <v>23</v>
      </c>
    </row>
    <row r="240" spans="1:16" ht="15.75" customHeight="1">
      <c r="A240" s="2" t="s">
        <v>1005</v>
      </c>
      <c r="B240" s="2" t="s">
        <v>574</v>
      </c>
      <c r="C240" s="2" t="s">
        <v>1006</v>
      </c>
      <c r="D240" s="2" t="s">
        <v>1007</v>
      </c>
      <c r="E240" s="2" t="s">
        <v>1853</v>
      </c>
      <c r="F240" s="2" t="s">
        <v>29</v>
      </c>
      <c r="G240" s="2" t="s">
        <v>1846</v>
      </c>
      <c r="H240" s="2"/>
      <c r="I240" s="30" t="s">
        <v>2002</v>
      </c>
      <c r="J240" s="2" t="s">
        <v>19</v>
      </c>
      <c r="K240" s="4">
        <v>0</v>
      </c>
      <c r="L240" s="2">
        <v>27</v>
      </c>
      <c r="M240" s="2">
        <v>32</v>
      </c>
      <c r="N240" s="2">
        <v>22</v>
      </c>
      <c r="O240" s="2">
        <v>25</v>
      </c>
      <c r="P240" s="2">
        <v>25</v>
      </c>
    </row>
    <row r="241" spans="1:16" ht="15.75" customHeight="1">
      <c r="A241" s="2" t="s">
        <v>1026</v>
      </c>
      <c r="B241" t="s">
        <v>517</v>
      </c>
      <c r="C241" s="2" t="s">
        <v>1027</v>
      </c>
      <c r="D241" s="2" t="s">
        <v>832</v>
      </c>
      <c r="E241" s="2" t="s">
        <v>1853</v>
      </c>
      <c r="F241" s="2" t="s">
        <v>29</v>
      </c>
      <c r="G241" s="30" t="s">
        <v>1850</v>
      </c>
      <c r="H241" s="30"/>
      <c r="I241" s="30" t="s">
        <v>2002</v>
      </c>
      <c r="J241" s="2" t="s">
        <v>19</v>
      </c>
      <c r="K241" s="19">
        <v>21</v>
      </c>
      <c r="L241" s="2">
        <v>28</v>
      </c>
      <c r="M241" s="2">
        <v>30</v>
      </c>
      <c r="N241" s="19">
        <v>23</v>
      </c>
      <c r="O241" s="2">
        <v>26</v>
      </c>
      <c r="P241" s="2">
        <v>26</v>
      </c>
    </row>
    <row r="242" spans="1:16" ht="15.75" customHeight="1">
      <c r="A242" s="2" t="s">
        <v>833</v>
      </c>
      <c r="B242" t="s">
        <v>517</v>
      </c>
      <c r="C242" s="2" t="s">
        <v>834</v>
      </c>
      <c r="D242" s="2" t="s">
        <v>832</v>
      </c>
      <c r="E242" s="2" t="s">
        <v>1853</v>
      </c>
      <c r="F242" s="2" t="s">
        <v>29</v>
      </c>
      <c r="G242" s="2" t="s">
        <v>1843</v>
      </c>
      <c r="H242" s="2"/>
      <c r="I242" s="30" t="s">
        <v>2002</v>
      </c>
      <c r="J242" s="2" t="s">
        <v>19</v>
      </c>
      <c r="K242" s="19">
        <v>25</v>
      </c>
      <c r="L242" s="2">
        <v>33</v>
      </c>
      <c r="M242" s="2">
        <v>33</v>
      </c>
      <c r="N242" s="19">
        <v>25</v>
      </c>
      <c r="O242" s="2">
        <v>28</v>
      </c>
      <c r="P242" s="2">
        <v>27</v>
      </c>
    </row>
    <row r="243" spans="1:16" ht="15.75" customHeight="1">
      <c r="A243" s="2" t="s">
        <v>837</v>
      </c>
      <c r="B243" t="s">
        <v>517</v>
      </c>
      <c r="C243" s="2" t="s">
        <v>838</v>
      </c>
      <c r="D243" s="2" t="s">
        <v>832</v>
      </c>
      <c r="E243" s="2" t="s">
        <v>1853</v>
      </c>
      <c r="F243" s="2" t="s">
        <v>29</v>
      </c>
      <c r="G243" s="2" t="s">
        <v>1846</v>
      </c>
      <c r="H243" s="2"/>
      <c r="I243" s="30" t="s">
        <v>2002</v>
      </c>
      <c r="J243" s="2" t="s">
        <v>19</v>
      </c>
      <c r="K243" s="19">
        <v>23</v>
      </c>
      <c r="L243" s="2">
        <v>30</v>
      </c>
      <c r="M243" s="2">
        <v>33</v>
      </c>
      <c r="N243" s="19">
        <v>23</v>
      </c>
      <c r="O243" s="2">
        <v>28</v>
      </c>
      <c r="P243" s="2">
        <v>28</v>
      </c>
    </row>
    <row r="244" spans="1:16" ht="15.75" customHeight="1">
      <c r="A244" s="2" t="s">
        <v>839</v>
      </c>
      <c r="B244" t="s">
        <v>517</v>
      </c>
      <c r="C244" s="2" t="s">
        <v>840</v>
      </c>
      <c r="D244" s="2" t="s">
        <v>832</v>
      </c>
      <c r="E244" s="2" t="s">
        <v>1853</v>
      </c>
      <c r="F244" s="2" t="s">
        <v>29</v>
      </c>
      <c r="G244" s="2" t="s">
        <v>1846</v>
      </c>
      <c r="H244" s="2"/>
      <c r="I244" s="30" t="s">
        <v>2002</v>
      </c>
      <c r="J244" s="2" t="s">
        <v>19</v>
      </c>
      <c r="K244" s="19">
        <v>23</v>
      </c>
      <c r="L244" s="2">
        <v>30</v>
      </c>
      <c r="M244" s="2">
        <v>31</v>
      </c>
      <c r="N244" s="19">
        <v>30</v>
      </c>
      <c r="O244" s="2">
        <v>28</v>
      </c>
      <c r="P244" s="2">
        <v>29</v>
      </c>
    </row>
    <row r="245" spans="1:16" ht="15.75" customHeight="1">
      <c r="A245" s="2" t="s">
        <v>830</v>
      </c>
      <c r="B245" t="s">
        <v>517</v>
      </c>
      <c r="C245" s="2" t="s">
        <v>831</v>
      </c>
      <c r="D245" s="2" t="s">
        <v>832</v>
      </c>
      <c r="E245" s="2" t="s">
        <v>1853</v>
      </c>
      <c r="F245" s="2" t="s">
        <v>29</v>
      </c>
      <c r="G245" s="2" t="s">
        <v>1843</v>
      </c>
      <c r="H245" s="2"/>
      <c r="I245" s="30" t="s">
        <v>2002</v>
      </c>
      <c r="J245" s="2" t="s">
        <v>19</v>
      </c>
      <c r="K245" s="19">
        <v>21</v>
      </c>
      <c r="L245" s="2">
        <v>31</v>
      </c>
      <c r="M245" s="2">
        <v>33</v>
      </c>
      <c r="N245" s="19">
        <v>21</v>
      </c>
      <c r="O245" s="2">
        <v>29</v>
      </c>
      <c r="P245" s="2">
        <v>26</v>
      </c>
    </row>
    <row r="246" spans="1:16" ht="15.75" customHeight="1">
      <c r="A246" s="2" t="s">
        <v>835</v>
      </c>
      <c r="B246" t="s">
        <v>517</v>
      </c>
      <c r="C246" s="2" t="s">
        <v>836</v>
      </c>
      <c r="D246" s="2" t="s">
        <v>832</v>
      </c>
      <c r="E246" s="2" t="s">
        <v>1853</v>
      </c>
      <c r="F246" s="2" t="s">
        <v>29</v>
      </c>
      <c r="G246" s="2" t="s">
        <v>1845</v>
      </c>
      <c r="H246" s="2"/>
      <c r="I246" s="30" t="s">
        <v>2002</v>
      </c>
      <c r="J246" s="2" t="s">
        <v>19</v>
      </c>
      <c r="K246" s="19">
        <v>23</v>
      </c>
      <c r="L246" s="2">
        <v>31</v>
      </c>
      <c r="M246" s="2">
        <v>35</v>
      </c>
      <c r="N246" s="19">
        <v>25</v>
      </c>
      <c r="O246" s="2">
        <v>29</v>
      </c>
      <c r="P246" s="19">
        <v>28</v>
      </c>
    </row>
    <row r="247" spans="1:16" ht="15.75" customHeight="1">
      <c r="A247" s="2" t="s">
        <v>1028</v>
      </c>
      <c r="B247" t="s">
        <v>517</v>
      </c>
      <c r="C247" s="2" t="s">
        <v>1029</v>
      </c>
      <c r="D247" s="2" t="s">
        <v>832</v>
      </c>
      <c r="E247" s="2" t="s">
        <v>1853</v>
      </c>
      <c r="F247" s="2" t="s">
        <v>29</v>
      </c>
      <c r="G247" s="30" t="s">
        <v>1850</v>
      </c>
      <c r="H247" s="30"/>
      <c r="I247" s="30" t="s">
        <v>2002</v>
      </c>
      <c r="J247" s="2" t="s">
        <v>19</v>
      </c>
      <c r="K247" s="19">
        <v>23</v>
      </c>
      <c r="L247" s="2">
        <v>32</v>
      </c>
      <c r="M247" s="19">
        <v>33</v>
      </c>
      <c r="N247" s="19">
        <v>28</v>
      </c>
      <c r="O247" s="2">
        <v>29</v>
      </c>
      <c r="P247" s="2">
        <v>29</v>
      </c>
    </row>
    <row r="248" spans="1:16" ht="15.75" customHeight="1">
      <c r="A248" s="15" t="s">
        <v>1051</v>
      </c>
      <c r="B248" t="s">
        <v>1816</v>
      </c>
      <c r="C248" s="15" t="s">
        <v>1052</v>
      </c>
      <c r="D248" s="15" t="s">
        <v>196</v>
      </c>
      <c r="E248" s="2" t="s">
        <v>1853</v>
      </c>
      <c r="F248" s="15" t="s">
        <v>29</v>
      </c>
      <c r="G248" s="30" t="s">
        <v>1850</v>
      </c>
      <c r="H248" s="2" t="s">
        <v>1863</v>
      </c>
      <c r="I248" s="30" t="s">
        <v>2002</v>
      </c>
      <c r="J248" s="2" t="s">
        <v>19</v>
      </c>
      <c r="K248" s="19">
        <v>20</v>
      </c>
      <c r="L248" s="2">
        <v>21</v>
      </c>
      <c r="M248" s="19">
        <v>27</v>
      </c>
      <c r="N248" s="6">
        <v>15</v>
      </c>
      <c r="O248" s="2">
        <v>19</v>
      </c>
      <c r="P248" s="2">
        <v>27</v>
      </c>
    </row>
    <row r="249" spans="1:16" ht="15.75" customHeight="1">
      <c r="A249" t="s">
        <v>1799</v>
      </c>
      <c r="B249" t="s">
        <v>1816</v>
      </c>
      <c r="C249" t="s">
        <v>1800</v>
      </c>
      <c r="D249" t="s">
        <v>399</v>
      </c>
      <c r="E249" s="2" t="s">
        <v>1853</v>
      </c>
      <c r="F249" s="56" t="s">
        <v>29</v>
      </c>
      <c r="G249" s="2" t="s">
        <v>1846</v>
      </c>
      <c r="H249" s="2"/>
      <c r="I249" s="30" t="s">
        <v>2002</v>
      </c>
      <c r="J249" t="s">
        <v>19</v>
      </c>
      <c r="K249" s="26">
        <v>0</v>
      </c>
      <c r="L249">
        <v>18</v>
      </c>
      <c r="M249">
        <v>26</v>
      </c>
      <c r="N249" s="25">
        <v>23</v>
      </c>
      <c r="O249">
        <v>21</v>
      </c>
      <c r="P249" s="25">
        <v>20</v>
      </c>
    </row>
    <row r="250" spans="1:16" ht="15.75" customHeight="1">
      <c r="A250" s="15" t="s">
        <v>1126</v>
      </c>
      <c r="B250" s="15" t="s">
        <v>1858</v>
      </c>
      <c r="C250" s="15" t="s">
        <v>1127</v>
      </c>
      <c r="D250" s="15" t="s">
        <v>399</v>
      </c>
      <c r="E250" s="2" t="s">
        <v>1853</v>
      </c>
      <c r="F250" s="15" t="s">
        <v>29</v>
      </c>
      <c r="G250" s="2" t="s">
        <v>1843</v>
      </c>
      <c r="H250" s="2"/>
      <c r="I250" s="30" t="s">
        <v>2002</v>
      </c>
      <c r="J250" s="2" t="s">
        <v>19</v>
      </c>
      <c r="K250" s="4">
        <v>10</v>
      </c>
      <c r="L250" s="2">
        <v>18</v>
      </c>
      <c r="M250" s="2">
        <v>29</v>
      </c>
      <c r="N250" s="19">
        <v>23</v>
      </c>
      <c r="O250" s="2">
        <v>23</v>
      </c>
      <c r="P250" s="19">
        <v>28</v>
      </c>
    </row>
    <row r="251" spans="1:16" ht="15.75" customHeight="1">
      <c r="A251" s="15" t="s">
        <v>864</v>
      </c>
      <c r="B251" t="s">
        <v>1816</v>
      </c>
      <c r="C251" s="15" t="s">
        <v>865</v>
      </c>
      <c r="D251" s="15" t="s">
        <v>399</v>
      </c>
      <c r="E251" s="2" t="s">
        <v>1853</v>
      </c>
      <c r="F251" s="15" t="s">
        <v>29</v>
      </c>
      <c r="G251" s="2" t="s">
        <v>1843</v>
      </c>
      <c r="H251" s="2" t="s">
        <v>1863</v>
      </c>
      <c r="I251" s="30" t="s">
        <v>2002</v>
      </c>
      <c r="J251" s="2" t="s">
        <v>19</v>
      </c>
      <c r="K251" s="4">
        <v>13</v>
      </c>
      <c r="L251" s="2">
        <v>19</v>
      </c>
      <c r="M251" s="2">
        <v>28</v>
      </c>
      <c r="N251" s="2">
        <v>28</v>
      </c>
      <c r="O251" s="2">
        <v>25</v>
      </c>
      <c r="P251" s="2">
        <v>26</v>
      </c>
    </row>
    <row r="252" spans="1:16" ht="15.75" customHeight="1">
      <c r="A252" s="15" t="s">
        <v>866</v>
      </c>
      <c r="B252" t="s">
        <v>1816</v>
      </c>
      <c r="C252" s="15" t="s">
        <v>867</v>
      </c>
      <c r="D252" s="15" t="s">
        <v>399</v>
      </c>
      <c r="E252" s="2" t="s">
        <v>1853</v>
      </c>
      <c r="F252" s="15" t="s">
        <v>29</v>
      </c>
      <c r="G252" s="2" t="s">
        <v>1845</v>
      </c>
      <c r="H252" s="2" t="s">
        <v>1863</v>
      </c>
      <c r="I252" s="30" t="s">
        <v>2002</v>
      </c>
      <c r="J252" s="2" t="s">
        <v>19</v>
      </c>
      <c r="K252" s="4">
        <v>12</v>
      </c>
      <c r="L252" s="22">
        <v>17</v>
      </c>
      <c r="M252" s="2">
        <v>30</v>
      </c>
      <c r="N252" s="19">
        <v>19</v>
      </c>
      <c r="O252" s="2">
        <v>25</v>
      </c>
      <c r="P252" s="19">
        <v>27</v>
      </c>
    </row>
    <row r="253" spans="1:16" ht="15.75" customHeight="1">
      <c r="A253" s="15" t="s">
        <v>871</v>
      </c>
      <c r="B253" t="s">
        <v>1816</v>
      </c>
      <c r="C253" s="15" t="s">
        <v>872</v>
      </c>
      <c r="D253" s="15" t="s">
        <v>399</v>
      </c>
      <c r="E253" s="2" t="s">
        <v>1853</v>
      </c>
      <c r="F253" s="15" t="s">
        <v>29</v>
      </c>
      <c r="G253" s="2" t="s">
        <v>1843</v>
      </c>
      <c r="H253" s="2" t="s">
        <v>1863</v>
      </c>
      <c r="I253" s="30" t="s">
        <v>2002</v>
      </c>
      <c r="J253" s="2" t="s">
        <v>19</v>
      </c>
      <c r="K253" s="4">
        <v>12</v>
      </c>
      <c r="L253" s="2">
        <v>18</v>
      </c>
      <c r="M253" s="2">
        <v>30</v>
      </c>
      <c r="N253" s="2">
        <v>20</v>
      </c>
      <c r="O253" s="2">
        <v>25</v>
      </c>
      <c r="P253" s="2">
        <v>25</v>
      </c>
    </row>
    <row r="254" spans="1:16" ht="15.75" customHeight="1">
      <c r="A254" s="15" t="s">
        <v>875</v>
      </c>
      <c r="B254" t="s">
        <v>1816</v>
      </c>
      <c r="C254" s="15" t="s">
        <v>876</v>
      </c>
      <c r="D254" s="15" t="s">
        <v>399</v>
      </c>
      <c r="E254" s="2" t="s">
        <v>1853</v>
      </c>
      <c r="F254" s="15" t="s">
        <v>29</v>
      </c>
      <c r="G254" s="2" t="s">
        <v>1847</v>
      </c>
      <c r="H254" s="2" t="s">
        <v>1863</v>
      </c>
      <c r="I254" s="30" t="s">
        <v>2002</v>
      </c>
      <c r="J254" s="2" t="s">
        <v>19</v>
      </c>
      <c r="K254" s="4">
        <v>13</v>
      </c>
      <c r="L254" s="2">
        <v>19</v>
      </c>
      <c r="M254" s="2">
        <v>27</v>
      </c>
      <c r="N254" s="2">
        <v>26</v>
      </c>
      <c r="O254" s="2">
        <v>25</v>
      </c>
      <c r="P254" s="2">
        <v>27</v>
      </c>
    </row>
    <row r="255" spans="1:16" ht="15.75" customHeight="1">
      <c r="A255" s="15" t="s">
        <v>877</v>
      </c>
      <c r="B255" t="s">
        <v>1816</v>
      </c>
      <c r="C255" s="15" t="s">
        <v>878</v>
      </c>
      <c r="D255" s="15" t="s">
        <v>399</v>
      </c>
      <c r="E255" s="2" t="s">
        <v>1853</v>
      </c>
      <c r="F255" s="15" t="s">
        <v>29</v>
      </c>
      <c r="G255" s="2" t="s">
        <v>1847</v>
      </c>
      <c r="H255" s="2" t="s">
        <v>1863</v>
      </c>
      <c r="I255" s="30" t="s">
        <v>2002</v>
      </c>
      <c r="J255" s="2" t="s">
        <v>19</v>
      </c>
      <c r="K255" s="6">
        <v>14</v>
      </c>
      <c r="L255" s="2">
        <v>21</v>
      </c>
      <c r="M255" s="2">
        <v>31</v>
      </c>
      <c r="N255" s="19">
        <v>26</v>
      </c>
      <c r="O255" s="2">
        <v>26</v>
      </c>
      <c r="P255" s="2">
        <v>28</v>
      </c>
    </row>
    <row r="256" spans="1:16" ht="15.75" customHeight="1">
      <c r="A256" s="15" t="s">
        <v>881</v>
      </c>
      <c r="B256" t="s">
        <v>1816</v>
      </c>
      <c r="C256" s="15" t="s">
        <v>882</v>
      </c>
      <c r="D256" s="15" t="s">
        <v>402</v>
      </c>
      <c r="E256" s="2" t="s">
        <v>1853</v>
      </c>
      <c r="F256" s="15" t="s">
        <v>29</v>
      </c>
      <c r="G256" s="2" t="s">
        <v>1847</v>
      </c>
      <c r="H256" s="2" t="s">
        <v>1863</v>
      </c>
      <c r="I256" s="30" t="s">
        <v>2002</v>
      </c>
      <c r="J256" s="2" t="s">
        <v>19</v>
      </c>
      <c r="K256" s="4">
        <v>12</v>
      </c>
      <c r="L256" s="2">
        <v>18</v>
      </c>
      <c r="M256" s="2">
        <v>27</v>
      </c>
      <c r="N256" s="19">
        <v>25</v>
      </c>
      <c r="O256" s="2">
        <v>25</v>
      </c>
      <c r="P256" s="2">
        <v>28</v>
      </c>
    </row>
    <row r="257" spans="1:16" ht="15.75" customHeight="1">
      <c r="A257" s="15" t="s">
        <v>873</v>
      </c>
      <c r="B257" t="s">
        <v>1816</v>
      </c>
      <c r="C257" s="15" t="s">
        <v>874</v>
      </c>
      <c r="D257" s="15" t="s">
        <v>402</v>
      </c>
      <c r="E257" s="2" t="s">
        <v>1853</v>
      </c>
      <c r="F257" s="15" t="s">
        <v>29</v>
      </c>
      <c r="G257" s="15" t="s">
        <v>1842</v>
      </c>
      <c r="H257" s="2" t="s">
        <v>1863</v>
      </c>
      <c r="I257" s="30" t="s">
        <v>2002</v>
      </c>
      <c r="J257" s="2" t="s">
        <v>19</v>
      </c>
      <c r="K257" s="4">
        <v>13</v>
      </c>
      <c r="L257" s="2">
        <v>19</v>
      </c>
      <c r="M257" s="2">
        <v>31</v>
      </c>
      <c r="N257" s="19">
        <v>29</v>
      </c>
      <c r="O257" s="2">
        <v>26</v>
      </c>
      <c r="P257" s="2">
        <v>27</v>
      </c>
    </row>
    <row r="258" spans="1:16" ht="15.75" customHeight="1">
      <c r="A258" s="15" t="s">
        <v>879</v>
      </c>
      <c r="B258" t="s">
        <v>1816</v>
      </c>
      <c r="C258" s="15" t="s">
        <v>880</v>
      </c>
      <c r="D258" s="15" t="s">
        <v>402</v>
      </c>
      <c r="E258" s="2" t="s">
        <v>1853</v>
      </c>
      <c r="F258" s="15" t="s">
        <v>29</v>
      </c>
      <c r="G258" s="2" t="s">
        <v>1847</v>
      </c>
      <c r="H258" s="2" t="s">
        <v>1863</v>
      </c>
      <c r="I258" s="30" t="s">
        <v>2002</v>
      </c>
      <c r="J258" s="2" t="s">
        <v>19</v>
      </c>
      <c r="K258" s="4">
        <v>13</v>
      </c>
      <c r="L258" s="2">
        <v>20</v>
      </c>
      <c r="M258" s="2">
        <v>28</v>
      </c>
      <c r="N258" s="19">
        <v>28</v>
      </c>
      <c r="O258" s="2">
        <v>27</v>
      </c>
      <c r="P258" s="2">
        <v>29</v>
      </c>
    </row>
    <row r="259" spans="1:16" ht="15.75" customHeight="1">
      <c r="A259" s="15" t="s">
        <v>886</v>
      </c>
      <c r="B259" t="s">
        <v>1816</v>
      </c>
      <c r="C259" s="15" t="s">
        <v>887</v>
      </c>
      <c r="D259" s="15" t="s">
        <v>870</v>
      </c>
      <c r="E259" s="2" t="s">
        <v>1853</v>
      </c>
      <c r="F259" s="15" t="s">
        <v>29</v>
      </c>
      <c r="G259" s="2" t="s">
        <v>1847</v>
      </c>
      <c r="H259" s="2" t="s">
        <v>1863</v>
      </c>
      <c r="I259" s="30" t="s">
        <v>2002</v>
      </c>
      <c r="J259" s="2" t="s">
        <v>19</v>
      </c>
      <c r="K259" s="4">
        <v>12</v>
      </c>
      <c r="L259" s="2">
        <v>18</v>
      </c>
      <c r="M259" s="2">
        <v>28</v>
      </c>
      <c r="N259" s="2">
        <v>26</v>
      </c>
      <c r="O259" s="2">
        <v>25</v>
      </c>
      <c r="P259" s="2">
        <v>26</v>
      </c>
    </row>
    <row r="260" spans="1:16" ht="15.75" customHeight="1">
      <c r="A260" s="2" t="s">
        <v>868</v>
      </c>
      <c r="B260" t="s">
        <v>517</v>
      </c>
      <c r="C260" s="2" t="s">
        <v>869</v>
      </c>
      <c r="D260" s="2" t="s">
        <v>870</v>
      </c>
      <c r="E260" s="2" t="s">
        <v>1853</v>
      </c>
      <c r="F260" s="2" t="s">
        <v>29</v>
      </c>
      <c r="G260" s="2" t="s">
        <v>1846</v>
      </c>
      <c r="H260" s="2"/>
      <c r="I260" s="30" t="s">
        <v>2002</v>
      </c>
      <c r="J260" s="2" t="s">
        <v>19</v>
      </c>
      <c r="K260" s="6">
        <v>16</v>
      </c>
      <c r="L260" s="2">
        <v>27</v>
      </c>
      <c r="M260" s="2">
        <v>25</v>
      </c>
      <c r="N260" s="19">
        <v>18</v>
      </c>
      <c r="O260" s="2">
        <v>26</v>
      </c>
      <c r="P260" s="2">
        <v>22</v>
      </c>
    </row>
    <row r="261" spans="1:16" ht="15.75" customHeight="1">
      <c r="A261" s="2" t="s">
        <v>726</v>
      </c>
      <c r="B261" s="2" t="s">
        <v>489</v>
      </c>
      <c r="C261" s="2" t="s">
        <v>727</v>
      </c>
      <c r="D261" s="2" t="s">
        <v>728</v>
      </c>
      <c r="E261" s="2" t="s">
        <v>1853</v>
      </c>
      <c r="F261" s="2" t="s">
        <v>29</v>
      </c>
      <c r="G261" s="2" t="s">
        <v>1846</v>
      </c>
      <c r="H261" s="2"/>
      <c r="I261" s="30" t="s">
        <v>2002</v>
      </c>
      <c r="J261" s="2" t="s">
        <v>19</v>
      </c>
      <c r="K261" s="6">
        <v>14</v>
      </c>
      <c r="L261" s="2">
        <v>24</v>
      </c>
      <c r="M261" s="2">
        <v>28</v>
      </c>
      <c r="N261" s="20">
        <v>0</v>
      </c>
      <c r="O261" s="2">
        <v>23</v>
      </c>
      <c r="P261" s="20">
        <v>0</v>
      </c>
    </row>
    <row r="262" spans="1:16" ht="15.75" customHeight="1">
      <c r="A262" s="15" t="s">
        <v>729</v>
      </c>
      <c r="B262" s="15" t="s">
        <v>1810</v>
      </c>
      <c r="C262" s="15" t="s">
        <v>730</v>
      </c>
      <c r="D262" s="15" t="s">
        <v>728</v>
      </c>
      <c r="E262" s="2" t="s">
        <v>1853</v>
      </c>
      <c r="F262" s="15" t="s">
        <v>29</v>
      </c>
      <c r="G262" s="2" t="s">
        <v>1847</v>
      </c>
      <c r="H262" s="2"/>
      <c r="I262" s="30" t="s">
        <v>2002</v>
      </c>
      <c r="J262" s="2" t="s">
        <v>19</v>
      </c>
      <c r="K262" s="19">
        <v>17</v>
      </c>
      <c r="L262" s="2">
        <v>27</v>
      </c>
      <c r="M262" s="2">
        <v>30</v>
      </c>
      <c r="N262" s="2">
        <v>25</v>
      </c>
      <c r="O262" s="2">
        <v>24</v>
      </c>
      <c r="P262" s="2">
        <v>28</v>
      </c>
    </row>
    <row r="263" spans="1:16" ht="15.75" customHeight="1">
      <c r="A263" s="2" t="s">
        <v>804</v>
      </c>
      <c r="B263" s="2" t="s">
        <v>489</v>
      </c>
      <c r="C263" s="2" t="s">
        <v>805</v>
      </c>
      <c r="D263" s="2" t="s">
        <v>728</v>
      </c>
      <c r="E263" s="2" t="s">
        <v>1853</v>
      </c>
      <c r="F263" s="2" t="s">
        <v>29</v>
      </c>
      <c r="G263" s="2" t="s">
        <v>1843</v>
      </c>
      <c r="H263" s="2"/>
      <c r="I263" s="30" t="s">
        <v>2002</v>
      </c>
      <c r="J263" s="2" t="s">
        <v>19</v>
      </c>
      <c r="K263" s="4">
        <v>0</v>
      </c>
      <c r="L263" s="2">
        <v>25</v>
      </c>
      <c r="M263" s="2">
        <v>28</v>
      </c>
      <c r="N263" s="20">
        <v>0</v>
      </c>
      <c r="O263" s="2">
        <v>24</v>
      </c>
      <c r="P263" s="20">
        <v>0</v>
      </c>
    </row>
    <row r="264" spans="1:16" ht="15.75" customHeight="1">
      <c r="A264" s="2" t="s">
        <v>731</v>
      </c>
      <c r="B264" s="2" t="s">
        <v>501</v>
      </c>
      <c r="C264" s="2" t="s">
        <v>732</v>
      </c>
      <c r="D264" s="2" t="s">
        <v>728</v>
      </c>
      <c r="E264" s="2" t="s">
        <v>1853</v>
      </c>
      <c r="F264" s="2" t="s">
        <v>29</v>
      </c>
      <c r="G264" s="15" t="s">
        <v>1845</v>
      </c>
      <c r="H264" s="15"/>
      <c r="I264" s="30" t="s">
        <v>2002</v>
      </c>
      <c r="J264" s="2" t="s">
        <v>19</v>
      </c>
      <c r="K264" s="4">
        <v>0</v>
      </c>
      <c r="L264" s="2">
        <v>25</v>
      </c>
      <c r="M264" s="2">
        <v>30</v>
      </c>
      <c r="N264" s="4">
        <v>0</v>
      </c>
      <c r="O264" s="2">
        <v>26</v>
      </c>
      <c r="P264" s="2">
        <v>30</v>
      </c>
    </row>
    <row r="265" spans="1:16" ht="15.75" customHeight="1">
      <c r="A265" s="2" t="s">
        <v>806</v>
      </c>
      <c r="B265" s="2" t="s">
        <v>489</v>
      </c>
      <c r="C265" s="2" t="s">
        <v>807</v>
      </c>
      <c r="D265" s="2" t="s">
        <v>728</v>
      </c>
      <c r="E265" s="2" t="s">
        <v>1853</v>
      </c>
      <c r="F265" s="2" t="s">
        <v>29</v>
      </c>
      <c r="G265" s="2" t="s">
        <v>1846</v>
      </c>
      <c r="H265" s="2"/>
      <c r="I265" s="30" t="s">
        <v>2002</v>
      </c>
      <c r="J265" s="2" t="s">
        <v>19</v>
      </c>
      <c r="K265" s="4">
        <v>0</v>
      </c>
      <c r="L265" s="2">
        <v>27</v>
      </c>
      <c r="M265" s="2">
        <v>30</v>
      </c>
      <c r="N265" s="20">
        <v>0</v>
      </c>
      <c r="O265" s="2">
        <v>26</v>
      </c>
      <c r="P265" s="20">
        <v>0</v>
      </c>
    </row>
    <row r="266" spans="1:16" ht="15.75" customHeight="1">
      <c r="A266" t="s">
        <v>1775</v>
      </c>
      <c r="B266" t="s">
        <v>517</v>
      </c>
      <c r="C266" t="s">
        <v>1776</v>
      </c>
      <c r="D266" t="s">
        <v>728</v>
      </c>
      <c r="E266" s="2" t="s">
        <v>1853</v>
      </c>
      <c r="F266" s="56" t="s">
        <v>29</v>
      </c>
      <c r="G266" s="2" t="s">
        <v>1847</v>
      </c>
      <c r="H266" s="2"/>
      <c r="I266" s="30" t="s">
        <v>2002</v>
      </c>
      <c r="J266" t="s">
        <v>19</v>
      </c>
      <c r="K266" s="25">
        <v>25</v>
      </c>
      <c r="L266">
        <v>30</v>
      </c>
      <c r="M266">
        <v>38</v>
      </c>
      <c r="N266">
        <v>34</v>
      </c>
      <c r="O266">
        <v>28</v>
      </c>
      <c r="P266">
        <v>30</v>
      </c>
    </row>
    <row r="267" spans="1:16" ht="15.75" customHeight="1">
      <c r="A267" t="s">
        <v>1770</v>
      </c>
      <c r="B267" t="s">
        <v>517</v>
      </c>
      <c r="C267" t="s">
        <v>1771</v>
      </c>
      <c r="D267" t="s">
        <v>728</v>
      </c>
      <c r="E267" s="2" t="s">
        <v>1853</v>
      </c>
      <c r="F267" s="56" t="s">
        <v>29</v>
      </c>
      <c r="G267" s="2" t="s">
        <v>1846</v>
      </c>
      <c r="H267" s="2"/>
      <c r="I267" s="30" t="s">
        <v>2002</v>
      </c>
      <c r="J267" t="s">
        <v>19</v>
      </c>
      <c r="K267" s="25">
        <v>31</v>
      </c>
      <c r="L267" s="25">
        <v>32</v>
      </c>
      <c r="M267" s="25">
        <v>34</v>
      </c>
      <c r="N267" s="25">
        <v>30</v>
      </c>
      <c r="O267">
        <v>31</v>
      </c>
      <c r="P267">
        <v>32</v>
      </c>
    </row>
    <row r="268" spans="1:16" ht="15.75" customHeight="1">
      <c r="A268" t="s">
        <v>1772</v>
      </c>
      <c r="B268" t="s">
        <v>517</v>
      </c>
      <c r="C268" t="s">
        <v>1774</v>
      </c>
      <c r="D268" t="s">
        <v>728</v>
      </c>
      <c r="E268" s="2" t="s">
        <v>1853</v>
      </c>
      <c r="F268" s="56" t="s">
        <v>29</v>
      </c>
      <c r="G268" s="2" t="s">
        <v>1847</v>
      </c>
      <c r="H268" s="2"/>
      <c r="I268" s="30" t="s">
        <v>2002</v>
      </c>
      <c r="J268" t="s">
        <v>19</v>
      </c>
      <c r="K268" s="25">
        <v>22</v>
      </c>
      <c r="L268">
        <v>34</v>
      </c>
      <c r="M268">
        <v>35</v>
      </c>
      <c r="N268" s="25">
        <v>30</v>
      </c>
      <c r="O268">
        <v>35</v>
      </c>
      <c r="P268">
        <v>33</v>
      </c>
    </row>
    <row r="269" spans="1:16" ht="15.75" customHeight="1">
      <c r="A269" s="2" t="s">
        <v>844</v>
      </c>
      <c r="B269" s="2" t="s">
        <v>720</v>
      </c>
      <c r="C269" s="2" t="s">
        <v>845</v>
      </c>
      <c r="D269" s="2" t="s">
        <v>756</v>
      </c>
      <c r="E269" s="2" t="s">
        <v>1853</v>
      </c>
      <c r="F269" s="2" t="s">
        <v>29</v>
      </c>
      <c r="G269" s="15" t="s">
        <v>1842</v>
      </c>
      <c r="H269" s="15"/>
      <c r="I269" s="30" t="s">
        <v>2002</v>
      </c>
      <c r="J269" s="2" t="s">
        <v>19</v>
      </c>
      <c r="K269" s="19">
        <v>19</v>
      </c>
      <c r="L269" s="2">
        <v>22</v>
      </c>
      <c r="M269" s="2">
        <v>21</v>
      </c>
      <c r="N269" s="2">
        <v>18</v>
      </c>
      <c r="O269" s="2">
        <v>20</v>
      </c>
      <c r="P269" s="2">
        <v>22</v>
      </c>
    </row>
    <row r="270" spans="1:16" ht="15.75" customHeight="1">
      <c r="A270" s="2" t="s">
        <v>814</v>
      </c>
      <c r="B270" s="2" t="s">
        <v>1815</v>
      </c>
      <c r="C270" s="2" t="s">
        <v>815</v>
      </c>
      <c r="D270" s="2" t="s">
        <v>756</v>
      </c>
      <c r="E270" s="2" t="s">
        <v>1853</v>
      </c>
      <c r="F270" s="2" t="s">
        <v>29</v>
      </c>
      <c r="G270" s="15" t="s">
        <v>1843</v>
      </c>
      <c r="H270" s="15"/>
      <c r="I270" s="30" t="s">
        <v>2002</v>
      </c>
      <c r="J270" s="2" t="s">
        <v>19</v>
      </c>
      <c r="K270" s="4">
        <v>0</v>
      </c>
      <c r="L270" s="2">
        <v>24</v>
      </c>
      <c r="M270" s="2">
        <v>28</v>
      </c>
      <c r="N270" s="20">
        <v>0</v>
      </c>
      <c r="O270" s="2">
        <v>26</v>
      </c>
      <c r="P270" s="2">
        <v>27</v>
      </c>
    </row>
    <row r="271" spans="1:16" ht="15.75" customHeight="1">
      <c r="A271" s="15" t="s">
        <v>754</v>
      </c>
      <c r="B271" s="2" t="s">
        <v>574</v>
      </c>
      <c r="C271" s="15" t="s">
        <v>755</v>
      </c>
      <c r="D271" s="15" t="s">
        <v>756</v>
      </c>
      <c r="E271" s="2" t="s">
        <v>1853</v>
      </c>
      <c r="F271" s="15" t="s">
        <v>29</v>
      </c>
      <c r="G271" s="2" t="s">
        <v>1847</v>
      </c>
      <c r="H271" s="2"/>
      <c r="I271" s="30" t="s">
        <v>2002</v>
      </c>
      <c r="J271" s="2" t="s">
        <v>19</v>
      </c>
      <c r="K271" s="19">
        <v>17</v>
      </c>
      <c r="L271" s="2">
        <v>30</v>
      </c>
      <c r="M271" s="2">
        <v>33</v>
      </c>
      <c r="N271" s="2">
        <v>28</v>
      </c>
      <c r="O271" s="2">
        <v>27</v>
      </c>
      <c r="P271" s="2">
        <v>29</v>
      </c>
    </row>
    <row r="272" spans="1:16" ht="15.75" customHeight="1">
      <c r="A272" t="s">
        <v>1789</v>
      </c>
      <c r="B272" t="s">
        <v>517</v>
      </c>
      <c r="C272" t="s">
        <v>1790</v>
      </c>
      <c r="D272" t="s">
        <v>756</v>
      </c>
      <c r="E272" s="2" t="s">
        <v>1853</v>
      </c>
      <c r="F272" s="56" t="s">
        <v>29</v>
      </c>
      <c r="G272" s="2" t="s">
        <v>1847</v>
      </c>
      <c r="H272" s="2"/>
      <c r="I272" s="30" t="s">
        <v>2002</v>
      </c>
      <c r="J272" t="s">
        <v>19</v>
      </c>
      <c r="K272">
        <v>19</v>
      </c>
      <c r="L272">
        <v>32</v>
      </c>
      <c r="M272">
        <v>39</v>
      </c>
      <c r="N272">
        <v>27</v>
      </c>
      <c r="O272">
        <v>28</v>
      </c>
      <c r="P272">
        <v>30</v>
      </c>
    </row>
    <row r="273" spans="1:16" ht="15.75" customHeight="1">
      <c r="A273" t="s">
        <v>1781</v>
      </c>
      <c r="B273" t="s">
        <v>1773</v>
      </c>
      <c r="C273" t="s">
        <v>1782</v>
      </c>
      <c r="D273" t="s">
        <v>756</v>
      </c>
      <c r="E273" s="2" t="s">
        <v>1853</v>
      </c>
      <c r="F273" s="56" t="s">
        <v>29</v>
      </c>
      <c r="G273" s="2" t="s">
        <v>1845</v>
      </c>
      <c r="H273" s="2"/>
      <c r="I273" s="30" t="s">
        <v>2002</v>
      </c>
      <c r="J273" t="s">
        <v>19</v>
      </c>
      <c r="K273">
        <v>19</v>
      </c>
      <c r="L273">
        <v>29</v>
      </c>
      <c r="M273">
        <v>34</v>
      </c>
      <c r="N273">
        <v>29</v>
      </c>
      <c r="O273">
        <v>29</v>
      </c>
      <c r="P273">
        <v>31</v>
      </c>
    </row>
    <row r="274" spans="1:16" ht="15.75" customHeight="1">
      <c r="A274" s="2" t="s">
        <v>846</v>
      </c>
      <c r="B274" s="2" t="s">
        <v>561</v>
      </c>
      <c r="C274" s="2" t="s">
        <v>847</v>
      </c>
      <c r="D274" s="2" t="s">
        <v>756</v>
      </c>
      <c r="E274" s="2" t="s">
        <v>1853</v>
      </c>
      <c r="F274" s="2" t="s">
        <v>29</v>
      </c>
      <c r="G274" s="15" t="s">
        <v>1842</v>
      </c>
      <c r="H274" s="15"/>
      <c r="I274" s="30" t="s">
        <v>2002</v>
      </c>
      <c r="J274" s="2" t="s">
        <v>19</v>
      </c>
      <c r="K274" s="2">
        <v>41</v>
      </c>
      <c r="L274" s="2">
        <v>45</v>
      </c>
      <c r="M274" s="2">
        <v>43</v>
      </c>
      <c r="N274" s="2">
        <v>25</v>
      </c>
      <c r="O274" s="2">
        <v>29</v>
      </c>
      <c r="P274" s="2">
        <v>31</v>
      </c>
    </row>
    <row r="275" spans="1:16" ht="15.75" customHeight="1">
      <c r="A275" t="s">
        <v>1787</v>
      </c>
      <c r="B275" t="s">
        <v>517</v>
      </c>
      <c r="C275" t="s">
        <v>1788</v>
      </c>
      <c r="D275" t="s">
        <v>756</v>
      </c>
      <c r="E275" s="2" t="s">
        <v>1853</v>
      </c>
      <c r="F275" s="56" t="s">
        <v>29</v>
      </c>
      <c r="G275" s="2" t="s">
        <v>1847</v>
      </c>
      <c r="H275" s="2"/>
      <c r="I275" s="30" t="s">
        <v>2002</v>
      </c>
      <c r="J275" t="s">
        <v>19</v>
      </c>
      <c r="K275">
        <v>20</v>
      </c>
      <c r="L275">
        <v>32</v>
      </c>
      <c r="M275">
        <v>36</v>
      </c>
      <c r="N275">
        <v>31</v>
      </c>
      <c r="O275">
        <v>39</v>
      </c>
      <c r="P275">
        <v>30</v>
      </c>
    </row>
    <row r="276" spans="1:16" ht="15.75" customHeight="1">
      <c r="A276" t="s">
        <v>1797</v>
      </c>
      <c r="B276" t="s">
        <v>1773</v>
      </c>
      <c r="C276" t="s">
        <v>1798</v>
      </c>
      <c r="D276" t="s">
        <v>743</v>
      </c>
      <c r="E276" s="2" t="s">
        <v>1853</v>
      </c>
      <c r="F276" s="56" t="s">
        <v>29</v>
      </c>
      <c r="G276" s="2" t="s">
        <v>1845</v>
      </c>
      <c r="H276" s="2"/>
      <c r="I276" s="30" t="s">
        <v>2002</v>
      </c>
      <c r="J276" t="s">
        <v>19</v>
      </c>
      <c r="K276" s="53">
        <v>9</v>
      </c>
      <c r="L276">
        <v>21</v>
      </c>
      <c r="M276">
        <v>24</v>
      </c>
      <c r="N276">
        <v>23</v>
      </c>
      <c r="O276">
        <v>20</v>
      </c>
      <c r="P276">
        <v>20</v>
      </c>
    </row>
    <row r="277" spans="1:16" ht="15.75" customHeight="1">
      <c r="A277" s="2" t="s">
        <v>757</v>
      </c>
      <c r="B277" s="2" t="s">
        <v>574</v>
      </c>
      <c r="C277" s="2" t="s">
        <v>758</v>
      </c>
      <c r="D277" s="2" t="s">
        <v>743</v>
      </c>
      <c r="E277" s="2" t="s">
        <v>1853</v>
      </c>
      <c r="F277" s="2" t="s">
        <v>29</v>
      </c>
      <c r="G277" s="2" t="s">
        <v>1847</v>
      </c>
      <c r="H277" s="2"/>
      <c r="I277" s="30" t="s">
        <v>2002</v>
      </c>
      <c r="J277" s="2" t="s">
        <v>19</v>
      </c>
      <c r="K277" s="20">
        <v>0</v>
      </c>
      <c r="L277" s="2">
        <v>26</v>
      </c>
      <c r="M277" s="2">
        <v>29</v>
      </c>
      <c r="N277" s="2">
        <v>23</v>
      </c>
      <c r="O277" s="2">
        <v>24</v>
      </c>
      <c r="P277" s="2">
        <v>24</v>
      </c>
    </row>
    <row r="278" spans="1:16" ht="15.75" customHeight="1">
      <c r="A278" s="15" t="s">
        <v>759</v>
      </c>
      <c r="B278" s="2" t="s">
        <v>574</v>
      </c>
      <c r="C278" s="15" t="s">
        <v>760</v>
      </c>
      <c r="D278" s="15" t="s">
        <v>743</v>
      </c>
      <c r="E278" s="2" t="s">
        <v>1853</v>
      </c>
      <c r="F278" s="15" t="s">
        <v>29</v>
      </c>
      <c r="G278" s="2" t="s">
        <v>1847</v>
      </c>
      <c r="H278" s="2"/>
      <c r="I278" s="30" t="s">
        <v>2002</v>
      </c>
      <c r="J278" s="2" t="s">
        <v>19</v>
      </c>
      <c r="K278" s="20">
        <v>0</v>
      </c>
      <c r="L278" s="2">
        <v>26</v>
      </c>
      <c r="M278" s="2">
        <v>29</v>
      </c>
      <c r="N278" s="2">
        <v>24</v>
      </c>
      <c r="O278" s="2">
        <v>24</v>
      </c>
      <c r="P278" s="2">
        <v>26</v>
      </c>
    </row>
    <row r="279" spans="1:16" ht="15.75" customHeight="1">
      <c r="A279" t="s">
        <v>1795</v>
      </c>
      <c r="B279" t="s">
        <v>517</v>
      </c>
      <c r="C279" t="s">
        <v>1796</v>
      </c>
      <c r="D279" t="s">
        <v>743</v>
      </c>
      <c r="E279" s="2" t="s">
        <v>1853</v>
      </c>
      <c r="F279" s="56" t="s">
        <v>29</v>
      </c>
      <c r="G279" s="2" t="s">
        <v>1845</v>
      </c>
      <c r="H279" s="2"/>
      <c r="I279" s="30" t="s">
        <v>2002</v>
      </c>
      <c r="J279" t="s">
        <v>19</v>
      </c>
      <c r="K279" s="47">
        <v>15</v>
      </c>
      <c r="L279">
        <v>27</v>
      </c>
      <c r="M279">
        <v>33</v>
      </c>
      <c r="N279">
        <v>20</v>
      </c>
      <c r="O279">
        <v>24</v>
      </c>
      <c r="P279">
        <v>22</v>
      </c>
    </row>
    <row r="280" spans="1:16" ht="15.75" customHeight="1">
      <c r="A280" s="2" t="s">
        <v>741</v>
      </c>
      <c r="B280" t="s">
        <v>517</v>
      </c>
      <c r="C280" s="2" t="s">
        <v>742</v>
      </c>
      <c r="D280" s="2" t="s">
        <v>743</v>
      </c>
      <c r="E280" s="2" t="s">
        <v>1853</v>
      </c>
      <c r="F280" s="2" t="s">
        <v>29</v>
      </c>
      <c r="G280" s="2" t="s">
        <v>1846</v>
      </c>
      <c r="H280" s="2"/>
      <c r="I280" s="30" t="s">
        <v>2002</v>
      </c>
      <c r="J280" s="2" t="s">
        <v>19</v>
      </c>
      <c r="K280" s="2">
        <v>18</v>
      </c>
      <c r="L280" s="2">
        <v>30</v>
      </c>
      <c r="M280" s="2">
        <v>33</v>
      </c>
      <c r="N280" s="2">
        <v>24</v>
      </c>
      <c r="O280" s="2">
        <v>26</v>
      </c>
      <c r="P280" s="2">
        <v>25</v>
      </c>
    </row>
    <row r="281" spans="1:16" ht="15.75" customHeight="1">
      <c r="A281" s="2" t="s">
        <v>781</v>
      </c>
      <c r="B281" s="2" t="s">
        <v>574</v>
      </c>
      <c r="C281" s="2" t="s">
        <v>782</v>
      </c>
      <c r="D281" s="2" t="s">
        <v>768</v>
      </c>
      <c r="E281" s="2" t="s">
        <v>1853</v>
      </c>
      <c r="F281" s="2" t="s">
        <v>29</v>
      </c>
      <c r="G281" s="2" t="s">
        <v>1847</v>
      </c>
      <c r="H281" s="2"/>
      <c r="I281" s="30" t="s">
        <v>2002</v>
      </c>
      <c r="J281" s="2" t="s">
        <v>19</v>
      </c>
      <c r="K281" s="20">
        <v>0</v>
      </c>
      <c r="L281" s="2">
        <v>27</v>
      </c>
      <c r="M281" s="2">
        <v>31</v>
      </c>
      <c r="N281" s="2">
        <v>22</v>
      </c>
      <c r="O281" s="2">
        <v>22</v>
      </c>
      <c r="P281" s="2">
        <v>24</v>
      </c>
    </row>
    <row r="282" spans="1:16" ht="15.75" customHeight="1">
      <c r="A282" s="2" t="s">
        <v>777</v>
      </c>
      <c r="B282" s="2" t="s">
        <v>501</v>
      </c>
      <c r="C282" s="2" t="s">
        <v>778</v>
      </c>
      <c r="D282" s="2" t="s">
        <v>768</v>
      </c>
      <c r="E282" s="2" t="s">
        <v>1853</v>
      </c>
      <c r="F282" s="2" t="s">
        <v>29</v>
      </c>
      <c r="G282" s="15" t="s">
        <v>1845</v>
      </c>
      <c r="H282" s="15"/>
      <c r="I282" s="30" t="s">
        <v>2002</v>
      </c>
      <c r="J282" s="2" t="s">
        <v>19</v>
      </c>
      <c r="K282" s="20">
        <v>0</v>
      </c>
      <c r="L282" s="2">
        <v>25</v>
      </c>
      <c r="M282" s="2">
        <v>27</v>
      </c>
      <c r="N282" s="20">
        <v>0</v>
      </c>
      <c r="O282" s="2">
        <v>24</v>
      </c>
      <c r="P282" s="2">
        <v>25</v>
      </c>
    </row>
    <row r="283" spans="1:16" ht="15.75" customHeight="1">
      <c r="A283" s="2" t="s">
        <v>775</v>
      </c>
      <c r="B283" s="2" t="s">
        <v>501</v>
      </c>
      <c r="C283" s="2" t="s">
        <v>776</v>
      </c>
      <c r="D283" s="2" t="s">
        <v>768</v>
      </c>
      <c r="E283" s="2" t="s">
        <v>1853</v>
      </c>
      <c r="F283" s="2" t="s">
        <v>29</v>
      </c>
      <c r="G283" s="15" t="s">
        <v>1846</v>
      </c>
      <c r="H283" s="15"/>
      <c r="I283" s="30" t="s">
        <v>2002</v>
      </c>
      <c r="J283" s="2" t="s">
        <v>19</v>
      </c>
      <c r="K283" s="20">
        <v>0</v>
      </c>
      <c r="L283" s="2">
        <v>27</v>
      </c>
      <c r="M283" s="2">
        <v>32</v>
      </c>
      <c r="N283" s="20">
        <v>0</v>
      </c>
      <c r="O283" s="2">
        <v>26</v>
      </c>
      <c r="P283" s="2">
        <v>27</v>
      </c>
    </row>
    <row r="284" spans="1:16" ht="15.75" customHeight="1">
      <c r="A284" s="2" t="s">
        <v>766</v>
      </c>
      <c r="B284" s="2" t="s">
        <v>501</v>
      </c>
      <c r="C284" s="2" t="s">
        <v>767</v>
      </c>
      <c r="D284" s="2" t="s">
        <v>768</v>
      </c>
      <c r="E284" s="2" t="s">
        <v>1853</v>
      </c>
      <c r="F284" s="2" t="s">
        <v>29</v>
      </c>
      <c r="G284" s="15" t="s">
        <v>1846</v>
      </c>
      <c r="H284" s="15"/>
      <c r="I284" s="30" t="s">
        <v>2002</v>
      </c>
      <c r="J284" s="2" t="s">
        <v>19</v>
      </c>
      <c r="K284" s="20">
        <v>0</v>
      </c>
      <c r="L284" s="2">
        <v>29</v>
      </c>
      <c r="M284" s="2">
        <v>31</v>
      </c>
      <c r="N284" s="20">
        <v>0</v>
      </c>
      <c r="O284" s="2">
        <v>27</v>
      </c>
      <c r="P284" s="2">
        <v>32</v>
      </c>
    </row>
    <row r="285" spans="1:16" ht="15.75" customHeight="1">
      <c r="A285" t="s">
        <v>1791</v>
      </c>
      <c r="B285" t="s">
        <v>517</v>
      </c>
      <c r="C285" t="s">
        <v>1792</v>
      </c>
      <c r="D285" t="s">
        <v>768</v>
      </c>
      <c r="E285" s="2" t="s">
        <v>1853</v>
      </c>
      <c r="F285" s="56" t="s">
        <v>29</v>
      </c>
      <c r="G285" s="2" t="s">
        <v>1846</v>
      </c>
      <c r="H285" s="2"/>
      <c r="I285" s="30" t="s">
        <v>2002</v>
      </c>
      <c r="J285" t="s">
        <v>19</v>
      </c>
      <c r="K285">
        <v>23</v>
      </c>
      <c r="L285">
        <v>32</v>
      </c>
      <c r="M285">
        <v>33</v>
      </c>
      <c r="N285">
        <v>32</v>
      </c>
      <c r="O285">
        <v>36</v>
      </c>
      <c r="P285">
        <v>32</v>
      </c>
    </row>
    <row r="286" spans="1:16" ht="15.75" customHeight="1">
      <c r="A286" t="s">
        <v>1793</v>
      </c>
      <c r="B286" t="s">
        <v>517</v>
      </c>
      <c r="C286" t="s">
        <v>1794</v>
      </c>
      <c r="D286" t="s">
        <v>768</v>
      </c>
      <c r="E286" s="2" t="s">
        <v>1853</v>
      </c>
      <c r="F286" s="56" t="s">
        <v>29</v>
      </c>
      <c r="G286" s="2" t="s">
        <v>1845</v>
      </c>
      <c r="H286" s="2"/>
      <c r="I286" s="30" t="s">
        <v>2002</v>
      </c>
      <c r="J286" t="s">
        <v>19</v>
      </c>
      <c r="K286">
        <v>29</v>
      </c>
      <c r="L286">
        <v>34</v>
      </c>
      <c r="M286">
        <v>42</v>
      </c>
      <c r="N286">
        <v>32</v>
      </c>
      <c r="O286">
        <v>36</v>
      </c>
      <c r="P286">
        <v>34</v>
      </c>
    </row>
    <row r="287" spans="1:16" ht="15.75" customHeight="1">
      <c r="A287" s="2" t="s">
        <v>888</v>
      </c>
      <c r="B287" s="2" t="s">
        <v>574</v>
      </c>
      <c r="C287" s="2" t="s">
        <v>889</v>
      </c>
      <c r="D287" s="2" t="s">
        <v>801</v>
      </c>
      <c r="E287" s="2" t="s">
        <v>1853</v>
      </c>
      <c r="F287" s="2" t="s">
        <v>29</v>
      </c>
      <c r="G287" s="15" t="s">
        <v>1842</v>
      </c>
      <c r="H287" s="15"/>
      <c r="I287" s="30" t="s">
        <v>2002</v>
      </c>
      <c r="J287" s="2" t="s">
        <v>19</v>
      </c>
      <c r="K287" s="20">
        <v>0</v>
      </c>
      <c r="L287" s="2">
        <v>25</v>
      </c>
      <c r="M287" s="2">
        <v>31</v>
      </c>
      <c r="N287" s="2">
        <v>23</v>
      </c>
      <c r="O287" s="2">
        <v>22</v>
      </c>
      <c r="P287" s="2">
        <v>23</v>
      </c>
    </row>
    <row r="288" spans="1:16" ht="15.75" customHeight="1">
      <c r="A288" s="2" t="s">
        <v>799</v>
      </c>
      <c r="B288" s="2" t="s">
        <v>574</v>
      </c>
      <c r="C288" s="2" t="s">
        <v>800</v>
      </c>
      <c r="D288" s="2" t="s">
        <v>801</v>
      </c>
      <c r="E288" s="2" t="s">
        <v>1853</v>
      </c>
      <c r="F288" s="2" t="s">
        <v>29</v>
      </c>
      <c r="G288" s="2" t="s">
        <v>1847</v>
      </c>
      <c r="H288" s="2"/>
      <c r="I288" s="30" t="s">
        <v>2002</v>
      </c>
      <c r="J288" s="2" t="s">
        <v>19</v>
      </c>
      <c r="K288" s="20">
        <v>0</v>
      </c>
      <c r="L288" s="2">
        <v>25</v>
      </c>
      <c r="M288" s="2">
        <v>30</v>
      </c>
      <c r="N288" s="2">
        <v>22</v>
      </c>
      <c r="O288" s="2">
        <v>24</v>
      </c>
      <c r="P288" s="2">
        <v>24</v>
      </c>
    </row>
    <row r="289" spans="1:16" ht="15.75" customHeight="1">
      <c r="A289" s="2" t="s">
        <v>826</v>
      </c>
      <c r="B289" t="s">
        <v>517</v>
      </c>
      <c r="C289" s="2" t="s">
        <v>827</v>
      </c>
      <c r="D289" s="2" t="s">
        <v>801</v>
      </c>
      <c r="E289" s="2" t="s">
        <v>1853</v>
      </c>
      <c r="F289" s="2" t="s">
        <v>29</v>
      </c>
      <c r="G289" s="2" t="s">
        <v>1846</v>
      </c>
      <c r="H289" s="2"/>
      <c r="I289" s="30" t="s">
        <v>2002</v>
      </c>
      <c r="J289" s="2" t="s">
        <v>19</v>
      </c>
      <c r="K289" s="2">
        <v>20</v>
      </c>
      <c r="L289" s="2">
        <v>29</v>
      </c>
      <c r="M289" s="2">
        <v>34</v>
      </c>
      <c r="N289" s="2">
        <v>25</v>
      </c>
      <c r="O289" s="2">
        <v>28</v>
      </c>
      <c r="P289" s="2">
        <v>26</v>
      </c>
    </row>
    <row r="290" spans="1:16" ht="15.75" customHeight="1">
      <c r="A290" s="2" t="s">
        <v>787</v>
      </c>
      <c r="B290" s="2" t="s">
        <v>489</v>
      </c>
      <c r="C290" s="2" t="s">
        <v>788</v>
      </c>
      <c r="D290" s="2" t="s">
        <v>789</v>
      </c>
      <c r="E290" s="2" t="s">
        <v>1853</v>
      </c>
      <c r="F290" s="2" t="s">
        <v>29</v>
      </c>
      <c r="G290" s="2" t="s">
        <v>1845</v>
      </c>
      <c r="H290" s="2"/>
      <c r="I290" s="30" t="s">
        <v>2002</v>
      </c>
      <c r="J290" s="2" t="s">
        <v>19</v>
      </c>
      <c r="K290" s="20">
        <v>0</v>
      </c>
      <c r="L290" s="2">
        <v>20</v>
      </c>
      <c r="M290" s="2">
        <v>26</v>
      </c>
      <c r="N290" s="20">
        <v>0</v>
      </c>
      <c r="O290" s="2">
        <v>24</v>
      </c>
      <c r="P290" s="20">
        <v>11</v>
      </c>
    </row>
    <row r="291" spans="1:16" ht="15.75" customHeight="1">
      <c r="A291" s="2" t="s">
        <v>828</v>
      </c>
      <c r="B291" t="s">
        <v>517</v>
      </c>
      <c r="C291" s="2" t="s">
        <v>829</v>
      </c>
      <c r="D291" s="2" t="s">
        <v>789</v>
      </c>
      <c r="E291" s="2" t="s">
        <v>1853</v>
      </c>
      <c r="F291" s="2" t="s">
        <v>29</v>
      </c>
      <c r="G291" s="2" t="s">
        <v>1846</v>
      </c>
      <c r="H291" s="2"/>
      <c r="I291" s="30" t="s">
        <v>2002</v>
      </c>
      <c r="J291" s="2" t="s">
        <v>19</v>
      </c>
      <c r="K291" s="2">
        <v>20</v>
      </c>
      <c r="L291" s="2">
        <v>28</v>
      </c>
      <c r="M291" s="2">
        <v>30</v>
      </c>
      <c r="N291" s="2">
        <v>24</v>
      </c>
      <c r="O291" s="2">
        <v>26</v>
      </c>
      <c r="P291" s="2">
        <v>24</v>
      </c>
    </row>
    <row r="292" spans="1:16" ht="15.75" customHeight="1">
      <c r="A292" s="2" t="s">
        <v>792</v>
      </c>
      <c r="B292" s="2" t="s">
        <v>489</v>
      </c>
      <c r="C292" s="2" t="s">
        <v>793</v>
      </c>
      <c r="D292" s="2" t="s">
        <v>789</v>
      </c>
      <c r="E292" s="2" t="s">
        <v>1853</v>
      </c>
      <c r="F292" s="2" t="s">
        <v>29</v>
      </c>
      <c r="G292" s="2" t="s">
        <v>1846</v>
      </c>
      <c r="H292" s="2"/>
      <c r="I292" s="30" t="s">
        <v>2002</v>
      </c>
      <c r="J292" s="2" t="s">
        <v>19</v>
      </c>
      <c r="K292" s="66">
        <v>9</v>
      </c>
      <c r="L292" s="2">
        <v>22</v>
      </c>
      <c r="M292" s="2">
        <v>27</v>
      </c>
      <c r="N292" s="20">
        <v>0</v>
      </c>
      <c r="O292" s="2">
        <v>27</v>
      </c>
      <c r="P292" s="22">
        <v>13</v>
      </c>
    </row>
    <row r="293" spans="1:16" ht="15.75" customHeight="1">
      <c r="A293" s="19" t="s">
        <v>790</v>
      </c>
      <c r="B293" t="s">
        <v>517</v>
      </c>
      <c r="C293" s="2" t="s">
        <v>791</v>
      </c>
      <c r="D293" s="2" t="s">
        <v>789</v>
      </c>
      <c r="E293" s="2" t="s">
        <v>1853</v>
      </c>
      <c r="F293" s="2" t="s">
        <v>29</v>
      </c>
      <c r="G293" s="2" t="s">
        <v>1845</v>
      </c>
      <c r="H293" s="2"/>
      <c r="I293" s="30" t="s">
        <v>2002</v>
      </c>
      <c r="J293" s="2" t="s">
        <v>19</v>
      </c>
      <c r="K293" s="22">
        <v>14</v>
      </c>
      <c r="L293" s="2">
        <v>32</v>
      </c>
      <c r="M293" s="2">
        <v>30</v>
      </c>
      <c r="N293" s="2">
        <v>18</v>
      </c>
      <c r="O293" s="2">
        <v>30</v>
      </c>
      <c r="P293" s="2">
        <v>25</v>
      </c>
    </row>
    <row r="294" spans="1:1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spans="1:1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spans="1:1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spans="1:1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spans="1:1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spans="1:1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spans="1:1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spans="1:1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spans="1:1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spans="1:1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spans="1:1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spans="1:1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spans="1:1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spans="1:1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spans="1:1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spans="1:1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spans="1:1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spans="1:1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spans="1:1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spans="1:1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spans="1:1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spans="1:1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spans="1: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spans="1:1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spans="1:1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spans="1:1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spans="1:1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spans="1:1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spans="1:1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spans="1:1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spans="1:1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spans="1:1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spans="1:1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spans="1:1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spans="1:1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spans="1:1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spans="1:1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spans="1:1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spans="1:1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spans="1:1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spans="1:1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spans="1:1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spans="1:1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spans="1:1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spans="1:1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spans="1:1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spans="1:1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spans="1:1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spans="1:1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spans="1:1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spans="1:1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spans="1:1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spans="1:1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spans="1:1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spans="1:1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spans="1:1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spans="1:1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spans="1:1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spans="1:1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spans="1:1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spans="1:1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spans="1:1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spans="1:1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spans="1:1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spans="1:1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spans="1:1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spans="1:1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spans="1:1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spans="1:1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spans="1:1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spans="1:1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spans="1:1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spans="1:1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spans="1:1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spans="1:1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spans="1:1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spans="1:1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spans="1:1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spans="1:1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spans="1:1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spans="1:1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spans="1:1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spans="1:1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spans="1:1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spans="1:1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spans="1:1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spans="1:1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spans="1:1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spans="1:1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spans="1:1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spans="1:1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spans="1:1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spans="1:1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spans="1:1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spans="1:1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spans="1:1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spans="1:1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spans="1:1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spans="1:1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spans="1:1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spans="1:1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spans="1:1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spans="1:1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spans="1:1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spans="1:1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spans="1:1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spans="1:1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spans="1:1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spans="1:1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spans="1:1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spans="1:1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spans="1:1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spans="1:1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spans="1:1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spans="1:1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spans="1:1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spans="1:1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spans="1:1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spans="1:1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spans="1:1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spans="1:1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spans="1:1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spans="1: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spans="1:1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spans="1:1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spans="1:1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spans="1:1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spans="1:1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spans="1:1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spans="1:1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spans="1:1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spans="1:1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spans="1:1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spans="1:1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spans="1:1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spans="1:1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spans="1:1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spans="1:1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spans="1:1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spans="1:1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spans="1:1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spans="1:1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spans="1:1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spans="1:1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spans="1:1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spans="1:1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spans="1:1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spans="1:1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spans="1:1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spans="1:1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spans="1:1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spans="1:1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spans="1:1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spans="1:1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spans="1:1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spans="1:1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spans="1:1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spans="1:1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spans="1:1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spans="1:1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spans="1:1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spans="1:1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spans="1:1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spans="1:1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spans="1:1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spans="1:1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spans="1:1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spans="1:1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spans="1:1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spans="1:1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spans="1:1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spans="1:1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spans="1:1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spans="1:1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spans="1:1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spans="1:1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spans="1:1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spans="1:1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spans="1:1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spans="1:1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spans="1:1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spans="1:1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spans="1:1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spans="1:1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spans="1:1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spans="1:1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spans="1:1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spans="1:1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spans="1:1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spans="1:1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spans="1:1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spans="1:1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spans="1:1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spans="1:1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spans="1:1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spans="1:1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spans="1:1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spans="1:1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spans="1:1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spans="1:1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spans="1:1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spans="1:1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spans="1:1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spans="1:1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spans="1:1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spans="1:1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spans="1:1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spans="1:1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spans="1:1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spans="1:1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spans="1:1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spans="1:1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spans="1:1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spans="1:1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spans="1:1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1:1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1:1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1:1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1:1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1:1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1:1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1:1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1: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1:1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1:1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1:1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spans="1:1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spans="1:1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spans="1:1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spans="1:1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spans="1:1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spans="1:1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spans="1:1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spans="1:1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spans="1:1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spans="1:1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spans="1:1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spans="1:1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spans="1:1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spans="1:1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spans="1:1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spans="1:1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spans="1:1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spans="1:1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spans="1:1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spans="1:1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spans="1:1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spans="1:1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spans="1:1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spans="1:1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spans="1:1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spans="1:1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spans="1:1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spans="1:1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spans="1:1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spans="1:1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spans="1:1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spans="1:1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spans="1:1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spans="1:1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spans="1:1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spans="1:1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spans="1:1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spans="1:1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spans="1:1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spans="1:1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spans="1:1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spans="1:1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spans="1:1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spans="1:1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spans="1:1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spans="1:1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spans="1:1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spans="1:1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spans="1:1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spans="1:1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spans="1:1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spans="1:1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1:1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spans="1:1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spans="1:1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spans="1:1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spans="1:1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spans="1:1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spans="1:1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spans="1:1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spans="1:1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spans="1:1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spans="1:1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spans="1:1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spans="1:1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spans="1:1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spans="1:1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spans="1:1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spans="1:1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spans="1:1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spans="1:1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spans="1:1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spans="1:1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spans="1:1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spans="1:1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spans="1:1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spans="1:1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spans="1:1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spans="1:1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spans="1:1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spans="1:1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spans="1:1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spans="1:1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spans="1:1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spans="1:1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spans="1:1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spans="1:1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spans="1:1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spans="1:1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spans="1:1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spans="1:1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spans="1:1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spans="1:1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spans="1:1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spans="1:1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spans="1:1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spans="1: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spans="1:1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spans="1:1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spans="1:1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spans="1:1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spans="1:1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spans="1:1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spans="1:1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spans="1:1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spans="1:1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spans="1:1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spans="1:1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spans="1:1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spans="1:1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spans="1:1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spans="1:1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spans="1:1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spans="1:1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spans="1:1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spans="1:1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spans="1:1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spans="1:1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spans="1:1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spans="1:1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spans="1:1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spans="1:1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spans="1:1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spans="1:1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spans="1:1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spans="1:1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spans="1:1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spans="1:1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spans="1:1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spans="1:1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spans="1:1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spans="1:1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spans="1:1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spans="1:1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spans="1:1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spans="1:1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spans="1:1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spans="1:1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spans="1:1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spans="1:1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spans="1:1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spans="1:1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spans="1:1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spans="1:1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spans="1:1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spans="1:1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spans="1:1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spans="1:1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spans="1:1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spans="1:1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spans="1:1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spans="1:1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spans="1:1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spans="1:1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spans="1:1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spans="1:1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spans="1:1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spans="1:1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spans="1:1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spans="1:1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spans="1:1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spans="1:1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spans="1:1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spans="1:1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spans="1:1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spans="1:1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spans="1:1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spans="1:1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spans="1:1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spans="1:1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spans="1:1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spans="1:1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spans="1:1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spans="1:1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spans="1:1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spans="1:1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spans="1:1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spans="1:1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spans="1:1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spans="1:1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spans="1:1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spans="1:1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spans="1:1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spans="1:1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spans="1:1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spans="1:1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spans="1:1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spans="1:1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spans="1:1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spans="1:1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spans="1:1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spans="1:1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spans="1:1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spans="1:1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spans="1:1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spans="1:1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spans="1: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spans="1:1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spans="1:1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spans="1:1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spans="1:1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spans="1:1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spans="1:1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spans="1:1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spans="1:1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spans="1:1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spans="1:1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spans="1:1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spans="1:1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spans="1:1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spans="1:1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spans="1:1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spans="1:1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spans="1:1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 spans="1:1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 spans="1:1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 spans="1:1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 spans="1:1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 spans="1:1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 spans="1:1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 spans="1:1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 spans="1:1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 spans="1:1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 spans="1:1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 spans="1:1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 spans="1:1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 spans="1:1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 spans="1:1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 spans="1:1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 spans="1:1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spans="1:1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 spans="1:1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 spans="1:1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 spans="1:1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 spans="1:1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 spans="1:1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 spans="1:1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 spans="1:1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 spans="1:1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 spans="1:1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 spans="1:1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 spans="1:1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 spans="1:1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 spans="1:1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 spans="1:1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 spans="1:1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 spans="1:1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 spans="1:1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 spans="1:1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 spans="1:1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 spans="1:1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 spans="1:1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 spans="1:1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 spans="1:1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 spans="1:1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 spans="1:1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 spans="1:1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 spans="1:1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 spans="1:1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 spans="1:1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 spans="1:1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 spans="1:1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 spans="1:1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 spans="1:1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 spans="1:1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 spans="1:1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 spans="1:1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 spans="1:1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 spans="1:1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 spans="1:1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 spans="1:1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 spans="1:1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 spans="1:1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 spans="1:1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 spans="1:1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 spans="1:1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 spans="1:1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 spans="1:1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 spans="1:1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 spans="1:1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 spans="1:1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 spans="1:1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 spans="1:1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 spans="1:1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 spans="1:1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 spans="1:1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 spans="1:1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 spans="1:1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 spans="1:1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 spans="1:1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 spans="1:1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 spans="1:1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 spans="1:1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 spans="1:1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 spans="1:1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 spans="1:1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 spans="1: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 spans="1:1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 spans="1:1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 spans="1:1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 spans="1:1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 spans="1:1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 spans="1:1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 spans="1:1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 spans="1:1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 spans="1:1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</row>
    <row r="826" spans="1:1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 spans="1:1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</row>
    <row r="828" spans="1:1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</row>
    <row r="829" spans="1:1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</row>
    <row r="830" spans="1:1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</row>
    <row r="831" spans="1:1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</row>
    <row r="832" spans="1:1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</row>
    <row r="833" spans="1:1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</row>
    <row r="834" spans="1:1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</row>
    <row r="835" spans="1:1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</row>
    <row r="836" spans="1:1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</row>
    <row r="837" spans="1:1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</row>
    <row r="838" spans="1:1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 spans="1:1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</row>
    <row r="840" spans="1:1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</row>
    <row r="841" spans="1:1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</row>
    <row r="842" spans="1:1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</row>
    <row r="843" spans="1:1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</row>
    <row r="844" spans="1:1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</row>
    <row r="845" spans="1:1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 spans="1:1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 spans="1:1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</row>
    <row r="848" spans="1:1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</row>
    <row r="849" spans="1:1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</row>
    <row r="850" spans="1:1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</row>
    <row r="851" spans="1:1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</row>
    <row r="852" spans="1:1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</row>
    <row r="853" spans="1:1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</row>
    <row r="854" spans="1:1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</row>
    <row r="855" spans="1:1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</row>
    <row r="856" spans="1:1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</row>
    <row r="857" spans="1:1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</row>
    <row r="858" spans="1:1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 spans="1:1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</row>
    <row r="860" spans="1:1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</row>
    <row r="861" spans="1:1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</row>
    <row r="862" spans="1:1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</row>
    <row r="863" spans="1:1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</row>
    <row r="864" spans="1:1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</row>
    <row r="865" spans="1:1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</row>
    <row r="866" spans="1:1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</row>
    <row r="867" spans="1:1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</row>
    <row r="868" spans="1:1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</row>
    <row r="869" spans="1:1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</row>
    <row r="870" spans="1:1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</row>
    <row r="871" spans="1:1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</row>
    <row r="872" spans="1:1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</row>
    <row r="873" spans="1:1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</row>
    <row r="874" spans="1:1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</row>
    <row r="875" spans="1:1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</row>
    <row r="876" spans="1:1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</row>
    <row r="877" spans="1:1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</row>
    <row r="878" spans="1:1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</row>
    <row r="879" spans="1:1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</row>
    <row r="880" spans="1:1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</row>
    <row r="881" spans="1:1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</row>
    <row r="882" spans="1:1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</row>
    <row r="883" spans="1:1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</row>
    <row r="884" spans="1:1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</row>
    <row r="885" spans="1:1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</row>
    <row r="886" spans="1:1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</row>
    <row r="887" spans="1:1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</row>
    <row r="888" spans="1:1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</row>
    <row r="889" spans="1:1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</row>
    <row r="890" spans="1:1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</row>
    <row r="891" spans="1:1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</row>
    <row r="892" spans="1:1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</row>
    <row r="893" spans="1:1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</row>
    <row r="894" spans="1:1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</row>
    <row r="895" spans="1:1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</row>
    <row r="896" spans="1:1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</row>
    <row r="897" spans="1:1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</row>
    <row r="898" spans="1:1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</row>
    <row r="899" spans="1:1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</row>
    <row r="900" spans="1:1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</row>
    <row r="901" spans="1:1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</row>
    <row r="902" spans="1:1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</row>
    <row r="903" spans="1:1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</row>
    <row r="904" spans="1:1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</row>
    <row r="905" spans="1:1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</row>
    <row r="906" spans="1:1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</row>
    <row r="907" spans="1:1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</row>
    <row r="908" spans="1:1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</row>
    <row r="909" spans="1:1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</row>
    <row r="910" spans="1:1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</row>
    <row r="911" spans="1:1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</row>
    <row r="912" spans="1:1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</row>
    <row r="913" spans="1:1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</row>
    <row r="914" spans="1:1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</row>
    <row r="915" spans="1:1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</row>
    <row r="916" spans="1: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</row>
    <row r="917" spans="1:1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</row>
    <row r="918" spans="1:1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</row>
    <row r="919" spans="1:1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</row>
    <row r="920" spans="1:1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</row>
    <row r="921" spans="1:1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</row>
    <row r="922" spans="1:1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</row>
    <row r="923" spans="1:1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</row>
    <row r="924" spans="1:1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</row>
    <row r="925" spans="1:1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</row>
    <row r="926" spans="1:1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</row>
    <row r="927" spans="1:1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</row>
    <row r="928" spans="1:1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</row>
    <row r="929" spans="1:1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</row>
    <row r="930" spans="1:1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</row>
    <row r="931" spans="1:1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</row>
    <row r="932" spans="1:1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</row>
    <row r="933" spans="1:1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</row>
    <row r="934" spans="1:1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</row>
    <row r="935" spans="1:1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</row>
    <row r="936" spans="1:1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</row>
    <row r="937" spans="1:1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</row>
    <row r="938" spans="1:1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</row>
    <row r="939" spans="1:1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</row>
    <row r="940" spans="1:1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</row>
    <row r="941" spans="1:1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</row>
    <row r="942" spans="1:1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</row>
    <row r="943" spans="1:1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</row>
    <row r="944" spans="1:1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</row>
    <row r="945" spans="1:1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</row>
    <row r="946" spans="1:1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</row>
    <row r="947" spans="1:1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</row>
    <row r="948" spans="1:1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</row>
    <row r="949" spans="1:1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</row>
    <row r="950" spans="1:1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</row>
    <row r="951" spans="1:1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</row>
    <row r="952" spans="1:1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</row>
    <row r="953" spans="1:1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</row>
    <row r="954" spans="1:1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</row>
    <row r="955" spans="1:1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</row>
    <row r="956" spans="1:1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</row>
    <row r="957" spans="1:1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</row>
    <row r="958" spans="1:1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</row>
    <row r="959" spans="1:1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</row>
    <row r="960" spans="1:1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</row>
    <row r="961" spans="1:1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</row>
    <row r="962" spans="1:1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</row>
    <row r="963" spans="1:1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</row>
    <row r="964" spans="1:1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</row>
    <row r="965" spans="1:1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</row>
    <row r="966" spans="1:1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</row>
    <row r="967" spans="1:1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</row>
    <row r="968" spans="1:1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</row>
    <row r="969" spans="1:1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</row>
    <row r="970" spans="1:1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</row>
    <row r="971" spans="1:1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</row>
    <row r="972" spans="1:1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</row>
    <row r="973" spans="1:1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</row>
    <row r="974" spans="1:1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</row>
    <row r="975" spans="1:1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</row>
    <row r="976" spans="1:1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</row>
    <row r="977" spans="1:1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</row>
    <row r="978" spans="1:1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</row>
    <row r="979" spans="1:1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</row>
    <row r="980" spans="1:16" ht="15.75" customHeight="1">
      <c r="G980" s="2"/>
      <c r="H980" s="2"/>
    </row>
    <row r="981" spans="1:16" ht="15.75" customHeight="1">
      <c r="G981" s="2"/>
      <c r="H981" s="2"/>
    </row>
    <row r="982" spans="1:16" ht="15.75" customHeight="1">
      <c r="G982" s="2"/>
      <c r="H982" s="2"/>
    </row>
    <row r="983" spans="1:16" ht="15.75" customHeight="1">
      <c r="G983" s="2"/>
      <c r="H983" s="2"/>
    </row>
    <row r="984" spans="1:16" ht="15.75" customHeight="1">
      <c r="G984" s="2"/>
      <c r="H984" s="2"/>
    </row>
    <row r="985" spans="1:16" ht="15.75" customHeight="1">
      <c r="G985" s="2"/>
      <c r="H985" s="2"/>
    </row>
    <row r="986" spans="1:16" ht="15.75" customHeight="1">
      <c r="G986" s="2"/>
      <c r="H986" s="2"/>
    </row>
    <row r="987" spans="1:16" ht="15.75" customHeight="1">
      <c r="G987" s="2"/>
      <c r="H987" s="2"/>
    </row>
    <row r="988" spans="1:16" ht="15.75" customHeight="1">
      <c r="G988" s="2"/>
      <c r="H988" s="2"/>
    </row>
    <row r="989" spans="1:16" ht="15.75" customHeight="1">
      <c r="G989" s="2"/>
      <c r="H989" s="2"/>
    </row>
    <row r="990" spans="1:16" ht="15.75" customHeight="1">
      <c r="G990" s="2"/>
      <c r="H990" s="2"/>
    </row>
    <row r="991" spans="1:16" ht="15.75" customHeight="1">
      <c r="G991" s="2"/>
      <c r="H991" s="2"/>
    </row>
    <row r="992" spans="1:16" ht="15.75" customHeight="1">
      <c r="G992" s="2"/>
      <c r="H992" s="2"/>
    </row>
    <row r="993" spans="7:8" ht="15.75" customHeight="1">
      <c r="G993" s="2"/>
      <c r="H993" s="2"/>
    </row>
    <row r="994" spans="7:8" ht="15.75" customHeight="1">
      <c r="G994" s="2"/>
      <c r="H994" s="2"/>
    </row>
    <row r="995" spans="7:8" ht="15.75" customHeight="1"/>
    <row r="996" spans="7:8" ht="15.75" customHeight="1"/>
  </sheetData>
  <autoFilter ref="A1:P1" xr:uid="{00000000-0009-0000-0000-000002000000}">
    <sortState xmlns:xlrd2="http://schemas.microsoft.com/office/spreadsheetml/2017/richdata2" ref="A2:P293">
      <sortCondition ref="D1"/>
    </sortState>
  </autoFilter>
  <mergeCells count="1">
    <mergeCell ref="S16:U16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00"/>
  <sheetViews>
    <sheetView topLeftCell="A101" workbookViewId="0">
      <selection activeCell="C132" sqref="C132"/>
    </sheetView>
  </sheetViews>
  <sheetFormatPr defaultColWidth="12.5703125" defaultRowHeight="15" customHeight="1"/>
  <cols>
    <col min="1" max="1" width="9.140625" customWidth="1"/>
    <col min="2" max="2" width="34.5703125" customWidth="1"/>
    <col min="3" max="3" width="25.42578125" customWidth="1"/>
    <col min="4" max="4" width="25.28515625" customWidth="1"/>
    <col min="5" max="5" width="19.42578125" customWidth="1"/>
    <col min="6" max="7" width="17.85546875" customWidth="1"/>
    <col min="8" max="8" width="20.28515625" bestFit="1" customWidth="1"/>
    <col min="9" max="9" width="12" customWidth="1"/>
    <col min="10" max="10" width="16.42578125" customWidth="1"/>
    <col min="11" max="11" width="11.7109375" customWidth="1"/>
    <col min="12" max="12" width="11.5703125" customWidth="1"/>
    <col min="13" max="13" width="13.7109375" customWidth="1"/>
    <col min="14" max="14" width="12.28515625" customWidth="1"/>
    <col min="15" max="15" width="19.28515625" bestFit="1" customWidth="1"/>
    <col min="16" max="33" width="8.5703125" customWidth="1"/>
  </cols>
  <sheetData>
    <row r="1" spans="1:24" ht="15.75" customHeight="1">
      <c r="A1" s="62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1841</v>
      </c>
      <c r="H1" s="29" t="s">
        <v>2001</v>
      </c>
      <c r="I1" s="1" t="s">
        <v>1865</v>
      </c>
      <c r="J1" s="1" t="s">
        <v>1994</v>
      </c>
      <c r="K1" s="1" t="s">
        <v>1997</v>
      </c>
      <c r="L1" s="1" t="s">
        <v>7</v>
      </c>
      <c r="M1" s="1" t="s">
        <v>1996</v>
      </c>
      <c r="N1" s="1" t="s">
        <v>1998</v>
      </c>
      <c r="O1" s="1" t="s">
        <v>8</v>
      </c>
    </row>
    <row r="2" spans="1:24">
      <c r="A2" s="2" t="s">
        <v>1556</v>
      </c>
      <c r="B2" s="2" t="s">
        <v>1834</v>
      </c>
      <c r="C2" s="2" t="s">
        <v>1557</v>
      </c>
      <c r="D2" s="2" t="s">
        <v>1558</v>
      </c>
      <c r="E2" s="2" t="s">
        <v>19</v>
      </c>
      <c r="F2" s="15" t="s">
        <v>29</v>
      </c>
      <c r="G2" s="15" t="s">
        <v>1852</v>
      </c>
      <c r="H2" s="30" t="s">
        <v>2000</v>
      </c>
      <c r="I2" s="2" t="s">
        <v>19</v>
      </c>
      <c r="J2" s="2">
        <v>24</v>
      </c>
      <c r="K2" s="2">
        <v>28</v>
      </c>
      <c r="L2" s="2">
        <v>32</v>
      </c>
      <c r="M2" s="2">
        <v>30</v>
      </c>
      <c r="N2" s="19">
        <v>25</v>
      </c>
      <c r="O2" s="19">
        <v>29</v>
      </c>
      <c r="Q2" s="29" t="s">
        <v>1867</v>
      </c>
    </row>
    <row r="3" spans="1:24">
      <c r="A3" s="19" t="s">
        <v>1586</v>
      </c>
      <c r="B3" s="2" t="s">
        <v>1833</v>
      </c>
      <c r="C3" s="2" t="s">
        <v>1587</v>
      </c>
      <c r="D3" s="2" t="s">
        <v>1558</v>
      </c>
      <c r="E3" s="2" t="s">
        <v>19</v>
      </c>
      <c r="F3" s="15" t="s">
        <v>29</v>
      </c>
      <c r="G3" s="15" t="s">
        <v>1852</v>
      </c>
      <c r="H3" s="30" t="s">
        <v>2000</v>
      </c>
      <c r="I3" s="2" t="s">
        <v>19</v>
      </c>
      <c r="J3" s="2">
        <v>24</v>
      </c>
      <c r="K3" s="2">
        <v>29</v>
      </c>
      <c r="L3" s="2">
        <v>29</v>
      </c>
      <c r="M3" s="2">
        <v>30</v>
      </c>
      <c r="N3" s="2">
        <v>17</v>
      </c>
      <c r="O3" s="19">
        <v>30</v>
      </c>
      <c r="Q3" s="3" t="s">
        <v>20</v>
      </c>
      <c r="S3" s="3" t="s">
        <v>22</v>
      </c>
      <c r="T3" s="3" t="s">
        <v>1146</v>
      </c>
      <c r="U3" s="3" t="s">
        <v>23</v>
      </c>
      <c r="V3" s="3" t="s">
        <v>25</v>
      </c>
      <c r="W3" s="3" t="s">
        <v>1147</v>
      </c>
      <c r="X3" s="3" t="s">
        <v>26</v>
      </c>
    </row>
    <row r="4" spans="1:24">
      <c r="A4" s="2" t="s">
        <v>1377</v>
      </c>
      <c r="B4" s="2" t="s">
        <v>1825</v>
      </c>
      <c r="C4" s="2" t="s">
        <v>1378</v>
      </c>
      <c r="D4" s="2" t="s">
        <v>1379</v>
      </c>
      <c r="E4" s="2" t="s">
        <v>19</v>
      </c>
      <c r="F4" s="15" t="s">
        <v>29</v>
      </c>
      <c r="G4" s="15" t="s">
        <v>1852</v>
      </c>
      <c r="H4" s="30" t="s">
        <v>2000</v>
      </c>
      <c r="I4" s="2" t="s">
        <v>19</v>
      </c>
      <c r="J4" s="2">
        <v>22</v>
      </c>
      <c r="K4" s="2">
        <v>25</v>
      </c>
      <c r="L4" s="2">
        <v>27</v>
      </c>
      <c r="M4" s="2">
        <v>29</v>
      </c>
      <c r="N4" s="2">
        <v>25</v>
      </c>
      <c r="O4" s="19">
        <v>26</v>
      </c>
      <c r="Q4" s="3" t="s">
        <v>19</v>
      </c>
      <c r="R4" s="4" t="s">
        <v>30</v>
      </c>
      <c r="S4" s="5">
        <f>COUNTIFS($I:$I, "Fly", J:J, "&lt;=12")</f>
        <v>1</v>
      </c>
      <c r="T4" s="5">
        <f>COUNTIFS($I:$I, "Fly", K:K, "&lt;=24")</f>
        <v>20</v>
      </c>
      <c r="U4" s="5">
        <f>COUNTIFS($I:$I, "Fly", L:L, "&lt;=17")</f>
        <v>2</v>
      </c>
      <c r="V4" s="5">
        <f t="shared" ref="V4:W4" si="0">COUNTIFS($I:$I, "Fly", M:M, "&lt;=12")</f>
        <v>1</v>
      </c>
      <c r="W4" s="5">
        <f t="shared" si="0"/>
        <v>5</v>
      </c>
      <c r="X4" s="5">
        <f>COUNTIFS($I:$I, "Fly", O:O, "&lt;=14")</f>
        <v>42</v>
      </c>
    </row>
    <row r="5" spans="1:24">
      <c r="A5" s="2" t="s">
        <v>1313</v>
      </c>
      <c r="B5" s="2" t="s">
        <v>1836</v>
      </c>
      <c r="C5" s="2" t="s">
        <v>1314</v>
      </c>
      <c r="D5" s="2" t="s">
        <v>270</v>
      </c>
      <c r="E5" s="2" t="s">
        <v>19</v>
      </c>
      <c r="F5" s="15" t="s">
        <v>29</v>
      </c>
      <c r="G5" s="15" t="s">
        <v>1852</v>
      </c>
      <c r="H5" s="30" t="s">
        <v>2000</v>
      </c>
      <c r="I5" s="2" t="s">
        <v>19</v>
      </c>
      <c r="J5" s="2">
        <v>18</v>
      </c>
      <c r="K5" s="2">
        <v>25</v>
      </c>
      <c r="L5" s="2">
        <v>26</v>
      </c>
      <c r="M5" s="2">
        <v>25</v>
      </c>
      <c r="N5" s="2">
        <v>18</v>
      </c>
      <c r="O5" s="19">
        <v>24</v>
      </c>
      <c r="Q5" s="3" t="s">
        <v>19</v>
      </c>
      <c r="R5" s="8" t="s">
        <v>34</v>
      </c>
      <c r="S5" s="5">
        <f>COUNTIFS($I:$I, "Fly", J:J, "&gt;="&amp;13, J:J, "&lt;="&amp;17)</f>
        <v>3</v>
      </c>
      <c r="T5" s="5">
        <v>0</v>
      </c>
      <c r="U5" s="5">
        <f>COUNTIFS($I:$I, "Fly", L:L, "&gt;="&amp;18, L:L, "&lt;="&amp;20)</f>
        <v>3</v>
      </c>
      <c r="V5" s="5">
        <f>COUNTIFS($I:$I, "Fly", M:M, "&gt;="&amp;13, M:M, "&lt;="&amp;14)</f>
        <v>0</v>
      </c>
      <c r="W5" s="5">
        <v>0</v>
      </c>
      <c r="X5" s="5">
        <f>COUNTIFS($I:$I, "Fly", O:O, "&gt;="&amp;15, O:O, "&lt;="&amp;18)</f>
        <v>0</v>
      </c>
    </row>
    <row r="6" spans="1:24">
      <c r="A6" s="2" t="s">
        <v>1364</v>
      </c>
      <c r="B6" s="2" t="s">
        <v>1162</v>
      </c>
      <c r="C6" s="2" t="s">
        <v>1154</v>
      </c>
      <c r="D6" s="2" t="s">
        <v>308</v>
      </c>
      <c r="E6" s="2" t="s">
        <v>19</v>
      </c>
      <c r="F6" s="15" t="s">
        <v>29</v>
      </c>
      <c r="G6" s="15" t="s">
        <v>1852</v>
      </c>
      <c r="H6" s="30" t="s">
        <v>2000</v>
      </c>
      <c r="I6" s="2" t="s">
        <v>19</v>
      </c>
      <c r="J6" s="2">
        <v>21</v>
      </c>
      <c r="K6" s="20">
        <v>24</v>
      </c>
      <c r="L6" s="2">
        <v>24</v>
      </c>
      <c r="M6" s="2">
        <v>26</v>
      </c>
      <c r="N6" s="2">
        <v>19</v>
      </c>
      <c r="O6" s="19">
        <v>26</v>
      </c>
      <c r="Q6" s="3" t="s">
        <v>19</v>
      </c>
      <c r="R6" s="9" t="s">
        <v>38</v>
      </c>
      <c r="S6" s="5">
        <f>COUNTIFS($I:$I, "Fly", J:J, "&gt;=18")</f>
        <v>211</v>
      </c>
      <c r="T6" s="5">
        <f>COUNTIFS($I:$I, "Fly", K:K, "&gt;=25")</f>
        <v>195</v>
      </c>
      <c r="U6" s="5">
        <f>COUNTIFS($I:$I, "Fly", L:L, "&gt;=21")</f>
        <v>210</v>
      </c>
      <c r="V6" s="5">
        <f>COUNTIFS($I:$I, "Fly", M:M, "&gt;=15")</f>
        <v>214</v>
      </c>
      <c r="W6" s="5">
        <f>COUNTIFS($I:$I, "Fly", N:N, "&gt;=13")</f>
        <v>210</v>
      </c>
      <c r="X6" s="5">
        <f>COUNTIFS($I:$I, "Fly", O:O, "&gt;=19")</f>
        <v>173</v>
      </c>
    </row>
    <row r="7" spans="1:24">
      <c r="A7" s="2" t="s">
        <v>1559</v>
      </c>
      <c r="B7" s="2" t="s">
        <v>1825</v>
      </c>
      <c r="C7" s="2" t="s">
        <v>1154</v>
      </c>
      <c r="D7" s="2" t="s">
        <v>1560</v>
      </c>
      <c r="E7" s="2" t="s">
        <v>19</v>
      </c>
      <c r="F7" s="15" t="s">
        <v>29</v>
      </c>
      <c r="G7" s="15" t="s">
        <v>1852</v>
      </c>
      <c r="H7" s="30" t="s">
        <v>2000</v>
      </c>
      <c r="I7" s="2" t="s">
        <v>19</v>
      </c>
      <c r="J7" s="2">
        <v>23</v>
      </c>
      <c r="K7" s="2">
        <v>29</v>
      </c>
      <c r="L7" s="2">
        <v>28</v>
      </c>
      <c r="M7" s="2">
        <v>29</v>
      </c>
      <c r="N7" s="2">
        <v>26</v>
      </c>
      <c r="O7" s="19">
        <v>29</v>
      </c>
    </row>
    <row r="8" spans="1:24">
      <c r="A8" s="19" t="s">
        <v>1513</v>
      </c>
      <c r="B8" s="2" t="s">
        <v>1825</v>
      </c>
      <c r="C8" s="2" t="s">
        <v>1514</v>
      </c>
      <c r="D8" s="2" t="s">
        <v>1515</v>
      </c>
      <c r="E8" s="2" t="s">
        <v>19</v>
      </c>
      <c r="F8" s="15" t="s">
        <v>29</v>
      </c>
      <c r="G8" s="15" t="s">
        <v>1852</v>
      </c>
      <c r="H8" s="30" t="s">
        <v>2000</v>
      </c>
      <c r="I8" s="2" t="s">
        <v>19</v>
      </c>
      <c r="J8" s="2">
        <v>22</v>
      </c>
      <c r="K8" s="2">
        <v>29</v>
      </c>
      <c r="L8" s="2">
        <v>29</v>
      </c>
      <c r="M8" s="2">
        <v>30</v>
      </c>
      <c r="N8" s="2">
        <v>27</v>
      </c>
      <c r="O8" s="19">
        <v>28</v>
      </c>
      <c r="Q8" s="3" t="s">
        <v>20</v>
      </c>
      <c r="S8" s="3" t="s">
        <v>22</v>
      </c>
      <c r="T8" s="3" t="s">
        <v>1146</v>
      </c>
      <c r="U8" s="3" t="s">
        <v>23</v>
      </c>
      <c r="V8" s="3" t="s">
        <v>25</v>
      </c>
      <c r="W8" s="3" t="s">
        <v>1147</v>
      </c>
      <c r="X8" s="3" t="s">
        <v>26</v>
      </c>
    </row>
    <row r="9" spans="1:24">
      <c r="A9" s="2" t="s">
        <v>1275</v>
      </c>
      <c r="B9" s="2" t="s">
        <v>1828</v>
      </c>
      <c r="C9" s="2" t="s">
        <v>1276</v>
      </c>
      <c r="D9" s="2" t="s">
        <v>1277</v>
      </c>
      <c r="E9" s="2" t="s">
        <v>19</v>
      </c>
      <c r="F9" s="15" t="s">
        <v>29</v>
      </c>
      <c r="G9" s="15" t="s">
        <v>1843</v>
      </c>
      <c r="H9" s="30" t="s">
        <v>2000</v>
      </c>
      <c r="I9" s="2" t="s">
        <v>19</v>
      </c>
      <c r="J9" s="2">
        <v>13</v>
      </c>
      <c r="K9" s="2">
        <v>35</v>
      </c>
      <c r="L9" s="2">
        <v>41</v>
      </c>
      <c r="M9" s="2">
        <v>16</v>
      </c>
      <c r="N9" s="2">
        <v>37</v>
      </c>
      <c r="O9" s="4">
        <v>14</v>
      </c>
      <c r="Q9" s="3" t="s">
        <v>14</v>
      </c>
      <c r="R9" s="4" t="s">
        <v>30</v>
      </c>
      <c r="S9" s="5">
        <f>COUNTIFS($I:$I, "Manure", J:J, "&lt;=12")</f>
        <v>0</v>
      </c>
      <c r="T9" s="5">
        <f>COUNTIFS($I:$I, "Manure", K:K, "&lt;=24")</f>
        <v>11</v>
      </c>
      <c r="U9" s="5">
        <f>COUNTIFS($I:$I, "Manure", L:L, "&lt;=17")</f>
        <v>1</v>
      </c>
      <c r="V9" s="5">
        <f t="shared" ref="V9:W9" si="1">COUNTIFS($I:$I, "Manure", M:M, "&lt;=12")</f>
        <v>0</v>
      </c>
      <c r="W9" s="5">
        <f t="shared" si="1"/>
        <v>7</v>
      </c>
      <c r="X9" s="5">
        <f>COUNTIFS($I:$I, "Manure", O:O, "&lt;=14")</f>
        <v>16</v>
      </c>
    </row>
    <row r="10" spans="1:24">
      <c r="A10" s="19" t="s">
        <v>1210</v>
      </c>
      <c r="B10" s="2" t="s">
        <v>1829</v>
      </c>
      <c r="C10" s="2" t="s">
        <v>1154</v>
      </c>
      <c r="D10" s="2" t="s">
        <v>1211</v>
      </c>
      <c r="E10" s="2" t="s">
        <v>19</v>
      </c>
      <c r="F10" s="15" t="s">
        <v>29</v>
      </c>
      <c r="G10" s="15" t="s">
        <v>1852</v>
      </c>
      <c r="H10" s="30" t="s">
        <v>2000</v>
      </c>
      <c r="I10" s="2" t="s">
        <v>19</v>
      </c>
      <c r="J10" s="2">
        <v>23</v>
      </c>
      <c r="K10" s="2">
        <v>29</v>
      </c>
      <c r="L10" s="2">
        <v>29</v>
      </c>
      <c r="M10" s="2">
        <v>30</v>
      </c>
      <c r="N10" s="19">
        <v>25</v>
      </c>
      <c r="O10" s="4">
        <v>9</v>
      </c>
      <c r="Q10" s="3" t="s">
        <v>14</v>
      </c>
      <c r="R10" s="8" t="s">
        <v>34</v>
      </c>
      <c r="S10" s="5">
        <f>COUNTIFS($I:$I, "Manure", J:J, "&gt;="&amp;13, J:J, "&lt;="&amp;17)</f>
        <v>0</v>
      </c>
      <c r="T10" s="5">
        <v>0</v>
      </c>
      <c r="U10" s="5">
        <f>COUNTIFS($I:$I, "Manure", L:L, "&gt;="&amp;18, L:L, "&lt;="&amp;20)</f>
        <v>2</v>
      </c>
      <c r="V10" s="5">
        <f>COUNTIFS($I:$I, "Manure", M:M, "&gt;="&amp;13, M:M, "&lt;="&amp;14)</f>
        <v>0</v>
      </c>
      <c r="W10" s="5">
        <v>0</v>
      </c>
      <c r="X10" s="5">
        <f>COUNTIFS($I:$I, "Manure", O:O, "&gt;="&amp;15, O:O, "&lt;="&amp;18)</f>
        <v>0</v>
      </c>
    </row>
    <row r="11" spans="1:24">
      <c r="A11" s="2" t="s">
        <v>1297</v>
      </c>
      <c r="B11" s="2" t="s">
        <v>1162</v>
      </c>
      <c r="C11" s="2" t="s">
        <v>1298</v>
      </c>
      <c r="D11" s="2" t="s">
        <v>505</v>
      </c>
      <c r="E11" s="2" t="s">
        <v>19</v>
      </c>
      <c r="F11" s="15" t="s">
        <v>29</v>
      </c>
      <c r="G11" s="15" t="s">
        <v>1852</v>
      </c>
      <c r="H11" s="30" t="s">
        <v>2000</v>
      </c>
      <c r="I11" s="2" t="s">
        <v>19</v>
      </c>
      <c r="J11" s="2">
        <v>24</v>
      </c>
      <c r="K11" s="2">
        <v>26</v>
      </c>
      <c r="L11" s="2">
        <v>25</v>
      </c>
      <c r="M11" s="2">
        <v>27</v>
      </c>
      <c r="N11" s="19">
        <v>20</v>
      </c>
      <c r="O11" s="19">
        <v>23</v>
      </c>
      <c r="Q11" s="3" t="s">
        <v>14</v>
      </c>
      <c r="R11" s="9" t="s">
        <v>38</v>
      </c>
      <c r="S11" s="5">
        <f>COUNTIFS($I:$I, "Manure", J:J, "&gt;=18")</f>
        <v>78</v>
      </c>
      <c r="T11" s="5">
        <f>COUNTIFS($I:$I, "Manure", K:K, "&gt;=25")</f>
        <v>67</v>
      </c>
      <c r="U11" s="5">
        <f>COUNTIFS($I:$I, "Manure", L:L, "&gt;=21")</f>
        <v>75</v>
      </c>
      <c r="V11" s="5">
        <f>COUNTIFS($I:$I, "Manure", M:M, "&gt;=15")</f>
        <v>78</v>
      </c>
      <c r="W11" s="5">
        <f>COUNTIFS($I:$I, "Manure", N:N, "&gt;=13")</f>
        <v>71</v>
      </c>
      <c r="X11" s="5">
        <f>COUNTIFS($I:$I, "Manure", O:O, "&gt;=19")</f>
        <v>62</v>
      </c>
    </row>
    <row r="12" spans="1:24">
      <c r="A12" s="19" t="s">
        <v>1302</v>
      </c>
      <c r="B12" s="2" t="s">
        <v>1825</v>
      </c>
      <c r="C12" s="2" t="s">
        <v>1303</v>
      </c>
      <c r="D12" s="2" t="s">
        <v>540</v>
      </c>
      <c r="E12" s="2" t="s">
        <v>19</v>
      </c>
      <c r="F12" s="15" t="s">
        <v>29</v>
      </c>
      <c r="G12" s="15" t="s">
        <v>1852</v>
      </c>
      <c r="H12" s="30" t="s">
        <v>2000</v>
      </c>
      <c r="I12" s="2" t="s">
        <v>19</v>
      </c>
      <c r="J12" s="2">
        <v>20</v>
      </c>
      <c r="K12" s="2">
        <v>25</v>
      </c>
      <c r="L12" s="2">
        <v>27</v>
      </c>
      <c r="M12" s="2">
        <v>29</v>
      </c>
      <c r="N12" s="2">
        <v>23</v>
      </c>
      <c r="O12" s="19">
        <v>23</v>
      </c>
    </row>
    <row r="13" spans="1:24">
      <c r="A13" s="2" t="s">
        <v>1153</v>
      </c>
      <c r="B13" s="2" t="s">
        <v>1837</v>
      </c>
      <c r="C13" s="2" t="s">
        <v>1154</v>
      </c>
      <c r="D13" s="2" t="s">
        <v>540</v>
      </c>
      <c r="E13" s="2" t="s">
        <v>19</v>
      </c>
      <c r="F13" s="15" t="s">
        <v>29</v>
      </c>
      <c r="G13" s="15" t="s">
        <v>1852</v>
      </c>
      <c r="H13" s="30" t="s">
        <v>2000</v>
      </c>
      <c r="I13" s="2" t="s">
        <v>19</v>
      </c>
      <c r="J13" s="2">
        <v>20</v>
      </c>
      <c r="K13" s="19">
        <v>27</v>
      </c>
      <c r="L13" s="2">
        <v>27</v>
      </c>
      <c r="M13" s="2">
        <v>29</v>
      </c>
      <c r="N13" s="2">
        <v>22</v>
      </c>
      <c r="O13" s="4">
        <v>0</v>
      </c>
    </row>
    <row r="14" spans="1:24">
      <c r="A14" s="2" t="s">
        <v>1520</v>
      </c>
      <c r="B14" s="2" t="s">
        <v>1162</v>
      </c>
      <c r="C14" s="2" t="s">
        <v>1521</v>
      </c>
      <c r="D14" s="2" t="s">
        <v>1522</v>
      </c>
      <c r="E14" s="2" t="s">
        <v>19</v>
      </c>
      <c r="F14" s="15" t="s">
        <v>29</v>
      </c>
      <c r="G14" s="15" t="s">
        <v>1852</v>
      </c>
      <c r="H14" s="30" t="s">
        <v>2000</v>
      </c>
      <c r="I14" s="2" t="s">
        <v>19</v>
      </c>
      <c r="J14" s="2">
        <v>24</v>
      </c>
      <c r="K14" s="2">
        <v>25</v>
      </c>
      <c r="L14" s="2">
        <v>25</v>
      </c>
      <c r="M14" s="2">
        <v>29</v>
      </c>
      <c r="N14" s="20">
        <v>11</v>
      </c>
      <c r="O14" s="19">
        <v>29</v>
      </c>
      <c r="Q14" s="3" t="s">
        <v>1172</v>
      </c>
      <c r="R14" s="7" t="s">
        <v>67</v>
      </c>
      <c r="S14" s="6" t="s">
        <v>68</v>
      </c>
      <c r="T14" s="4" t="s">
        <v>69</v>
      </c>
    </row>
    <row r="15" spans="1:24">
      <c r="A15" s="2" t="s">
        <v>1334</v>
      </c>
      <c r="B15" s="2" t="s">
        <v>1162</v>
      </c>
      <c r="C15" s="2" t="s">
        <v>1335</v>
      </c>
      <c r="D15" s="2" t="s">
        <v>623</v>
      </c>
      <c r="E15" s="2" t="s">
        <v>19</v>
      </c>
      <c r="F15" s="15" t="s">
        <v>29</v>
      </c>
      <c r="G15" s="15" t="s">
        <v>1852</v>
      </c>
      <c r="H15" s="30" t="s">
        <v>2000</v>
      </c>
      <c r="I15" s="2" t="s">
        <v>19</v>
      </c>
      <c r="J15" s="2">
        <v>25</v>
      </c>
      <c r="K15" s="2">
        <v>29</v>
      </c>
      <c r="L15" s="2">
        <v>28</v>
      </c>
      <c r="M15" s="2">
        <v>27</v>
      </c>
      <c r="N15" s="2">
        <v>14</v>
      </c>
      <c r="O15" s="19">
        <v>25</v>
      </c>
      <c r="Q15" s="3" t="s">
        <v>79</v>
      </c>
      <c r="R15" s="3" t="s">
        <v>81</v>
      </c>
      <c r="S15" s="3" t="s">
        <v>82</v>
      </c>
      <c r="T15" s="3" t="s">
        <v>83</v>
      </c>
    </row>
    <row r="16" spans="1:24">
      <c r="A16" s="2" t="s">
        <v>1164</v>
      </c>
      <c r="B16" s="2" t="s">
        <v>1834</v>
      </c>
      <c r="C16" s="2" t="s">
        <v>1165</v>
      </c>
      <c r="D16" s="2" t="s">
        <v>623</v>
      </c>
      <c r="E16" s="2" t="s">
        <v>19</v>
      </c>
      <c r="F16" s="15" t="s">
        <v>29</v>
      </c>
      <c r="G16" s="15" t="s">
        <v>1852</v>
      </c>
      <c r="H16" s="30" t="s">
        <v>2000</v>
      </c>
      <c r="I16" s="2" t="s">
        <v>19</v>
      </c>
      <c r="J16" s="2">
        <v>24</v>
      </c>
      <c r="K16" s="2">
        <v>27</v>
      </c>
      <c r="L16" s="2">
        <v>29</v>
      </c>
      <c r="M16" s="2">
        <v>32</v>
      </c>
      <c r="N16" s="20">
        <v>10</v>
      </c>
      <c r="O16" s="4">
        <v>8</v>
      </c>
      <c r="Q16" s="3" t="s">
        <v>1139</v>
      </c>
      <c r="R16" s="3" t="s">
        <v>1178</v>
      </c>
      <c r="T16" s="3" t="s">
        <v>1179</v>
      </c>
    </row>
    <row r="17" spans="1:25">
      <c r="A17" s="2" t="s">
        <v>1421</v>
      </c>
      <c r="B17" s="2" t="s">
        <v>1825</v>
      </c>
      <c r="C17" s="2" t="s">
        <v>1422</v>
      </c>
      <c r="D17" s="2" t="s">
        <v>1423</v>
      </c>
      <c r="E17" s="2" t="s">
        <v>19</v>
      </c>
      <c r="F17" s="15" t="s">
        <v>29</v>
      </c>
      <c r="G17" s="15" t="s">
        <v>1852</v>
      </c>
      <c r="H17" s="30" t="s">
        <v>2000</v>
      </c>
      <c r="I17" s="2" t="s">
        <v>19</v>
      </c>
      <c r="J17" s="2">
        <v>22</v>
      </c>
      <c r="K17" s="2">
        <v>27</v>
      </c>
      <c r="L17" s="2">
        <v>28</v>
      </c>
      <c r="M17" s="2">
        <v>25</v>
      </c>
      <c r="N17" s="2">
        <v>24</v>
      </c>
      <c r="O17" s="19">
        <v>27</v>
      </c>
      <c r="Q17" s="3" t="s">
        <v>23</v>
      </c>
      <c r="R17" s="3" t="s">
        <v>87</v>
      </c>
      <c r="S17" s="3" t="s">
        <v>88</v>
      </c>
      <c r="T17" s="3" t="s">
        <v>89</v>
      </c>
    </row>
    <row r="18" spans="1:25">
      <c r="A18" s="2" t="s">
        <v>1338</v>
      </c>
      <c r="B18" s="2" t="s">
        <v>1162</v>
      </c>
      <c r="C18" s="2" t="s">
        <v>1339</v>
      </c>
      <c r="D18" s="2" t="s">
        <v>563</v>
      </c>
      <c r="E18" s="2" t="s">
        <v>19</v>
      </c>
      <c r="F18" s="15" t="s">
        <v>29</v>
      </c>
      <c r="G18" s="15" t="s">
        <v>1852</v>
      </c>
      <c r="H18" s="30" t="s">
        <v>2000</v>
      </c>
      <c r="I18" s="2" t="s">
        <v>19</v>
      </c>
      <c r="J18" s="2">
        <v>23</v>
      </c>
      <c r="K18" s="2">
        <v>28</v>
      </c>
      <c r="L18" s="2">
        <v>26</v>
      </c>
      <c r="M18" s="2">
        <v>25</v>
      </c>
      <c r="N18" s="2">
        <v>17</v>
      </c>
      <c r="O18" s="19">
        <v>25</v>
      </c>
      <c r="Q18" s="3" t="s">
        <v>97</v>
      </c>
      <c r="R18" s="3" t="s">
        <v>101</v>
      </c>
      <c r="S18" s="3" t="s">
        <v>1184</v>
      </c>
      <c r="T18" s="3" t="s">
        <v>83</v>
      </c>
    </row>
    <row r="19" spans="1:25">
      <c r="A19" s="2" t="s">
        <v>1578</v>
      </c>
      <c r="B19" s="2" t="s">
        <v>1834</v>
      </c>
      <c r="C19" s="2" t="s">
        <v>1579</v>
      </c>
      <c r="D19" s="2" t="s">
        <v>563</v>
      </c>
      <c r="E19" s="2" t="s">
        <v>19</v>
      </c>
      <c r="F19" s="15" t="s">
        <v>29</v>
      </c>
      <c r="G19" s="15" t="s">
        <v>1852</v>
      </c>
      <c r="H19" s="30" t="s">
        <v>2000</v>
      </c>
      <c r="I19" s="2" t="s">
        <v>19</v>
      </c>
      <c r="J19" s="2">
        <v>24</v>
      </c>
      <c r="K19" s="2">
        <v>29</v>
      </c>
      <c r="L19" s="2">
        <v>31</v>
      </c>
      <c r="M19" s="2">
        <v>31</v>
      </c>
      <c r="N19" s="19">
        <v>29</v>
      </c>
      <c r="O19" s="19">
        <v>29</v>
      </c>
      <c r="Q19" s="3" t="s">
        <v>1140</v>
      </c>
      <c r="R19" s="3" t="s">
        <v>1187</v>
      </c>
      <c r="T19" s="3" t="s">
        <v>83</v>
      </c>
    </row>
    <row r="20" spans="1:25">
      <c r="A20" s="2" t="s">
        <v>1495</v>
      </c>
      <c r="B20" s="2" t="s">
        <v>1836</v>
      </c>
      <c r="C20" s="2" t="s">
        <v>1496</v>
      </c>
      <c r="D20" s="2" t="s">
        <v>580</v>
      </c>
      <c r="E20" s="2" t="s">
        <v>19</v>
      </c>
      <c r="F20" s="15" t="s">
        <v>29</v>
      </c>
      <c r="G20" s="15" t="s">
        <v>1852</v>
      </c>
      <c r="H20" s="30" t="s">
        <v>2000</v>
      </c>
      <c r="I20" s="2" t="s">
        <v>19</v>
      </c>
      <c r="J20" s="2">
        <v>24</v>
      </c>
      <c r="K20" s="2">
        <v>28</v>
      </c>
      <c r="L20" s="2">
        <v>31</v>
      </c>
      <c r="M20" s="2">
        <v>31</v>
      </c>
      <c r="N20" s="19">
        <v>24</v>
      </c>
      <c r="O20" s="19">
        <v>28</v>
      </c>
      <c r="Q20" s="3" t="s">
        <v>100</v>
      </c>
      <c r="R20" s="3" t="s">
        <v>1190</v>
      </c>
      <c r="S20" s="3" t="s">
        <v>1191</v>
      </c>
      <c r="T20" s="3" t="s">
        <v>94</v>
      </c>
    </row>
    <row r="21" spans="1:25" ht="15.75" customHeight="1">
      <c r="A21" s="19" t="s">
        <v>1332</v>
      </c>
      <c r="B21" s="2" t="s">
        <v>1834</v>
      </c>
      <c r="C21" s="2" t="s">
        <v>1333</v>
      </c>
      <c r="D21" s="2" t="s">
        <v>580</v>
      </c>
      <c r="E21" s="2" t="s">
        <v>19</v>
      </c>
      <c r="F21" s="15" t="s">
        <v>29</v>
      </c>
      <c r="G21" s="15" t="s">
        <v>1852</v>
      </c>
      <c r="H21" s="30" t="s">
        <v>2000</v>
      </c>
      <c r="I21" s="2" t="s">
        <v>19</v>
      </c>
      <c r="J21" s="2">
        <v>21</v>
      </c>
      <c r="K21" s="20">
        <v>24</v>
      </c>
      <c r="L21" s="2">
        <v>21</v>
      </c>
      <c r="M21" s="2">
        <v>24</v>
      </c>
      <c r="N21" s="2">
        <v>13</v>
      </c>
      <c r="O21" s="19">
        <v>25</v>
      </c>
    </row>
    <row r="22" spans="1:25" ht="15.75" customHeight="1">
      <c r="A22" s="2" t="s">
        <v>1355</v>
      </c>
      <c r="B22" s="2" t="s">
        <v>1825</v>
      </c>
      <c r="C22" s="2" t="s">
        <v>1356</v>
      </c>
      <c r="D22" s="2" t="s">
        <v>1357</v>
      </c>
      <c r="E22" s="2" t="s">
        <v>19</v>
      </c>
      <c r="F22" s="15" t="s">
        <v>29</v>
      </c>
      <c r="G22" s="15" t="s">
        <v>1852</v>
      </c>
      <c r="H22" s="30" t="s">
        <v>2000</v>
      </c>
      <c r="I22" s="2" t="s">
        <v>19</v>
      </c>
      <c r="J22" s="2">
        <v>23</v>
      </c>
      <c r="K22" s="2">
        <v>27</v>
      </c>
      <c r="L22" s="2">
        <v>28</v>
      </c>
      <c r="M22" s="2">
        <v>28</v>
      </c>
      <c r="N22" s="2">
        <v>27</v>
      </c>
      <c r="O22" s="19">
        <v>25</v>
      </c>
      <c r="Q22" s="29" t="s">
        <v>1868</v>
      </c>
    </row>
    <row r="23" spans="1:25" ht="15.75" customHeight="1">
      <c r="A23" s="2" t="s">
        <v>1547</v>
      </c>
      <c r="B23" s="2" t="s">
        <v>1162</v>
      </c>
      <c r="C23" s="2" t="s">
        <v>1548</v>
      </c>
      <c r="D23" s="2" t="s">
        <v>589</v>
      </c>
      <c r="E23" s="2" t="s">
        <v>19</v>
      </c>
      <c r="F23" s="15" t="s">
        <v>29</v>
      </c>
      <c r="G23" s="15" t="s">
        <v>1852</v>
      </c>
      <c r="H23" s="30" t="s">
        <v>2000</v>
      </c>
      <c r="I23" s="2" t="s">
        <v>19</v>
      </c>
      <c r="J23" s="2">
        <v>25</v>
      </c>
      <c r="K23" s="19">
        <v>28</v>
      </c>
      <c r="L23" s="2">
        <v>28</v>
      </c>
      <c r="M23" s="2">
        <v>29</v>
      </c>
      <c r="N23" s="2">
        <v>22</v>
      </c>
      <c r="O23" s="19">
        <v>29</v>
      </c>
      <c r="Q23" s="40" t="s">
        <v>1</v>
      </c>
      <c r="S23" s="3" t="s">
        <v>22</v>
      </c>
      <c r="T23" s="3" t="s">
        <v>1146</v>
      </c>
      <c r="U23" s="3" t="s">
        <v>23</v>
      </c>
      <c r="V23" s="3" t="s">
        <v>25</v>
      </c>
      <c r="W23" s="3" t="s">
        <v>1147</v>
      </c>
      <c r="X23" s="3" t="s">
        <v>26</v>
      </c>
      <c r="Y23" t="s">
        <v>1864</v>
      </c>
    </row>
    <row r="24" spans="1:25" ht="15.75" customHeight="1">
      <c r="A24" s="2" t="s">
        <v>1401</v>
      </c>
      <c r="B24" s="2" t="s">
        <v>1829</v>
      </c>
      <c r="C24" s="2" t="s">
        <v>1402</v>
      </c>
      <c r="D24" s="2" t="s">
        <v>589</v>
      </c>
      <c r="E24" s="2" t="s">
        <v>19</v>
      </c>
      <c r="F24" s="15" t="s">
        <v>29</v>
      </c>
      <c r="G24" s="15" t="s">
        <v>1852</v>
      </c>
      <c r="H24" s="30" t="s">
        <v>2000</v>
      </c>
      <c r="I24" s="2" t="s">
        <v>19</v>
      </c>
      <c r="J24" s="2">
        <v>21</v>
      </c>
      <c r="K24" s="2">
        <v>29</v>
      </c>
      <c r="L24" s="2">
        <v>25</v>
      </c>
      <c r="M24" s="2">
        <v>29</v>
      </c>
      <c r="N24" s="2">
        <v>19</v>
      </c>
      <c r="O24" s="19">
        <v>27</v>
      </c>
      <c r="Q24" s="2" t="s">
        <v>19</v>
      </c>
      <c r="R24" s="4" t="s">
        <v>30</v>
      </c>
      <c r="S24" s="42">
        <f>S4/$Y$24*100</f>
        <v>0.46511627906976744</v>
      </c>
      <c r="T24" s="42">
        <f t="shared" ref="T24:X24" si="2">T4/$Y$24*100</f>
        <v>9.3023255813953494</v>
      </c>
      <c r="U24" s="42">
        <f t="shared" si="2"/>
        <v>0.93023255813953487</v>
      </c>
      <c r="V24" s="42">
        <f t="shared" si="2"/>
        <v>0.46511627906976744</v>
      </c>
      <c r="W24" s="42">
        <f t="shared" si="2"/>
        <v>2.3255813953488373</v>
      </c>
      <c r="X24" s="42">
        <f t="shared" si="2"/>
        <v>19.534883720930232</v>
      </c>
      <c r="Y24">
        <f>COUNTIF(I:I,Q24)</f>
        <v>215</v>
      </c>
    </row>
    <row r="25" spans="1:25" ht="15.75" customHeight="1">
      <c r="A25" s="19" t="s">
        <v>1365</v>
      </c>
      <c r="B25" s="2" t="s">
        <v>1836</v>
      </c>
      <c r="C25" s="2" t="s">
        <v>1366</v>
      </c>
      <c r="D25" s="2" t="s">
        <v>1065</v>
      </c>
      <c r="E25" s="2" t="s">
        <v>19</v>
      </c>
      <c r="F25" s="15" t="s">
        <v>29</v>
      </c>
      <c r="G25" s="15" t="s">
        <v>1852</v>
      </c>
      <c r="H25" s="30" t="s">
        <v>2000</v>
      </c>
      <c r="I25" s="2" t="s">
        <v>19</v>
      </c>
      <c r="J25" s="2">
        <v>23</v>
      </c>
      <c r="K25" s="2">
        <v>28</v>
      </c>
      <c r="L25" s="2">
        <v>30</v>
      </c>
      <c r="M25" s="2">
        <v>31</v>
      </c>
      <c r="N25" s="2">
        <v>22</v>
      </c>
      <c r="O25" s="19">
        <v>26</v>
      </c>
      <c r="Q25" s="2" t="s">
        <v>19</v>
      </c>
      <c r="R25" s="8" t="s">
        <v>34</v>
      </c>
      <c r="S25" s="42">
        <f t="shared" ref="S25:X25" si="3">S5/$Y$24*100</f>
        <v>1.3953488372093024</v>
      </c>
      <c r="T25" s="42">
        <f t="shared" si="3"/>
        <v>0</v>
      </c>
      <c r="U25" s="42">
        <f t="shared" si="3"/>
        <v>1.3953488372093024</v>
      </c>
      <c r="V25" s="42">
        <f t="shared" si="3"/>
        <v>0</v>
      </c>
      <c r="W25" s="42">
        <f t="shared" si="3"/>
        <v>0</v>
      </c>
      <c r="X25" s="42">
        <f t="shared" si="3"/>
        <v>0</v>
      </c>
      <c r="Y25">
        <f>COUNTIF(I:I,Q25)</f>
        <v>215</v>
      </c>
    </row>
    <row r="26" spans="1:25" ht="15.75" customHeight="1">
      <c r="A26" s="19" t="s">
        <v>1452</v>
      </c>
      <c r="B26" s="2" t="s">
        <v>1825</v>
      </c>
      <c r="C26" s="2" t="s">
        <v>1453</v>
      </c>
      <c r="D26" s="2" t="s">
        <v>327</v>
      </c>
      <c r="E26" s="2" t="s">
        <v>19</v>
      </c>
      <c r="F26" s="15" t="s">
        <v>29</v>
      </c>
      <c r="G26" s="15" t="s">
        <v>1843</v>
      </c>
      <c r="H26" s="30" t="s">
        <v>2000</v>
      </c>
      <c r="I26" s="2" t="s">
        <v>19</v>
      </c>
      <c r="J26" s="2">
        <v>26</v>
      </c>
      <c r="K26" s="2">
        <v>29</v>
      </c>
      <c r="L26" s="2">
        <v>30</v>
      </c>
      <c r="M26" s="2">
        <v>36</v>
      </c>
      <c r="N26" s="2">
        <v>27</v>
      </c>
      <c r="O26" s="19">
        <v>27</v>
      </c>
      <c r="Q26" s="2" t="s">
        <v>19</v>
      </c>
      <c r="R26" s="9" t="s">
        <v>38</v>
      </c>
      <c r="S26" s="42">
        <f t="shared" ref="S26:X26" si="4">S6/$Y$24*100</f>
        <v>98.139534883720927</v>
      </c>
      <c r="T26" s="42">
        <f t="shared" si="4"/>
        <v>90.697674418604649</v>
      </c>
      <c r="U26" s="42">
        <f t="shared" si="4"/>
        <v>97.674418604651152</v>
      </c>
      <c r="V26" s="42">
        <f t="shared" si="4"/>
        <v>99.534883720930239</v>
      </c>
      <c r="W26" s="42">
        <f t="shared" si="4"/>
        <v>97.674418604651152</v>
      </c>
      <c r="X26" s="42">
        <f t="shared" si="4"/>
        <v>80.465116279069775</v>
      </c>
      <c r="Y26">
        <f>COUNTIF(I:I,Q26)</f>
        <v>215</v>
      </c>
    </row>
    <row r="27" spans="1:25" ht="15.75" customHeight="1">
      <c r="A27" s="2" t="s">
        <v>1290</v>
      </c>
      <c r="B27" s="2" t="s">
        <v>1162</v>
      </c>
      <c r="C27" s="2" t="s">
        <v>1291</v>
      </c>
      <c r="D27" s="2" t="s">
        <v>1292</v>
      </c>
      <c r="E27" s="2" t="s">
        <v>19</v>
      </c>
      <c r="F27" s="15" t="s">
        <v>29</v>
      </c>
      <c r="G27" s="15" t="s">
        <v>1852</v>
      </c>
      <c r="H27" s="30" t="s">
        <v>2000</v>
      </c>
      <c r="I27" s="2" t="s">
        <v>19</v>
      </c>
      <c r="J27" s="2">
        <v>20</v>
      </c>
      <c r="K27" s="20">
        <v>23</v>
      </c>
      <c r="L27" s="2">
        <v>22</v>
      </c>
      <c r="M27" s="2">
        <v>24</v>
      </c>
      <c r="N27" s="2">
        <v>17</v>
      </c>
      <c r="O27" s="19">
        <v>23</v>
      </c>
      <c r="Q27" s="2" t="s">
        <v>19</v>
      </c>
      <c r="R27" s="44" t="s">
        <v>1869</v>
      </c>
      <c r="S27" s="43">
        <f>S24+S25</f>
        <v>1.8604651162790697</v>
      </c>
      <c r="T27" s="43">
        <f t="shared" ref="T27:X27" si="5">T24+T25</f>
        <v>9.3023255813953494</v>
      </c>
      <c r="U27" s="43">
        <f t="shared" si="5"/>
        <v>2.3255813953488373</v>
      </c>
      <c r="V27" s="43">
        <f t="shared" si="5"/>
        <v>0.46511627906976744</v>
      </c>
      <c r="W27" s="43">
        <f t="shared" si="5"/>
        <v>2.3255813953488373</v>
      </c>
      <c r="X27" s="43">
        <f t="shared" si="5"/>
        <v>19.534883720930232</v>
      </c>
      <c r="Y27">
        <f>COUNTIF(I:I,Q27)</f>
        <v>215</v>
      </c>
    </row>
    <row r="28" spans="1:25" ht="15.75" customHeight="1">
      <c r="A28" s="19" t="s">
        <v>1393</v>
      </c>
      <c r="B28" s="2" t="s">
        <v>1825</v>
      </c>
      <c r="C28" s="2" t="s">
        <v>1394</v>
      </c>
      <c r="D28" s="2" t="s">
        <v>1395</v>
      </c>
      <c r="E28" s="2" t="s">
        <v>19</v>
      </c>
      <c r="F28" s="15" t="s">
        <v>29</v>
      </c>
      <c r="G28" s="15" t="s">
        <v>1852</v>
      </c>
      <c r="H28" s="30" t="s">
        <v>2000</v>
      </c>
      <c r="I28" s="2" t="s">
        <v>19</v>
      </c>
      <c r="J28" s="2">
        <v>22</v>
      </c>
      <c r="K28" s="2">
        <v>26</v>
      </c>
      <c r="L28" s="2">
        <v>28</v>
      </c>
      <c r="M28" s="2">
        <v>27</v>
      </c>
      <c r="N28" s="2">
        <v>32</v>
      </c>
      <c r="O28" s="19">
        <v>26</v>
      </c>
      <c r="S28" s="43"/>
      <c r="T28" s="43"/>
      <c r="U28" s="43"/>
      <c r="V28" s="43"/>
      <c r="W28" s="43"/>
      <c r="X28" s="43"/>
    </row>
    <row r="29" spans="1:25" ht="15.75" customHeight="1">
      <c r="A29" s="2" t="s">
        <v>1665</v>
      </c>
      <c r="B29" s="2" t="s">
        <v>1162</v>
      </c>
      <c r="C29" s="2" t="s">
        <v>1666</v>
      </c>
      <c r="D29" s="2" t="s">
        <v>329</v>
      </c>
      <c r="E29" s="2" t="s">
        <v>19</v>
      </c>
      <c r="F29" s="15" t="s">
        <v>29</v>
      </c>
      <c r="G29" s="15" t="s">
        <v>1844</v>
      </c>
      <c r="H29" s="30" t="s">
        <v>2000</v>
      </c>
      <c r="I29" s="2" t="s">
        <v>19</v>
      </c>
      <c r="J29" s="2">
        <v>28</v>
      </c>
      <c r="K29" s="2">
        <v>25</v>
      </c>
      <c r="L29" s="2">
        <v>27</v>
      </c>
      <c r="M29" s="2">
        <v>32</v>
      </c>
      <c r="N29" s="2">
        <v>23</v>
      </c>
      <c r="O29" s="19">
        <v>31</v>
      </c>
      <c r="Q29" s="2" t="s">
        <v>14</v>
      </c>
      <c r="R29" s="4" t="s">
        <v>30</v>
      </c>
      <c r="S29" s="43">
        <f>S9/$Y$29*100</f>
        <v>0</v>
      </c>
      <c r="T29" s="43">
        <f t="shared" ref="T29:X29" si="6">T9/$Y$29*100</f>
        <v>14.102564102564102</v>
      </c>
      <c r="U29" s="43">
        <f t="shared" si="6"/>
        <v>1.2820512820512819</v>
      </c>
      <c r="V29" s="43">
        <f t="shared" si="6"/>
        <v>0</v>
      </c>
      <c r="W29" s="43">
        <f t="shared" si="6"/>
        <v>8.9743589743589745</v>
      </c>
      <c r="X29" s="43">
        <f t="shared" si="6"/>
        <v>20.512820512820511</v>
      </c>
      <c r="Y29">
        <f>COUNTIF(I:I,Q29)</f>
        <v>78</v>
      </c>
    </row>
    <row r="30" spans="1:25" ht="15.75" customHeight="1">
      <c r="A30" s="2" t="s">
        <v>1715</v>
      </c>
      <c r="B30" s="2" t="s">
        <v>1826</v>
      </c>
      <c r="C30" s="2" t="s">
        <v>1716</v>
      </c>
      <c r="D30" s="2" t="s">
        <v>1717</v>
      </c>
      <c r="E30" s="2" t="s">
        <v>19</v>
      </c>
      <c r="F30" s="15" t="s">
        <v>13</v>
      </c>
      <c r="G30" s="15" t="s">
        <v>1844</v>
      </c>
      <c r="H30" s="30" t="s">
        <v>2000</v>
      </c>
      <c r="I30" s="2" t="s">
        <v>19</v>
      </c>
      <c r="J30" s="2">
        <v>36</v>
      </c>
      <c r="K30" s="2">
        <v>32</v>
      </c>
      <c r="L30" s="2">
        <v>33</v>
      </c>
      <c r="M30" s="2">
        <v>36</v>
      </c>
      <c r="N30" s="2">
        <v>33</v>
      </c>
      <c r="O30" s="19">
        <v>33</v>
      </c>
      <c r="Q30" s="2" t="s">
        <v>14</v>
      </c>
      <c r="R30" s="8" t="s">
        <v>34</v>
      </c>
      <c r="S30" s="43">
        <f t="shared" ref="S30:X30" si="7">S10/$Y$29*100</f>
        <v>0</v>
      </c>
      <c r="T30" s="43">
        <f t="shared" si="7"/>
        <v>0</v>
      </c>
      <c r="U30" s="43">
        <f t="shared" si="7"/>
        <v>2.5641025641025639</v>
      </c>
      <c r="V30" s="43">
        <f t="shared" si="7"/>
        <v>0</v>
      </c>
      <c r="W30" s="43">
        <f t="shared" si="7"/>
        <v>0</v>
      </c>
      <c r="X30" s="43">
        <f t="shared" si="7"/>
        <v>0</v>
      </c>
      <c r="Y30">
        <f t="shared" ref="Y30:Y32" si="8">COUNTIF(I:I,Q30)</f>
        <v>78</v>
      </c>
    </row>
    <row r="31" spans="1:25" ht="15.75" customHeight="1">
      <c r="A31" s="19" t="s">
        <v>1320</v>
      </c>
      <c r="B31" s="2" t="s">
        <v>1410</v>
      </c>
      <c r="C31" s="2" t="s">
        <v>1321</v>
      </c>
      <c r="D31" s="2" t="s">
        <v>1322</v>
      </c>
      <c r="E31" s="2" t="s">
        <v>19</v>
      </c>
      <c r="F31" s="15" t="s">
        <v>29</v>
      </c>
      <c r="G31" s="15" t="s">
        <v>1852</v>
      </c>
      <c r="H31" s="30" t="s">
        <v>2000</v>
      </c>
      <c r="I31" s="2" t="s">
        <v>19</v>
      </c>
      <c r="J31" s="2">
        <v>23</v>
      </c>
      <c r="K31" s="20">
        <v>24</v>
      </c>
      <c r="L31" s="2">
        <v>22</v>
      </c>
      <c r="M31" s="2">
        <v>27</v>
      </c>
      <c r="N31" s="2">
        <v>21</v>
      </c>
      <c r="O31" s="19">
        <v>24</v>
      </c>
      <c r="Q31" s="2" t="s">
        <v>14</v>
      </c>
      <c r="R31" s="9" t="s">
        <v>38</v>
      </c>
      <c r="S31" s="43">
        <f t="shared" ref="S31:X31" si="9">S11/$Y$29*100</f>
        <v>100</v>
      </c>
      <c r="T31" s="43">
        <f t="shared" si="9"/>
        <v>85.897435897435898</v>
      </c>
      <c r="U31" s="43">
        <f t="shared" si="9"/>
        <v>96.15384615384616</v>
      </c>
      <c r="V31" s="43">
        <f t="shared" si="9"/>
        <v>100</v>
      </c>
      <c r="W31" s="43">
        <f t="shared" si="9"/>
        <v>91.025641025641022</v>
      </c>
      <c r="X31" s="43">
        <f t="shared" si="9"/>
        <v>79.487179487179489</v>
      </c>
      <c r="Y31">
        <f t="shared" si="8"/>
        <v>78</v>
      </c>
    </row>
    <row r="32" spans="1:25" ht="15.75" customHeight="1">
      <c r="A32" s="19" t="s">
        <v>1493</v>
      </c>
      <c r="B32" s="2" t="s">
        <v>1834</v>
      </c>
      <c r="C32" s="2" t="s">
        <v>1494</v>
      </c>
      <c r="D32" s="2" t="s">
        <v>1306</v>
      </c>
      <c r="E32" s="2" t="s">
        <v>19</v>
      </c>
      <c r="F32" s="15" t="s">
        <v>29</v>
      </c>
      <c r="G32" s="15" t="s">
        <v>1852</v>
      </c>
      <c r="H32" s="30" t="s">
        <v>2000</v>
      </c>
      <c r="I32" s="2" t="s">
        <v>19</v>
      </c>
      <c r="J32" s="2">
        <v>24</v>
      </c>
      <c r="K32" s="2">
        <v>27</v>
      </c>
      <c r="L32" s="2">
        <v>24</v>
      </c>
      <c r="M32" s="2">
        <v>29</v>
      </c>
      <c r="N32" s="2">
        <v>24</v>
      </c>
      <c r="O32" s="19">
        <v>28</v>
      </c>
      <c r="Q32" s="2" t="s">
        <v>14</v>
      </c>
      <c r="R32" s="44" t="s">
        <v>1869</v>
      </c>
      <c r="S32" s="43">
        <f>S29+S30</f>
        <v>0</v>
      </c>
      <c r="T32" s="43">
        <f t="shared" ref="T32:X32" si="10">T29+T30</f>
        <v>14.102564102564102</v>
      </c>
      <c r="U32" s="43">
        <f t="shared" si="10"/>
        <v>3.8461538461538458</v>
      </c>
      <c r="V32" s="43">
        <f t="shared" si="10"/>
        <v>0</v>
      </c>
      <c r="W32" s="43">
        <f t="shared" si="10"/>
        <v>8.9743589743589745</v>
      </c>
      <c r="X32" s="43">
        <f t="shared" si="10"/>
        <v>20.512820512820511</v>
      </c>
      <c r="Y32">
        <f t="shared" si="8"/>
        <v>78</v>
      </c>
    </row>
    <row r="33" spans="1:25" ht="15.75" customHeight="1">
      <c r="A33" s="2" t="s">
        <v>1304</v>
      </c>
      <c r="B33" s="2" t="s">
        <v>1825</v>
      </c>
      <c r="C33" s="2" t="s">
        <v>1305</v>
      </c>
      <c r="D33" s="2" t="s">
        <v>1306</v>
      </c>
      <c r="E33" s="2" t="s">
        <v>19</v>
      </c>
      <c r="F33" s="15" t="s">
        <v>29</v>
      </c>
      <c r="G33" s="15" t="s">
        <v>1852</v>
      </c>
      <c r="H33" s="30" t="s">
        <v>2000</v>
      </c>
      <c r="I33" s="2" t="s">
        <v>19</v>
      </c>
      <c r="J33" s="2">
        <v>20</v>
      </c>
      <c r="K33" s="20">
        <v>24</v>
      </c>
      <c r="L33" s="2">
        <v>25</v>
      </c>
      <c r="M33" s="2">
        <v>24</v>
      </c>
      <c r="N33" s="2">
        <v>24</v>
      </c>
      <c r="O33" s="19">
        <v>23</v>
      </c>
    </row>
    <row r="34" spans="1:25" ht="15.75" customHeight="1">
      <c r="A34" s="2" t="s">
        <v>1343</v>
      </c>
      <c r="B34" s="2" t="s">
        <v>1162</v>
      </c>
      <c r="C34" s="2" t="s">
        <v>1344</v>
      </c>
      <c r="D34" s="2" t="s">
        <v>1345</v>
      </c>
      <c r="E34" s="2" t="s">
        <v>19</v>
      </c>
      <c r="F34" s="15" t="s">
        <v>29</v>
      </c>
      <c r="G34" s="15" t="s">
        <v>1852</v>
      </c>
      <c r="H34" s="30" t="s">
        <v>2000</v>
      </c>
      <c r="I34" s="2" t="s">
        <v>19</v>
      </c>
      <c r="J34" s="2">
        <v>22</v>
      </c>
      <c r="K34" s="2">
        <v>26</v>
      </c>
      <c r="L34" s="2">
        <v>26</v>
      </c>
      <c r="M34" s="2">
        <v>27</v>
      </c>
      <c r="N34" s="19">
        <v>21</v>
      </c>
      <c r="O34" s="19">
        <v>25</v>
      </c>
      <c r="Q34" s="41" t="s">
        <v>1870</v>
      </c>
      <c r="R34" s="4" t="s">
        <v>30</v>
      </c>
      <c r="S34" s="43">
        <f>((S4+S9)/($Y$24+$Y$29))*100</f>
        <v>0.34129692832764508</v>
      </c>
      <c r="T34" s="43">
        <f t="shared" ref="T34:Y34" si="11">((T4+T9)/($Y$24+$Y$29))*100</f>
        <v>10.580204778156997</v>
      </c>
      <c r="U34" s="43">
        <f t="shared" si="11"/>
        <v>1.0238907849829351</v>
      </c>
      <c r="V34" s="43">
        <f t="shared" si="11"/>
        <v>0.34129692832764508</v>
      </c>
      <c r="W34" s="43">
        <f t="shared" si="11"/>
        <v>4.0955631399317403</v>
      </c>
      <c r="X34" s="43">
        <f t="shared" si="11"/>
        <v>19.795221843003414</v>
      </c>
      <c r="Y34" s="43">
        <f t="shared" si="11"/>
        <v>0</v>
      </c>
    </row>
    <row r="35" spans="1:25" ht="15.75" customHeight="1">
      <c r="A35" s="2" t="s">
        <v>1249</v>
      </c>
      <c r="B35" s="2" t="s">
        <v>1825</v>
      </c>
      <c r="C35" s="2" t="s">
        <v>1250</v>
      </c>
      <c r="D35" s="2" t="s">
        <v>1251</v>
      </c>
      <c r="E35" s="2" t="s">
        <v>19</v>
      </c>
      <c r="F35" s="15" t="s">
        <v>29</v>
      </c>
      <c r="G35" s="15" t="s">
        <v>1844</v>
      </c>
      <c r="H35" s="30" t="s">
        <v>2000</v>
      </c>
      <c r="I35" s="2" t="s">
        <v>19</v>
      </c>
      <c r="J35" s="2">
        <v>26</v>
      </c>
      <c r="K35" s="2">
        <v>31</v>
      </c>
      <c r="L35" s="2">
        <v>34</v>
      </c>
      <c r="M35" s="2">
        <v>36</v>
      </c>
      <c r="N35" s="2">
        <v>26</v>
      </c>
      <c r="O35" s="4">
        <v>10</v>
      </c>
      <c r="Q35" s="41" t="s">
        <v>1870</v>
      </c>
      <c r="R35" s="8" t="s">
        <v>34</v>
      </c>
      <c r="S35" s="43">
        <f t="shared" ref="S35:Y35" si="12">((S5+S10)/($Y$24+$Y$29))*100</f>
        <v>1.0238907849829351</v>
      </c>
      <c r="T35" s="43">
        <f t="shared" si="12"/>
        <v>0</v>
      </c>
      <c r="U35" s="43">
        <f t="shared" si="12"/>
        <v>1.7064846416382253</v>
      </c>
      <c r="V35" s="43">
        <f t="shared" si="12"/>
        <v>0</v>
      </c>
      <c r="W35" s="43">
        <f t="shared" si="12"/>
        <v>0</v>
      </c>
      <c r="X35" s="43">
        <f t="shared" si="12"/>
        <v>0</v>
      </c>
      <c r="Y35" s="43">
        <f t="shared" si="12"/>
        <v>0</v>
      </c>
    </row>
    <row r="36" spans="1:25" ht="15.75" customHeight="1">
      <c r="A36" s="19" t="s">
        <v>1389</v>
      </c>
      <c r="B36" s="2" t="s">
        <v>1162</v>
      </c>
      <c r="C36" s="2" t="s">
        <v>1390</v>
      </c>
      <c r="D36" s="2" t="s">
        <v>543</v>
      </c>
      <c r="E36" s="2" t="s">
        <v>19</v>
      </c>
      <c r="F36" s="15" t="s">
        <v>29</v>
      </c>
      <c r="G36" s="15" t="s">
        <v>1852</v>
      </c>
      <c r="H36" s="30" t="s">
        <v>2000</v>
      </c>
      <c r="I36" s="2" t="s">
        <v>19</v>
      </c>
      <c r="J36" s="2">
        <v>24</v>
      </c>
      <c r="K36" s="2">
        <v>29</v>
      </c>
      <c r="L36" s="2">
        <v>30</v>
      </c>
      <c r="M36" s="2">
        <v>30</v>
      </c>
      <c r="N36" s="2">
        <v>26</v>
      </c>
      <c r="O36" s="19">
        <v>26</v>
      </c>
      <c r="Q36" s="41" t="s">
        <v>1870</v>
      </c>
      <c r="R36" s="9" t="s">
        <v>38</v>
      </c>
      <c r="S36" s="43">
        <f t="shared" ref="S36:Y36" si="13">((S6+S11)/($Y$24+$Y$29))*100</f>
        <v>98.634812286689424</v>
      </c>
      <c r="T36" s="43">
        <f t="shared" si="13"/>
        <v>89.419795221843003</v>
      </c>
      <c r="U36" s="43">
        <f t="shared" si="13"/>
        <v>97.269624573378849</v>
      </c>
      <c r="V36" s="43">
        <f t="shared" si="13"/>
        <v>99.658703071672349</v>
      </c>
      <c r="W36" s="43">
        <f t="shared" si="13"/>
        <v>95.904436860068259</v>
      </c>
      <c r="X36" s="43">
        <f t="shared" si="13"/>
        <v>80.204778156996596</v>
      </c>
      <c r="Y36" s="43">
        <f t="shared" si="13"/>
        <v>0</v>
      </c>
    </row>
    <row r="37" spans="1:25" ht="15.75" customHeight="1">
      <c r="A37" s="2" t="s">
        <v>1661</v>
      </c>
      <c r="B37" s="2" t="s">
        <v>1825</v>
      </c>
      <c r="C37" s="2" t="s">
        <v>1662</v>
      </c>
      <c r="D37" s="2" t="s">
        <v>1086</v>
      </c>
      <c r="E37" s="2" t="s">
        <v>19</v>
      </c>
      <c r="F37" s="15" t="s">
        <v>29</v>
      </c>
      <c r="G37" s="15" t="s">
        <v>1852</v>
      </c>
      <c r="H37" s="30" t="s">
        <v>2000</v>
      </c>
      <c r="I37" s="2" t="s">
        <v>19</v>
      </c>
      <c r="J37" s="2">
        <v>23</v>
      </c>
      <c r="K37" s="2">
        <v>30</v>
      </c>
      <c r="L37" s="2">
        <v>31</v>
      </c>
      <c r="M37" s="2">
        <v>36</v>
      </c>
      <c r="N37" s="2">
        <v>32</v>
      </c>
      <c r="O37" s="19">
        <v>30</v>
      </c>
      <c r="Q37" s="41" t="s">
        <v>1870</v>
      </c>
      <c r="R37" s="44" t="s">
        <v>1869</v>
      </c>
      <c r="S37" s="43">
        <f>S34+S35</f>
        <v>1.3651877133105801</v>
      </c>
      <c r="T37" s="43">
        <f t="shared" ref="T37:Y37" si="14">T34+T35</f>
        <v>10.580204778156997</v>
      </c>
      <c r="U37" s="43">
        <f t="shared" si="14"/>
        <v>2.7303754266211602</v>
      </c>
      <c r="V37" s="43">
        <f t="shared" si="14"/>
        <v>0.34129692832764508</v>
      </c>
      <c r="W37" s="43">
        <f t="shared" si="14"/>
        <v>4.0955631399317403</v>
      </c>
      <c r="X37" s="43">
        <f t="shared" si="14"/>
        <v>19.795221843003414</v>
      </c>
      <c r="Y37" s="43">
        <f t="shared" si="14"/>
        <v>0</v>
      </c>
    </row>
    <row r="38" spans="1:25" ht="15.75" customHeight="1">
      <c r="A38" s="19" t="s">
        <v>1713</v>
      </c>
      <c r="B38" s="2" t="s">
        <v>1825</v>
      </c>
      <c r="C38" s="2" t="s">
        <v>1714</v>
      </c>
      <c r="D38" s="2" t="s">
        <v>526</v>
      </c>
      <c r="E38" s="2" t="s">
        <v>19</v>
      </c>
      <c r="F38" s="15" t="s">
        <v>29</v>
      </c>
      <c r="G38" s="15" t="s">
        <v>1852</v>
      </c>
      <c r="H38" s="30" t="s">
        <v>2000</v>
      </c>
      <c r="I38" s="2" t="s">
        <v>19</v>
      </c>
      <c r="J38" s="2">
        <v>26</v>
      </c>
      <c r="K38" s="2">
        <v>34</v>
      </c>
      <c r="L38" s="2">
        <v>34</v>
      </c>
      <c r="M38" s="2">
        <v>32</v>
      </c>
      <c r="N38" s="2">
        <v>30</v>
      </c>
      <c r="O38" s="19">
        <v>33</v>
      </c>
    </row>
    <row r="39" spans="1:25" ht="15.75" customHeight="1">
      <c r="A39" s="19" t="s">
        <v>1458</v>
      </c>
      <c r="B39" s="2" t="s">
        <v>1162</v>
      </c>
      <c r="C39" s="2" t="s">
        <v>1459</v>
      </c>
      <c r="D39" s="2" t="s">
        <v>115</v>
      </c>
      <c r="E39" s="2" t="s">
        <v>19</v>
      </c>
      <c r="F39" s="15" t="s">
        <v>29</v>
      </c>
      <c r="G39" s="15" t="s">
        <v>1852</v>
      </c>
      <c r="H39" s="30" t="s">
        <v>2000</v>
      </c>
      <c r="I39" s="2" t="s">
        <v>19</v>
      </c>
      <c r="J39" s="2">
        <v>24</v>
      </c>
      <c r="K39" s="2">
        <v>30</v>
      </c>
      <c r="L39" s="2">
        <v>28</v>
      </c>
      <c r="M39" s="2">
        <v>29</v>
      </c>
      <c r="N39" s="2">
        <v>29</v>
      </c>
      <c r="O39" s="19">
        <v>27</v>
      </c>
    </row>
    <row r="40" spans="1:25" ht="15.75" customHeight="1">
      <c r="A40" s="2" t="s">
        <v>1580</v>
      </c>
      <c r="B40" s="2" t="s">
        <v>1834</v>
      </c>
      <c r="C40" s="2" t="s">
        <v>1581</v>
      </c>
      <c r="D40" s="2" t="s">
        <v>115</v>
      </c>
      <c r="E40" s="2" t="s">
        <v>19</v>
      </c>
      <c r="F40" s="15" t="s">
        <v>29</v>
      </c>
      <c r="G40" s="15" t="s">
        <v>1852</v>
      </c>
      <c r="H40" s="30" t="s">
        <v>2000</v>
      </c>
      <c r="I40" s="2" t="s">
        <v>19</v>
      </c>
      <c r="J40" s="2">
        <v>25</v>
      </c>
      <c r="K40" s="2">
        <v>32</v>
      </c>
      <c r="L40" s="2">
        <v>35</v>
      </c>
      <c r="M40" s="2">
        <v>35</v>
      </c>
      <c r="N40" s="2">
        <v>29</v>
      </c>
      <c r="O40" s="19">
        <v>29</v>
      </c>
    </row>
    <row r="41" spans="1:25" ht="15.75" customHeight="1">
      <c r="A41" s="2" t="s">
        <v>1166</v>
      </c>
      <c r="B41" s="2" t="s">
        <v>1162</v>
      </c>
      <c r="C41" s="2" t="s">
        <v>1167</v>
      </c>
      <c r="D41" s="2" t="s">
        <v>491</v>
      </c>
      <c r="E41" s="2" t="s">
        <v>19</v>
      </c>
      <c r="F41" s="15" t="s">
        <v>29</v>
      </c>
      <c r="G41" s="15" t="s">
        <v>1852</v>
      </c>
      <c r="H41" s="30" t="s">
        <v>2000</v>
      </c>
      <c r="I41" s="2" t="s">
        <v>19</v>
      </c>
      <c r="J41" s="2">
        <v>28</v>
      </c>
      <c r="K41" s="2">
        <v>28</v>
      </c>
      <c r="L41" s="2">
        <v>26</v>
      </c>
      <c r="M41" s="2">
        <v>30</v>
      </c>
      <c r="N41" s="2">
        <v>16</v>
      </c>
      <c r="O41" s="4">
        <v>8</v>
      </c>
    </row>
    <row r="42" spans="1:25" ht="15.75" customHeight="1">
      <c r="A42" s="2" t="s">
        <v>1582</v>
      </c>
      <c r="B42" s="2" t="s">
        <v>1829</v>
      </c>
      <c r="C42" s="2" t="s">
        <v>1583</v>
      </c>
      <c r="D42" s="2" t="s">
        <v>491</v>
      </c>
      <c r="E42" s="2" t="s">
        <v>19</v>
      </c>
      <c r="F42" s="15" t="s">
        <v>29</v>
      </c>
      <c r="G42" s="15" t="s">
        <v>1852</v>
      </c>
      <c r="H42" s="30" t="s">
        <v>2000</v>
      </c>
      <c r="I42" s="2" t="s">
        <v>19</v>
      </c>
      <c r="J42" s="2">
        <v>18</v>
      </c>
      <c r="K42" s="2">
        <v>30</v>
      </c>
      <c r="L42" s="24">
        <v>19</v>
      </c>
      <c r="M42" s="2">
        <v>22</v>
      </c>
      <c r="N42" s="2">
        <v>30</v>
      </c>
      <c r="O42" s="19">
        <v>29</v>
      </c>
    </row>
    <row r="43" spans="1:25" ht="15.75" customHeight="1">
      <c r="A43" s="2" t="s">
        <v>1266</v>
      </c>
      <c r="B43" s="2" t="s">
        <v>1824</v>
      </c>
      <c r="C43" s="2" t="s">
        <v>1267</v>
      </c>
      <c r="D43" s="2" t="s">
        <v>1268</v>
      </c>
      <c r="E43" s="2" t="s">
        <v>19</v>
      </c>
      <c r="F43" s="15" t="s">
        <v>29</v>
      </c>
      <c r="G43" s="15" t="s">
        <v>1844</v>
      </c>
      <c r="H43" s="30" t="s">
        <v>2000</v>
      </c>
      <c r="I43" s="2" t="s">
        <v>19</v>
      </c>
      <c r="J43" s="2">
        <v>22</v>
      </c>
      <c r="K43" s="20">
        <v>23</v>
      </c>
      <c r="L43" s="24">
        <v>20</v>
      </c>
      <c r="M43" s="2">
        <v>30</v>
      </c>
      <c r="N43" s="2">
        <v>20</v>
      </c>
      <c r="O43" s="4">
        <v>12</v>
      </c>
    </row>
    <row r="44" spans="1:25" ht="15.75" customHeight="1">
      <c r="A44" s="19" t="s">
        <v>1227</v>
      </c>
      <c r="B44" s="2" t="s">
        <v>1825</v>
      </c>
      <c r="C44" s="2" t="s">
        <v>1228</v>
      </c>
      <c r="D44" s="2" t="s">
        <v>1229</v>
      </c>
      <c r="E44" s="2" t="s">
        <v>19</v>
      </c>
      <c r="F44" s="15" t="s">
        <v>29</v>
      </c>
      <c r="G44" s="15" t="s">
        <v>1852</v>
      </c>
      <c r="H44" s="30" t="s">
        <v>2000</v>
      </c>
      <c r="I44" s="2" t="s">
        <v>19</v>
      </c>
      <c r="J44" s="2">
        <v>22</v>
      </c>
      <c r="K44" s="2">
        <v>27</v>
      </c>
      <c r="L44" s="2">
        <v>27</v>
      </c>
      <c r="M44" s="2">
        <v>31</v>
      </c>
      <c r="N44" s="2">
        <v>18</v>
      </c>
      <c r="O44" s="4">
        <v>10</v>
      </c>
    </row>
    <row r="45" spans="1:25" ht="15.75" customHeight="1">
      <c r="A45" s="19" t="s">
        <v>1480</v>
      </c>
      <c r="B45" s="2" t="s">
        <v>1162</v>
      </c>
      <c r="C45" s="2" t="s">
        <v>1481</v>
      </c>
      <c r="D45" s="2" t="s">
        <v>1482</v>
      </c>
      <c r="E45" s="2" t="s">
        <v>19</v>
      </c>
      <c r="F45" s="15" t="s">
        <v>29</v>
      </c>
      <c r="G45" s="15" t="s">
        <v>1852</v>
      </c>
      <c r="H45" s="30" t="s">
        <v>2000</v>
      </c>
      <c r="I45" s="2" t="s">
        <v>19</v>
      </c>
      <c r="J45" s="2">
        <v>25</v>
      </c>
      <c r="K45" s="2">
        <v>29</v>
      </c>
      <c r="L45" s="2">
        <v>28</v>
      </c>
      <c r="M45" s="2">
        <v>27</v>
      </c>
      <c r="N45" s="2">
        <v>22</v>
      </c>
      <c r="O45" s="19">
        <v>28</v>
      </c>
    </row>
    <row r="46" spans="1:25" ht="15.75" customHeight="1">
      <c r="A46" s="19" t="s">
        <v>1232</v>
      </c>
      <c r="B46" s="2" t="s">
        <v>1838</v>
      </c>
      <c r="C46" s="2" t="s">
        <v>1233</v>
      </c>
      <c r="D46" s="2" t="s">
        <v>284</v>
      </c>
      <c r="E46" s="2" t="s">
        <v>19</v>
      </c>
      <c r="F46" s="15" t="s">
        <v>29</v>
      </c>
      <c r="G46" s="15" t="s">
        <v>1852</v>
      </c>
      <c r="H46" s="30" t="s">
        <v>2000</v>
      </c>
      <c r="I46" s="2" t="s">
        <v>19</v>
      </c>
      <c r="J46" s="2">
        <v>28</v>
      </c>
      <c r="K46" s="2">
        <v>34</v>
      </c>
      <c r="L46" s="2">
        <v>31</v>
      </c>
      <c r="M46" s="2">
        <v>33</v>
      </c>
      <c r="N46" s="2">
        <v>20</v>
      </c>
      <c r="O46" s="4">
        <v>10</v>
      </c>
    </row>
    <row r="47" spans="1:25" ht="15.75" customHeight="1">
      <c r="A47" s="19" t="s">
        <v>1188</v>
      </c>
      <c r="B47" s="2" t="s">
        <v>1834</v>
      </c>
      <c r="C47" s="2" t="s">
        <v>1189</v>
      </c>
      <c r="D47" s="2" t="s">
        <v>218</v>
      </c>
      <c r="E47" s="2" t="s">
        <v>19</v>
      </c>
      <c r="F47" s="15" t="s">
        <v>29</v>
      </c>
      <c r="G47" s="15" t="s">
        <v>1852</v>
      </c>
      <c r="H47" s="30" t="s">
        <v>2000</v>
      </c>
      <c r="I47" s="2" t="s">
        <v>19</v>
      </c>
      <c r="J47" s="2">
        <v>22</v>
      </c>
      <c r="K47" s="2">
        <v>29</v>
      </c>
      <c r="L47" s="2">
        <v>32</v>
      </c>
      <c r="M47" s="2">
        <v>32</v>
      </c>
      <c r="N47" s="20">
        <v>10</v>
      </c>
      <c r="O47" s="4">
        <v>9</v>
      </c>
    </row>
    <row r="48" spans="1:25" ht="15.75" customHeight="1">
      <c r="A48" s="2" t="s">
        <v>1336</v>
      </c>
      <c r="B48" s="2" t="s">
        <v>1823</v>
      </c>
      <c r="C48" s="2" t="s">
        <v>1337</v>
      </c>
      <c r="D48" s="2" t="s">
        <v>218</v>
      </c>
      <c r="E48" s="2" t="s">
        <v>19</v>
      </c>
      <c r="F48" s="15" t="s">
        <v>29</v>
      </c>
      <c r="G48" s="15" t="s">
        <v>1852</v>
      </c>
      <c r="H48" s="30" t="s">
        <v>2000</v>
      </c>
      <c r="I48" s="2" t="s">
        <v>19</v>
      </c>
      <c r="J48" s="2">
        <v>21</v>
      </c>
      <c r="K48" s="2">
        <v>32</v>
      </c>
      <c r="L48" s="2">
        <v>33</v>
      </c>
      <c r="M48" s="2">
        <v>35</v>
      </c>
      <c r="N48" s="2">
        <v>14</v>
      </c>
      <c r="O48" s="19">
        <v>25</v>
      </c>
    </row>
    <row r="49" spans="1:15" ht="15.75" customHeight="1">
      <c r="A49" s="2" t="s">
        <v>1247</v>
      </c>
      <c r="B49" s="2" t="s">
        <v>1829</v>
      </c>
      <c r="C49" s="2" t="s">
        <v>1248</v>
      </c>
      <c r="D49" s="2" t="s">
        <v>118</v>
      </c>
      <c r="E49" s="2" t="s">
        <v>19</v>
      </c>
      <c r="F49" s="15" t="s">
        <v>29</v>
      </c>
      <c r="G49" s="15" t="s">
        <v>1852</v>
      </c>
      <c r="H49" s="30" t="s">
        <v>2000</v>
      </c>
      <c r="I49" s="2" t="s">
        <v>19</v>
      </c>
      <c r="J49" s="2">
        <v>28</v>
      </c>
      <c r="K49" s="2">
        <v>31</v>
      </c>
      <c r="L49" s="2">
        <v>33</v>
      </c>
      <c r="M49" s="2">
        <v>33</v>
      </c>
      <c r="N49" s="2">
        <v>26</v>
      </c>
      <c r="O49" s="4">
        <v>10</v>
      </c>
    </row>
    <row r="50" spans="1:15" ht="15.75" customHeight="1">
      <c r="A50" s="2" t="s">
        <v>1554</v>
      </c>
      <c r="B50" s="2" t="s">
        <v>1834</v>
      </c>
      <c r="C50" s="2" t="s">
        <v>1555</v>
      </c>
      <c r="D50" s="2" t="s">
        <v>118</v>
      </c>
      <c r="E50" s="2" t="s">
        <v>19</v>
      </c>
      <c r="F50" s="15" t="s">
        <v>29</v>
      </c>
      <c r="G50" s="15" t="s">
        <v>1852</v>
      </c>
      <c r="H50" s="30" t="s">
        <v>2000</v>
      </c>
      <c r="I50" s="2" t="s">
        <v>19</v>
      </c>
      <c r="J50" s="2">
        <v>24</v>
      </c>
      <c r="K50" s="2">
        <v>27</v>
      </c>
      <c r="L50" s="2">
        <v>28</v>
      </c>
      <c r="M50" s="2">
        <v>30</v>
      </c>
      <c r="N50" s="2">
        <v>25</v>
      </c>
      <c r="O50" s="19">
        <v>29</v>
      </c>
    </row>
    <row r="51" spans="1:15" ht="15.75" customHeight="1">
      <c r="A51" s="2" t="s">
        <v>1574</v>
      </c>
      <c r="B51" s="2" t="s">
        <v>1825</v>
      </c>
      <c r="C51" s="2" t="s">
        <v>1575</v>
      </c>
      <c r="D51" s="2" t="s">
        <v>99</v>
      </c>
      <c r="E51" s="2" t="s">
        <v>19</v>
      </c>
      <c r="F51" s="15" t="s">
        <v>29</v>
      </c>
      <c r="G51" s="15" t="s">
        <v>1852</v>
      </c>
      <c r="H51" s="30" t="s">
        <v>2000</v>
      </c>
      <c r="I51" s="2" t="s">
        <v>19</v>
      </c>
      <c r="J51" s="2">
        <v>25</v>
      </c>
      <c r="K51" s="2">
        <v>27</v>
      </c>
      <c r="L51" s="2">
        <v>31</v>
      </c>
      <c r="M51" s="2">
        <v>29</v>
      </c>
      <c r="N51" s="2">
        <v>29</v>
      </c>
      <c r="O51" s="19">
        <v>29</v>
      </c>
    </row>
    <row r="52" spans="1:15" ht="15.75" customHeight="1">
      <c r="A52" s="2" t="s">
        <v>1657</v>
      </c>
      <c r="B52" s="2" t="s">
        <v>1827</v>
      </c>
      <c r="C52" s="2" t="s">
        <v>1658</v>
      </c>
      <c r="D52" s="2" t="s">
        <v>1659</v>
      </c>
      <c r="E52" s="2" t="s">
        <v>19</v>
      </c>
      <c r="F52" s="15" t="s">
        <v>29</v>
      </c>
      <c r="G52" s="15" t="s">
        <v>1843</v>
      </c>
      <c r="H52" s="30" t="s">
        <v>2000</v>
      </c>
      <c r="I52" s="2" t="s">
        <v>19</v>
      </c>
      <c r="J52" s="20">
        <v>10</v>
      </c>
      <c r="K52" s="2">
        <v>26</v>
      </c>
      <c r="L52" s="2">
        <v>29</v>
      </c>
      <c r="M52" s="20">
        <v>9</v>
      </c>
      <c r="N52" s="2">
        <v>30</v>
      </c>
      <c r="O52" s="19">
        <v>30</v>
      </c>
    </row>
    <row r="53" spans="1:15" ht="15.75" customHeight="1">
      <c r="A53" s="19" t="s">
        <v>1396</v>
      </c>
      <c r="B53" s="2" t="s">
        <v>1410</v>
      </c>
      <c r="C53" s="2" t="s">
        <v>1397</v>
      </c>
      <c r="D53" s="2" t="s">
        <v>316</v>
      </c>
      <c r="E53" s="2" t="s">
        <v>19</v>
      </c>
      <c r="F53" s="15" t="s">
        <v>29</v>
      </c>
      <c r="G53" s="15" t="s">
        <v>1852</v>
      </c>
      <c r="H53" s="30" t="s">
        <v>2000</v>
      </c>
      <c r="I53" s="2" t="s">
        <v>19</v>
      </c>
      <c r="J53" s="2">
        <v>23</v>
      </c>
      <c r="K53" s="20">
        <v>22</v>
      </c>
      <c r="L53" s="2">
        <v>22</v>
      </c>
      <c r="M53" s="2">
        <v>24</v>
      </c>
      <c r="N53" s="19">
        <v>13</v>
      </c>
      <c r="O53" s="19">
        <v>27</v>
      </c>
    </row>
    <row r="54" spans="1:15" ht="15.75" customHeight="1">
      <c r="A54" s="2" t="s">
        <v>1252</v>
      </c>
      <c r="B54" s="2" t="s">
        <v>1825</v>
      </c>
      <c r="C54" s="2" t="s">
        <v>1253</v>
      </c>
      <c r="D54" s="2" t="s">
        <v>316</v>
      </c>
      <c r="E54" s="2" t="s">
        <v>19</v>
      </c>
      <c r="F54" s="15" t="s">
        <v>29</v>
      </c>
      <c r="G54" s="15" t="s">
        <v>1852</v>
      </c>
      <c r="H54" s="30" t="s">
        <v>2000</v>
      </c>
      <c r="I54" s="2" t="s">
        <v>19</v>
      </c>
      <c r="J54" s="2">
        <v>26</v>
      </c>
      <c r="K54" s="19">
        <v>28</v>
      </c>
      <c r="L54" s="19">
        <v>31</v>
      </c>
      <c r="M54" s="2">
        <v>33</v>
      </c>
      <c r="N54" s="2">
        <v>27</v>
      </c>
      <c r="O54" s="4">
        <v>10</v>
      </c>
    </row>
    <row r="55" spans="1:15" ht="15.75" customHeight="1">
      <c r="A55" s="19" t="s">
        <v>1707</v>
      </c>
      <c r="B55" s="2" t="s">
        <v>1162</v>
      </c>
      <c r="C55" s="2" t="s">
        <v>1708</v>
      </c>
      <c r="D55" s="2" t="s">
        <v>316</v>
      </c>
      <c r="E55" s="2" t="s">
        <v>19</v>
      </c>
      <c r="F55" s="15" t="s">
        <v>29</v>
      </c>
      <c r="G55" s="15" t="s">
        <v>1852</v>
      </c>
      <c r="H55" s="30" t="s">
        <v>2000</v>
      </c>
      <c r="I55" s="2" t="s">
        <v>19</v>
      </c>
      <c r="J55" s="2">
        <v>27</v>
      </c>
      <c r="K55" s="2">
        <v>27</v>
      </c>
      <c r="L55" s="2">
        <v>30</v>
      </c>
      <c r="M55" s="2">
        <v>29</v>
      </c>
      <c r="N55" s="2">
        <v>15</v>
      </c>
      <c r="O55" s="19">
        <v>33</v>
      </c>
    </row>
    <row r="56" spans="1:15" ht="15.75" customHeight="1">
      <c r="A56" s="19" t="s">
        <v>1731</v>
      </c>
      <c r="B56" s="2" t="s">
        <v>1838</v>
      </c>
      <c r="C56" s="2" t="s">
        <v>1732</v>
      </c>
      <c r="D56" s="2" t="s">
        <v>1733</v>
      </c>
      <c r="E56" s="2" t="s">
        <v>19</v>
      </c>
      <c r="F56" s="15" t="s">
        <v>29</v>
      </c>
      <c r="G56" s="15" t="s">
        <v>1852</v>
      </c>
      <c r="H56" s="30" t="s">
        <v>2000</v>
      </c>
      <c r="I56" s="2" t="s">
        <v>19</v>
      </c>
      <c r="J56" s="2">
        <v>31</v>
      </c>
      <c r="K56" s="2">
        <v>36</v>
      </c>
      <c r="L56" s="2">
        <v>34</v>
      </c>
      <c r="M56" s="2">
        <v>36</v>
      </c>
      <c r="N56" s="2">
        <v>35</v>
      </c>
      <c r="O56" s="19">
        <v>34</v>
      </c>
    </row>
    <row r="57" spans="1:15" ht="15.75" customHeight="1">
      <c r="A57" s="2" t="s">
        <v>1526</v>
      </c>
      <c r="B57" s="2" t="s">
        <v>1162</v>
      </c>
      <c r="C57" s="2" t="s">
        <v>1527</v>
      </c>
      <c r="D57" s="2" t="s">
        <v>519</v>
      </c>
      <c r="E57" s="2" t="s">
        <v>19</v>
      </c>
      <c r="F57" s="15" t="s">
        <v>29</v>
      </c>
      <c r="G57" s="15" t="s">
        <v>1852</v>
      </c>
      <c r="H57" s="30" t="s">
        <v>2000</v>
      </c>
      <c r="I57" s="2" t="s">
        <v>19</v>
      </c>
      <c r="J57" s="2">
        <v>27</v>
      </c>
      <c r="K57" s="2">
        <v>31</v>
      </c>
      <c r="L57" s="2">
        <v>30</v>
      </c>
      <c r="M57" s="2">
        <v>29</v>
      </c>
      <c r="N57" s="2">
        <v>18</v>
      </c>
      <c r="O57" s="19">
        <v>29</v>
      </c>
    </row>
    <row r="58" spans="1:15" ht="15.75" customHeight="1">
      <c r="A58" s="19" t="s">
        <v>1399</v>
      </c>
      <c r="B58" s="2" t="s">
        <v>1162</v>
      </c>
      <c r="C58" s="2" t="s">
        <v>1154</v>
      </c>
      <c r="D58" s="2" t="s">
        <v>1400</v>
      </c>
      <c r="E58" s="2" t="s">
        <v>19</v>
      </c>
      <c r="F58" s="15" t="s">
        <v>29</v>
      </c>
      <c r="G58" s="15" t="s">
        <v>1852</v>
      </c>
      <c r="H58" s="30" t="s">
        <v>2000</v>
      </c>
      <c r="I58" s="2" t="s">
        <v>19</v>
      </c>
      <c r="J58" s="2">
        <v>25</v>
      </c>
      <c r="K58" s="2">
        <v>30</v>
      </c>
      <c r="L58" s="2">
        <v>29</v>
      </c>
      <c r="M58" s="2">
        <v>30</v>
      </c>
      <c r="N58" s="2">
        <v>16</v>
      </c>
      <c r="O58" s="19">
        <v>27</v>
      </c>
    </row>
    <row r="59" spans="1:15" ht="15.75" customHeight="1">
      <c r="A59" s="19" t="s">
        <v>1157</v>
      </c>
      <c r="B59" s="2" t="s">
        <v>1825</v>
      </c>
      <c r="C59" s="2" t="s">
        <v>1158</v>
      </c>
      <c r="D59" s="2" t="s">
        <v>430</v>
      </c>
      <c r="E59" s="2" t="s">
        <v>19</v>
      </c>
      <c r="F59" s="15" t="s">
        <v>29</v>
      </c>
      <c r="G59" s="15" t="s">
        <v>1852</v>
      </c>
      <c r="H59" s="30" t="s">
        <v>2000</v>
      </c>
      <c r="I59" s="2" t="s">
        <v>19</v>
      </c>
      <c r="J59" s="2">
        <v>26</v>
      </c>
      <c r="K59" s="2">
        <v>34</v>
      </c>
      <c r="L59" s="2">
        <v>33</v>
      </c>
      <c r="M59" s="2">
        <v>35</v>
      </c>
      <c r="N59" s="2">
        <v>26</v>
      </c>
      <c r="O59" s="4">
        <v>0</v>
      </c>
    </row>
    <row r="60" spans="1:15" ht="15.75" customHeight="1">
      <c r="A60" s="19" t="s">
        <v>1512</v>
      </c>
      <c r="B60" s="2" t="s">
        <v>1825</v>
      </c>
      <c r="C60" s="2" t="s">
        <v>1154</v>
      </c>
      <c r="D60" s="2" t="s">
        <v>440</v>
      </c>
      <c r="E60" s="2" t="s">
        <v>19</v>
      </c>
      <c r="F60" s="15" t="s">
        <v>29</v>
      </c>
      <c r="G60" s="15" t="s">
        <v>1852</v>
      </c>
      <c r="H60" s="30" t="s">
        <v>2000</v>
      </c>
      <c r="I60" s="2" t="s">
        <v>19</v>
      </c>
      <c r="J60" s="2">
        <v>22</v>
      </c>
      <c r="K60" s="2">
        <v>28</v>
      </c>
      <c r="L60" s="19">
        <v>28</v>
      </c>
      <c r="M60" s="2">
        <v>30</v>
      </c>
      <c r="N60" s="2">
        <v>27</v>
      </c>
      <c r="O60" s="2">
        <v>28</v>
      </c>
    </row>
    <row r="61" spans="1:15" ht="15.75" customHeight="1">
      <c r="A61" s="19" t="s">
        <v>1271</v>
      </c>
      <c r="B61" s="2" t="s">
        <v>1829</v>
      </c>
      <c r="C61" s="2" t="s">
        <v>1154</v>
      </c>
      <c r="D61" s="2" t="s">
        <v>458</v>
      </c>
      <c r="E61" s="2" t="s">
        <v>19</v>
      </c>
      <c r="F61" s="15" t="s">
        <v>29</v>
      </c>
      <c r="G61" s="15" t="s">
        <v>1852</v>
      </c>
      <c r="H61" s="30" t="s">
        <v>2000</v>
      </c>
      <c r="I61" s="2" t="s">
        <v>19</v>
      </c>
      <c r="J61" s="2">
        <v>26</v>
      </c>
      <c r="K61" s="2">
        <v>31</v>
      </c>
      <c r="L61" s="2">
        <v>32</v>
      </c>
      <c r="M61" s="2">
        <v>32</v>
      </c>
      <c r="N61" s="2">
        <v>26</v>
      </c>
      <c r="O61" s="20">
        <v>12</v>
      </c>
    </row>
    <row r="62" spans="1:15" ht="15.75" customHeight="1">
      <c r="A62" s="19" t="s">
        <v>1472</v>
      </c>
      <c r="B62" s="2" t="s">
        <v>1162</v>
      </c>
      <c r="C62" s="2" t="s">
        <v>1154</v>
      </c>
      <c r="D62" s="2" t="s">
        <v>167</v>
      </c>
      <c r="E62" s="2" t="s">
        <v>19</v>
      </c>
      <c r="F62" s="15" t="s">
        <v>29</v>
      </c>
      <c r="G62" s="15" t="s">
        <v>1852</v>
      </c>
      <c r="H62" s="30" t="s">
        <v>2000</v>
      </c>
      <c r="I62" s="2" t="s">
        <v>19</v>
      </c>
      <c r="J62" s="2">
        <v>24</v>
      </c>
      <c r="K62" s="4">
        <v>24</v>
      </c>
      <c r="L62" s="19">
        <v>26</v>
      </c>
      <c r="M62" s="2">
        <v>26</v>
      </c>
      <c r="N62" s="2">
        <v>20</v>
      </c>
      <c r="O62" s="2">
        <v>28</v>
      </c>
    </row>
    <row r="63" spans="1:15" ht="15.75" customHeight="1">
      <c r="A63" s="2" t="s">
        <v>1643</v>
      </c>
      <c r="B63" s="2" t="s">
        <v>1837</v>
      </c>
      <c r="C63" s="2" t="s">
        <v>1154</v>
      </c>
      <c r="D63" s="2" t="s">
        <v>427</v>
      </c>
      <c r="E63" s="2" t="s">
        <v>19</v>
      </c>
      <c r="F63" s="15" t="s">
        <v>29</v>
      </c>
      <c r="G63" s="15" t="s">
        <v>1852</v>
      </c>
      <c r="H63" s="30" t="s">
        <v>2000</v>
      </c>
      <c r="I63" s="2" t="s">
        <v>19</v>
      </c>
      <c r="J63" s="2">
        <v>26</v>
      </c>
      <c r="K63" s="19">
        <v>26</v>
      </c>
      <c r="L63" s="19">
        <v>25</v>
      </c>
      <c r="M63" s="2">
        <v>32</v>
      </c>
      <c r="N63" s="2">
        <v>26</v>
      </c>
      <c r="O63" s="2">
        <v>30</v>
      </c>
    </row>
    <row r="64" spans="1:15" ht="15.75" customHeight="1">
      <c r="A64" s="2" t="s">
        <v>1219</v>
      </c>
      <c r="B64" s="2" t="s">
        <v>1829</v>
      </c>
      <c r="C64" s="2" t="s">
        <v>1154</v>
      </c>
      <c r="D64" s="2" t="s">
        <v>427</v>
      </c>
      <c r="E64" s="2" t="s">
        <v>19</v>
      </c>
      <c r="F64" s="15" t="s">
        <v>29</v>
      </c>
      <c r="G64" s="15" t="s">
        <v>1852</v>
      </c>
      <c r="H64" s="30" t="s">
        <v>2000</v>
      </c>
      <c r="I64" s="2" t="s">
        <v>19</v>
      </c>
      <c r="J64" s="2">
        <v>28</v>
      </c>
      <c r="K64" s="19">
        <v>29</v>
      </c>
      <c r="L64" s="2">
        <v>29</v>
      </c>
      <c r="M64" s="2">
        <v>32</v>
      </c>
      <c r="N64" s="2">
        <v>26</v>
      </c>
      <c r="O64" s="20">
        <v>9</v>
      </c>
    </row>
    <row r="65" spans="1:15" ht="15.75" customHeight="1">
      <c r="A65" s="19" t="s">
        <v>1626</v>
      </c>
      <c r="B65" s="2" t="s">
        <v>1825</v>
      </c>
      <c r="C65" s="2" t="s">
        <v>1627</v>
      </c>
      <c r="D65" s="2" t="s">
        <v>1628</v>
      </c>
      <c r="E65" s="2" t="s">
        <v>19</v>
      </c>
      <c r="F65" s="15" t="s">
        <v>29</v>
      </c>
      <c r="G65" s="15" t="s">
        <v>1852</v>
      </c>
      <c r="H65" s="30" t="s">
        <v>2000</v>
      </c>
      <c r="I65" s="2" t="s">
        <v>19</v>
      </c>
      <c r="J65" s="2">
        <v>22</v>
      </c>
      <c r="K65" s="19">
        <v>27</v>
      </c>
      <c r="L65" s="2">
        <v>26</v>
      </c>
      <c r="M65" s="2">
        <v>30</v>
      </c>
      <c r="N65" s="2">
        <v>24</v>
      </c>
      <c r="O65" s="2">
        <v>30</v>
      </c>
    </row>
    <row r="66" spans="1:15" ht="15.75" customHeight="1">
      <c r="A66" s="19" t="s">
        <v>1315</v>
      </c>
      <c r="B66" s="2" t="s">
        <v>1830</v>
      </c>
      <c r="C66" s="2" t="s">
        <v>1316</v>
      </c>
      <c r="D66" s="2" t="s">
        <v>1284</v>
      </c>
      <c r="E66" s="2" t="s">
        <v>19</v>
      </c>
      <c r="F66" s="15" t="s">
        <v>29</v>
      </c>
      <c r="G66" s="15" t="s">
        <v>1852</v>
      </c>
      <c r="H66" s="30" t="s">
        <v>2000</v>
      </c>
      <c r="I66" s="2" t="s">
        <v>19</v>
      </c>
      <c r="J66" s="2">
        <v>19</v>
      </c>
      <c r="K66" s="2">
        <v>25</v>
      </c>
      <c r="L66" s="20">
        <v>17</v>
      </c>
      <c r="M66" s="2">
        <v>24</v>
      </c>
      <c r="N66" s="2">
        <v>19</v>
      </c>
      <c r="O66" s="2">
        <v>24</v>
      </c>
    </row>
    <row r="67" spans="1:15" ht="15.75" customHeight="1">
      <c r="A67" s="2" t="s">
        <v>1282</v>
      </c>
      <c r="B67" s="2" t="s">
        <v>1162</v>
      </c>
      <c r="C67" s="2" t="s">
        <v>1283</v>
      </c>
      <c r="D67" s="2" t="s">
        <v>1284</v>
      </c>
      <c r="E67" s="2" t="s">
        <v>19</v>
      </c>
      <c r="F67" s="15" t="s">
        <v>29</v>
      </c>
      <c r="G67" s="15" t="s">
        <v>1852</v>
      </c>
      <c r="H67" s="30" t="s">
        <v>2000</v>
      </c>
      <c r="I67" s="2" t="s">
        <v>19</v>
      </c>
      <c r="J67" s="2">
        <v>16</v>
      </c>
      <c r="K67" s="4">
        <v>23</v>
      </c>
      <c r="L67" s="8">
        <v>20</v>
      </c>
      <c r="M67" s="2">
        <v>20</v>
      </c>
      <c r="N67" s="2">
        <v>13</v>
      </c>
      <c r="O67" s="2">
        <v>21</v>
      </c>
    </row>
    <row r="68" spans="1:15" ht="15.75" customHeight="1">
      <c r="A68" s="19" t="s">
        <v>1216</v>
      </c>
      <c r="B68" s="2" t="s">
        <v>1825</v>
      </c>
      <c r="C68" s="2" t="s">
        <v>1217</v>
      </c>
      <c r="D68" s="2" t="s">
        <v>1218</v>
      </c>
      <c r="E68" s="2" t="s">
        <v>19</v>
      </c>
      <c r="F68" s="15" t="s">
        <v>29</v>
      </c>
      <c r="G68" s="15" t="s">
        <v>1852</v>
      </c>
      <c r="H68" s="30" t="s">
        <v>2000</v>
      </c>
      <c r="I68" s="2" t="s">
        <v>19</v>
      </c>
      <c r="J68" s="2">
        <v>26</v>
      </c>
      <c r="K68" s="2">
        <v>30</v>
      </c>
      <c r="L68" s="2">
        <v>29</v>
      </c>
      <c r="M68" s="2">
        <v>31</v>
      </c>
      <c r="N68" s="2">
        <v>26</v>
      </c>
      <c r="O68" s="20">
        <v>9</v>
      </c>
    </row>
    <row r="69" spans="1:15" ht="15.75" customHeight="1">
      <c r="A69" s="2" t="s">
        <v>1663</v>
      </c>
      <c r="B69" s="2" t="s">
        <v>1825</v>
      </c>
      <c r="C69" s="2" t="s">
        <v>1154</v>
      </c>
      <c r="D69" s="2" t="s">
        <v>1664</v>
      </c>
      <c r="E69" s="2" t="s">
        <v>19</v>
      </c>
      <c r="F69" s="15" t="s">
        <v>29</v>
      </c>
      <c r="G69" s="15" t="s">
        <v>1852</v>
      </c>
      <c r="H69" s="30" t="s">
        <v>2000</v>
      </c>
      <c r="I69" s="2" t="s">
        <v>19</v>
      </c>
      <c r="J69" s="2">
        <v>24</v>
      </c>
      <c r="K69" s="2">
        <v>26</v>
      </c>
      <c r="L69" s="2">
        <v>29</v>
      </c>
      <c r="M69" s="2">
        <v>28</v>
      </c>
      <c r="N69" s="2">
        <v>23</v>
      </c>
      <c r="O69" s="2">
        <v>31</v>
      </c>
    </row>
    <row r="70" spans="1:15" ht="15.75" customHeight="1">
      <c r="A70" s="19" t="s">
        <v>1632</v>
      </c>
      <c r="B70" s="2" t="s">
        <v>1837</v>
      </c>
      <c r="C70" s="2" t="s">
        <v>1154</v>
      </c>
      <c r="D70" s="2" t="s">
        <v>1633</v>
      </c>
      <c r="E70" s="2" t="s">
        <v>19</v>
      </c>
      <c r="F70" s="15" t="s">
        <v>29</v>
      </c>
      <c r="G70" s="15" t="s">
        <v>1852</v>
      </c>
      <c r="H70" s="30" t="s">
        <v>2000</v>
      </c>
      <c r="I70" s="2" t="s">
        <v>19</v>
      </c>
      <c r="J70" s="2">
        <v>25</v>
      </c>
      <c r="K70" s="2">
        <v>29</v>
      </c>
      <c r="L70" s="2">
        <v>28</v>
      </c>
      <c r="M70" s="2">
        <v>34</v>
      </c>
      <c r="N70" s="2">
        <v>24</v>
      </c>
      <c r="O70" s="2">
        <v>30</v>
      </c>
    </row>
    <row r="71" spans="1:15" ht="15.75" customHeight="1">
      <c r="A71" s="19" t="s">
        <v>1673</v>
      </c>
      <c r="B71" s="2" t="s">
        <v>1836</v>
      </c>
      <c r="C71" s="2" t="s">
        <v>1674</v>
      </c>
      <c r="D71" s="2" t="s">
        <v>1565</v>
      </c>
      <c r="E71" s="2" t="s">
        <v>19</v>
      </c>
      <c r="F71" s="15" t="s">
        <v>29</v>
      </c>
      <c r="G71" s="15" t="s">
        <v>1852</v>
      </c>
      <c r="H71" s="30" t="s">
        <v>2000</v>
      </c>
      <c r="I71" s="2" t="s">
        <v>19</v>
      </c>
      <c r="J71" s="2">
        <v>25</v>
      </c>
      <c r="K71" s="19">
        <v>31</v>
      </c>
      <c r="L71" s="2">
        <v>35</v>
      </c>
      <c r="M71" s="2">
        <v>32</v>
      </c>
      <c r="N71" s="2">
        <v>25</v>
      </c>
      <c r="O71" s="2">
        <v>31</v>
      </c>
    </row>
    <row r="72" spans="1:15" ht="15.75" customHeight="1">
      <c r="A72" s="2" t="s">
        <v>1563</v>
      </c>
      <c r="B72" s="2" t="s">
        <v>1825</v>
      </c>
      <c r="C72" s="2" t="s">
        <v>1564</v>
      </c>
      <c r="D72" s="2" t="s">
        <v>1565</v>
      </c>
      <c r="E72" s="2" t="s">
        <v>19</v>
      </c>
      <c r="F72" s="15" t="s">
        <v>29</v>
      </c>
      <c r="G72" s="15" t="s">
        <v>1852</v>
      </c>
      <c r="H72" s="30" t="s">
        <v>2000</v>
      </c>
      <c r="I72" s="2" t="s">
        <v>19</v>
      </c>
      <c r="J72" s="2">
        <v>24</v>
      </c>
      <c r="K72" s="2">
        <v>26</v>
      </c>
      <c r="L72" s="2">
        <v>28</v>
      </c>
      <c r="M72" s="2">
        <v>30</v>
      </c>
      <c r="N72" s="2">
        <v>26</v>
      </c>
      <c r="O72" s="2">
        <v>29</v>
      </c>
    </row>
    <row r="73" spans="1:15" ht="15.75" customHeight="1">
      <c r="A73" s="2" t="s">
        <v>1346</v>
      </c>
      <c r="B73" s="2" t="s">
        <v>1162</v>
      </c>
      <c r="C73" s="2" t="s">
        <v>1154</v>
      </c>
      <c r="D73" s="2" t="s">
        <v>1347</v>
      </c>
      <c r="E73" s="2" t="s">
        <v>19</v>
      </c>
      <c r="F73" s="15" t="s">
        <v>29</v>
      </c>
      <c r="G73" s="15" t="s">
        <v>1852</v>
      </c>
      <c r="H73" s="30" t="s">
        <v>2000</v>
      </c>
      <c r="I73" s="2" t="s">
        <v>19</v>
      </c>
      <c r="J73" s="2">
        <v>24</v>
      </c>
      <c r="K73" s="2">
        <v>26</v>
      </c>
      <c r="L73" s="2">
        <v>24</v>
      </c>
      <c r="M73" s="2">
        <v>28</v>
      </c>
      <c r="N73" s="2">
        <v>21</v>
      </c>
      <c r="O73" s="2">
        <v>25</v>
      </c>
    </row>
    <row r="74" spans="1:15" ht="15.75" customHeight="1">
      <c r="A74" s="19" t="s">
        <v>1387</v>
      </c>
      <c r="B74" s="2" t="s">
        <v>1837</v>
      </c>
      <c r="C74" s="2" t="s">
        <v>1154</v>
      </c>
      <c r="D74" s="2" t="s">
        <v>1388</v>
      </c>
      <c r="E74" s="2" t="s">
        <v>19</v>
      </c>
      <c r="F74" s="15" t="s">
        <v>29</v>
      </c>
      <c r="G74" s="15" t="s">
        <v>1852</v>
      </c>
      <c r="H74" s="30" t="s">
        <v>2000</v>
      </c>
      <c r="I74" s="2" t="s">
        <v>19</v>
      </c>
      <c r="J74" s="2">
        <v>24</v>
      </c>
      <c r="K74" s="2">
        <v>28</v>
      </c>
      <c r="L74" s="2">
        <v>30</v>
      </c>
      <c r="M74" s="2">
        <v>30</v>
      </c>
      <c r="N74" s="2">
        <v>26</v>
      </c>
      <c r="O74" s="2">
        <v>26</v>
      </c>
    </row>
    <row r="75" spans="1:15" ht="15.75" customHeight="1">
      <c r="A75" s="19" t="s">
        <v>1430</v>
      </c>
      <c r="B75" s="2" t="s">
        <v>1836</v>
      </c>
      <c r="C75" s="2" t="s">
        <v>1154</v>
      </c>
      <c r="D75" s="2" t="s">
        <v>1388</v>
      </c>
      <c r="E75" s="2" t="s">
        <v>19</v>
      </c>
      <c r="F75" s="15" t="s">
        <v>29</v>
      </c>
      <c r="G75" s="15" t="s">
        <v>1852</v>
      </c>
      <c r="H75" s="30" t="s">
        <v>2000</v>
      </c>
      <c r="I75" s="2" t="s">
        <v>19</v>
      </c>
      <c r="J75" s="2">
        <v>24</v>
      </c>
      <c r="K75" s="2">
        <v>30</v>
      </c>
      <c r="L75" s="2">
        <v>31</v>
      </c>
      <c r="M75" s="2">
        <v>32</v>
      </c>
      <c r="N75" s="2">
        <v>24</v>
      </c>
      <c r="O75" s="2">
        <v>27</v>
      </c>
    </row>
    <row r="76" spans="1:15" ht="15.75" customHeight="1">
      <c r="A76" s="19" t="s">
        <v>1607</v>
      </c>
      <c r="B76" s="2" t="s">
        <v>1162</v>
      </c>
      <c r="C76" s="2" t="s">
        <v>1154</v>
      </c>
      <c r="D76" s="2" t="s">
        <v>1608</v>
      </c>
      <c r="E76" s="2" t="s">
        <v>19</v>
      </c>
      <c r="F76" s="15" t="s">
        <v>29</v>
      </c>
      <c r="G76" s="15" t="s">
        <v>1852</v>
      </c>
      <c r="H76" s="30" t="s">
        <v>2000</v>
      </c>
      <c r="I76" s="2" t="s">
        <v>19</v>
      </c>
      <c r="J76" s="2">
        <v>26</v>
      </c>
      <c r="K76" s="2">
        <v>27</v>
      </c>
      <c r="L76" s="19">
        <v>28</v>
      </c>
      <c r="M76" s="2">
        <v>28</v>
      </c>
      <c r="N76" s="2">
        <v>21</v>
      </c>
      <c r="O76" s="2">
        <v>30</v>
      </c>
    </row>
    <row r="77" spans="1:15" ht="15.75" customHeight="1">
      <c r="A77" s="2" t="s">
        <v>1647</v>
      </c>
      <c r="B77" s="2" t="s">
        <v>1825</v>
      </c>
      <c r="C77" s="2" t="s">
        <v>1154</v>
      </c>
      <c r="D77" s="2" t="s">
        <v>1648</v>
      </c>
      <c r="E77" s="2" t="s">
        <v>19</v>
      </c>
      <c r="F77" s="15" t="s">
        <v>29</v>
      </c>
      <c r="G77" s="15" t="s">
        <v>1852</v>
      </c>
      <c r="H77" s="30" t="s">
        <v>2000</v>
      </c>
      <c r="I77" s="2" t="s">
        <v>19</v>
      </c>
      <c r="J77" s="2">
        <v>26</v>
      </c>
      <c r="K77" s="19">
        <v>26</v>
      </c>
      <c r="L77" s="2">
        <v>28</v>
      </c>
      <c r="M77" s="2">
        <v>30</v>
      </c>
      <c r="N77" s="2">
        <v>27</v>
      </c>
      <c r="O77" s="2">
        <v>30</v>
      </c>
    </row>
    <row r="78" spans="1:15" ht="15.75" customHeight="1">
      <c r="A78" s="19" t="s">
        <v>1323</v>
      </c>
      <c r="B78" s="2" t="s">
        <v>1410</v>
      </c>
      <c r="C78" s="2" t="s">
        <v>1154</v>
      </c>
      <c r="D78" s="2" t="s">
        <v>510</v>
      </c>
      <c r="E78" s="2" t="s">
        <v>19</v>
      </c>
      <c r="F78" s="15" t="s">
        <v>29</v>
      </c>
      <c r="G78" s="15" t="s">
        <v>1852</v>
      </c>
      <c r="H78" s="30" t="s">
        <v>2000</v>
      </c>
      <c r="I78" s="2" t="s">
        <v>19</v>
      </c>
      <c r="J78" s="2">
        <v>22</v>
      </c>
      <c r="K78" s="19">
        <v>25</v>
      </c>
      <c r="L78" s="2">
        <v>22</v>
      </c>
      <c r="M78" s="2">
        <v>23</v>
      </c>
      <c r="N78" s="2">
        <v>22</v>
      </c>
      <c r="O78" s="2">
        <v>24</v>
      </c>
    </row>
    <row r="79" spans="1:15" ht="15.75" customHeight="1">
      <c r="A79" s="19" t="s">
        <v>1256</v>
      </c>
      <c r="B79" s="2" t="s">
        <v>1837</v>
      </c>
      <c r="C79" s="2" t="s">
        <v>1154</v>
      </c>
      <c r="D79" s="2" t="s">
        <v>43</v>
      </c>
      <c r="E79" s="2" t="s">
        <v>19</v>
      </c>
      <c r="F79" s="15" t="s">
        <v>29</v>
      </c>
      <c r="G79" s="15" t="s">
        <v>1852</v>
      </c>
      <c r="H79" s="30" t="s">
        <v>2000</v>
      </c>
      <c r="I79" s="2" t="s">
        <v>19</v>
      </c>
      <c r="J79" s="2">
        <v>26</v>
      </c>
      <c r="K79" s="2">
        <v>34</v>
      </c>
      <c r="L79" s="2">
        <v>34</v>
      </c>
      <c r="M79" s="2">
        <v>34</v>
      </c>
      <c r="N79" s="2">
        <v>30</v>
      </c>
      <c r="O79" s="20">
        <v>10</v>
      </c>
    </row>
    <row r="80" spans="1:15" ht="15.75" customHeight="1">
      <c r="A80" s="2" t="s">
        <v>1702</v>
      </c>
      <c r="B80" s="2" t="s">
        <v>1829</v>
      </c>
      <c r="C80" s="2" t="s">
        <v>1154</v>
      </c>
      <c r="D80" s="2" t="s">
        <v>43</v>
      </c>
      <c r="E80" s="2" t="s">
        <v>19</v>
      </c>
      <c r="F80" s="15" t="s">
        <v>29</v>
      </c>
      <c r="G80" s="15" t="s">
        <v>1852</v>
      </c>
      <c r="H80" s="30" t="s">
        <v>2000</v>
      </c>
      <c r="I80" s="2" t="s">
        <v>19</v>
      </c>
      <c r="J80" s="2">
        <v>26</v>
      </c>
      <c r="K80" s="2">
        <v>30</v>
      </c>
      <c r="L80" s="2">
        <v>30</v>
      </c>
      <c r="M80" s="2">
        <v>34</v>
      </c>
      <c r="N80" s="2">
        <v>29</v>
      </c>
      <c r="O80" s="2">
        <v>32</v>
      </c>
    </row>
    <row r="81" spans="1:15" ht="15.75" customHeight="1">
      <c r="A81" s="2" t="s">
        <v>1234</v>
      </c>
      <c r="B81" s="2" t="s">
        <v>1823</v>
      </c>
      <c r="C81" s="2" t="s">
        <v>1235</v>
      </c>
      <c r="D81" s="2" t="s">
        <v>1236</v>
      </c>
      <c r="E81" s="2" t="s">
        <v>19</v>
      </c>
      <c r="F81" s="15" t="s">
        <v>29</v>
      </c>
      <c r="G81" s="15" t="s">
        <v>1844</v>
      </c>
      <c r="H81" s="30" t="s">
        <v>2000</v>
      </c>
      <c r="I81" s="2" t="s">
        <v>19</v>
      </c>
      <c r="J81" s="2">
        <v>28</v>
      </c>
      <c r="K81" s="19">
        <v>31</v>
      </c>
      <c r="L81" s="2">
        <v>30</v>
      </c>
      <c r="M81" s="2">
        <v>40</v>
      </c>
      <c r="N81" s="2">
        <v>21</v>
      </c>
      <c r="O81" s="20">
        <v>10</v>
      </c>
    </row>
    <row r="82" spans="1:15" ht="15.75" customHeight="1">
      <c r="A82" s="2" t="s">
        <v>1660</v>
      </c>
      <c r="B82" s="2" t="s">
        <v>1825</v>
      </c>
      <c r="C82" s="2" t="s">
        <v>1154</v>
      </c>
      <c r="D82" s="2" t="s">
        <v>275</v>
      </c>
      <c r="E82" s="2" t="s">
        <v>19</v>
      </c>
      <c r="F82" s="15" t="s">
        <v>29</v>
      </c>
      <c r="G82" s="15" t="s">
        <v>1852</v>
      </c>
      <c r="H82" s="30" t="s">
        <v>2000</v>
      </c>
      <c r="I82" s="2" t="s">
        <v>19</v>
      </c>
      <c r="J82" s="2">
        <v>22</v>
      </c>
      <c r="K82" s="2">
        <v>36</v>
      </c>
      <c r="L82" s="2">
        <v>36</v>
      </c>
      <c r="M82" s="2">
        <v>37</v>
      </c>
      <c r="N82" s="2">
        <v>30</v>
      </c>
      <c r="O82" s="2">
        <v>30</v>
      </c>
    </row>
    <row r="83" spans="1:15" ht="15.75" customHeight="1">
      <c r="A83" s="2" t="s">
        <v>1546</v>
      </c>
      <c r="B83" s="2" t="s">
        <v>1410</v>
      </c>
      <c r="C83" s="2" t="s">
        <v>1154</v>
      </c>
      <c r="D83" s="2" t="s">
        <v>1106</v>
      </c>
      <c r="E83" s="2" t="s">
        <v>19</v>
      </c>
      <c r="F83" s="15" t="s">
        <v>29</v>
      </c>
      <c r="G83" s="15" t="s">
        <v>1852</v>
      </c>
      <c r="H83" s="30" t="s">
        <v>2000</v>
      </c>
      <c r="I83" s="2" t="s">
        <v>19</v>
      </c>
      <c r="J83" s="2">
        <v>23</v>
      </c>
      <c r="K83" s="19">
        <v>26</v>
      </c>
      <c r="L83" s="2">
        <v>24</v>
      </c>
      <c r="M83" s="2">
        <v>28</v>
      </c>
      <c r="N83" s="2">
        <v>22</v>
      </c>
      <c r="O83" s="2">
        <v>29</v>
      </c>
    </row>
    <row r="84" spans="1:15" ht="15.75" customHeight="1">
      <c r="A84" s="19" t="s">
        <v>1693</v>
      </c>
      <c r="B84" s="2" t="s">
        <v>1840</v>
      </c>
      <c r="C84" s="2" t="s">
        <v>1154</v>
      </c>
      <c r="D84" s="2" t="s">
        <v>1109</v>
      </c>
      <c r="E84" s="2" t="s">
        <v>19</v>
      </c>
      <c r="F84" s="15" t="s">
        <v>29</v>
      </c>
      <c r="G84" s="15" t="s">
        <v>1852</v>
      </c>
      <c r="H84" s="30" t="s">
        <v>2000</v>
      </c>
      <c r="I84" s="2" t="s">
        <v>19</v>
      </c>
      <c r="J84" s="2">
        <v>24</v>
      </c>
      <c r="K84" s="19">
        <v>28</v>
      </c>
      <c r="L84" s="2">
        <v>28</v>
      </c>
      <c r="M84" s="2">
        <v>34</v>
      </c>
      <c r="N84" s="2">
        <v>24</v>
      </c>
      <c r="O84" s="2">
        <v>32</v>
      </c>
    </row>
    <row r="85" spans="1:15" ht="15.75" customHeight="1">
      <c r="A85" s="19" t="s">
        <v>1699</v>
      </c>
      <c r="B85" s="2" t="s">
        <v>1825</v>
      </c>
      <c r="C85" s="2" t="s">
        <v>1154</v>
      </c>
      <c r="D85" s="2" t="s">
        <v>56</v>
      </c>
      <c r="E85" s="2" t="s">
        <v>19</v>
      </c>
      <c r="F85" s="15" t="s">
        <v>29</v>
      </c>
      <c r="G85" s="15" t="s">
        <v>1852</v>
      </c>
      <c r="H85" s="30" t="s">
        <v>2000</v>
      </c>
      <c r="I85" s="2" t="s">
        <v>19</v>
      </c>
      <c r="J85" s="2">
        <v>25</v>
      </c>
      <c r="K85" s="2">
        <v>28</v>
      </c>
      <c r="L85" s="2">
        <v>28</v>
      </c>
      <c r="M85" s="2">
        <v>32</v>
      </c>
      <c r="N85" s="2">
        <v>28</v>
      </c>
      <c r="O85" s="2">
        <v>32</v>
      </c>
    </row>
    <row r="86" spans="1:15" ht="15.75" customHeight="1">
      <c r="A86" s="19" t="s">
        <v>1159</v>
      </c>
      <c r="B86" s="2" t="s">
        <v>1837</v>
      </c>
      <c r="C86" s="2" t="s">
        <v>1154</v>
      </c>
      <c r="D86" s="2" t="s">
        <v>1160</v>
      </c>
      <c r="E86" s="2" t="s">
        <v>19</v>
      </c>
      <c r="F86" s="15" t="s">
        <v>29</v>
      </c>
      <c r="G86" s="15" t="s">
        <v>1852</v>
      </c>
      <c r="H86" s="30" t="s">
        <v>2000</v>
      </c>
      <c r="I86" s="2" t="s">
        <v>19</v>
      </c>
      <c r="J86" s="2">
        <v>23</v>
      </c>
      <c r="K86" s="2">
        <v>25</v>
      </c>
      <c r="L86" s="2">
        <v>26</v>
      </c>
      <c r="M86" s="2">
        <v>26</v>
      </c>
      <c r="N86" s="2">
        <v>20</v>
      </c>
      <c r="O86" s="20">
        <v>6</v>
      </c>
    </row>
    <row r="87" spans="1:15" ht="15.75" customHeight="1">
      <c r="A87" s="19" t="s">
        <v>1642</v>
      </c>
      <c r="B87" s="2" t="s">
        <v>1825</v>
      </c>
      <c r="C87" s="2" t="s">
        <v>1154</v>
      </c>
      <c r="D87" s="2" t="s">
        <v>1160</v>
      </c>
      <c r="E87" s="2" t="s">
        <v>19</v>
      </c>
      <c r="F87" s="15" t="s">
        <v>29</v>
      </c>
      <c r="G87" s="15" t="s">
        <v>1852</v>
      </c>
      <c r="H87" s="30" t="s">
        <v>2000</v>
      </c>
      <c r="I87" s="2" t="s">
        <v>19</v>
      </c>
      <c r="J87" s="2">
        <v>24</v>
      </c>
      <c r="K87" s="2">
        <v>26</v>
      </c>
      <c r="L87" s="2">
        <v>26</v>
      </c>
      <c r="M87" s="2">
        <v>30</v>
      </c>
      <c r="N87" s="2">
        <v>26</v>
      </c>
      <c r="O87" s="2">
        <v>30</v>
      </c>
    </row>
    <row r="88" spans="1:15" ht="15.75" customHeight="1">
      <c r="A88" s="2" t="s">
        <v>1605</v>
      </c>
      <c r="B88" s="2" t="s">
        <v>1839</v>
      </c>
      <c r="C88" s="2" t="s">
        <v>1154</v>
      </c>
      <c r="D88" s="2" t="s">
        <v>1606</v>
      </c>
      <c r="E88" s="2" t="s">
        <v>19</v>
      </c>
      <c r="F88" s="15" t="s">
        <v>29</v>
      </c>
      <c r="G88" s="15" t="s">
        <v>1852</v>
      </c>
      <c r="H88" s="30" t="s">
        <v>2000</v>
      </c>
      <c r="I88" s="2" t="s">
        <v>19</v>
      </c>
      <c r="J88" s="2">
        <v>28</v>
      </c>
      <c r="K88" s="2">
        <v>36</v>
      </c>
      <c r="L88" s="2">
        <v>31</v>
      </c>
      <c r="M88" s="2">
        <v>32</v>
      </c>
      <c r="N88" s="2">
        <v>20</v>
      </c>
      <c r="O88" s="2">
        <v>30</v>
      </c>
    </row>
    <row r="89" spans="1:15" ht="15.75" customHeight="1">
      <c r="A89" s="19" t="s">
        <v>1720</v>
      </c>
      <c r="B89" s="2" t="s">
        <v>1839</v>
      </c>
      <c r="C89" s="2" t="s">
        <v>1154</v>
      </c>
      <c r="D89" s="2" t="s">
        <v>559</v>
      </c>
      <c r="E89" s="2" t="s">
        <v>19</v>
      </c>
      <c r="F89" s="15" t="s">
        <v>29</v>
      </c>
      <c r="G89" s="15" t="s">
        <v>1852</v>
      </c>
      <c r="H89" s="30" t="s">
        <v>2000</v>
      </c>
      <c r="I89" s="2" t="s">
        <v>19</v>
      </c>
      <c r="J89" s="2">
        <v>28</v>
      </c>
      <c r="K89" s="2">
        <v>36</v>
      </c>
      <c r="L89" s="2">
        <v>36</v>
      </c>
      <c r="M89" s="2">
        <v>30</v>
      </c>
      <c r="N89" s="2">
        <v>28</v>
      </c>
      <c r="O89" s="2">
        <v>34</v>
      </c>
    </row>
    <row r="90" spans="1:15" ht="15.75" customHeight="1">
      <c r="A90" s="19" t="s">
        <v>1263</v>
      </c>
      <c r="B90" s="2" t="s">
        <v>1825</v>
      </c>
      <c r="C90" s="2" t="s">
        <v>1264</v>
      </c>
      <c r="D90" s="2" t="s">
        <v>1265</v>
      </c>
      <c r="E90" s="2" t="s">
        <v>19</v>
      </c>
      <c r="F90" s="15" t="s">
        <v>29</v>
      </c>
      <c r="G90" s="15" t="s">
        <v>1844</v>
      </c>
      <c r="H90" s="30" t="s">
        <v>2000</v>
      </c>
      <c r="I90" s="2" t="s">
        <v>19</v>
      </c>
      <c r="J90" s="2">
        <v>21</v>
      </c>
      <c r="K90" s="2">
        <v>28</v>
      </c>
      <c r="L90" s="2">
        <v>28</v>
      </c>
      <c r="M90" s="2">
        <v>25</v>
      </c>
      <c r="N90" s="20">
        <v>0</v>
      </c>
      <c r="O90" s="20">
        <v>12</v>
      </c>
    </row>
    <row r="91" spans="1:15" ht="15.75" customHeight="1">
      <c r="A91" s="2" t="s">
        <v>1195</v>
      </c>
      <c r="B91" s="2" t="s">
        <v>1837</v>
      </c>
      <c r="C91" s="2" t="s">
        <v>1154</v>
      </c>
      <c r="D91" s="2" t="s">
        <v>1196</v>
      </c>
      <c r="E91" s="2" t="s">
        <v>19</v>
      </c>
      <c r="F91" s="15" t="s">
        <v>29</v>
      </c>
      <c r="G91" s="15" t="s">
        <v>1852</v>
      </c>
      <c r="H91" s="30" t="s">
        <v>2000</v>
      </c>
      <c r="I91" s="2" t="s">
        <v>19</v>
      </c>
      <c r="J91" s="2">
        <v>24</v>
      </c>
      <c r="K91" s="2">
        <v>31</v>
      </c>
      <c r="L91" s="2">
        <v>30</v>
      </c>
      <c r="M91" s="2">
        <v>34</v>
      </c>
      <c r="N91" s="2">
        <v>14</v>
      </c>
      <c r="O91" s="20">
        <v>9</v>
      </c>
    </row>
    <row r="92" spans="1:15" ht="15.75" customHeight="1">
      <c r="A92" s="2" t="s">
        <v>1694</v>
      </c>
      <c r="B92" s="2" t="s">
        <v>1162</v>
      </c>
      <c r="C92" s="2" t="s">
        <v>1154</v>
      </c>
      <c r="D92" s="2" t="s">
        <v>1196</v>
      </c>
      <c r="E92" s="2" t="s">
        <v>19</v>
      </c>
      <c r="F92" s="15" t="s">
        <v>29</v>
      </c>
      <c r="G92" s="15" t="s">
        <v>1852</v>
      </c>
      <c r="H92" s="30" t="s">
        <v>2000</v>
      </c>
      <c r="I92" s="2" t="s">
        <v>19</v>
      </c>
      <c r="J92" s="2">
        <v>26</v>
      </c>
      <c r="K92" s="2">
        <v>28</v>
      </c>
      <c r="L92" s="2">
        <v>28</v>
      </c>
      <c r="M92" s="2">
        <v>32</v>
      </c>
      <c r="N92" s="2">
        <v>26</v>
      </c>
      <c r="O92" s="2">
        <v>32</v>
      </c>
    </row>
    <row r="93" spans="1:15" ht="15.75" customHeight="1">
      <c r="A93" s="2" t="s">
        <v>1624</v>
      </c>
      <c r="B93" s="2" t="s">
        <v>1829</v>
      </c>
      <c r="C93" s="2" t="s">
        <v>1154</v>
      </c>
      <c r="D93" s="2" t="s">
        <v>221</v>
      </c>
      <c r="E93" s="2" t="s">
        <v>19</v>
      </c>
      <c r="F93" s="15" t="s">
        <v>29</v>
      </c>
      <c r="G93" s="15" t="s">
        <v>1852</v>
      </c>
      <c r="H93" s="30" t="s">
        <v>2000</v>
      </c>
      <c r="I93" s="2" t="s">
        <v>19</v>
      </c>
      <c r="J93" s="2">
        <v>26</v>
      </c>
      <c r="K93" s="20">
        <v>22</v>
      </c>
      <c r="L93" s="2">
        <v>26</v>
      </c>
      <c r="M93" s="2">
        <v>28</v>
      </c>
      <c r="N93" s="2">
        <v>24</v>
      </c>
      <c r="O93" s="2">
        <v>30</v>
      </c>
    </row>
    <row r="94" spans="1:15" ht="15.75" customHeight="1">
      <c r="A94" s="19" t="s">
        <v>1192</v>
      </c>
      <c r="B94" s="2" t="s">
        <v>1825</v>
      </c>
      <c r="C94" s="2" t="s">
        <v>1193</v>
      </c>
      <c r="D94" s="2" t="s">
        <v>1194</v>
      </c>
      <c r="E94" s="2" t="s">
        <v>19</v>
      </c>
      <c r="F94" s="15" t="s">
        <v>29</v>
      </c>
      <c r="G94" s="15" t="s">
        <v>1852</v>
      </c>
      <c r="H94" s="30" t="s">
        <v>2000</v>
      </c>
      <c r="I94" s="2" t="s">
        <v>19</v>
      </c>
      <c r="J94" s="2">
        <v>24</v>
      </c>
      <c r="K94" s="2">
        <v>28</v>
      </c>
      <c r="L94" s="2">
        <v>30</v>
      </c>
      <c r="M94" s="2">
        <v>33</v>
      </c>
      <c r="N94" s="2">
        <v>14</v>
      </c>
      <c r="O94" s="20">
        <v>9</v>
      </c>
    </row>
    <row r="95" spans="1:15" ht="15.75" customHeight="1">
      <c r="A95" s="2" t="s">
        <v>1625</v>
      </c>
      <c r="B95" s="2" t="s">
        <v>1162</v>
      </c>
      <c r="C95" s="2" t="s">
        <v>1154</v>
      </c>
      <c r="D95" s="2" t="s">
        <v>447</v>
      </c>
      <c r="E95" s="2" t="s">
        <v>19</v>
      </c>
      <c r="F95" s="15" t="s">
        <v>29</v>
      </c>
      <c r="G95" s="15" t="s">
        <v>1852</v>
      </c>
      <c r="H95" s="30" t="s">
        <v>2000</v>
      </c>
      <c r="I95" s="2" t="s">
        <v>19</v>
      </c>
      <c r="J95" s="2">
        <v>26</v>
      </c>
      <c r="K95" s="2">
        <v>26</v>
      </c>
      <c r="L95" s="2">
        <v>26</v>
      </c>
      <c r="M95" s="2">
        <v>30</v>
      </c>
      <c r="N95" s="2">
        <v>24</v>
      </c>
      <c r="O95" s="2">
        <v>30</v>
      </c>
    </row>
    <row r="96" spans="1:15" ht="15.75" customHeight="1">
      <c r="A96" s="19" t="s">
        <v>1743</v>
      </c>
      <c r="B96" s="2" t="s">
        <v>1829</v>
      </c>
      <c r="C96" s="2" t="s">
        <v>1744</v>
      </c>
      <c r="D96" s="2" t="s">
        <v>301</v>
      </c>
      <c r="E96" s="2" t="s">
        <v>19</v>
      </c>
      <c r="F96" s="15" t="s">
        <v>29</v>
      </c>
      <c r="G96" s="15" t="s">
        <v>1852</v>
      </c>
      <c r="H96" s="30" t="s">
        <v>2000</v>
      </c>
      <c r="I96" s="2" t="s">
        <v>19</v>
      </c>
      <c r="J96" s="2">
        <v>26</v>
      </c>
      <c r="K96" s="2">
        <v>30</v>
      </c>
      <c r="L96" s="2">
        <v>28</v>
      </c>
      <c r="M96" s="2">
        <v>35</v>
      </c>
      <c r="N96" s="2">
        <v>26</v>
      </c>
      <c r="O96" s="2">
        <v>36</v>
      </c>
    </row>
    <row r="97" spans="1:15" ht="15.75" customHeight="1">
      <c r="A97" s="19" t="s">
        <v>1617</v>
      </c>
      <c r="B97" s="2" t="s">
        <v>1162</v>
      </c>
      <c r="C97" s="2" t="s">
        <v>1618</v>
      </c>
      <c r="D97" s="2" t="s">
        <v>301</v>
      </c>
      <c r="E97" s="2" t="s">
        <v>19</v>
      </c>
      <c r="F97" s="15" t="s">
        <v>29</v>
      </c>
      <c r="G97" s="15" t="s">
        <v>1852</v>
      </c>
      <c r="H97" s="30" t="s">
        <v>2000</v>
      </c>
      <c r="I97" s="2" t="s">
        <v>19</v>
      </c>
      <c r="J97" s="2">
        <v>24</v>
      </c>
      <c r="K97" s="2">
        <v>29</v>
      </c>
      <c r="L97" s="2">
        <v>28</v>
      </c>
      <c r="M97" s="2">
        <v>29</v>
      </c>
      <c r="N97" s="2">
        <v>22</v>
      </c>
      <c r="O97" s="2">
        <v>30</v>
      </c>
    </row>
    <row r="98" spans="1:15" ht="15.75" customHeight="1">
      <c r="A98" s="19" t="s">
        <v>1719</v>
      </c>
      <c r="B98" s="2" t="s">
        <v>1829</v>
      </c>
      <c r="C98" s="2" t="s">
        <v>1154</v>
      </c>
      <c r="D98" s="2" t="s">
        <v>212</v>
      </c>
      <c r="E98" s="2" t="s">
        <v>19</v>
      </c>
      <c r="F98" s="15" t="s">
        <v>29</v>
      </c>
      <c r="G98" s="15" t="s">
        <v>1852</v>
      </c>
      <c r="H98" s="30" t="s">
        <v>2000</v>
      </c>
      <c r="I98" s="2" t="s">
        <v>19</v>
      </c>
      <c r="J98" s="2">
        <v>26</v>
      </c>
      <c r="K98" s="19">
        <v>28</v>
      </c>
      <c r="L98" s="2">
        <v>28</v>
      </c>
      <c r="M98" s="2">
        <v>30</v>
      </c>
      <c r="N98" s="2">
        <v>26</v>
      </c>
      <c r="O98" s="2">
        <v>34</v>
      </c>
    </row>
    <row r="99" spans="1:15" ht="15.75" customHeight="1">
      <c r="A99" s="19" t="s">
        <v>1718</v>
      </c>
      <c r="B99" s="2" t="s">
        <v>1829</v>
      </c>
      <c r="C99" s="2" t="s">
        <v>1154</v>
      </c>
      <c r="D99" s="2" t="s">
        <v>107</v>
      </c>
      <c r="E99" s="2" t="s">
        <v>19</v>
      </c>
      <c r="F99" s="15" t="s">
        <v>29</v>
      </c>
      <c r="G99" s="15" t="s">
        <v>1852</v>
      </c>
      <c r="H99" s="30" t="s">
        <v>2000</v>
      </c>
      <c r="I99" s="2" t="s">
        <v>19</v>
      </c>
      <c r="J99" s="2">
        <v>24</v>
      </c>
      <c r="K99" s="2">
        <v>28</v>
      </c>
      <c r="L99" s="2">
        <v>28</v>
      </c>
      <c r="M99" s="2">
        <v>29</v>
      </c>
      <c r="N99" s="2">
        <v>24</v>
      </c>
      <c r="O99" s="2">
        <v>34</v>
      </c>
    </row>
    <row r="100" spans="1:15" ht="15.75" customHeight="1">
      <c r="A100" s="2" t="s">
        <v>1684</v>
      </c>
      <c r="B100" s="2" t="s">
        <v>1829</v>
      </c>
      <c r="C100" s="2" t="s">
        <v>1154</v>
      </c>
      <c r="D100" s="2" t="s">
        <v>210</v>
      </c>
      <c r="E100" s="2" t="s">
        <v>19</v>
      </c>
      <c r="F100" s="15" t="s">
        <v>29</v>
      </c>
      <c r="G100" s="15" t="s">
        <v>1852</v>
      </c>
      <c r="H100" s="30" t="s">
        <v>2000</v>
      </c>
      <c r="I100" s="2" t="s">
        <v>19</v>
      </c>
      <c r="J100" s="2">
        <v>24</v>
      </c>
      <c r="K100" s="19">
        <v>28</v>
      </c>
      <c r="L100" s="2">
        <v>28</v>
      </c>
      <c r="M100" s="2">
        <v>30</v>
      </c>
      <c r="N100" s="2">
        <v>22</v>
      </c>
      <c r="O100" s="2">
        <v>32</v>
      </c>
    </row>
    <row r="101" spans="1:15" ht="15.75" customHeight="1">
      <c r="A101" s="2" t="s">
        <v>1721</v>
      </c>
      <c r="B101" s="2" t="s">
        <v>1825</v>
      </c>
      <c r="C101" s="2" t="s">
        <v>1154</v>
      </c>
      <c r="D101" s="2" t="s">
        <v>1722</v>
      </c>
      <c r="E101" s="2" t="s">
        <v>19</v>
      </c>
      <c r="F101" s="15" t="s">
        <v>29</v>
      </c>
      <c r="G101" s="15" t="s">
        <v>1852</v>
      </c>
      <c r="H101" s="30" t="s">
        <v>2000</v>
      </c>
      <c r="I101" s="2" t="s">
        <v>19</v>
      </c>
      <c r="J101" s="2">
        <v>30</v>
      </c>
      <c r="K101" s="2">
        <v>30</v>
      </c>
      <c r="L101" s="2">
        <v>30</v>
      </c>
      <c r="M101" s="2">
        <v>32</v>
      </c>
      <c r="N101" s="2">
        <v>28</v>
      </c>
      <c r="O101" s="2">
        <v>34</v>
      </c>
    </row>
    <row r="102" spans="1:15" ht="15.75" customHeight="1">
      <c r="A102" s="19" t="s">
        <v>1274</v>
      </c>
      <c r="B102" s="2" t="s">
        <v>1825</v>
      </c>
      <c r="C102" s="2" t="s">
        <v>1154</v>
      </c>
      <c r="D102" s="2" t="s">
        <v>323</v>
      </c>
      <c r="E102" s="2" t="s">
        <v>19</v>
      </c>
      <c r="F102" s="15" t="s">
        <v>29</v>
      </c>
      <c r="G102" s="15" t="s">
        <v>1852</v>
      </c>
      <c r="H102" s="30" t="s">
        <v>2000</v>
      </c>
      <c r="I102" s="2" t="s">
        <v>19</v>
      </c>
      <c r="J102" s="2">
        <v>25</v>
      </c>
      <c r="K102" s="2">
        <v>26</v>
      </c>
      <c r="L102" s="2">
        <v>30</v>
      </c>
      <c r="M102" s="2">
        <v>31</v>
      </c>
      <c r="N102" s="2">
        <v>24</v>
      </c>
      <c r="O102" s="20">
        <v>14</v>
      </c>
    </row>
    <row r="103" spans="1:15" ht="15.75" customHeight="1">
      <c r="A103" s="2" t="s">
        <v>1634</v>
      </c>
      <c r="B103" s="2" t="s">
        <v>1825</v>
      </c>
      <c r="C103" s="2" t="s">
        <v>1154</v>
      </c>
      <c r="D103" s="2" t="s">
        <v>513</v>
      </c>
      <c r="E103" s="2" t="s">
        <v>19</v>
      </c>
      <c r="F103" s="15" t="s">
        <v>29</v>
      </c>
      <c r="G103" s="15" t="s">
        <v>1852</v>
      </c>
      <c r="H103" s="30" t="s">
        <v>2000</v>
      </c>
      <c r="I103" s="2" t="s">
        <v>19</v>
      </c>
      <c r="J103" s="2">
        <v>23</v>
      </c>
      <c r="K103" s="2">
        <v>26</v>
      </c>
      <c r="L103" s="2">
        <v>27</v>
      </c>
      <c r="M103" s="2">
        <v>30</v>
      </c>
      <c r="N103" s="2">
        <v>25</v>
      </c>
      <c r="O103" s="2">
        <v>30</v>
      </c>
    </row>
    <row r="104" spans="1:15" ht="15.75" customHeight="1">
      <c r="A104" s="19" t="s">
        <v>1205</v>
      </c>
      <c r="B104" s="2" t="s">
        <v>1829</v>
      </c>
      <c r="C104" s="2" t="s">
        <v>1206</v>
      </c>
      <c r="D104" s="2" t="s">
        <v>105</v>
      </c>
      <c r="E104" s="2" t="s">
        <v>19</v>
      </c>
      <c r="F104" s="15" t="s">
        <v>29</v>
      </c>
      <c r="G104" s="15" t="s">
        <v>1852</v>
      </c>
      <c r="H104" s="30" t="s">
        <v>2000</v>
      </c>
      <c r="I104" s="2" t="s">
        <v>19</v>
      </c>
      <c r="J104" s="2">
        <v>25</v>
      </c>
      <c r="K104" s="2">
        <v>28</v>
      </c>
      <c r="L104" s="2">
        <v>28</v>
      </c>
      <c r="M104" s="2">
        <v>31</v>
      </c>
      <c r="N104" s="2">
        <v>24</v>
      </c>
      <c r="O104" s="20">
        <v>9</v>
      </c>
    </row>
    <row r="105" spans="1:15" ht="15.75" customHeight="1">
      <c r="A105" s="2" t="s">
        <v>1492</v>
      </c>
      <c r="B105" s="2" t="s">
        <v>1829</v>
      </c>
      <c r="C105" s="2" t="s">
        <v>1154</v>
      </c>
      <c r="D105" s="2" t="s">
        <v>350</v>
      </c>
      <c r="E105" s="2" t="s">
        <v>19</v>
      </c>
      <c r="F105" s="15" t="s">
        <v>29</v>
      </c>
      <c r="G105" s="15" t="s">
        <v>1852</v>
      </c>
      <c r="H105" s="30" t="s">
        <v>2000</v>
      </c>
      <c r="I105" s="2" t="s">
        <v>19</v>
      </c>
      <c r="J105" s="2">
        <v>23</v>
      </c>
      <c r="K105" s="2">
        <v>28</v>
      </c>
      <c r="L105" s="2">
        <v>27</v>
      </c>
      <c r="M105" s="2">
        <v>28</v>
      </c>
      <c r="N105" s="2">
        <v>24</v>
      </c>
      <c r="O105" s="2">
        <v>28</v>
      </c>
    </row>
    <row r="106" spans="1:15" ht="15.75" customHeight="1">
      <c r="A106" s="2" t="s">
        <v>1398</v>
      </c>
      <c r="B106" s="2" t="s">
        <v>1162</v>
      </c>
      <c r="C106" s="2" t="s">
        <v>1154</v>
      </c>
      <c r="D106" s="2" t="s">
        <v>224</v>
      </c>
      <c r="E106" s="2" t="s">
        <v>19</v>
      </c>
      <c r="F106" s="15" t="s">
        <v>29</v>
      </c>
      <c r="G106" s="15" t="s">
        <v>1852</v>
      </c>
      <c r="H106" s="30" t="s">
        <v>2000</v>
      </c>
      <c r="I106" s="2" t="s">
        <v>19</v>
      </c>
      <c r="J106" s="2">
        <v>25</v>
      </c>
      <c r="K106" s="2">
        <v>26</v>
      </c>
      <c r="L106" s="2">
        <v>26</v>
      </c>
      <c r="M106" s="2">
        <v>27</v>
      </c>
      <c r="N106" s="2">
        <v>15</v>
      </c>
      <c r="O106" s="2">
        <v>27</v>
      </c>
    </row>
    <row r="107" spans="1:15" ht="15.75" customHeight="1">
      <c r="A107" s="2" t="s">
        <v>1551</v>
      </c>
      <c r="B107" s="2" t="s">
        <v>1410</v>
      </c>
      <c r="C107" s="2" t="s">
        <v>1154</v>
      </c>
      <c r="D107" s="2" t="s">
        <v>453</v>
      </c>
      <c r="E107" s="2" t="s">
        <v>19</v>
      </c>
      <c r="F107" s="15" t="s">
        <v>29</v>
      </c>
      <c r="G107" s="15" t="s">
        <v>1852</v>
      </c>
      <c r="H107" s="30" t="s">
        <v>2000</v>
      </c>
      <c r="I107" s="2" t="s">
        <v>19</v>
      </c>
      <c r="J107" s="2">
        <v>24</v>
      </c>
      <c r="K107" s="19">
        <v>25</v>
      </c>
      <c r="L107" s="2">
        <v>24</v>
      </c>
      <c r="M107" s="2">
        <v>30</v>
      </c>
      <c r="N107" s="2">
        <v>23</v>
      </c>
      <c r="O107" s="2">
        <v>29</v>
      </c>
    </row>
    <row r="108" spans="1:15" ht="15.75" customHeight="1">
      <c r="A108" s="2" t="s">
        <v>1502</v>
      </c>
      <c r="B108" s="2" t="s">
        <v>1825</v>
      </c>
      <c r="C108" s="2" t="s">
        <v>1154</v>
      </c>
      <c r="D108" s="2" t="s">
        <v>1503</v>
      </c>
      <c r="E108" s="2" t="s">
        <v>19</v>
      </c>
      <c r="F108" s="15" t="s">
        <v>29</v>
      </c>
      <c r="G108" s="15" t="s">
        <v>1852</v>
      </c>
      <c r="H108" s="30" t="s">
        <v>2000</v>
      </c>
      <c r="I108" s="2" t="s">
        <v>19</v>
      </c>
      <c r="J108" s="2">
        <v>25</v>
      </c>
      <c r="K108" s="2">
        <v>27</v>
      </c>
      <c r="L108" s="2">
        <v>32</v>
      </c>
      <c r="M108" s="2">
        <v>32</v>
      </c>
      <c r="N108" s="2">
        <v>26</v>
      </c>
      <c r="O108" s="2">
        <v>28</v>
      </c>
    </row>
    <row r="109" spans="1:15" ht="15.75" customHeight="1">
      <c r="A109" s="19" t="s">
        <v>1528</v>
      </c>
      <c r="B109" s="2" t="s">
        <v>1162</v>
      </c>
      <c r="C109" s="2" t="s">
        <v>1154</v>
      </c>
      <c r="D109" s="2" t="s">
        <v>648</v>
      </c>
      <c r="E109" s="2" t="s">
        <v>19</v>
      </c>
      <c r="F109" s="15" t="s">
        <v>29</v>
      </c>
      <c r="G109" s="15" t="s">
        <v>1852</v>
      </c>
      <c r="H109" s="30" t="s">
        <v>2000</v>
      </c>
      <c r="I109" s="2" t="s">
        <v>19</v>
      </c>
      <c r="J109" s="2">
        <v>24</v>
      </c>
      <c r="K109" s="2">
        <v>25</v>
      </c>
      <c r="L109" s="2">
        <v>27</v>
      </c>
      <c r="M109" s="2">
        <v>29</v>
      </c>
      <c r="N109" s="2">
        <v>19</v>
      </c>
      <c r="O109" s="2">
        <v>29</v>
      </c>
    </row>
    <row r="110" spans="1:15" ht="15.75" customHeight="1">
      <c r="A110" s="2" t="s">
        <v>1670</v>
      </c>
      <c r="B110" s="2" t="s">
        <v>1825</v>
      </c>
      <c r="C110" s="2" t="s">
        <v>1154</v>
      </c>
      <c r="D110" s="2" t="s">
        <v>287</v>
      </c>
      <c r="E110" s="2" t="s">
        <v>19</v>
      </c>
      <c r="F110" s="15" t="s">
        <v>29</v>
      </c>
      <c r="G110" s="15" t="s">
        <v>1852</v>
      </c>
      <c r="H110" s="30" t="s">
        <v>2000</v>
      </c>
      <c r="I110" s="2" t="s">
        <v>19</v>
      </c>
      <c r="J110" s="2">
        <v>26</v>
      </c>
      <c r="K110" s="2">
        <v>26</v>
      </c>
      <c r="L110" s="2">
        <v>26</v>
      </c>
      <c r="M110" s="2">
        <v>31</v>
      </c>
      <c r="N110" s="2">
        <v>25</v>
      </c>
      <c r="O110" s="2">
        <v>31</v>
      </c>
    </row>
    <row r="111" spans="1:15" ht="15.75" customHeight="1">
      <c r="A111" s="19" t="s">
        <v>1429</v>
      </c>
      <c r="B111" s="2" t="s">
        <v>1825</v>
      </c>
      <c r="C111" s="2" t="s">
        <v>1154</v>
      </c>
      <c r="D111" s="2" t="s">
        <v>613</v>
      </c>
      <c r="E111" s="2" t="s">
        <v>19</v>
      </c>
      <c r="F111" s="15" t="s">
        <v>29</v>
      </c>
      <c r="G111" s="15" t="s">
        <v>1852</v>
      </c>
      <c r="H111" s="30" t="s">
        <v>2000</v>
      </c>
      <c r="I111" s="2" t="s">
        <v>19</v>
      </c>
      <c r="J111" s="2">
        <v>26</v>
      </c>
      <c r="K111" s="2">
        <v>29</v>
      </c>
      <c r="L111" s="2">
        <v>30</v>
      </c>
      <c r="M111" s="2">
        <v>29</v>
      </c>
      <c r="N111" s="2">
        <v>24</v>
      </c>
      <c r="O111" s="2">
        <v>27</v>
      </c>
    </row>
    <row r="112" spans="1:15" ht="15.75" customHeight="1">
      <c r="A112" s="19" t="s">
        <v>1372</v>
      </c>
      <c r="B112" s="2" t="s">
        <v>1825</v>
      </c>
      <c r="C112" s="2" t="s">
        <v>1373</v>
      </c>
      <c r="D112" s="2" t="s">
        <v>499</v>
      </c>
      <c r="E112" s="2" t="s">
        <v>19</v>
      </c>
      <c r="F112" s="15" t="s">
        <v>13</v>
      </c>
      <c r="G112" s="15" t="s">
        <v>1852</v>
      </c>
      <c r="H112" s="30" t="s">
        <v>2000</v>
      </c>
      <c r="I112" s="2" t="s">
        <v>19</v>
      </c>
      <c r="J112" s="2">
        <v>21</v>
      </c>
      <c r="K112" s="19">
        <v>26</v>
      </c>
      <c r="L112" s="2">
        <v>23</v>
      </c>
      <c r="M112" s="2">
        <v>27</v>
      </c>
      <c r="N112" s="2">
        <v>25</v>
      </c>
      <c r="O112" s="2">
        <v>26</v>
      </c>
    </row>
    <row r="113" spans="1:15" ht="15.75" customHeight="1">
      <c r="A113" s="19" t="s">
        <v>1447</v>
      </c>
      <c r="B113" s="2" t="s">
        <v>1829</v>
      </c>
      <c r="C113" s="2" t="s">
        <v>1448</v>
      </c>
      <c r="D113" s="2" t="s">
        <v>1079</v>
      </c>
      <c r="E113" s="2" t="s">
        <v>19</v>
      </c>
      <c r="F113" s="15" t="s">
        <v>29</v>
      </c>
      <c r="G113" s="15" t="s">
        <v>1852</v>
      </c>
      <c r="H113" s="30" t="s">
        <v>2000</v>
      </c>
      <c r="I113" s="2" t="s">
        <v>19</v>
      </c>
      <c r="J113" s="2">
        <v>24</v>
      </c>
      <c r="K113" s="2">
        <v>29</v>
      </c>
      <c r="L113" s="2">
        <v>29</v>
      </c>
      <c r="M113" s="2">
        <v>30</v>
      </c>
      <c r="N113" s="2">
        <v>26</v>
      </c>
      <c r="O113" s="2">
        <v>27</v>
      </c>
    </row>
    <row r="114" spans="1:15" ht="15.75" customHeight="1">
      <c r="A114" s="19" t="s">
        <v>1747</v>
      </c>
      <c r="B114" s="2" t="s">
        <v>1834</v>
      </c>
      <c r="C114" s="2" t="s">
        <v>1748</v>
      </c>
      <c r="D114" s="2" t="s">
        <v>718</v>
      </c>
      <c r="E114" s="2" t="s">
        <v>19</v>
      </c>
      <c r="F114" s="15" t="s">
        <v>29</v>
      </c>
      <c r="G114" s="15" t="s">
        <v>1843</v>
      </c>
      <c r="H114" s="30" t="s">
        <v>2002</v>
      </c>
      <c r="I114" s="2" t="s">
        <v>19</v>
      </c>
      <c r="J114" s="2">
        <v>26</v>
      </c>
      <c r="K114" s="2">
        <v>26</v>
      </c>
      <c r="L114" s="2">
        <v>29</v>
      </c>
      <c r="M114" s="2">
        <v>25</v>
      </c>
      <c r="N114" s="2">
        <v>32</v>
      </c>
      <c r="O114" s="2">
        <v>36</v>
      </c>
    </row>
    <row r="115" spans="1:15" ht="15.75" customHeight="1">
      <c r="A115" s="19" t="s">
        <v>1293</v>
      </c>
      <c r="B115" s="2" t="s">
        <v>1162</v>
      </c>
      <c r="C115" s="2" t="s">
        <v>1294</v>
      </c>
      <c r="D115" s="2" t="s">
        <v>718</v>
      </c>
      <c r="E115" s="2" t="s">
        <v>19</v>
      </c>
      <c r="F115" s="15" t="s">
        <v>29</v>
      </c>
      <c r="G115" s="15" t="s">
        <v>1852</v>
      </c>
      <c r="H115" s="30" t="s">
        <v>2002</v>
      </c>
      <c r="I115" s="2" t="s">
        <v>19</v>
      </c>
      <c r="J115" s="2">
        <v>20</v>
      </c>
      <c r="K115" s="2">
        <v>26</v>
      </c>
      <c r="L115" s="2">
        <v>22</v>
      </c>
      <c r="M115" s="2">
        <v>19</v>
      </c>
      <c r="N115" s="2">
        <v>18</v>
      </c>
      <c r="O115" s="2">
        <v>23</v>
      </c>
    </row>
    <row r="116" spans="1:15" ht="15.75" customHeight="1">
      <c r="A116" s="2" t="s">
        <v>1711</v>
      </c>
      <c r="B116" s="2" t="s">
        <v>1829</v>
      </c>
      <c r="C116" s="2" t="s">
        <v>1712</v>
      </c>
      <c r="D116" s="2" t="s">
        <v>718</v>
      </c>
      <c r="E116" s="2" t="s">
        <v>19</v>
      </c>
      <c r="F116" s="15" t="s">
        <v>29</v>
      </c>
      <c r="G116" s="15" t="s">
        <v>1852</v>
      </c>
      <c r="H116" s="30" t="s">
        <v>2002</v>
      </c>
      <c r="I116" s="2" t="s">
        <v>19</v>
      </c>
      <c r="J116" s="2">
        <v>21</v>
      </c>
      <c r="K116" s="20">
        <v>23</v>
      </c>
      <c r="L116" s="2">
        <v>25</v>
      </c>
      <c r="M116" s="2">
        <v>27</v>
      </c>
      <c r="N116" s="2">
        <v>26</v>
      </c>
      <c r="O116" s="2">
        <v>33</v>
      </c>
    </row>
    <row r="117" spans="1:15" ht="15.75" customHeight="1">
      <c r="A117" s="2" t="s">
        <v>1651</v>
      </c>
      <c r="B117" s="2" t="s">
        <v>1834</v>
      </c>
      <c r="C117" s="2" t="s">
        <v>1652</v>
      </c>
      <c r="D117" s="2" t="s">
        <v>718</v>
      </c>
      <c r="E117" s="2" t="s">
        <v>19</v>
      </c>
      <c r="F117" s="15" t="s">
        <v>29</v>
      </c>
      <c r="G117" s="15" t="s">
        <v>1845</v>
      </c>
      <c r="H117" s="30" t="s">
        <v>2002</v>
      </c>
      <c r="I117" s="2" t="s">
        <v>19</v>
      </c>
      <c r="J117" s="2">
        <v>26</v>
      </c>
      <c r="K117" s="2">
        <v>26</v>
      </c>
      <c r="L117" s="2">
        <v>26</v>
      </c>
      <c r="M117" s="2">
        <v>33</v>
      </c>
      <c r="N117" s="2">
        <v>28</v>
      </c>
      <c r="O117" s="2">
        <v>30</v>
      </c>
    </row>
    <row r="118" spans="1:15" ht="15.75" customHeight="1">
      <c r="A118" s="2" t="s">
        <v>1230</v>
      </c>
      <c r="B118" s="2" t="s">
        <v>1834</v>
      </c>
      <c r="C118" s="2" t="s">
        <v>1231</v>
      </c>
      <c r="D118" s="2" t="s">
        <v>718</v>
      </c>
      <c r="E118" s="2" t="s">
        <v>19</v>
      </c>
      <c r="F118" s="15" t="s">
        <v>29</v>
      </c>
      <c r="G118" s="15" t="s">
        <v>1845</v>
      </c>
      <c r="H118" s="30" t="s">
        <v>2002</v>
      </c>
      <c r="I118" s="2" t="s">
        <v>19</v>
      </c>
      <c r="J118" s="2">
        <v>26</v>
      </c>
      <c r="K118" s="2">
        <v>26</v>
      </c>
      <c r="L118" s="2">
        <v>33</v>
      </c>
      <c r="M118" s="2">
        <v>34</v>
      </c>
      <c r="N118" s="2">
        <v>18</v>
      </c>
      <c r="O118" s="20">
        <v>10</v>
      </c>
    </row>
    <row r="119" spans="1:15" ht="15.75" customHeight="1">
      <c r="A119" s="2" t="s">
        <v>1677</v>
      </c>
      <c r="B119" s="2" t="s">
        <v>1834</v>
      </c>
      <c r="C119" s="2" t="s">
        <v>1678</v>
      </c>
      <c r="D119" s="2" t="s">
        <v>718</v>
      </c>
      <c r="E119" s="2" t="s">
        <v>19</v>
      </c>
      <c r="F119" s="15" t="s">
        <v>29</v>
      </c>
      <c r="G119" s="15" t="s">
        <v>1852</v>
      </c>
      <c r="H119" s="30" t="s">
        <v>2002</v>
      </c>
      <c r="I119" s="2" t="s">
        <v>19</v>
      </c>
      <c r="J119" s="2">
        <v>24</v>
      </c>
      <c r="K119" s="2">
        <v>26</v>
      </c>
      <c r="L119" s="2">
        <v>26</v>
      </c>
      <c r="M119" s="2">
        <v>38</v>
      </c>
      <c r="N119" s="2">
        <v>31</v>
      </c>
      <c r="O119" s="2">
        <v>31</v>
      </c>
    </row>
    <row r="120" spans="1:15" ht="15.75" customHeight="1">
      <c r="A120" s="2" t="s">
        <v>1269</v>
      </c>
      <c r="B120" s="2" t="s">
        <v>1825</v>
      </c>
      <c r="C120" s="2" t="s">
        <v>1270</v>
      </c>
      <c r="D120" s="2" t="s">
        <v>718</v>
      </c>
      <c r="E120" s="2" t="s">
        <v>19</v>
      </c>
      <c r="F120" s="15" t="s">
        <v>29</v>
      </c>
      <c r="G120" s="15" t="s">
        <v>1845</v>
      </c>
      <c r="H120" s="30" t="s">
        <v>2002</v>
      </c>
      <c r="I120" s="2" t="s">
        <v>19</v>
      </c>
      <c r="J120" s="2">
        <v>30</v>
      </c>
      <c r="K120" s="2">
        <v>29</v>
      </c>
      <c r="L120" s="2">
        <v>30</v>
      </c>
      <c r="M120" s="2">
        <v>36</v>
      </c>
      <c r="N120" s="2">
        <v>22</v>
      </c>
      <c r="O120" s="20">
        <v>12</v>
      </c>
    </row>
    <row r="121" spans="1:15" ht="15.75" customHeight="1">
      <c r="A121" s="2" t="s">
        <v>1360</v>
      </c>
      <c r="B121" s="2" t="s">
        <v>1162</v>
      </c>
      <c r="C121" s="2" t="s">
        <v>1361</v>
      </c>
      <c r="D121" s="2" t="s">
        <v>199</v>
      </c>
      <c r="E121" s="2" t="s">
        <v>19</v>
      </c>
      <c r="F121" s="15" t="s">
        <v>29</v>
      </c>
      <c r="G121" s="15" t="s">
        <v>1852</v>
      </c>
      <c r="H121" s="30" t="s">
        <v>2002</v>
      </c>
      <c r="I121" s="2" t="s">
        <v>19</v>
      </c>
      <c r="J121" s="2">
        <v>19</v>
      </c>
      <c r="K121" s="2">
        <v>27</v>
      </c>
      <c r="L121" s="2">
        <v>25</v>
      </c>
      <c r="M121" s="2">
        <v>22</v>
      </c>
      <c r="N121" s="2">
        <v>16</v>
      </c>
      <c r="O121" s="2">
        <v>26</v>
      </c>
    </row>
    <row r="122" spans="1:15" ht="15.75" customHeight="1">
      <c r="A122" s="2" t="s">
        <v>1278</v>
      </c>
      <c r="B122" s="2" t="s">
        <v>1162</v>
      </c>
      <c r="C122" s="2" t="s">
        <v>1279</v>
      </c>
      <c r="D122" s="2" t="s">
        <v>735</v>
      </c>
      <c r="E122" s="2" t="s">
        <v>19</v>
      </c>
      <c r="F122" s="15" t="s">
        <v>29</v>
      </c>
      <c r="G122" s="15" t="s">
        <v>1852</v>
      </c>
      <c r="H122" s="30" t="s">
        <v>2002</v>
      </c>
      <c r="I122" s="2" t="s">
        <v>19</v>
      </c>
      <c r="J122" s="2">
        <v>15</v>
      </c>
      <c r="K122" s="2">
        <v>26</v>
      </c>
      <c r="L122" s="20">
        <v>16</v>
      </c>
      <c r="M122" s="2">
        <v>17</v>
      </c>
      <c r="N122" s="2">
        <v>13</v>
      </c>
      <c r="O122" s="2">
        <v>20</v>
      </c>
    </row>
    <row r="123" spans="1:15" ht="15.75" customHeight="1">
      <c r="A123" s="19" t="s">
        <v>1675</v>
      </c>
      <c r="B123" s="2" t="s">
        <v>1829</v>
      </c>
      <c r="C123" s="2" t="s">
        <v>1676</v>
      </c>
      <c r="D123" s="2" t="s">
        <v>921</v>
      </c>
      <c r="E123" s="2" t="s">
        <v>19</v>
      </c>
      <c r="F123" s="15" t="s">
        <v>29</v>
      </c>
      <c r="G123" s="15" t="s">
        <v>1852</v>
      </c>
      <c r="H123" s="30" t="s">
        <v>2002</v>
      </c>
      <c r="I123" s="2" t="s">
        <v>19</v>
      </c>
      <c r="J123" s="2">
        <v>25</v>
      </c>
      <c r="K123" s="2">
        <v>32</v>
      </c>
      <c r="L123" s="2">
        <v>30</v>
      </c>
      <c r="M123" s="2">
        <v>36</v>
      </c>
      <c r="N123" s="2">
        <v>27</v>
      </c>
      <c r="O123" s="2">
        <v>31</v>
      </c>
    </row>
    <row r="124" spans="1:15" ht="15.75" customHeight="1">
      <c r="A124" s="19" t="s">
        <v>1311</v>
      </c>
      <c r="B124" s="2" t="s">
        <v>1162</v>
      </c>
      <c r="C124" s="2" t="s">
        <v>1312</v>
      </c>
      <c r="D124" s="2" t="s">
        <v>738</v>
      </c>
      <c r="E124" s="2" t="s">
        <v>19</v>
      </c>
      <c r="F124" s="15" t="s">
        <v>29</v>
      </c>
      <c r="G124" s="15" t="s">
        <v>1852</v>
      </c>
      <c r="H124" s="30" t="s">
        <v>2002</v>
      </c>
      <c r="I124" s="2" t="s">
        <v>19</v>
      </c>
      <c r="J124" s="2">
        <v>22</v>
      </c>
      <c r="K124" s="2">
        <v>29</v>
      </c>
      <c r="L124" s="2">
        <v>25</v>
      </c>
      <c r="M124" s="2">
        <v>26</v>
      </c>
      <c r="N124" s="2">
        <v>17</v>
      </c>
      <c r="O124" s="2">
        <v>24</v>
      </c>
    </row>
    <row r="125" spans="1:15" ht="15.75" customHeight="1">
      <c r="A125" s="2" t="s">
        <v>1709</v>
      </c>
      <c r="B125" s="2" t="s">
        <v>1835</v>
      </c>
      <c r="C125" s="2" t="s">
        <v>1710</v>
      </c>
      <c r="D125" s="2" t="s">
        <v>738</v>
      </c>
      <c r="E125" s="2" t="s">
        <v>19</v>
      </c>
      <c r="F125" s="15" t="s">
        <v>29</v>
      </c>
      <c r="G125" s="15" t="s">
        <v>1852</v>
      </c>
      <c r="H125" s="30" t="s">
        <v>2002</v>
      </c>
      <c r="I125" s="2" t="s">
        <v>19</v>
      </c>
      <c r="J125" s="2">
        <v>28</v>
      </c>
      <c r="K125" s="2">
        <v>27</v>
      </c>
      <c r="L125" s="2">
        <v>29</v>
      </c>
      <c r="M125" s="2">
        <v>30</v>
      </c>
      <c r="N125" s="2">
        <v>21</v>
      </c>
      <c r="O125" s="2">
        <v>33</v>
      </c>
    </row>
    <row r="126" spans="1:15" ht="15.75" customHeight="1">
      <c r="A126" s="2" t="s">
        <v>1385</v>
      </c>
      <c r="B126" s="2" t="s">
        <v>1834</v>
      </c>
      <c r="C126" s="2" t="s">
        <v>1386</v>
      </c>
      <c r="D126" s="2" t="s">
        <v>409</v>
      </c>
      <c r="E126" s="2" t="s">
        <v>19</v>
      </c>
      <c r="F126" s="15" t="s">
        <v>29</v>
      </c>
      <c r="G126" s="15" t="s">
        <v>1852</v>
      </c>
      <c r="H126" s="30" t="s">
        <v>2002</v>
      </c>
      <c r="I126" s="2" t="s">
        <v>19</v>
      </c>
      <c r="J126" s="2">
        <v>21</v>
      </c>
      <c r="K126" s="20">
        <v>23</v>
      </c>
      <c r="L126" s="2">
        <v>25</v>
      </c>
      <c r="M126" s="2">
        <v>29</v>
      </c>
      <c r="N126" s="2">
        <v>26</v>
      </c>
      <c r="O126" s="2">
        <v>26</v>
      </c>
    </row>
    <row r="127" spans="1:15" ht="15.75" customHeight="1">
      <c r="A127" s="19" t="s">
        <v>1510</v>
      </c>
      <c r="B127" s="2" t="s">
        <v>1834</v>
      </c>
      <c r="C127" s="2" t="s">
        <v>1511</v>
      </c>
      <c r="D127" s="2" t="s">
        <v>409</v>
      </c>
      <c r="E127" s="2" t="s">
        <v>19</v>
      </c>
      <c r="F127" s="15" t="s">
        <v>29</v>
      </c>
      <c r="G127" s="15" t="s">
        <v>1852</v>
      </c>
      <c r="H127" s="30" t="s">
        <v>2002</v>
      </c>
      <c r="I127" s="2" t="s">
        <v>19</v>
      </c>
      <c r="J127" s="2">
        <v>26</v>
      </c>
      <c r="K127" s="2">
        <v>29</v>
      </c>
      <c r="L127" s="2">
        <v>31</v>
      </c>
      <c r="M127" s="2">
        <v>29</v>
      </c>
      <c r="N127" s="2">
        <v>27</v>
      </c>
      <c r="O127" s="2">
        <v>28</v>
      </c>
    </row>
    <row r="128" spans="1:15" ht="15.75" customHeight="1">
      <c r="A128" s="19" t="s">
        <v>1456</v>
      </c>
      <c r="B128" s="2" t="s">
        <v>1162</v>
      </c>
      <c r="C128" s="2" t="s">
        <v>1457</v>
      </c>
      <c r="D128" s="2" t="s">
        <v>409</v>
      </c>
      <c r="E128" s="2" t="s">
        <v>19</v>
      </c>
      <c r="F128" s="15" t="s">
        <v>29</v>
      </c>
      <c r="G128" s="15" t="s">
        <v>1852</v>
      </c>
      <c r="H128" s="30" t="s">
        <v>2002</v>
      </c>
      <c r="I128" s="2" t="s">
        <v>19</v>
      </c>
      <c r="J128" s="2">
        <v>25</v>
      </c>
      <c r="K128" s="2">
        <v>27</v>
      </c>
      <c r="L128" s="2">
        <v>26</v>
      </c>
      <c r="M128" s="2">
        <v>28</v>
      </c>
      <c r="N128" s="2">
        <v>29</v>
      </c>
      <c r="O128" s="2">
        <v>27</v>
      </c>
    </row>
    <row r="129" spans="1:15" ht="15.75" customHeight="1">
      <c r="A129" s="2" t="s">
        <v>1427</v>
      </c>
      <c r="B129" s="2" t="s">
        <v>1834</v>
      </c>
      <c r="C129" s="2" t="s">
        <v>1428</v>
      </c>
      <c r="D129" s="2" t="s">
        <v>409</v>
      </c>
      <c r="E129" s="2" t="s">
        <v>19</v>
      </c>
      <c r="F129" s="15" t="s">
        <v>29</v>
      </c>
      <c r="G129" s="15" t="s">
        <v>1852</v>
      </c>
      <c r="H129" s="30" t="s">
        <v>2002</v>
      </c>
      <c r="I129" s="2" t="s">
        <v>19</v>
      </c>
      <c r="J129" s="2">
        <v>25</v>
      </c>
      <c r="K129" s="2">
        <v>27</v>
      </c>
      <c r="L129" s="2">
        <v>27</v>
      </c>
      <c r="M129" s="2">
        <v>28</v>
      </c>
      <c r="N129" s="2">
        <v>24</v>
      </c>
      <c r="O129" s="2">
        <v>27</v>
      </c>
    </row>
    <row r="130" spans="1:15" ht="15.75" customHeight="1">
      <c r="A130" s="2" t="s">
        <v>1653</v>
      </c>
      <c r="B130" s="2" t="s">
        <v>1830</v>
      </c>
      <c r="C130" s="2" t="s">
        <v>1654</v>
      </c>
      <c r="D130" s="2" t="s">
        <v>409</v>
      </c>
      <c r="E130" s="2" t="s">
        <v>19</v>
      </c>
      <c r="F130" s="15" t="s">
        <v>29</v>
      </c>
      <c r="G130" s="15" t="s">
        <v>1843</v>
      </c>
      <c r="H130" s="30" t="s">
        <v>2002</v>
      </c>
      <c r="I130" s="2" t="s">
        <v>19</v>
      </c>
      <c r="J130" s="2">
        <v>22</v>
      </c>
      <c r="K130" s="2">
        <v>26</v>
      </c>
      <c r="L130" s="2">
        <v>27</v>
      </c>
      <c r="M130" s="2">
        <v>33</v>
      </c>
      <c r="N130" s="2">
        <v>28</v>
      </c>
      <c r="O130" s="2">
        <v>30</v>
      </c>
    </row>
    <row r="131" spans="1:15" ht="15.75" customHeight="1">
      <c r="A131" s="2" t="s">
        <v>1474</v>
      </c>
      <c r="B131" s="2" t="s">
        <v>1834</v>
      </c>
      <c r="C131" s="2" t="s">
        <v>1475</v>
      </c>
      <c r="D131" s="2" t="s">
        <v>763</v>
      </c>
      <c r="E131" s="2" t="s">
        <v>19</v>
      </c>
      <c r="F131" s="15" t="s">
        <v>29</v>
      </c>
      <c r="G131" s="15" t="s">
        <v>1852</v>
      </c>
      <c r="H131" s="30" t="s">
        <v>2002</v>
      </c>
      <c r="I131" s="2" t="s">
        <v>19</v>
      </c>
      <c r="J131" s="2">
        <v>22</v>
      </c>
      <c r="K131" s="2">
        <v>27</v>
      </c>
      <c r="L131" s="2">
        <v>28</v>
      </c>
      <c r="M131" s="2">
        <v>28</v>
      </c>
      <c r="N131" s="2">
        <v>21</v>
      </c>
      <c r="O131" s="2">
        <v>28</v>
      </c>
    </row>
    <row r="132" spans="1:15" ht="15.75" customHeight="1">
      <c r="A132" s="2" t="s">
        <v>1751</v>
      </c>
      <c r="B132" s="2" t="s">
        <v>1834</v>
      </c>
      <c r="C132" s="2" t="s">
        <v>1752</v>
      </c>
      <c r="D132" s="2" t="s">
        <v>763</v>
      </c>
      <c r="E132" s="2" t="s">
        <v>19</v>
      </c>
      <c r="F132" s="15" t="s">
        <v>29</v>
      </c>
      <c r="G132" s="15" t="s">
        <v>1852</v>
      </c>
      <c r="H132" s="30" t="s">
        <v>2002</v>
      </c>
      <c r="I132" s="2" t="s">
        <v>19</v>
      </c>
      <c r="J132" s="2">
        <v>31</v>
      </c>
      <c r="K132" s="2">
        <v>25</v>
      </c>
      <c r="L132" s="2">
        <v>27</v>
      </c>
      <c r="M132" s="2">
        <v>40</v>
      </c>
      <c r="N132" s="2">
        <v>32</v>
      </c>
      <c r="O132" s="2">
        <v>37</v>
      </c>
    </row>
    <row r="133" spans="1:15" ht="15.75" customHeight="1">
      <c r="A133" s="2" t="s">
        <v>1749</v>
      </c>
      <c r="B133" s="2" t="s">
        <v>1829</v>
      </c>
      <c r="C133" s="2" t="s">
        <v>1750</v>
      </c>
      <c r="D133" s="2" t="s">
        <v>763</v>
      </c>
      <c r="E133" s="2" t="s">
        <v>19</v>
      </c>
      <c r="F133" s="15" t="s">
        <v>29</v>
      </c>
      <c r="G133" s="15" t="s">
        <v>1852</v>
      </c>
      <c r="H133" s="30" t="s">
        <v>2002</v>
      </c>
      <c r="I133" s="2" t="s">
        <v>19</v>
      </c>
      <c r="J133" s="2">
        <v>26</v>
      </c>
      <c r="K133" s="20">
        <v>24</v>
      </c>
      <c r="L133" s="2">
        <v>30</v>
      </c>
      <c r="M133" s="2">
        <v>36</v>
      </c>
      <c r="N133" s="2">
        <v>36</v>
      </c>
      <c r="O133" s="2">
        <v>36</v>
      </c>
    </row>
    <row r="134" spans="1:15" ht="15.75" customHeight="1">
      <c r="A134" s="2" t="s">
        <v>1761</v>
      </c>
      <c r="B134" s="2" t="s">
        <v>1823</v>
      </c>
      <c r="C134" s="2" t="s">
        <v>1762</v>
      </c>
      <c r="D134" s="2" t="s">
        <v>892</v>
      </c>
      <c r="E134" s="2" t="s">
        <v>19</v>
      </c>
      <c r="F134" s="15" t="s">
        <v>29</v>
      </c>
      <c r="G134" s="15" t="s">
        <v>1843</v>
      </c>
      <c r="H134" s="30" t="s">
        <v>2002</v>
      </c>
      <c r="I134" s="2" t="s">
        <v>19</v>
      </c>
      <c r="J134" s="2">
        <v>32</v>
      </c>
      <c r="K134" s="2">
        <v>27</v>
      </c>
      <c r="L134" s="2">
        <v>29</v>
      </c>
      <c r="M134" s="2">
        <v>38</v>
      </c>
      <c r="N134" s="2">
        <v>33</v>
      </c>
      <c r="O134" s="2">
        <v>40</v>
      </c>
    </row>
    <row r="135" spans="1:15" ht="15.75" customHeight="1">
      <c r="A135" s="2" t="s">
        <v>1280</v>
      </c>
      <c r="B135" s="2" t="s">
        <v>1830</v>
      </c>
      <c r="C135" s="2" t="s">
        <v>1281</v>
      </c>
      <c r="D135" s="2" t="s">
        <v>892</v>
      </c>
      <c r="E135" s="2" t="s">
        <v>19</v>
      </c>
      <c r="F135" s="15" t="s">
        <v>29</v>
      </c>
      <c r="G135" s="15" t="s">
        <v>1852</v>
      </c>
      <c r="H135" s="30" t="s">
        <v>2002</v>
      </c>
      <c r="I135" s="2" t="s">
        <v>19</v>
      </c>
      <c r="J135" s="2">
        <v>33</v>
      </c>
      <c r="K135" s="2">
        <v>25</v>
      </c>
      <c r="L135" s="2">
        <v>36</v>
      </c>
      <c r="M135" s="2">
        <v>40</v>
      </c>
      <c r="N135" s="2">
        <v>32</v>
      </c>
      <c r="O135" s="2">
        <v>20</v>
      </c>
    </row>
    <row r="136" spans="1:15" ht="15.75" customHeight="1">
      <c r="A136" s="19" t="s">
        <v>1734</v>
      </c>
      <c r="B136" s="2" t="s">
        <v>1834</v>
      </c>
      <c r="C136" s="2" t="s">
        <v>1735</v>
      </c>
      <c r="D136" s="2" t="s">
        <v>892</v>
      </c>
      <c r="E136" s="2" t="s">
        <v>19</v>
      </c>
      <c r="F136" s="15" t="s">
        <v>29</v>
      </c>
      <c r="G136" s="15" t="s">
        <v>1845</v>
      </c>
      <c r="H136" s="30" t="s">
        <v>2002</v>
      </c>
      <c r="I136" s="2" t="s">
        <v>19</v>
      </c>
      <c r="J136" s="2">
        <v>26</v>
      </c>
      <c r="K136" s="20">
        <v>24</v>
      </c>
      <c r="L136" s="2">
        <v>29</v>
      </c>
      <c r="M136" s="2">
        <v>26</v>
      </c>
      <c r="N136" s="2">
        <v>24</v>
      </c>
      <c r="O136" s="2">
        <v>35</v>
      </c>
    </row>
    <row r="137" spans="1:15" ht="15.75" customHeight="1">
      <c r="A137" s="2" t="s">
        <v>1757</v>
      </c>
      <c r="B137" s="2" t="s">
        <v>1834</v>
      </c>
      <c r="C137" s="2" t="s">
        <v>1758</v>
      </c>
      <c r="D137" s="2" t="s">
        <v>892</v>
      </c>
      <c r="E137" s="2" t="s">
        <v>19</v>
      </c>
      <c r="F137" s="15" t="s">
        <v>29</v>
      </c>
      <c r="G137" s="15" t="s">
        <v>1843</v>
      </c>
      <c r="H137" s="30" t="s">
        <v>2002</v>
      </c>
      <c r="I137" s="2" t="s">
        <v>19</v>
      </c>
      <c r="J137" s="2">
        <v>28</v>
      </c>
      <c r="K137" s="2">
        <v>29</v>
      </c>
      <c r="L137" s="2">
        <v>28</v>
      </c>
      <c r="M137" s="2">
        <v>37</v>
      </c>
      <c r="N137" s="2">
        <v>32</v>
      </c>
      <c r="O137" s="2">
        <v>38</v>
      </c>
    </row>
    <row r="138" spans="1:15" ht="15.75" customHeight="1">
      <c r="A138" s="19" t="s">
        <v>1705</v>
      </c>
      <c r="B138" s="2" t="s">
        <v>1834</v>
      </c>
      <c r="C138" s="2" t="s">
        <v>1706</v>
      </c>
      <c r="D138" s="2" t="s">
        <v>892</v>
      </c>
      <c r="E138" s="2" t="s">
        <v>19</v>
      </c>
      <c r="F138" s="15" t="s">
        <v>29</v>
      </c>
      <c r="G138" s="15" t="s">
        <v>1845</v>
      </c>
      <c r="H138" s="30" t="s">
        <v>2002</v>
      </c>
      <c r="I138" s="2" t="s">
        <v>19</v>
      </c>
      <c r="J138" s="2">
        <v>24</v>
      </c>
      <c r="K138" s="2">
        <v>26</v>
      </c>
      <c r="L138" s="2">
        <v>29</v>
      </c>
      <c r="M138" s="2">
        <v>36</v>
      </c>
      <c r="N138" s="2">
        <v>30</v>
      </c>
      <c r="O138" s="2">
        <v>32</v>
      </c>
    </row>
    <row r="139" spans="1:15" ht="15.75" customHeight="1">
      <c r="A139" s="19" t="s">
        <v>1454</v>
      </c>
      <c r="B139" s="2" t="s">
        <v>1825</v>
      </c>
      <c r="C139" s="2" t="s">
        <v>1455</v>
      </c>
      <c r="D139" s="2" t="s">
        <v>976</v>
      </c>
      <c r="E139" s="2" t="s">
        <v>19</v>
      </c>
      <c r="F139" s="15" t="s">
        <v>29</v>
      </c>
      <c r="G139" s="15" t="s">
        <v>1852</v>
      </c>
      <c r="H139" s="30" t="s">
        <v>2002</v>
      </c>
      <c r="I139" s="2" t="s">
        <v>19</v>
      </c>
      <c r="J139" s="2">
        <v>23</v>
      </c>
      <c r="K139" s="2">
        <v>28</v>
      </c>
      <c r="L139" s="2">
        <v>28</v>
      </c>
      <c r="M139" s="2">
        <v>29</v>
      </c>
      <c r="N139" s="2">
        <v>28</v>
      </c>
      <c r="O139" s="2">
        <v>27</v>
      </c>
    </row>
    <row r="140" spans="1:15" ht="15.75" customHeight="1">
      <c r="A140" s="19" t="s">
        <v>1576</v>
      </c>
      <c r="B140" s="2" t="s">
        <v>1162</v>
      </c>
      <c r="C140" s="2" t="s">
        <v>1577</v>
      </c>
      <c r="D140" s="2" t="s">
        <v>37</v>
      </c>
      <c r="E140" s="2" t="s">
        <v>19</v>
      </c>
      <c r="F140" s="15" t="s">
        <v>29</v>
      </c>
      <c r="G140" s="15" t="s">
        <v>1852</v>
      </c>
      <c r="H140" s="30" t="s">
        <v>2002</v>
      </c>
      <c r="I140" s="2" t="s">
        <v>19</v>
      </c>
      <c r="J140" s="2">
        <v>23</v>
      </c>
      <c r="K140" s="2">
        <v>25</v>
      </c>
      <c r="L140" s="2">
        <v>26</v>
      </c>
      <c r="M140" s="2">
        <v>30</v>
      </c>
      <c r="N140" s="2">
        <v>29</v>
      </c>
      <c r="O140" s="2">
        <v>29</v>
      </c>
    </row>
    <row r="141" spans="1:15" ht="15.75" customHeight="1">
      <c r="A141" s="19" t="s">
        <v>1309</v>
      </c>
      <c r="B141" s="2" t="s">
        <v>1834</v>
      </c>
      <c r="C141" s="2" t="s">
        <v>1310</v>
      </c>
      <c r="D141" s="2" t="s">
        <v>998</v>
      </c>
      <c r="E141" s="2" t="s">
        <v>19</v>
      </c>
      <c r="F141" s="15" t="s">
        <v>29</v>
      </c>
      <c r="G141" s="15" t="s">
        <v>1843</v>
      </c>
      <c r="H141" s="30" t="s">
        <v>2002</v>
      </c>
      <c r="I141" s="2" t="s">
        <v>19</v>
      </c>
      <c r="J141" s="2">
        <v>21</v>
      </c>
      <c r="K141" s="2">
        <v>25</v>
      </c>
      <c r="L141" s="2">
        <v>27</v>
      </c>
      <c r="M141" s="2">
        <v>29</v>
      </c>
      <c r="N141" s="2">
        <v>26</v>
      </c>
      <c r="O141" s="2">
        <v>23</v>
      </c>
    </row>
    <row r="142" spans="1:15" ht="15.75" customHeight="1">
      <c r="A142" s="2" t="s">
        <v>1443</v>
      </c>
      <c r="B142" s="2" t="s">
        <v>1834</v>
      </c>
      <c r="C142" s="2" t="s">
        <v>1444</v>
      </c>
      <c r="D142" s="2" t="s">
        <v>998</v>
      </c>
      <c r="E142" s="2" t="s">
        <v>19</v>
      </c>
      <c r="F142" s="15" t="s">
        <v>29</v>
      </c>
      <c r="G142" s="15" t="s">
        <v>1845</v>
      </c>
      <c r="H142" s="30" t="s">
        <v>2002</v>
      </c>
      <c r="I142" s="2" t="s">
        <v>19</v>
      </c>
      <c r="J142" s="2">
        <v>23</v>
      </c>
      <c r="K142" s="2">
        <v>30</v>
      </c>
      <c r="L142" s="2">
        <v>30</v>
      </c>
      <c r="M142" s="2">
        <v>32</v>
      </c>
      <c r="N142" s="2">
        <v>25</v>
      </c>
      <c r="O142" s="2">
        <v>27</v>
      </c>
    </row>
    <row r="143" spans="1:15" ht="15.75" customHeight="1">
      <c r="A143" s="2" t="s">
        <v>1419</v>
      </c>
      <c r="B143" s="2" t="s">
        <v>1836</v>
      </c>
      <c r="C143" s="2" t="s">
        <v>1420</v>
      </c>
      <c r="D143" s="2" t="s">
        <v>998</v>
      </c>
      <c r="E143" s="2" t="s">
        <v>19</v>
      </c>
      <c r="F143" s="15" t="s">
        <v>29</v>
      </c>
      <c r="G143" s="15" t="s">
        <v>1852</v>
      </c>
      <c r="H143" s="30" t="s">
        <v>2002</v>
      </c>
      <c r="I143" s="2" t="s">
        <v>19</v>
      </c>
      <c r="J143" s="2">
        <v>25</v>
      </c>
      <c r="K143" s="2">
        <v>29</v>
      </c>
      <c r="L143" s="2">
        <v>30</v>
      </c>
      <c r="M143" s="2">
        <v>31</v>
      </c>
      <c r="N143" s="19">
        <v>23</v>
      </c>
      <c r="O143" s="2">
        <v>27</v>
      </c>
    </row>
    <row r="144" spans="1:15" ht="15.75" customHeight="1">
      <c r="A144" s="2" t="s">
        <v>1380</v>
      </c>
      <c r="B144" s="2" t="s">
        <v>1834</v>
      </c>
      <c r="C144" s="2" t="s">
        <v>1381</v>
      </c>
      <c r="D144" s="2" t="s">
        <v>998</v>
      </c>
      <c r="E144" s="2" t="s">
        <v>19</v>
      </c>
      <c r="F144" s="15" t="s">
        <v>29</v>
      </c>
      <c r="G144" s="15" t="s">
        <v>1843</v>
      </c>
      <c r="H144" s="30" t="s">
        <v>2002</v>
      </c>
      <c r="I144" s="2" t="s">
        <v>19</v>
      </c>
      <c r="J144" s="2">
        <v>20</v>
      </c>
      <c r="K144" s="19">
        <v>25</v>
      </c>
      <c r="L144" s="2">
        <v>27</v>
      </c>
      <c r="M144" s="2">
        <v>26</v>
      </c>
      <c r="N144" s="2">
        <v>26</v>
      </c>
      <c r="O144" s="2">
        <v>26</v>
      </c>
    </row>
    <row r="145" spans="1:15" ht="15.75" customHeight="1">
      <c r="A145" s="2" t="s">
        <v>1326</v>
      </c>
      <c r="B145" s="2" t="s">
        <v>1834</v>
      </c>
      <c r="C145" s="2" t="s">
        <v>1327</v>
      </c>
      <c r="D145" s="2" t="s">
        <v>998</v>
      </c>
      <c r="E145" s="2" t="s">
        <v>19</v>
      </c>
      <c r="F145" s="15" t="s">
        <v>29</v>
      </c>
      <c r="G145" s="15" t="s">
        <v>1852</v>
      </c>
      <c r="H145" s="30" t="s">
        <v>2002</v>
      </c>
      <c r="I145" s="2" t="s">
        <v>19</v>
      </c>
      <c r="J145" s="2">
        <v>20</v>
      </c>
      <c r="K145" s="20">
        <v>24</v>
      </c>
      <c r="L145" s="2">
        <v>27</v>
      </c>
      <c r="M145" s="2">
        <v>29</v>
      </c>
      <c r="N145" s="2">
        <v>23</v>
      </c>
      <c r="O145" s="2">
        <v>24</v>
      </c>
    </row>
    <row r="146" spans="1:15" ht="15.75" customHeight="1">
      <c r="A146" s="19" t="s">
        <v>1700</v>
      </c>
      <c r="B146" s="2" t="s">
        <v>1834</v>
      </c>
      <c r="C146" s="2" t="s">
        <v>1701</v>
      </c>
      <c r="D146" s="2" t="s">
        <v>998</v>
      </c>
      <c r="E146" s="2" t="s">
        <v>19</v>
      </c>
      <c r="F146" s="15" t="s">
        <v>29</v>
      </c>
      <c r="G146" s="15" t="s">
        <v>1843</v>
      </c>
      <c r="H146" s="30" t="s">
        <v>2002</v>
      </c>
      <c r="I146" s="2" t="s">
        <v>19</v>
      </c>
      <c r="J146" s="2">
        <v>24</v>
      </c>
      <c r="K146" s="19">
        <v>27</v>
      </c>
      <c r="L146" s="2">
        <v>29</v>
      </c>
      <c r="M146" s="2">
        <v>31</v>
      </c>
      <c r="N146" s="2">
        <v>29</v>
      </c>
      <c r="O146" s="2">
        <v>32</v>
      </c>
    </row>
    <row r="147" spans="1:15" ht="15.75" customHeight="1">
      <c r="A147" s="19" t="s">
        <v>1736</v>
      </c>
      <c r="B147" s="2" t="s">
        <v>1834</v>
      </c>
      <c r="C147" s="2" t="s">
        <v>1737</v>
      </c>
      <c r="D147" s="2" t="s">
        <v>796</v>
      </c>
      <c r="E147" s="2" t="s">
        <v>19</v>
      </c>
      <c r="F147" s="15" t="s">
        <v>29</v>
      </c>
      <c r="G147" s="15" t="s">
        <v>1845</v>
      </c>
      <c r="H147" s="30" t="s">
        <v>2002</v>
      </c>
      <c r="I147" s="2" t="s">
        <v>19</v>
      </c>
      <c r="J147" s="2">
        <v>29</v>
      </c>
      <c r="K147" s="4">
        <v>21</v>
      </c>
      <c r="L147" s="2">
        <v>32</v>
      </c>
      <c r="M147" s="2">
        <v>35</v>
      </c>
      <c r="N147" s="2">
        <v>26</v>
      </c>
      <c r="O147" s="2">
        <v>35</v>
      </c>
    </row>
    <row r="148" spans="1:15" ht="15.75" customHeight="1">
      <c r="A148" s="2" t="s">
        <v>1745</v>
      </c>
      <c r="B148" s="2" t="s">
        <v>1825</v>
      </c>
      <c r="C148" s="2" t="s">
        <v>1746</v>
      </c>
      <c r="D148" s="2" t="s">
        <v>796</v>
      </c>
      <c r="E148" s="2" t="s">
        <v>19</v>
      </c>
      <c r="F148" s="15" t="s">
        <v>29</v>
      </c>
      <c r="G148" s="15" t="s">
        <v>1852</v>
      </c>
      <c r="H148" s="30" t="s">
        <v>2002</v>
      </c>
      <c r="I148" s="2" t="s">
        <v>19</v>
      </c>
      <c r="J148" s="2">
        <v>29</v>
      </c>
      <c r="K148" s="2">
        <v>26</v>
      </c>
      <c r="L148" s="2">
        <v>29</v>
      </c>
      <c r="M148" s="2">
        <v>37</v>
      </c>
      <c r="N148" s="2">
        <v>31</v>
      </c>
      <c r="O148" s="2">
        <v>36</v>
      </c>
    </row>
    <row r="149" spans="1:15" ht="15.75" customHeight="1">
      <c r="A149" s="2" t="s">
        <v>1740</v>
      </c>
      <c r="B149" s="2" t="s">
        <v>1829</v>
      </c>
      <c r="C149" s="2" t="s">
        <v>1741</v>
      </c>
      <c r="D149" s="2" t="s">
        <v>1742</v>
      </c>
      <c r="E149" s="2" t="s">
        <v>19</v>
      </c>
      <c r="F149" s="15" t="s">
        <v>29</v>
      </c>
      <c r="G149" s="15" t="s">
        <v>1852</v>
      </c>
      <c r="H149" s="30" t="s">
        <v>2002</v>
      </c>
      <c r="I149" s="2" t="s">
        <v>19</v>
      </c>
      <c r="J149" s="2">
        <v>28</v>
      </c>
      <c r="K149" s="2">
        <v>28</v>
      </c>
      <c r="L149" s="2">
        <v>26</v>
      </c>
      <c r="M149" s="2">
        <v>30</v>
      </c>
      <c r="N149" s="2">
        <v>25</v>
      </c>
      <c r="O149" s="2">
        <v>36</v>
      </c>
    </row>
    <row r="150" spans="1:15" ht="15.75" customHeight="1">
      <c r="A150" s="2" t="s">
        <v>1753</v>
      </c>
      <c r="B150" s="2" t="s">
        <v>1826</v>
      </c>
      <c r="C150" s="2" t="s">
        <v>1754</v>
      </c>
      <c r="D150" s="2" t="s">
        <v>843</v>
      </c>
      <c r="E150" s="2" t="s">
        <v>19</v>
      </c>
      <c r="F150" s="15" t="s">
        <v>29</v>
      </c>
      <c r="G150" s="15" t="s">
        <v>1852</v>
      </c>
      <c r="H150" s="30" t="s">
        <v>2002</v>
      </c>
      <c r="I150" s="2" t="s">
        <v>19</v>
      </c>
      <c r="J150" s="2">
        <v>26</v>
      </c>
      <c r="K150" s="19">
        <v>26</v>
      </c>
      <c r="L150" s="2">
        <v>32</v>
      </c>
      <c r="M150" s="2">
        <v>36</v>
      </c>
      <c r="N150" s="2">
        <v>23</v>
      </c>
      <c r="O150" s="2">
        <v>38</v>
      </c>
    </row>
    <row r="151" spans="1:15" ht="15.75" customHeight="1">
      <c r="A151" s="2" t="s">
        <v>1635</v>
      </c>
      <c r="B151" s="2" t="s">
        <v>1834</v>
      </c>
      <c r="C151" s="2" t="s">
        <v>1636</v>
      </c>
      <c r="D151" s="2" t="s">
        <v>1032</v>
      </c>
      <c r="E151" s="2" t="s">
        <v>19</v>
      </c>
      <c r="F151" s="15" t="s">
        <v>29</v>
      </c>
      <c r="G151" s="15" t="s">
        <v>1845</v>
      </c>
      <c r="H151" s="30" t="s">
        <v>2002</v>
      </c>
      <c r="I151" s="2" t="s">
        <v>19</v>
      </c>
      <c r="J151" s="2">
        <v>23</v>
      </c>
      <c r="K151" s="2">
        <v>27</v>
      </c>
      <c r="L151" s="2">
        <v>26</v>
      </c>
      <c r="M151" s="2">
        <v>31</v>
      </c>
      <c r="N151" s="2">
        <v>25</v>
      </c>
      <c r="O151" s="2">
        <v>30</v>
      </c>
    </row>
    <row r="152" spans="1:15" ht="15.75" customHeight="1">
      <c r="A152" s="19" t="s">
        <v>1549</v>
      </c>
      <c r="B152" s="2" t="s">
        <v>1834</v>
      </c>
      <c r="C152" s="2" t="s">
        <v>1550</v>
      </c>
      <c r="D152" s="2" t="s">
        <v>1032</v>
      </c>
      <c r="E152" s="2" t="s">
        <v>19</v>
      </c>
      <c r="F152" s="15" t="s">
        <v>29</v>
      </c>
      <c r="G152" s="15" t="s">
        <v>1852</v>
      </c>
      <c r="H152" s="30" t="s">
        <v>2002</v>
      </c>
      <c r="I152" s="2" t="s">
        <v>19</v>
      </c>
      <c r="J152" s="2">
        <v>22</v>
      </c>
      <c r="K152" s="2">
        <v>25</v>
      </c>
      <c r="L152" s="2">
        <v>27</v>
      </c>
      <c r="M152" s="2">
        <v>30</v>
      </c>
      <c r="N152" s="2">
        <v>22</v>
      </c>
      <c r="O152" s="2">
        <v>29</v>
      </c>
    </row>
    <row r="153" spans="1:15" ht="15.75" customHeight="1">
      <c r="A153" s="19" t="s">
        <v>1245</v>
      </c>
      <c r="B153" s="2" t="s">
        <v>1836</v>
      </c>
      <c r="C153" s="2" t="s">
        <v>1246</v>
      </c>
      <c r="D153" s="2" t="s">
        <v>1032</v>
      </c>
      <c r="E153" s="2" t="s">
        <v>19</v>
      </c>
      <c r="F153" s="15" t="s">
        <v>29</v>
      </c>
      <c r="G153" s="15" t="s">
        <v>1843</v>
      </c>
      <c r="H153" s="30" t="s">
        <v>2002</v>
      </c>
      <c r="I153" s="2" t="s">
        <v>19</v>
      </c>
      <c r="J153" s="2">
        <v>28</v>
      </c>
      <c r="K153" s="2">
        <v>28</v>
      </c>
      <c r="L153" s="2">
        <v>30</v>
      </c>
      <c r="M153" s="2">
        <v>36</v>
      </c>
      <c r="N153" s="2">
        <v>25</v>
      </c>
      <c r="O153" s="20">
        <v>10</v>
      </c>
    </row>
    <row r="154" spans="1:15" ht="15.75" customHeight="1">
      <c r="A154" s="2" t="s">
        <v>1759</v>
      </c>
      <c r="B154" s="2" t="s">
        <v>1834</v>
      </c>
      <c r="C154" s="2" t="s">
        <v>1760</v>
      </c>
      <c r="D154" s="2" t="s">
        <v>1032</v>
      </c>
      <c r="E154" s="2" t="s">
        <v>19</v>
      </c>
      <c r="F154" s="15" t="s">
        <v>29</v>
      </c>
      <c r="G154" s="15" t="s">
        <v>1843</v>
      </c>
      <c r="H154" s="30" t="s">
        <v>2002</v>
      </c>
      <c r="I154" s="2" t="s">
        <v>19</v>
      </c>
      <c r="J154" s="2">
        <v>28</v>
      </c>
      <c r="K154" s="2">
        <v>26</v>
      </c>
      <c r="L154" s="2">
        <v>34</v>
      </c>
      <c r="M154" s="2">
        <v>38</v>
      </c>
      <c r="N154" s="2">
        <v>29</v>
      </c>
      <c r="O154" s="2">
        <v>40</v>
      </c>
    </row>
    <row r="155" spans="1:15" ht="15.75" customHeight="1">
      <c r="A155" s="2" t="s">
        <v>1569</v>
      </c>
      <c r="B155" s="2" t="s">
        <v>1825</v>
      </c>
      <c r="C155" s="2" t="s">
        <v>1570</v>
      </c>
      <c r="D155" s="2" t="s">
        <v>1032</v>
      </c>
      <c r="E155" s="2" t="s">
        <v>19</v>
      </c>
      <c r="F155" s="15" t="s">
        <v>29</v>
      </c>
      <c r="G155" s="15" t="s">
        <v>1852</v>
      </c>
      <c r="H155" s="30" t="s">
        <v>2002</v>
      </c>
      <c r="I155" s="2" t="s">
        <v>19</v>
      </c>
      <c r="J155" s="2">
        <v>27</v>
      </c>
      <c r="K155" s="2">
        <v>27</v>
      </c>
      <c r="L155" s="2">
        <v>31</v>
      </c>
      <c r="M155" s="2">
        <v>34</v>
      </c>
      <c r="N155" s="2">
        <v>27</v>
      </c>
      <c r="O155" s="2">
        <v>29</v>
      </c>
    </row>
    <row r="156" spans="1:15" ht="15.75" customHeight="1">
      <c r="A156" s="2" t="s">
        <v>1681</v>
      </c>
      <c r="B156" s="2" t="s">
        <v>1162</v>
      </c>
      <c r="C156" s="2" t="s">
        <v>1682</v>
      </c>
      <c r="D156" s="2" t="s">
        <v>1683</v>
      </c>
      <c r="E156" s="2" t="s">
        <v>19</v>
      </c>
      <c r="F156" s="15" t="s">
        <v>29</v>
      </c>
      <c r="G156" s="15" t="s">
        <v>1845</v>
      </c>
      <c r="H156" s="30" t="s">
        <v>2002</v>
      </c>
      <c r="I156" s="2" t="s">
        <v>19</v>
      </c>
      <c r="J156" s="2">
        <v>24</v>
      </c>
      <c r="K156" s="2">
        <v>40</v>
      </c>
      <c r="L156" s="2">
        <v>32</v>
      </c>
      <c r="M156" s="2">
        <v>32</v>
      </c>
      <c r="N156" s="2">
        <v>17</v>
      </c>
      <c r="O156" s="2">
        <v>32</v>
      </c>
    </row>
    <row r="157" spans="1:15" ht="15.75" customHeight="1">
      <c r="A157" s="19" t="s">
        <v>1552</v>
      </c>
      <c r="B157" s="2" t="s">
        <v>1823</v>
      </c>
      <c r="C157" s="2" t="s">
        <v>1553</v>
      </c>
      <c r="D157" s="2" t="s">
        <v>52</v>
      </c>
      <c r="E157" s="2" t="s">
        <v>19</v>
      </c>
      <c r="F157" s="15" t="s">
        <v>29</v>
      </c>
      <c r="G157" s="15" t="s">
        <v>1852</v>
      </c>
      <c r="H157" s="30" t="s">
        <v>2002</v>
      </c>
      <c r="I157" s="2" t="s">
        <v>19</v>
      </c>
      <c r="J157" s="2">
        <v>23</v>
      </c>
      <c r="K157" s="2">
        <v>28</v>
      </c>
      <c r="L157" s="2">
        <v>23</v>
      </c>
      <c r="M157" s="2">
        <v>32</v>
      </c>
      <c r="N157" s="2">
        <v>24</v>
      </c>
      <c r="O157" s="2">
        <v>29</v>
      </c>
    </row>
    <row r="158" spans="1:15" ht="15.75" customHeight="1">
      <c r="A158" s="2" t="s">
        <v>1144</v>
      </c>
      <c r="B158" s="2" t="s">
        <v>1829</v>
      </c>
      <c r="C158" s="2" t="s">
        <v>1145</v>
      </c>
      <c r="D158" s="2" t="s">
        <v>52</v>
      </c>
      <c r="E158" s="2" t="s">
        <v>19</v>
      </c>
      <c r="F158" s="15" t="s">
        <v>29</v>
      </c>
      <c r="G158" s="15" t="s">
        <v>1852</v>
      </c>
      <c r="H158" s="30" t="s">
        <v>2002</v>
      </c>
      <c r="I158" s="2" t="s">
        <v>19</v>
      </c>
      <c r="J158" s="2">
        <v>22</v>
      </c>
      <c r="K158" s="2">
        <v>30</v>
      </c>
      <c r="L158" s="2">
        <v>29</v>
      </c>
      <c r="M158" s="2">
        <v>30</v>
      </c>
      <c r="N158" s="2">
        <v>17</v>
      </c>
      <c r="O158" s="20">
        <v>0</v>
      </c>
    </row>
    <row r="159" spans="1:15" ht="15.75" customHeight="1">
      <c r="A159" s="19" t="s">
        <v>1599</v>
      </c>
      <c r="B159" s="2" t="s">
        <v>1162</v>
      </c>
      <c r="C159" s="2" t="s">
        <v>1600</v>
      </c>
      <c r="D159" s="2" t="s">
        <v>52</v>
      </c>
      <c r="E159" s="2" t="s">
        <v>19</v>
      </c>
      <c r="F159" s="15" t="s">
        <v>29</v>
      </c>
      <c r="G159" s="15" t="s">
        <v>1852</v>
      </c>
      <c r="H159" s="30" t="s">
        <v>2002</v>
      </c>
      <c r="I159" s="2" t="s">
        <v>19</v>
      </c>
      <c r="J159" s="2">
        <v>24</v>
      </c>
      <c r="K159" s="2">
        <v>29</v>
      </c>
      <c r="L159" s="2">
        <v>26</v>
      </c>
      <c r="M159" s="2">
        <v>28</v>
      </c>
      <c r="N159" s="2">
        <v>20</v>
      </c>
      <c r="O159" s="2">
        <v>30</v>
      </c>
    </row>
    <row r="160" spans="1:15" ht="15.75" customHeight="1">
      <c r="A160" s="2" t="s">
        <v>1362</v>
      </c>
      <c r="B160" s="2" t="s">
        <v>1162</v>
      </c>
      <c r="C160" s="2" t="s">
        <v>1363</v>
      </c>
      <c r="D160" s="2" t="s">
        <v>394</v>
      </c>
      <c r="E160" s="2" t="s">
        <v>19</v>
      </c>
      <c r="F160" s="15" t="s">
        <v>29</v>
      </c>
      <c r="G160" s="15" t="s">
        <v>1852</v>
      </c>
      <c r="H160" s="30" t="s">
        <v>2002</v>
      </c>
      <c r="I160" s="2" t="s">
        <v>19</v>
      </c>
      <c r="J160" s="2">
        <v>22</v>
      </c>
      <c r="K160" s="2">
        <v>25</v>
      </c>
      <c r="L160" s="2">
        <v>22</v>
      </c>
      <c r="M160" s="2">
        <v>26</v>
      </c>
      <c r="N160" s="2">
        <v>19</v>
      </c>
      <c r="O160" s="2">
        <v>26</v>
      </c>
    </row>
    <row r="161" spans="1:15" ht="15.75" customHeight="1">
      <c r="A161" s="19" t="s">
        <v>1212</v>
      </c>
      <c r="B161" s="2" t="s">
        <v>1834</v>
      </c>
      <c r="C161" s="2" t="s">
        <v>1213</v>
      </c>
      <c r="D161" s="2" t="s">
        <v>394</v>
      </c>
      <c r="E161" s="2" t="s">
        <v>19</v>
      </c>
      <c r="F161" s="15" t="s">
        <v>29</v>
      </c>
      <c r="G161" s="15" t="s">
        <v>1845</v>
      </c>
      <c r="H161" s="30" t="s">
        <v>2002</v>
      </c>
      <c r="I161" s="2" t="s">
        <v>19</v>
      </c>
      <c r="J161" s="2">
        <v>22</v>
      </c>
      <c r="K161" s="2">
        <v>27</v>
      </c>
      <c r="L161" s="2">
        <v>28</v>
      </c>
      <c r="M161" s="2">
        <v>30</v>
      </c>
      <c r="N161" s="2">
        <v>26</v>
      </c>
      <c r="O161" s="20">
        <v>9</v>
      </c>
    </row>
    <row r="162" spans="1:15" ht="15.75" customHeight="1">
      <c r="A162" s="19" t="s">
        <v>1738</v>
      </c>
      <c r="B162" s="2" t="s">
        <v>1825</v>
      </c>
      <c r="C162" s="2" t="s">
        <v>1739</v>
      </c>
      <c r="D162" s="2" t="s">
        <v>394</v>
      </c>
      <c r="E162" s="2" t="s">
        <v>19</v>
      </c>
      <c r="F162" s="15" t="s">
        <v>29</v>
      </c>
      <c r="G162" s="15" t="s">
        <v>1852</v>
      </c>
      <c r="H162" s="30" t="s">
        <v>2002</v>
      </c>
      <c r="I162" s="2" t="s">
        <v>19</v>
      </c>
      <c r="J162" s="2">
        <v>28</v>
      </c>
      <c r="K162" s="2">
        <v>28</v>
      </c>
      <c r="L162" s="2">
        <v>31</v>
      </c>
      <c r="M162" s="2">
        <v>36</v>
      </c>
      <c r="N162" s="2">
        <v>32</v>
      </c>
      <c r="O162" s="2">
        <v>35</v>
      </c>
    </row>
    <row r="163" spans="1:15" ht="15.75" customHeight="1">
      <c r="A163" s="2" t="s">
        <v>1182</v>
      </c>
      <c r="B163" s="2" t="s">
        <v>1834</v>
      </c>
      <c r="C163" s="2" t="s">
        <v>1183</v>
      </c>
      <c r="D163" s="2" t="s">
        <v>204</v>
      </c>
      <c r="E163" s="2" t="s">
        <v>19</v>
      </c>
      <c r="F163" s="15" t="s">
        <v>29</v>
      </c>
      <c r="G163" s="15" t="s">
        <v>1852</v>
      </c>
      <c r="H163" s="30" t="s">
        <v>2002</v>
      </c>
      <c r="I163" s="2" t="s">
        <v>19</v>
      </c>
      <c r="J163" s="2">
        <v>20</v>
      </c>
      <c r="K163" s="2">
        <v>30</v>
      </c>
      <c r="L163" s="2">
        <v>30</v>
      </c>
      <c r="M163" s="2">
        <v>30</v>
      </c>
      <c r="N163" s="2">
        <v>27</v>
      </c>
      <c r="O163" s="20">
        <v>8</v>
      </c>
    </row>
    <row r="164" spans="1:15" ht="15.75" customHeight="1">
      <c r="A164" s="2" t="s">
        <v>1161</v>
      </c>
      <c r="B164" s="2" t="s">
        <v>1162</v>
      </c>
      <c r="C164" s="2" t="s">
        <v>1163</v>
      </c>
      <c r="D164" s="2" t="s">
        <v>204</v>
      </c>
      <c r="E164" s="2" t="s">
        <v>19</v>
      </c>
      <c r="F164" s="15" t="s">
        <v>29</v>
      </c>
      <c r="G164" s="15" t="s">
        <v>1852</v>
      </c>
      <c r="H164" s="30" t="s">
        <v>2002</v>
      </c>
      <c r="I164" s="2" t="s">
        <v>19</v>
      </c>
      <c r="J164" s="2">
        <v>23</v>
      </c>
      <c r="K164" s="2">
        <v>27</v>
      </c>
      <c r="L164" s="2">
        <v>24</v>
      </c>
      <c r="M164" s="2">
        <v>26</v>
      </c>
      <c r="N164" s="20">
        <v>0</v>
      </c>
      <c r="O164" s="20">
        <v>8</v>
      </c>
    </row>
    <row r="165" spans="1:15" ht="15.75" customHeight="1">
      <c r="A165" s="2" t="s">
        <v>1541</v>
      </c>
      <c r="B165" s="2" t="s">
        <v>1825</v>
      </c>
      <c r="C165" s="2" t="s">
        <v>1542</v>
      </c>
      <c r="D165" s="2" t="s">
        <v>204</v>
      </c>
      <c r="E165" s="2" t="s">
        <v>19</v>
      </c>
      <c r="F165" s="15" t="s">
        <v>29</v>
      </c>
      <c r="G165" s="15" t="s">
        <v>1843</v>
      </c>
      <c r="H165" s="30" t="s">
        <v>2002</v>
      </c>
      <c r="I165" s="2" t="s">
        <v>19</v>
      </c>
      <c r="J165" s="2">
        <v>23</v>
      </c>
      <c r="K165" s="2">
        <v>25</v>
      </c>
      <c r="L165" s="2">
        <v>24</v>
      </c>
      <c r="M165" s="2">
        <v>29</v>
      </c>
      <c r="N165" s="2">
        <v>21</v>
      </c>
      <c r="O165" s="2">
        <v>29</v>
      </c>
    </row>
    <row r="166" spans="1:15" ht="15.75" customHeight="1">
      <c r="A166" s="2" t="s">
        <v>1415</v>
      </c>
      <c r="B166" s="2" t="s">
        <v>1834</v>
      </c>
      <c r="C166" s="2" t="s">
        <v>1416</v>
      </c>
      <c r="D166" s="2" t="s">
        <v>204</v>
      </c>
      <c r="E166" s="2" t="s">
        <v>19</v>
      </c>
      <c r="F166" s="15" t="s">
        <v>29</v>
      </c>
      <c r="G166" s="15" t="s">
        <v>1852</v>
      </c>
      <c r="H166" s="30" t="s">
        <v>2002</v>
      </c>
      <c r="I166" s="2" t="s">
        <v>19</v>
      </c>
      <c r="J166" s="2">
        <v>19</v>
      </c>
      <c r="K166" s="2">
        <v>26</v>
      </c>
      <c r="L166" s="2">
        <v>25</v>
      </c>
      <c r="M166" s="2">
        <v>31</v>
      </c>
      <c r="N166" s="2">
        <v>22</v>
      </c>
      <c r="O166" s="2">
        <v>27</v>
      </c>
    </row>
    <row r="167" spans="1:15" ht="15.75" customHeight="1">
      <c r="A167" s="19" t="s">
        <v>1536</v>
      </c>
      <c r="B167" s="2" t="s">
        <v>1410</v>
      </c>
      <c r="C167" s="2" t="s">
        <v>1537</v>
      </c>
      <c r="D167" s="2" t="s">
        <v>204</v>
      </c>
      <c r="E167" s="2" t="s">
        <v>19</v>
      </c>
      <c r="F167" s="15" t="s">
        <v>29</v>
      </c>
      <c r="G167" s="15" t="s">
        <v>1852</v>
      </c>
      <c r="H167" s="30" t="s">
        <v>2002</v>
      </c>
      <c r="I167" s="2" t="s">
        <v>19</v>
      </c>
      <c r="J167" s="2">
        <v>21</v>
      </c>
      <c r="K167" s="20">
        <v>24</v>
      </c>
      <c r="L167" s="2">
        <v>22</v>
      </c>
      <c r="M167" s="2">
        <v>27</v>
      </c>
      <c r="N167" s="2">
        <v>20</v>
      </c>
      <c r="O167" s="2">
        <v>29</v>
      </c>
    </row>
    <row r="168" spans="1:15" ht="15.75" customHeight="1">
      <c r="A168" s="19" t="s">
        <v>1506</v>
      </c>
      <c r="B168" s="2" t="s">
        <v>1834</v>
      </c>
      <c r="C168" s="2" t="s">
        <v>1507</v>
      </c>
      <c r="D168" s="2" t="s">
        <v>1376</v>
      </c>
      <c r="E168" s="2" t="s">
        <v>19</v>
      </c>
      <c r="F168" s="15" t="s">
        <v>29</v>
      </c>
      <c r="G168" s="15" t="s">
        <v>1843</v>
      </c>
      <c r="H168" s="30" t="s">
        <v>2002</v>
      </c>
      <c r="I168" s="2" t="s">
        <v>19</v>
      </c>
      <c r="J168" s="2">
        <v>18</v>
      </c>
      <c r="K168" s="2">
        <v>27</v>
      </c>
      <c r="L168" s="2">
        <v>26</v>
      </c>
      <c r="M168" s="2">
        <v>28</v>
      </c>
      <c r="N168" s="2">
        <v>27</v>
      </c>
      <c r="O168" s="2">
        <v>28</v>
      </c>
    </row>
    <row r="169" spans="1:15" ht="15.75" customHeight="1">
      <c r="A169" s="2" t="s">
        <v>1374</v>
      </c>
      <c r="B169" s="2" t="s">
        <v>1834</v>
      </c>
      <c r="C169" s="2" t="s">
        <v>1375</v>
      </c>
      <c r="D169" s="2" t="s">
        <v>1376</v>
      </c>
      <c r="E169" s="2" t="s">
        <v>19</v>
      </c>
      <c r="F169" s="15" t="s">
        <v>29</v>
      </c>
      <c r="G169" s="15" t="s">
        <v>1852</v>
      </c>
      <c r="H169" s="30" t="s">
        <v>2002</v>
      </c>
      <c r="I169" s="2" t="s">
        <v>19</v>
      </c>
      <c r="J169" s="2">
        <v>20</v>
      </c>
      <c r="K169" s="2">
        <v>25</v>
      </c>
      <c r="L169" s="2">
        <v>25</v>
      </c>
      <c r="M169" s="2">
        <v>28</v>
      </c>
      <c r="N169" s="2">
        <v>25</v>
      </c>
      <c r="O169" s="2">
        <v>26</v>
      </c>
    </row>
    <row r="170" spans="1:15" ht="15.75" customHeight="1">
      <c r="A170" s="2" t="s">
        <v>1483</v>
      </c>
      <c r="B170" s="2" t="s">
        <v>1825</v>
      </c>
      <c r="C170" s="2" t="s">
        <v>1484</v>
      </c>
      <c r="D170" s="2" t="s">
        <v>1376</v>
      </c>
      <c r="E170" s="2" t="s">
        <v>19</v>
      </c>
      <c r="F170" s="15" t="s">
        <v>29</v>
      </c>
      <c r="G170" s="15" t="s">
        <v>1852</v>
      </c>
      <c r="H170" s="30" t="s">
        <v>2002</v>
      </c>
      <c r="I170" s="2" t="s">
        <v>19</v>
      </c>
      <c r="J170" s="2">
        <v>18</v>
      </c>
      <c r="K170" s="2">
        <v>28</v>
      </c>
      <c r="L170" s="2">
        <v>26</v>
      </c>
      <c r="M170" s="2">
        <v>28</v>
      </c>
      <c r="N170" s="2">
        <v>22</v>
      </c>
      <c r="O170" s="2">
        <v>28</v>
      </c>
    </row>
    <row r="171" spans="1:15" ht="15.75" customHeight="1">
      <c r="A171" s="19" t="s">
        <v>1594</v>
      </c>
      <c r="B171" s="2" t="s">
        <v>1834</v>
      </c>
      <c r="C171" s="2" t="s">
        <v>1595</v>
      </c>
      <c r="D171" s="2" t="s">
        <v>1376</v>
      </c>
      <c r="E171" s="2" t="s">
        <v>19</v>
      </c>
      <c r="F171" s="15" t="s">
        <v>29</v>
      </c>
      <c r="G171" s="15" t="s">
        <v>1852</v>
      </c>
      <c r="H171" s="30" t="s">
        <v>2002</v>
      </c>
      <c r="I171" s="2" t="s">
        <v>19</v>
      </c>
      <c r="J171" s="2">
        <v>20</v>
      </c>
      <c r="K171" s="2">
        <v>26</v>
      </c>
      <c r="L171" s="2">
        <v>30</v>
      </c>
      <c r="M171" s="2">
        <v>26</v>
      </c>
      <c r="N171" s="19">
        <v>20</v>
      </c>
      <c r="O171" s="2">
        <v>30</v>
      </c>
    </row>
    <row r="172" spans="1:15" ht="15.75" customHeight="1">
      <c r="A172" s="19" t="s">
        <v>1499</v>
      </c>
      <c r="B172" s="2" t="s">
        <v>1829</v>
      </c>
      <c r="C172" s="2" t="s">
        <v>1500</v>
      </c>
      <c r="D172" s="2" t="s">
        <v>1501</v>
      </c>
      <c r="E172" s="2" t="s">
        <v>19</v>
      </c>
      <c r="F172" s="15" t="s">
        <v>29</v>
      </c>
      <c r="G172" s="15" t="s">
        <v>1843</v>
      </c>
      <c r="H172" s="30" t="s">
        <v>2002</v>
      </c>
      <c r="I172" s="2" t="s">
        <v>19</v>
      </c>
      <c r="J172" s="2">
        <v>22</v>
      </c>
      <c r="K172" s="2">
        <v>27</v>
      </c>
      <c r="L172" s="2">
        <v>29</v>
      </c>
      <c r="M172" s="2">
        <v>28</v>
      </c>
      <c r="N172" s="19">
        <v>26</v>
      </c>
      <c r="O172" s="2">
        <v>28</v>
      </c>
    </row>
    <row r="173" spans="1:15" ht="15.75" customHeight="1">
      <c r="A173" s="19" t="s">
        <v>1529</v>
      </c>
      <c r="B173" s="2" t="s">
        <v>1835</v>
      </c>
      <c r="C173" s="2" t="s">
        <v>1530</v>
      </c>
      <c r="D173" s="2" t="s">
        <v>49</v>
      </c>
      <c r="E173" s="15" t="s">
        <v>1853</v>
      </c>
      <c r="F173" s="15" t="s">
        <v>29</v>
      </c>
      <c r="G173" s="15" t="s">
        <v>1852</v>
      </c>
      <c r="H173" s="30" t="s">
        <v>2002</v>
      </c>
      <c r="I173" s="2" t="s">
        <v>19</v>
      </c>
      <c r="J173" s="2">
        <v>27</v>
      </c>
      <c r="K173" s="2">
        <v>31</v>
      </c>
      <c r="L173" s="2">
        <v>31</v>
      </c>
      <c r="M173" s="2">
        <v>29</v>
      </c>
      <c r="N173" s="2">
        <v>19</v>
      </c>
      <c r="O173" s="2">
        <v>29</v>
      </c>
    </row>
    <row r="174" spans="1:15" ht="15.75" customHeight="1">
      <c r="A174" s="19" t="s">
        <v>1214</v>
      </c>
      <c r="B174" s="2" t="s">
        <v>1834</v>
      </c>
      <c r="C174" s="2" t="s">
        <v>1215</v>
      </c>
      <c r="D174" s="2" t="s">
        <v>49</v>
      </c>
      <c r="E174" s="15" t="s">
        <v>1853</v>
      </c>
      <c r="F174" s="15" t="s">
        <v>29</v>
      </c>
      <c r="G174" s="15" t="s">
        <v>1852</v>
      </c>
      <c r="H174" s="30" t="s">
        <v>2002</v>
      </c>
      <c r="I174" s="2" t="s">
        <v>19</v>
      </c>
      <c r="J174" s="2">
        <v>25</v>
      </c>
      <c r="K174" s="2">
        <v>27</v>
      </c>
      <c r="L174" s="2">
        <v>28</v>
      </c>
      <c r="M174" s="2">
        <v>30</v>
      </c>
      <c r="N174" s="2">
        <v>26</v>
      </c>
      <c r="O174" s="20">
        <v>9</v>
      </c>
    </row>
    <row r="175" spans="1:15" ht="15.75" customHeight="1">
      <c r="A175" s="2" t="s">
        <v>1649</v>
      </c>
      <c r="B175" s="2" t="s">
        <v>1834</v>
      </c>
      <c r="C175" s="2" t="s">
        <v>1650</v>
      </c>
      <c r="D175" s="2" t="s">
        <v>991</v>
      </c>
      <c r="E175" s="15" t="s">
        <v>1853</v>
      </c>
      <c r="F175" s="15" t="s">
        <v>29</v>
      </c>
      <c r="G175" s="15" t="s">
        <v>1852</v>
      </c>
      <c r="H175" s="30" t="s">
        <v>2002</v>
      </c>
      <c r="I175" s="2" t="s">
        <v>19</v>
      </c>
      <c r="J175" s="2">
        <v>26</v>
      </c>
      <c r="K175" s="2">
        <v>29</v>
      </c>
      <c r="L175" s="2">
        <v>30</v>
      </c>
      <c r="M175" s="2">
        <v>30</v>
      </c>
      <c r="N175" s="2">
        <v>28</v>
      </c>
      <c r="O175" s="2">
        <v>30</v>
      </c>
    </row>
    <row r="176" spans="1:15" ht="15.75" customHeight="1">
      <c r="A176" s="2" t="s">
        <v>1516</v>
      </c>
      <c r="B176" s="2" t="s">
        <v>1834</v>
      </c>
      <c r="C176" s="2" t="s">
        <v>1517</v>
      </c>
      <c r="D176" s="2" t="s">
        <v>991</v>
      </c>
      <c r="E176" s="15" t="s">
        <v>1853</v>
      </c>
      <c r="F176" s="15" t="s">
        <v>29</v>
      </c>
      <c r="G176" s="15" t="s">
        <v>1852</v>
      </c>
      <c r="H176" s="30" t="s">
        <v>2002</v>
      </c>
      <c r="I176" s="2" t="s">
        <v>19</v>
      </c>
      <c r="J176" s="2">
        <v>25</v>
      </c>
      <c r="K176" s="2">
        <v>29</v>
      </c>
      <c r="L176" s="2">
        <v>31</v>
      </c>
      <c r="M176" s="2">
        <v>33</v>
      </c>
      <c r="N176" s="2">
        <v>28</v>
      </c>
      <c r="O176" s="2">
        <v>28</v>
      </c>
    </row>
    <row r="177" spans="1:15" ht="15.75" customHeight="1">
      <c r="A177" s="19" t="s">
        <v>1613</v>
      </c>
      <c r="B177" s="2" t="s">
        <v>1835</v>
      </c>
      <c r="C177" s="2" t="s">
        <v>1614</v>
      </c>
      <c r="D177" s="2" t="s">
        <v>991</v>
      </c>
      <c r="E177" s="15" t="s">
        <v>1853</v>
      </c>
      <c r="F177" s="15" t="s">
        <v>29</v>
      </c>
      <c r="G177" s="15" t="s">
        <v>1843</v>
      </c>
      <c r="H177" s="30" t="s">
        <v>2002</v>
      </c>
      <c r="I177" s="2" t="s">
        <v>19</v>
      </c>
      <c r="J177" s="2">
        <v>30</v>
      </c>
      <c r="K177" s="2">
        <v>41</v>
      </c>
      <c r="L177" s="2">
        <v>38</v>
      </c>
      <c r="M177" s="2">
        <v>31</v>
      </c>
      <c r="N177" s="2">
        <v>21</v>
      </c>
      <c r="O177" s="2">
        <v>30</v>
      </c>
    </row>
    <row r="178" spans="1:15" ht="15.75" customHeight="1">
      <c r="A178" s="2" t="s">
        <v>1413</v>
      </c>
      <c r="B178" s="2" t="s">
        <v>1834</v>
      </c>
      <c r="C178" s="2" t="s">
        <v>1414</v>
      </c>
      <c r="D178" s="2" t="s">
        <v>991</v>
      </c>
      <c r="E178" s="15" t="s">
        <v>1853</v>
      </c>
      <c r="F178" s="15" t="s">
        <v>29</v>
      </c>
      <c r="G178" s="15" t="s">
        <v>1843</v>
      </c>
      <c r="H178" s="30" t="s">
        <v>2002</v>
      </c>
      <c r="I178" s="2" t="s">
        <v>19</v>
      </c>
      <c r="J178" s="2">
        <v>22</v>
      </c>
      <c r="K178" s="2">
        <v>27</v>
      </c>
      <c r="L178" s="2">
        <v>28</v>
      </c>
      <c r="M178" s="2">
        <v>28</v>
      </c>
      <c r="N178" s="2">
        <v>22</v>
      </c>
      <c r="O178" s="2">
        <v>27</v>
      </c>
    </row>
    <row r="179" spans="1:15" ht="15.75" customHeight="1">
      <c r="A179" s="19" t="s">
        <v>1351</v>
      </c>
      <c r="B179" s="2" t="s">
        <v>1835</v>
      </c>
      <c r="C179" s="2" t="s">
        <v>1352</v>
      </c>
      <c r="D179" s="2" t="s">
        <v>412</v>
      </c>
      <c r="E179" s="15" t="s">
        <v>1853</v>
      </c>
      <c r="F179" s="15" t="s">
        <v>29</v>
      </c>
      <c r="G179" s="15" t="s">
        <v>1852</v>
      </c>
      <c r="H179" s="30" t="s">
        <v>2002</v>
      </c>
      <c r="I179" s="2" t="s">
        <v>19</v>
      </c>
      <c r="J179" s="2">
        <v>23</v>
      </c>
      <c r="K179" s="19">
        <v>29</v>
      </c>
      <c r="L179" s="2">
        <v>30</v>
      </c>
      <c r="M179" s="2">
        <v>29</v>
      </c>
      <c r="N179" s="2">
        <v>24</v>
      </c>
      <c r="O179" s="2">
        <v>25</v>
      </c>
    </row>
    <row r="180" spans="1:15" ht="15.75" customHeight="1">
      <c r="A180" s="2" t="s">
        <v>1391</v>
      </c>
      <c r="B180" s="2" t="s">
        <v>1834</v>
      </c>
      <c r="C180" s="2" t="s">
        <v>1392</v>
      </c>
      <c r="D180" s="2" t="s">
        <v>412</v>
      </c>
      <c r="E180" s="15" t="s">
        <v>1853</v>
      </c>
      <c r="F180" s="15" t="s">
        <v>29</v>
      </c>
      <c r="G180" s="15" t="s">
        <v>1852</v>
      </c>
      <c r="H180" s="30" t="s">
        <v>2002</v>
      </c>
      <c r="I180" s="2" t="s">
        <v>19</v>
      </c>
      <c r="J180" s="2">
        <v>23</v>
      </c>
      <c r="K180" s="2">
        <v>29</v>
      </c>
      <c r="L180" s="2">
        <v>31</v>
      </c>
      <c r="M180" s="2">
        <v>31</v>
      </c>
      <c r="N180" s="2">
        <v>27</v>
      </c>
      <c r="O180" s="2">
        <v>26</v>
      </c>
    </row>
    <row r="181" spans="1:15" ht="15.75" customHeight="1">
      <c r="A181" s="19" t="s">
        <v>1445</v>
      </c>
      <c r="B181" s="2" t="s">
        <v>1835</v>
      </c>
      <c r="C181" s="2" t="s">
        <v>1446</v>
      </c>
      <c r="D181" s="2" t="s">
        <v>412</v>
      </c>
      <c r="E181" s="15" t="s">
        <v>1853</v>
      </c>
      <c r="F181" s="15" t="s">
        <v>29</v>
      </c>
      <c r="G181" s="15" t="s">
        <v>1843</v>
      </c>
      <c r="H181" s="30" t="s">
        <v>2002</v>
      </c>
      <c r="I181" s="2" t="s">
        <v>19</v>
      </c>
      <c r="J181" s="2">
        <v>24</v>
      </c>
      <c r="K181" s="2">
        <v>30</v>
      </c>
      <c r="L181" s="2">
        <v>29</v>
      </c>
      <c r="M181" s="2">
        <v>29</v>
      </c>
      <c r="N181" s="2">
        <v>26</v>
      </c>
      <c r="O181" s="2">
        <v>27</v>
      </c>
    </row>
    <row r="182" spans="1:15" ht="15.75" customHeight="1">
      <c r="A182" s="2" t="s">
        <v>1358</v>
      </c>
      <c r="B182" s="2" t="s">
        <v>1834</v>
      </c>
      <c r="C182" s="2" t="s">
        <v>1359</v>
      </c>
      <c r="D182" s="2" t="s">
        <v>412</v>
      </c>
      <c r="E182" s="15" t="s">
        <v>1853</v>
      </c>
      <c r="F182" s="15" t="s">
        <v>29</v>
      </c>
      <c r="G182" s="15" t="s">
        <v>1843</v>
      </c>
      <c r="H182" s="30" t="s">
        <v>2002</v>
      </c>
      <c r="I182" s="2" t="s">
        <v>19</v>
      </c>
      <c r="J182" s="2">
        <v>24</v>
      </c>
      <c r="K182" s="2">
        <v>29</v>
      </c>
      <c r="L182" s="2">
        <v>31</v>
      </c>
      <c r="M182" s="2">
        <v>30</v>
      </c>
      <c r="N182" s="2">
        <v>27</v>
      </c>
      <c r="O182" s="2">
        <v>25</v>
      </c>
    </row>
    <row r="183" spans="1:15" ht="15.75" customHeight="1">
      <c r="A183" s="19" t="s">
        <v>1307</v>
      </c>
      <c r="B183" s="2" t="s">
        <v>1834</v>
      </c>
      <c r="C183" s="2" t="s">
        <v>1308</v>
      </c>
      <c r="D183" s="2" t="s">
        <v>412</v>
      </c>
      <c r="E183" s="15" t="s">
        <v>1853</v>
      </c>
      <c r="F183" s="15" t="s">
        <v>29</v>
      </c>
      <c r="G183" s="15" t="s">
        <v>1845</v>
      </c>
      <c r="H183" s="30" t="s">
        <v>2002</v>
      </c>
      <c r="I183" s="2" t="s">
        <v>19</v>
      </c>
      <c r="J183" s="2">
        <v>21</v>
      </c>
      <c r="K183" s="2">
        <v>25</v>
      </c>
      <c r="L183" s="2">
        <v>27</v>
      </c>
      <c r="M183" s="2">
        <v>27</v>
      </c>
      <c r="N183" s="2">
        <v>24</v>
      </c>
      <c r="O183" s="2">
        <v>23</v>
      </c>
    </row>
    <row r="184" spans="1:15" ht="15.75" customHeight="1">
      <c r="A184" s="19" t="s">
        <v>1476</v>
      </c>
      <c r="B184" s="2" t="s">
        <v>1834</v>
      </c>
      <c r="C184" s="2" t="s">
        <v>1477</v>
      </c>
      <c r="D184" s="2" t="s">
        <v>832</v>
      </c>
      <c r="E184" s="15" t="s">
        <v>1853</v>
      </c>
      <c r="F184" s="15" t="s">
        <v>29</v>
      </c>
      <c r="G184" s="15" t="s">
        <v>1845</v>
      </c>
      <c r="H184" s="30" t="s">
        <v>2002</v>
      </c>
      <c r="I184" s="2" t="s">
        <v>19</v>
      </c>
      <c r="J184" s="2">
        <v>22</v>
      </c>
      <c r="K184" s="20">
        <v>23</v>
      </c>
      <c r="L184" s="2">
        <v>23</v>
      </c>
      <c r="M184" s="2">
        <v>22</v>
      </c>
      <c r="N184" s="2">
        <v>22</v>
      </c>
      <c r="O184" s="2">
        <v>28</v>
      </c>
    </row>
    <row r="185" spans="1:15" ht="15.75" customHeight="1">
      <c r="A185" s="2" t="s">
        <v>1237</v>
      </c>
      <c r="B185" s="2" t="s">
        <v>1834</v>
      </c>
      <c r="C185" s="2" t="s">
        <v>1238</v>
      </c>
      <c r="D185" s="2" t="s">
        <v>832</v>
      </c>
      <c r="E185" s="15" t="s">
        <v>1853</v>
      </c>
      <c r="F185" s="15" t="s">
        <v>29</v>
      </c>
      <c r="G185" s="15" t="s">
        <v>1845</v>
      </c>
      <c r="H185" s="30" t="s">
        <v>2002</v>
      </c>
      <c r="I185" s="2" t="s">
        <v>19</v>
      </c>
      <c r="J185" s="2">
        <v>26</v>
      </c>
      <c r="K185" s="2">
        <v>26</v>
      </c>
      <c r="L185" s="2">
        <v>30</v>
      </c>
      <c r="M185" s="2">
        <v>36</v>
      </c>
      <c r="N185" s="2">
        <v>22</v>
      </c>
      <c r="O185" s="20">
        <v>10</v>
      </c>
    </row>
    <row r="186" spans="1:15" ht="15.75" customHeight="1">
      <c r="A186" s="19" t="s">
        <v>1239</v>
      </c>
      <c r="B186" s="2" t="s">
        <v>1834</v>
      </c>
      <c r="C186" s="2" t="s">
        <v>1240</v>
      </c>
      <c r="D186" s="2" t="s">
        <v>832</v>
      </c>
      <c r="E186" s="15" t="s">
        <v>1853</v>
      </c>
      <c r="F186" s="15" t="s">
        <v>29</v>
      </c>
      <c r="G186" s="15" t="s">
        <v>1852</v>
      </c>
      <c r="H186" s="30" t="s">
        <v>2002</v>
      </c>
      <c r="I186" s="2" t="s">
        <v>19</v>
      </c>
      <c r="J186" s="2">
        <v>30</v>
      </c>
      <c r="K186" s="2">
        <v>27</v>
      </c>
      <c r="L186" s="2">
        <v>32</v>
      </c>
      <c r="M186" s="2">
        <v>36</v>
      </c>
      <c r="N186" s="2">
        <v>22</v>
      </c>
      <c r="O186" s="20">
        <v>10</v>
      </c>
    </row>
    <row r="187" spans="1:15" ht="15.75" customHeight="1">
      <c r="A187" s="19" t="s">
        <v>1241</v>
      </c>
      <c r="B187" s="2" t="s">
        <v>1834</v>
      </c>
      <c r="C187" s="2" t="s">
        <v>1242</v>
      </c>
      <c r="D187" s="2" t="s">
        <v>832</v>
      </c>
      <c r="E187" s="15" t="s">
        <v>1853</v>
      </c>
      <c r="F187" s="15" t="s">
        <v>29</v>
      </c>
      <c r="G187" s="15" t="s">
        <v>1843</v>
      </c>
      <c r="H187" s="30" t="s">
        <v>2002</v>
      </c>
      <c r="I187" s="2" t="s">
        <v>19</v>
      </c>
      <c r="J187" s="2">
        <v>28</v>
      </c>
      <c r="K187" s="2">
        <v>28</v>
      </c>
      <c r="L187" s="2">
        <v>30</v>
      </c>
      <c r="M187" s="2">
        <v>34</v>
      </c>
      <c r="N187" s="2">
        <v>23</v>
      </c>
      <c r="O187" s="20">
        <v>10</v>
      </c>
    </row>
    <row r="188" spans="1:15" ht="15.75" customHeight="1">
      <c r="A188" s="2" t="s">
        <v>1254</v>
      </c>
      <c r="B188" s="2" t="s">
        <v>1834</v>
      </c>
      <c r="C188" s="2" t="s">
        <v>1255</v>
      </c>
      <c r="D188" s="2" t="s">
        <v>832</v>
      </c>
      <c r="E188" s="15" t="s">
        <v>1853</v>
      </c>
      <c r="F188" s="15" t="s">
        <v>29</v>
      </c>
      <c r="G188" s="15" t="s">
        <v>1852</v>
      </c>
      <c r="H188" s="30" t="s">
        <v>2002</v>
      </c>
      <c r="I188" s="2" t="s">
        <v>19</v>
      </c>
      <c r="J188" s="2">
        <v>30</v>
      </c>
      <c r="K188" s="2">
        <v>30</v>
      </c>
      <c r="L188" s="2">
        <v>34</v>
      </c>
      <c r="M188" s="2">
        <v>36</v>
      </c>
      <c r="N188" s="2">
        <v>27</v>
      </c>
      <c r="O188" s="20">
        <v>10</v>
      </c>
    </row>
    <row r="189" spans="1:15" ht="15.75" customHeight="1">
      <c r="A189" s="2" t="s">
        <v>1488</v>
      </c>
      <c r="B189" s="2" t="s">
        <v>1834</v>
      </c>
      <c r="C189" s="2" t="s">
        <v>1489</v>
      </c>
      <c r="D189" s="2" t="s">
        <v>1487</v>
      </c>
      <c r="E189" s="15" t="s">
        <v>1853</v>
      </c>
      <c r="F189" s="15" t="s">
        <v>29</v>
      </c>
      <c r="G189" s="15" t="s">
        <v>1845</v>
      </c>
      <c r="H189" s="30" t="s">
        <v>2002</v>
      </c>
      <c r="I189" s="2" t="s">
        <v>19</v>
      </c>
      <c r="J189" s="2">
        <v>26</v>
      </c>
      <c r="K189" s="2">
        <v>31</v>
      </c>
      <c r="L189" s="2">
        <v>29</v>
      </c>
      <c r="M189" s="2">
        <v>30</v>
      </c>
      <c r="N189" s="2">
        <v>23</v>
      </c>
      <c r="O189" s="2">
        <v>28</v>
      </c>
    </row>
    <row r="190" spans="1:15" ht="15.75" customHeight="1">
      <c r="A190" s="19" t="s">
        <v>1531</v>
      </c>
      <c r="B190" s="2" t="s">
        <v>1835</v>
      </c>
      <c r="C190" s="2" t="s">
        <v>1532</v>
      </c>
      <c r="D190" s="2" t="s">
        <v>1487</v>
      </c>
      <c r="E190" s="15" t="s">
        <v>1853</v>
      </c>
      <c r="F190" s="15" t="s">
        <v>29</v>
      </c>
      <c r="G190" s="15" t="s">
        <v>1843</v>
      </c>
      <c r="H190" s="30" t="s">
        <v>2002</v>
      </c>
      <c r="I190" s="2" t="s">
        <v>19</v>
      </c>
      <c r="J190" s="2">
        <v>24</v>
      </c>
      <c r="K190" s="2">
        <v>25</v>
      </c>
      <c r="L190" s="2">
        <v>25</v>
      </c>
      <c r="M190" s="2">
        <v>30</v>
      </c>
      <c r="N190" s="2">
        <v>19</v>
      </c>
      <c r="O190" s="2">
        <v>29</v>
      </c>
    </row>
    <row r="191" spans="1:15" ht="15.75" customHeight="1">
      <c r="A191" s="2" t="s">
        <v>1590</v>
      </c>
      <c r="B191" s="2" t="s">
        <v>1835</v>
      </c>
      <c r="C191" s="2" t="s">
        <v>1591</v>
      </c>
      <c r="D191" s="2" t="s">
        <v>1487</v>
      </c>
      <c r="E191" s="15" t="s">
        <v>1853</v>
      </c>
      <c r="F191" s="15" t="s">
        <v>29</v>
      </c>
      <c r="G191" s="15" t="s">
        <v>1852</v>
      </c>
      <c r="H191" s="30" t="s">
        <v>2002</v>
      </c>
      <c r="I191" s="2" t="s">
        <v>19</v>
      </c>
      <c r="J191" s="2">
        <v>24</v>
      </c>
      <c r="K191" s="2">
        <v>26</v>
      </c>
      <c r="L191" s="2">
        <v>24</v>
      </c>
      <c r="M191" s="2">
        <v>26</v>
      </c>
      <c r="N191" s="2">
        <v>19</v>
      </c>
      <c r="O191" s="2">
        <v>30</v>
      </c>
    </row>
    <row r="192" spans="1:15" ht="15.75" customHeight="1">
      <c r="A192" s="19" t="s">
        <v>1603</v>
      </c>
      <c r="B192" s="2" t="s">
        <v>1835</v>
      </c>
      <c r="C192" s="2" t="s">
        <v>1604</v>
      </c>
      <c r="D192" s="2" t="s">
        <v>1487</v>
      </c>
      <c r="E192" s="15" t="s">
        <v>1853</v>
      </c>
      <c r="F192" s="15" t="s">
        <v>29</v>
      </c>
      <c r="G192" s="15" t="s">
        <v>1845</v>
      </c>
      <c r="H192" s="30" t="s">
        <v>2002</v>
      </c>
      <c r="I192" s="2" t="s">
        <v>19</v>
      </c>
      <c r="J192" s="2">
        <v>28</v>
      </c>
      <c r="K192" s="2">
        <v>29</v>
      </c>
      <c r="L192" s="2">
        <v>26</v>
      </c>
      <c r="M192" s="2">
        <v>32</v>
      </c>
      <c r="N192" s="2">
        <v>20</v>
      </c>
      <c r="O192" s="2">
        <v>30</v>
      </c>
    </row>
    <row r="193" spans="1:15" ht="15.75" customHeight="1">
      <c r="A193" s="2" t="s">
        <v>1485</v>
      </c>
      <c r="B193" s="2" t="s">
        <v>1835</v>
      </c>
      <c r="C193" s="2" t="s">
        <v>1486</v>
      </c>
      <c r="D193" s="2" t="s">
        <v>1487</v>
      </c>
      <c r="E193" s="15" t="s">
        <v>1853</v>
      </c>
      <c r="F193" s="15" t="s">
        <v>29</v>
      </c>
      <c r="G193" s="15" t="s">
        <v>1845</v>
      </c>
      <c r="H193" s="30" t="s">
        <v>2002</v>
      </c>
      <c r="I193" s="2" t="s">
        <v>19</v>
      </c>
      <c r="J193" s="2">
        <v>22</v>
      </c>
      <c r="K193" s="2">
        <v>26</v>
      </c>
      <c r="L193" s="2">
        <v>24</v>
      </c>
      <c r="M193" s="2">
        <v>29</v>
      </c>
      <c r="N193" s="2">
        <v>22</v>
      </c>
      <c r="O193" s="2">
        <v>28</v>
      </c>
    </row>
    <row r="194" spans="1:15" ht="15.75" customHeight="1">
      <c r="A194" s="19" t="s">
        <v>1611</v>
      </c>
      <c r="B194" s="2" t="s">
        <v>1835</v>
      </c>
      <c r="C194" s="2" t="s">
        <v>1612</v>
      </c>
      <c r="D194" s="2" t="s">
        <v>1487</v>
      </c>
      <c r="E194" s="15" t="s">
        <v>1853</v>
      </c>
      <c r="F194" s="15" t="s">
        <v>29</v>
      </c>
      <c r="G194" s="15" t="s">
        <v>1852</v>
      </c>
      <c r="H194" s="30" t="s">
        <v>2002</v>
      </c>
      <c r="I194" s="2" t="s">
        <v>19</v>
      </c>
      <c r="J194" s="2">
        <v>26</v>
      </c>
      <c r="K194" s="2">
        <v>28</v>
      </c>
      <c r="L194" s="2">
        <v>24</v>
      </c>
      <c r="M194" s="2">
        <v>30</v>
      </c>
      <c r="N194" s="2">
        <v>21</v>
      </c>
      <c r="O194" s="2">
        <v>30</v>
      </c>
    </row>
    <row r="195" spans="1:15" ht="15.75" customHeight="1">
      <c r="A195" s="2" t="s">
        <v>1508</v>
      </c>
      <c r="B195" s="2" t="s">
        <v>1835</v>
      </c>
      <c r="C195" s="2" t="s">
        <v>1509</v>
      </c>
      <c r="D195" s="2" t="s">
        <v>196</v>
      </c>
      <c r="E195" s="15" t="s">
        <v>1853</v>
      </c>
      <c r="F195" s="15" t="s">
        <v>29</v>
      </c>
      <c r="G195" s="15" t="s">
        <v>1852</v>
      </c>
      <c r="H195" s="30" t="s">
        <v>2002</v>
      </c>
      <c r="I195" s="2" t="s">
        <v>19</v>
      </c>
      <c r="J195" s="2">
        <v>26</v>
      </c>
      <c r="K195" s="2">
        <v>30</v>
      </c>
      <c r="L195" s="2">
        <v>26</v>
      </c>
      <c r="M195" s="2">
        <v>28</v>
      </c>
      <c r="N195" s="2">
        <v>27</v>
      </c>
      <c r="O195" s="2">
        <v>28</v>
      </c>
    </row>
    <row r="196" spans="1:15" ht="15.75" customHeight="1">
      <c r="A196" s="2" t="s">
        <v>1504</v>
      </c>
      <c r="B196" s="2" t="s">
        <v>1835</v>
      </c>
      <c r="C196" s="2" t="s">
        <v>1505</v>
      </c>
      <c r="D196" s="2" t="s">
        <v>196</v>
      </c>
      <c r="E196" s="15" t="s">
        <v>1853</v>
      </c>
      <c r="F196" s="15" t="s">
        <v>29</v>
      </c>
      <c r="G196" s="15" t="s">
        <v>1843</v>
      </c>
      <c r="H196" s="30" t="s">
        <v>2002</v>
      </c>
      <c r="I196" s="2" t="s">
        <v>19</v>
      </c>
      <c r="J196" s="2">
        <v>22</v>
      </c>
      <c r="K196" s="2">
        <v>28</v>
      </c>
      <c r="L196" s="2">
        <v>24</v>
      </c>
      <c r="M196" s="2">
        <v>26</v>
      </c>
      <c r="N196" s="2">
        <v>27</v>
      </c>
      <c r="O196" s="2">
        <v>28</v>
      </c>
    </row>
    <row r="197" spans="1:15" ht="15.75" customHeight="1">
      <c r="A197" s="19" t="s">
        <v>1695</v>
      </c>
      <c r="B197" s="2" t="s">
        <v>1834</v>
      </c>
      <c r="C197" s="2" t="s">
        <v>1696</v>
      </c>
      <c r="D197" s="2" t="s">
        <v>399</v>
      </c>
      <c r="E197" s="15" t="s">
        <v>1853</v>
      </c>
      <c r="F197" s="15" t="s">
        <v>29</v>
      </c>
      <c r="G197" s="15" t="s">
        <v>1843</v>
      </c>
      <c r="H197" s="30" t="s">
        <v>2002</v>
      </c>
      <c r="I197" s="2" t="s">
        <v>19</v>
      </c>
      <c r="J197" s="2">
        <v>23</v>
      </c>
      <c r="K197" s="2">
        <v>33</v>
      </c>
      <c r="L197" s="2">
        <v>31</v>
      </c>
      <c r="M197" s="2">
        <v>33</v>
      </c>
      <c r="N197" s="2">
        <v>26</v>
      </c>
      <c r="O197" s="2">
        <v>32</v>
      </c>
    </row>
    <row r="198" spans="1:15" ht="15.75" customHeight="1">
      <c r="A198" s="19" t="s">
        <v>1367</v>
      </c>
      <c r="B198" s="2" t="s">
        <v>1835</v>
      </c>
      <c r="C198" s="2" t="s">
        <v>1368</v>
      </c>
      <c r="D198" s="2" t="s">
        <v>399</v>
      </c>
      <c r="E198" s="15" t="s">
        <v>1853</v>
      </c>
      <c r="F198" s="15" t="s">
        <v>29</v>
      </c>
      <c r="G198" s="15" t="s">
        <v>1852</v>
      </c>
      <c r="H198" s="30" t="s">
        <v>2002</v>
      </c>
      <c r="I198" s="2" t="s">
        <v>19</v>
      </c>
      <c r="J198" s="2">
        <v>25</v>
      </c>
      <c r="K198" s="20">
        <v>24</v>
      </c>
      <c r="L198" s="2">
        <v>28</v>
      </c>
      <c r="M198" s="2">
        <v>29</v>
      </c>
      <c r="N198" s="2">
        <v>23</v>
      </c>
      <c r="O198" s="2">
        <v>26</v>
      </c>
    </row>
    <row r="199" spans="1:15" ht="15.75" customHeight="1">
      <c r="A199" s="2" t="s">
        <v>1490</v>
      </c>
      <c r="B199" s="2" t="s">
        <v>1834</v>
      </c>
      <c r="C199" s="2" t="s">
        <v>1491</v>
      </c>
      <c r="D199" s="2" t="s">
        <v>399</v>
      </c>
      <c r="E199" s="15" t="s">
        <v>1853</v>
      </c>
      <c r="F199" s="15" t="s">
        <v>29</v>
      </c>
      <c r="G199" s="15" t="s">
        <v>1843</v>
      </c>
      <c r="H199" s="30" t="s">
        <v>2002</v>
      </c>
      <c r="I199" s="2" t="s">
        <v>19</v>
      </c>
      <c r="J199" s="2">
        <v>20</v>
      </c>
      <c r="K199" s="2">
        <v>26</v>
      </c>
      <c r="L199" s="2">
        <v>24</v>
      </c>
      <c r="M199" s="2">
        <v>28</v>
      </c>
      <c r="N199" s="2">
        <v>24</v>
      </c>
      <c r="O199" s="2">
        <v>28</v>
      </c>
    </row>
    <row r="200" spans="1:15" ht="15.75" customHeight="1">
      <c r="A200" s="2" t="s">
        <v>1561</v>
      </c>
      <c r="B200" s="2" t="s">
        <v>1834</v>
      </c>
      <c r="C200" s="2" t="s">
        <v>1562</v>
      </c>
      <c r="D200" s="2" t="s">
        <v>399</v>
      </c>
      <c r="E200" s="15" t="s">
        <v>1853</v>
      </c>
      <c r="F200" s="15" t="s">
        <v>29</v>
      </c>
      <c r="G200" s="15" t="s">
        <v>1852</v>
      </c>
      <c r="H200" s="30" t="s">
        <v>2002</v>
      </c>
      <c r="I200" s="2" t="s">
        <v>19</v>
      </c>
      <c r="J200" s="2">
        <v>25</v>
      </c>
      <c r="K200" s="2">
        <v>30</v>
      </c>
      <c r="L200" s="2">
        <v>33</v>
      </c>
      <c r="M200" s="2">
        <v>29</v>
      </c>
      <c r="N200" s="2">
        <v>26</v>
      </c>
      <c r="O200" s="2">
        <v>29</v>
      </c>
    </row>
    <row r="201" spans="1:15" ht="15.75" customHeight="1">
      <c r="A201" s="19" t="s">
        <v>1330</v>
      </c>
      <c r="B201" s="2" t="s">
        <v>1834</v>
      </c>
      <c r="C201" s="2" t="s">
        <v>1331</v>
      </c>
      <c r="D201" s="2" t="s">
        <v>399</v>
      </c>
      <c r="E201" s="15" t="s">
        <v>1853</v>
      </c>
      <c r="F201" s="15" t="s">
        <v>29</v>
      </c>
      <c r="G201" s="15" t="s">
        <v>1852</v>
      </c>
      <c r="H201" s="30" t="s">
        <v>2002</v>
      </c>
      <c r="I201" s="2" t="s">
        <v>19</v>
      </c>
      <c r="J201" s="2">
        <v>23</v>
      </c>
      <c r="K201" s="20">
        <v>24</v>
      </c>
      <c r="L201" s="19">
        <v>30</v>
      </c>
      <c r="M201" s="2">
        <v>31</v>
      </c>
      <c r="N201" s="2">
        <v>26</v>
      </c>
      <c r="O201" s="2">
        <v>24</v>
      </c>
    </row>
    <row r="202" spans="1:15" ht="15.75" customHeight="1">
      <c r="A202" s="19" t="s">
        <v>1431</v>
      </c>
      <c r="B202" s="2" t="s">
        <v>1834</v>
      </c>
      <c r="C202" s="2" t="s">
        <v>1432</v>
      </c>
      <c r="D202" s="2" t="s">
        <v>399</v>
      </c>
      <c r="E202" s="15" t="s">
        <v>1853</v>
      </c>
      <c r="F202" s="15" t="s">
        <v>29</v>
      </c>
      <c r="G202" s="15" t="s">
        <v>1852</v>
      </c>
      <c r="H202" s="30" t="s">
        <v>2002</v>
      </c>
      <c r="I202" s="2" t="s">
        <v>19</v>
      </c>
      <c r="J202" s="2">
        <v>24</v>
      </c>
      <c r="K202" s="19">
        <v>26</v>
      </c>
      <c r="L202" s="19">
        <v>29</v>
      </c>
      <c r="M202" s="2">
        <v>33</v>
      </c>
      <c r="N202" s="19">
        <v>24</v>
      </c>
      <c r="O202" s="2">
        <v>27</v>
      </c>
    </row>
    <row r="203" spans="1:15" ht="15.75" customHeight="1">
      <c r="A203" s="19" t="s">
        <v>1671</v>
      </c>
      <c r="B203" s="2" t="s">
        <v>1834</v>
      </c>
      <c r="C203" s="2" t="s">
        <v>1672</v>
      </c>
      <c r="D203" s="2" t="s">
        <v>399</v>
      </c>
      <c r="E203" s="15" t="s">
        <v>1853</v>
      </c>
      <c r="F203" s="15" t="s">
        <v>29</v>
      </c>
      <c r="G203" s="15" t="s">
        <v>1843</v>
      </c>
      <c r="H203" s="30" t="s">
        <v>2002</v>
      </c>
      <c r="I203" s="2" t="s">
        <v>19</v>
      </c>
      <c r="J203" s="2">
        <v>22</v>
      </c>
      <c r="K203" s="2">
        <v>28</v>
      </c>
      <c r="L203" s="2">
        <v>28</v>
      </c>
      <c r="M203" s="2">
        <v>31</v>
      </c>
      <c r="N203" s="2">
        <v>25</v>
      </c>
      <c r="O203" s="2">
        <v>31</v>
      </c>
    </row>
    <row r="204" spans="1:15" ht="15.75" customHeight="1">
      <c r="A204" s="2" t="s">
        <v>1497</v>
      </c>
      <c r="B204" s="2" t="s">
        <v>1834</v>
      </c>
      <c r="C204" s="2" t="s">
        <v>1498</v>
      </c>
      <c r="D204" s="2" t="s">
        <v>399</v>
      </c>
      <c r="E204" s="15" t="s">
        <v>1853</v>
      </c>
      <c r="F204" s="15" t="s">
        <v>29</v>
      </c>
      <c r="G204" s="15" t="s">
        <v>1852</v>
      </c>
      <c r="H204" s="30" t="s">
        <v>2002</v>
      </c>
      <c r="I204" s="2" t="s">
        <v>19</v>
      </c>
      <c r="J204" s="2">
        <v>24</v>
      </c>
      <c r="K204" s="2">
        <v>28</v>
      </c>
      <c r="L204" s="2">
        <v>30</v>
      </c>
      <c r="M204" s="2">
        <v>32</v>
      </c>
      <c r="N204" s="2">
        <v>24</v>
      </c>
      <c r="O204" s="2">
        <v>28</v>
      </c>
    </row>
    <row r="205" spans="1:15" ht="15.75" customHeight="1">
      <c r="A205" s="2" t="s">
        <v>1703</v>
      </c>
      <c r="B205" s="2" t="s">
        <v>1835</v>
      </c>
      <c r="C205" s="2" t="s">
        <v>1704</v>
      </c>
      <c r="D205" s="2" t="s">
        <v>870</v>
      </c>
      <c r="E205" s="15" t="s">
        <v>1853</v>
      </c>
      <c r="F205" s="15" t="s">
        <v>29</v>
      </c>
      <c r="G205" s="15" t="s">
        <v>1843</v>
      </c>
      <c r="H205" s="30" t="s">
        <v>2002</v>
      </c>
      <c r="I205" s="2" t="s">
        <v>19</v>
      </c>
      <c r="J205" s="2">
        <v>27</v>
      </c>
      <c r="K205" s="2">
        <v>30</v>
      </c>
      <c r="L205" s="2">
        <v>28</v>
      </c>
      <c r="M205" s="2">
        <v>29</v>
      </c>
      <c r="N205" s="2">
        <v>30</v>
      </c>
      <c r="O205" s="2">
        <v>32</v>
      </c>
    </row>
    <row r="206" spans="1:15" ht="15.75" customHeight="1">
      <c r="A206" s="2" t="s">
        <v>1155</v>
      </c>
      <c r="B206" s="2" t="s">
        <v>1834</v>
      </c>
      <c r="C206" s="2" t="s">
        <v>1156</v>
      </c>
      <c r="D206" s="2" t="s">
        <v>870</v>
      </c>
      <c r="E206" s="15" t="s">
        <v>1853</v>
      </c>
      <c r="F206" s="15" t="s">
        <v>29</v>
      </c>
      <c r="G206" s="15" t="s">
        <v>1852</v>
      </c>
      <c r="H206" s="30" t="s">
        <v>2002</v>
      </c>
      <c r="I206" s="2" t="s">
        <v>19</v>
      </c>
      <c r="J206" s="2">
        <v>24</v>
      </c>
      <c r="K206" s="2">
        <v>29</v>
      </c>
      <c r="L206" s="2">
        <v>28</v>
      </c>
      <c r="M206" s="2">
        <v>32</v>
      </c>
      <c r="N206" s="2">
        <v>23</v>
      </c>
      <c r="O206" s="20">
        <v>0</v>
      </c>
    </row>
    <row r="207" spans="1:15" ht="15.75" customHeight="1">
      <c r="A207" s="2" t="s">
        <v>1685</v>
      </c>
      <c r="B207" s="2" t="s">
        <v>1835</v>
      </c>
      <c r="C207" s="2" t="s">
        <v>1686</v>
      </c>
      <c r="D207" s="2" t="s">
        <v>870</v>
      </c>
      <c r="E207" s="15" t="s">
        <v>1853</v>
      </c>
      <c r="F207" s="15" t="s">
        <v>29</v>
      </c>
      <c r="G207" s="15" t="s">
        <v>1852</v>
      </c>
      <c r="H207" s="30" t="s">
        <v>2002</v>
      </c>
      <c r="I207" s="2" t="s">
        <v>19</v>
      </c>
      <c r="J207" s="2">
        <v>28</v>
      </c>
      <c r="K207" s="2">
        <v>32</v>
      </c>
      <c r="L207" s="2">
        <v>30</v>
      </c>
      <c r="M207" s="2">
        <v>31</v>
      </c>
      <c r="N207" s="2">
        <v>23</v>
      </c>
      <c r="O207" s="2">
        <v>32</v>
      </c>
    </row>
    <row r="208" spans="1:15" ht="15.75" customHeight="1">
      <c r="A208" s="2" t="s">
        <v>1257</v>
      </c>
      <c r="B208" s="2" t="s">
        <v>1834</v>
      </c>
      <c r="C208" s="2" t="s">
        <v>1258</v>
      </c>
      <c r="D208" s="2" t="s">
        <v>743</v>
      </c>
      <c r="E208" s="15" t="s">
        <v>1853</v>
      </c>
      <c r="F208" s="15" t="s">
        <v>29</v>
      </c>
      <c r="G208" s="15" t="s">
        <v>1852</v>
      </c>
      <c r="H208" s="30" t="s">
        <v>2002</v>
      </c>
      <c r="I208" s="2" t="s">
        <v>19</v>
      </c>
      <c r="J208" s="2">
        <v>24</v>
      </c>
      <c r="K208" s="2">
        <v>31</v>
      </c>
      <c r="L208" s="2">
        <v>29</v>
      </c>
      <c r="M208" s="2">
        <v>34</v>
      </c>
      <c r="N208" s="2">
        <v>17</v>
      </c>
      <c r="O208" s="20">
        <v>11</v>
      </c>
    </row>
    <row r="209" spans="1:15" ht="15.75" customHeight="1">
      <c r="A209" s="19" t="s">
        <v>1225</v>
      </c>
      <c r="B209" s="2" t="s">
        <v>1834</v>
      </c>
      <c r="C209" s="2" t="s">
        <v>1226</v>
      </c>
      <c r="D209" s="2" t="s">
        <v>743</v>
      </c>
      <c r="E209" s="15" t="s">
        <v>1853</v>
      </c>
      <c r="F209" s="15" t="s">
        <v>29</v>
      </c>
      <c r="G209" s="15" t="s">
        <v>1852</v>
      </c>
      <c r="H209" s="30" t="s">
        <v>2002</v>
      </c>
      <c r="I209" s="2" t="s">
        <v>19</v>
      </c>
      <c r="J209" s="2">
        <v>23</v>
      </c>
      <c r="K209" s="2">
        <v>28</v>
      </c>
      <c r="L209" s="2">
        <v>29</v>
      </c>
      <c r="M209" s="2">
        <v>34</v>
      </c>
      <c r="N209" s="2">
        <v>16</v>
      </c>
      <c r="O209" s="20">
        <v>10</v>
      </c>
    </row>
    <row r="210" spans="1:15" ht="15.75" customHeight="1">
      <c r="A210" s="2" t="s">
        <v>1755</v>
      </c>
      <c r="B210" s="2" t="s">
        <v>1834</v>
      </c>
      <c r="C210" s="2" t="s">
        <v>1756</v>
      </c>
      <c r="D210" s="2" t="s">
        <v>768</v>
      </c>
      <c r="E210" s="15" t="s">
        <v>1853</v>
      </c>
      <c r="F210" s="15" t="s">
        <v>29</v>
      </c>
      <c r="G210" s="15" t="s">
        <v>1852</v>
      </c>
      <c r="H210" s="30" t="s">
        <v>2002</v>
      </c>
      <c r="I210" s="2" t="s">
        <v>19</v>
      </c>
      <c r="J210" s="2">
        <v>27</v>
      </c>
      <c r="K210" s="2">
        <v>29</v>
      </c>
      <c r="L210" s="2">
        <v>36</v>
      </c>
      <c r="M210" s="2">
        <v>37</v>
      </c>
      <c r="N210" s="2">
        <v>28</v>
      </c>
      <c r="O210" s="2">
        <v>38</v>
      </c>
    </row>
    <row r="211" spans="1:15" ht="15.75" customHeight="1">
      <c r="A211" s="2" t="s">
        <v>1726</v>
      </c>
      <c r="B211" s="2" t="s">
        <v>1835</v>
      </c>
      <c r="C211" s="2" t="s">
        <v>1727</v>
      </c>
      <c r="D211" s="2" t="s">
        <v>768</v>
      </c>
      <c r="E211" s="15" t="s">
        <v>1853</v>
      </c>
      <c r="F211" s="15" t="s">
        <v>29</v>
      </c>
      <c r="G211" s="15" t="s">
        <v>1852</v>
      </c>
      <c r="H211" s="30" t="s">
        <v>2002</v>
      </c>
      <c r="I211" s="2" t="s">
        <v>19</v>
      </c>
      <c r="J211" s="2">
        <v>27</v>
      </c>
      <c r="K211" s="2">
        <v>26</v>
      </c>
      <c r="L211" s="2">
        <v>26</v>
      </c>
      <c r="M211" s="2">
        <v>33</v>
      </c>
      <c r="N211" s="2">
        <v>34</v>
      </c>
      <c r="O211" s="2">
        <v>34</v>
      </c>
    </row>
    <row r="212" spans="1:15" ht="15.75" customHeight="1">
      <c r="A212" s="19" t="s">
        <v>1382</v>
      </c>
      <c r="B212" s="2" t="s">
        <v>1834</v>
      </c>
      <c r="C212" s="2" t="s">
        <v>1383</v>
      </c>
      <c r="D212" s="2" t="s">
        <v>1384</v>
      </c>
      <c r="E212" s="15" t="s">
        <v>1853</v>
      </c>
      <c r="F212" s="15" t="s">
        <v>29</v>
      </c>
      <c r="G212" s="15" t="s">
        <v>1843</v>
      </c>
      <c r="H212" s="30" t="s">
        <v>2002</v>
      </c>
      <c r="I212" s="2" t="s">
        <v>19</v>
      </c>
      <c r="J212" s="2">
        <v>24</v>
      </c>
      <c r="K212" s="2">
        <v>32</v>
      </c>
      <c r="L212" s="2">
        <v>36</v>
      </c>
      <c r="M212" s="2">
        <v>26</v>
      </c>
      <c r="N212" s="2">
        <v>26</v>
      </c>
      <c r="O212" s="2">
        <v>26</v>
      </c>
    </row>
    <row r="213" spans="1:15" ht="15.75" customHeight="1">
      <c r="A213" s="19" t="s">
        <v>1259</v>
      </c>
      <c r="B213" s="2" t="s">
        <v>1834</v>
      </c>
      <c r="C213" s="2" t="s">
        <v>1260</v>
      </c>
      <c r="D213" s="2" t="s">
        <v>801</v>
      </c>
      <c r="E213" s="15" t="s">
        <v>1853</v>
      </c>
      <c r="F213" s="15" t="s">
        <v>29</v>
      </c>
      <c r="G213" s="15" t="s">
        <v>1852</v>
      </c>
      <c r="H213" s="30" t="s">
        <v>2002</v>
      </c>
      <c r="I213" s="2" t="s">
        <v>19</v>
      </c>
      <c r="J213" s="2">
        <v>26</v>
      </c>
      <c r="K213" s="2">
        <v>35</v>
      </c>
      <c r="L213" s="2">
        <v>30</v>
      </c>
      <c r="M213" s="2">
        <v>32</v>
      </c>
      <c r="N213" s="2">
        <v>24</v>
      </c>
      <c r="O213" s="20">
        <v>11</v>
      </c>
    </row>
    <row r="214" spans="1:15" ht="15.75" customHeight="1">
      <c r="A214" s="2" t="s">
        <v>1687</v>
      </c>
      <c r="B214" s="2" t="s">
        <v>1834</v>
      </c>
      <c r="C214" s="2" t="s">
        <v>1688</v>
      </c>
      <c r="D214" s="2" t="s">
        <v>801</v>
      </c>
      <c r="E214" s="15" t="s">
        <v>1853</v>
      </c>
      <c r="F214" s="15" t="s">
        <v>29</v>
      </c>
      <c r="G214" s="15" t="s">
        <v>1852</v>
      </c>
      <c r="H214" s="30" t="s">
        <v>2002</v>
      </c>
      <c r="I214" s="2" t="s">
        <v>19</v>
      </c>
      <c r="J214" s="2">
        <v>24</v>
      </c>
      <c r="K214" s="2">
        <v>26</v>
      </c>
      <c r="L214" s="2">
        <v>26</v>
      </c>
      <c r="M214" s="2">
        <v>34</v>
      </c>
      <c r="N214" s="2">
        <v>23</v>
      </c>
      <c r="O214" s="2">
        <v>32</v>
      </c>
    </row>
    <row r="215" spans="1:15" ht="15.75" customHeight="1">
      <c r="A215" s="2" t="s">
        <v>1272</v>
      </c>
      <c r="B215" s="2" t="s">
        <v>1834</v>
      </c>
      <c r="C215" s="2" t="s">
        <v>1273</v>
      </c>
      <c r="D215" s="2" t="s">
        <v>801</v>
      </c>
      <c r="E215" s="15" t="s">
        <v>1853</v>
      </c>
      <c r="F215" s="15" t="s">
        <v>29</v>
      </c>
      <c r="G215" s="15" t="s">
        <v>1852</v>
      </c>
      <c r="H215" s="30" t="s">
        <v>2002</v>
      </c>
      <c r="I215" s="2" t="s">
        <v>19</v>
      </c>
      <c r="J215" s="2">
        <v>23</v>
      </c>
      <c r="K215" s="2">
        <v>35</v>
      </c>
      <c r="L215" s="2">
        <v>30</v>
      </c>
      <c r="M215" s="2">
        <v>32</v>
      </c>
      <c r="N215" s="2">
        <v>27</v>
      </c>
      <c r="O215" s="20">
        <v>12</v>
      </c>
    </row>
    <row r="216" spans="1:15" ht="15.75" customHeight="1">
      <c r="A216" s="2" t="s">
        <v>1151</v>
      </c>
      <c r="B216" s="2" t="s">
        <v>1834</v>
      </c>
      <c r="C216" s="2" t="s">
        <v>1152</v>
      </c>
      <c r="D216" s="2" t="s">
        <v>789</v>
      </c>
      <c r="E216" s="15" t="s">
        <v>1853</v>
      </c>
      <c r="F216" s="15" t="s">
        <v>29</v>
      </c>
      <c r="G216" s="15" t="s">
        <v>1852</v>
      </c>
      <c r="H216" s="30" t="s">
        <v>2002</v>
      </c>
      <c r="I216" s="2" t="s">
        <v>19</v>
      </c>
      <c r="J216" s="2">
        <v>30</v>
      </c>
      <c r="K216" s="2">
        <v>25</v>
      </c>
      <c r="L216" s="2">
        <v>29</v>
      </c>
      <c r="M216" s="2">
        <v>36</v>
      </c>
      <c r="N216" s="2">
        <v>21</v>
      </c>
      <c r="O216" s="20">
        <v>0</v>
      </c>
    </row>
    <row r="217" spans="1:15" ht="15.75" customHeight="1">
      <c r="A217" s="15" t="s">
        <v>1220</v>
      </c>
      <c r="B217" s="15" t="s">
        <v>1831</v>
      </c>
      <c r="C217" s="15" t="s">
        <v>1221</v>
      </c>
      <c r="D217" s="15" t="s">
        <v>2020</v>
      </c>
      <c r="E217" s="15" t="s">
        <v>14</v>
      </c>
      <c r="F217" s="15" t="s">
        <v>29</v>
      </c>
      <c r="G217" s="15" t="s">
        <v>1852</v>
      </c>
      <c r="H217" s="63" t="s">
        <v>2003</v>
      </c>
      <c r="I217" s="15" t="s">
        <v>14</v>
      </c>
      <c r="J217" s="2">
        <v>22</v>
      </c>
      <c r="K217" s="2">
        <v>48</v>
      </c>
      <c r="L217" s="2">
        <v>52</v>
      </c>
      <c r="M217" s="2">
        <v>50</v>
      </c>
      <c r="N217" s="2">
        <v>32</v>
      </c>
      <c r="O217" s="20">
        <v>9</v>
      </c>
    </row>
    <row r="218" spans="1:15" ht="15.75" customHeight="1">
      <c r="A218" s="55" t="s">
        <v>1468</v>
      </c>
      <c r="B218" s="15" t="s">
        <v>1831</v>
      </c>
      <c r="C218" s="15" t="s">
        <v>1469</v>
      </c>
      <c r="D218" s="15" t="s">
        <v>2020</v>
      </c>
      <c r="E218" s="15" t="s">
        <v>14</v>
      </c>
      <c r="F218" s="15" t="s">
        <v>29</v>
      </c>
      <c r="G218" s="15" t="s">
        <v>1852</v>
      </c>
      <c r="H218" s="63" t="s">
        <v>2003</v>
      </c>
      <c r="I218" s="15" t="s">
        <v>14</v>
      </c>
      <c r="J218" s="2">
        <v>23</v>
      </c>
      <c r="K218" s="2">
        <v>25</v>
      </c>
      <c r="L218" s="2">
        <v>26</v>
      </c>
      <c r="M218" s="2">
        <v>25</v>
      </c>
      <c r="N218" s="2">
        <v>20</v>
      </c>
      <c r="O218" s="2">
        <v>28</v>
      </c>
    </row>
    <row r="219" spans="1:15" ht="15.75" customHeight="1">
      <c r="A219" s="55" t="s">
        <v>1243</v>
      </c>
      <c r="B219" s="15" t="s">
        <v>1831</v>
      </c>
      <c r="C219" s="15" t="s">
        <v>1244</v>
      </c>
      <c r="D219" s="15" t="s">
        <v>2021</v>
      </c>
      <c r="E219" s="15" t="s">
        <v>14</v>
      </c>
      <c r="F219" s="15" t="s">
        <v>29</v>
      </c>
      <c r="G219" s="15" t="s">
        <v>1852</v>
      </c>
      <c r="H219" s="63" t="s">
        <v>2003</v>
      </c>
      <c r="I219" s="15" t="s">
        <v>14</v>
      </c>
      <c r="J219" s="2">
        <v>24</v>
      </c>
      <c r="K219" s="2">
        <v>28</v>
      </c>
      <c r="L219" s="2">
        <v>23</v>
      </c>
      <c r="M219" s="2">
        <v>33</v>
      </c>
      <c r="N219" s="2">
        <v>24</v>
      </c>
      <c r="O219" s="20">
        <v>10</v>
      </c>
    </row>
    <row r="220" spans="1:15" ht="15.75" customHeight="1">
      <c r="A220" s="55" t="s">
        <v>1203</v>
      </c>
      <c r="B220" s="15" t="s">
        <v>1162</v>
      </c>
      <c r="C220" s="15" t="s">
        <v>1204</v>
      </c>
      <c r="D220" s="15" t="s">
        <v>2022</v>
      </c>
      <c r="E220" s="15" t="s">
        <v>14</v>
      </c>
      <c r="F220" s="15" t="s">
        <v>29</v>
      </c>
      <c r="G220" s="15" t="s">
        <v>1852</v>
      </c>
      <c r="H220" s="63" t="s">
        <v>2003</v>
      </c>
      <c r="I220" s="15" t="s">
        <v>14</v>
      </c>
      <c r="J220" s="2">
        <v>27</v>
      </c>
      <c r="K220" s="2">
        <v>29</v>
      </c>
      <c r="L220" s="2">
        <v>29</v>
      </c>
      <c r="M220" s="2">
        <v>30</v>
      </c>
      <c r="N220" s="2">
        <v>23</v>
      </c>
      <c r="O220" s="20">
        <v>9</v>
      </c>
    </row>
    <row r="221" spans="1:15" ht="15.75" customHeight="1">
      <c r="A221" s="55" t="s">
        <v>1470</v>
      </c>
      <c r="B221" s="15" t="s">
        <v>1410</v>
      </c>
      <c r="C221" s="15" t="s">
        <v>1471</v>
      </c>
      <c r="D221" s="15" t="s">
        <v>2023</v>
      </c>
      <c r="E221" s="15" t="s">
        <v>14</v>
      </c>
      <c r="F221" s="15" t="s">
        <v>29</v>
      </c>
      <c r="G221" s="15" t="s">
        <v>1852</v>
      </c>
      <c r="H221" s="63" t="s">
        <v>2003</v>
      </c>
      <c r="I221" s="15" t="s">
        <v>14</v>
      </c>
      <c r="J221" s="2">
        <v>21</v>
      </c>
      <c r="K221" s="4">
        <v>24</v>
      </c>
      <c r="L221" s="2">
        <v>21</v>
      </c>
      <c r="M221" s="2">
        <v>26</v>
      </c>
      <c r="N221" s="2">
        <v>20</v>
      </c>
      <c r="O221" s="2">
        <v>28</v>
      </c>
    </row>
    <row r="222" spans="1:15" ht="15.75" customHeight="1">
      <c r="A222" s="55" t="s">
        <v>1689</v>
      </c>
      <c r="B222" s="15" t="s">
        <v>1162</v>
      </c>
      <c r="C222" s="15" t="s">
        <v>1690</v>
      </c>
      <c r="D222" s="15" t="s">
        <v>2023</v>
      </c>
      <c r="E222" s="15" t="s">
        <v>14</v>
      </c>
      <c r="F222" s="15" t="s">
        <v>29</v>
      </c>
      <c r="G222" s="15" t="s">
        <v>1852</v>
      </c>
      <c r="H222" s="63" t="s">
        <v>2003</v>
      </c>
      <c r="I222" s="15" t="s">
        <v>14</v>
      </c>
      <c r="J222" s="2">
        <v>27</v>
      </c>
      <c r="K222" s="2">
        <v>31</v>
      </c>
      <c r="L222" s="2">
        <v>28</v>
      </c>
      <c r="M222" s="2">
        <v>28</v>
      </c>
      <c r="N222" s="2">
        <v>24</v>
      </c>
      <c r="O222" s="2">
        <v>32</v>
      </c>
    </row>
    <row r="223" spans="1:15" ht="15.75" customHeight="1">
      <c r="A223" s="55" t="s">
        <v>1619</v>
      </c>
      <c r="B223" s="15" t="s">
        <v>1162</v>
      </c>
      <c r="C223" s="15" t="s">
        <v>1620</v>
      </c>
      <c r="D223" s="15" t="s">
        <v>2024</v>
      </c>
      <c r="E223" s="15" t="s">
        <v>14</v>
      </c>
      <c r="F223" s="15" t="s">
        <v>29</v>
      </c>
      <c r="G223" s="15" t="s">
        <v>1852</v>
      </c>
      <c r="H223" s="63" t="s">
        <v>2003</v>
      </c>
      <c r="I223" s="15" t="s">
        <v>14</v>
      </c>
      <c r="J223" s="2">
        <v>26</v>
      </c>
      <c r="K223" s="2">
        <v>30</v>
      </c>
      <c r="L223" s="2">
        <v>29</v>
      </c>
      <c r="M223" s="2">
        <v>30</v>
      </c>
      <c r="N223" s="2">
        <v>22</v>
      </c>
      <c r="O223" s="2">
        <v>30</v>
      </c>
    </row>
    <row r="224" spans="1:15" ht="15.75" customHeight="1">
      <c r="A224" s="15" t="s">
        <v>1679</v>
      </c>
      <c r="B224" s="15" t="s">
        <v>1162</v>
      </c>
      <c r="C224" s="15" t="s">
        <v>1680</v>
      </c>
      <c r="D224" s="15" t="s">
        <v>2025</v>
      </c>
      <c r="E224" s="15" t="s">
        <v>14</v>
      </c>
      <c r="F224" s="15" t="s">
        <v>29</v>
      </c>
      <c r="G224" s="15" t="s">
        <v>1852</v>
      </c>
      <c r="H224" s="63" t="s">
        <v>2003</v>
      </c>
      <c r="I224" s="15" t="s">
        <v>14</v>
      </c>
      <c r="J224" s="2">
        <v>26</v>
      </c>
      <c r="K224" s="2">
        <v>30</v>
      </c>
      <c r="L224" s="2">
        <v>30</v>
      </c>
      <c r="M224" s="2">
        <v>33</v>
      </c>
      <c r="N224" s="2">
        <v>14</v>
      </c>
      <c r="O224" s="2">
        <v>32</v>
      </c>
    </row>
    <row r="225" spans="1:15" ht="15.75" customHeight="1">
      <c r="A225" s="15" t="s">
        <v>1637</v>
      </c>
      <c r="B225" s="15" t="s">
        <v>1823</v>
      </c>
      <c r="C225" s="15" t="s">
        <v>1638</v>
      </c>
      <c r="D225" s="15" t="s">
        <v>2026</v>
      </c>
      <c r="E225" s="15" t="s">
        <v>14</v>
      </c>
      <c r="F225" s="15" t="s">
        <v>29</v>
      </c>
      <c r="G225" s="15" t="s">
        <v>1852</v>
      </c>
      <c r="H225" s="63" t="s">
        <v>2003</v>
      </c>
      <c r="I225" s="15" t="s">
        <v>14</v>
      </c>
      <c r="J225" s="2">
        <v>24</v>
      </c>
      <c r="K225" s="2">
        <v>29</v>
      </c>
      <c r="L225" s="2">
        <v>26</v>
      </c>
      <c r="M225" s="2">
        <v>36</v>
      </c>
      <c r="N225" s="2">
        <v>25</v>
      </c>
      <c r="O225" s="2">
        <v>30</v>
      </c>
    </row>
    <row r="226" spans="1:15" ht="15.75" customHeight="1">
      <c r="A226" s="55" t="s">
        <v>1409</v>
      </c>
      <c r="B226" s="15" t="s">
        <v>1831</v>
      </c>
      <c r="C226" s="15" t="s">
        <v>1411</v>
      </c>
      <c r="D226" s="15" t="s">
        <v>2026</v>
      </c>
      <c r="E226" s="15" t="s">
        <v>14</v>
      </c>
      <c r="F226" s="15" t="s">
        <v>29</v>
      </c>
      <c r="G226" s="15" t="s">
        <v>1852</v>
      </c>
      <c r="H226" s="63" t="s">
        <v>2003</v>
      </c>
      <c r="I226" s="15" t="s">
        <v>14</v>
      </c>
      <c r="J226" s="2">
        <v>21</v>
      </c>
      <c r="K226" s="2">
        <v>25</v>
      </c>
      <c r="L226" s="2">
        <v>23</v>
      </c>
      <c r="M226" s="2">
        <v>28</v>
      </c>
      <c r="N226" s="2">
        <v>21</v>
      </c>
      <c r="O226" s="2">
        <v>27</v>
      </c>
    </row>
    <row r="227" spans="1:15" ht="15.75" customHeight="1">
      <c r="A227" s="15" t="s">
        <v>1691</v>
      </c>
      <c r="B227" s="15" t="s">
        <v>1162</v>
      </c>
      <c r="C227" s="15" t="s">
        <v>1692</v>
      </c>
      <c r="D227" s="15" t="s">
        <v>2026</v>
      </c>
      <c r="E227" s="15" t="s">
        <v>14</v>
      </c>
      <c r="F227" s="15" t="s">
        <v>29</v>
      </c>
      <c r="G227" s="15" t="s">
        <v>1852</v>
      </c>
      <c r="H227" s="63" t="s">
        <v>2003</v>
      </c>
      <c r="I227" s="15" t="s">
        <v>14</v>
      </c>
      <c r="J227" s="2">
        <v>26</v>
      </c>
      <c r="K227" s="2">
        <v>32</v>
      </c>
      <c r="L227" s="2">
        <v>24</v>
      </c>
      <c r="M227" s="2">
        <v>32</v>
      </c>
      <c r="N227" s="2">
        <v>24</v>
      </c>
      <c r="O227" s="2">
        <v>32</v>
      </c>
    </row>
    <row r="228" spans="1:15" ht="15.75" customHeight="1">
      <c r="A228" s="55" t="s">
        <v>1176</v>
      </c>
      <c r="B228" s="15" t="s">
        <v>1831</v>
      </c>
      <c r="C228" s="15" t="s">
        <v>1177</v>
      </c>
      <c r="D228" s="15" t="s">
        <v>2027</v>
      </c>
      <c r="E228" s="15" t="s">
        <v>14</v>
      </c>
      <c r="F228" s="15" t="s">
        <v>29</v>
      </c>
      <c r="G228" s="15" t="s">
        <v>1852</v>
      </c>
      <c r="H228" s="63" t="s">
        <v>2003</v>
      </c>
      <c r="I228" s="15" t="s">
        <v>14</v>
      </c>
      <c r="J228" s="2">
        <v>24</v>
      </c>
      <c r="K228" s="2">
        <v>30</v>
      </c>
      <c r="L228" s="2">
        <v>29</v>
      </c>
      <c r="M228" s="2">
        <v>32</v>
      </c>
      <c r="N228" s="2">
        <v>22</v>
      </c>
      <c r="O228" s="20">
        <v>8</v>
      </c>
    </row>
    <row r="229" spans="1:15" ht="15.75" customHeight="1">
      <c r="A229" s="15" t="s">
        <v>1207</v>
      </c>
      <c r="B229" s="15" t="s">
        <v>1831</v>
      </c>
      <c r="C229" s="15" t="s">
        <v>1209</v>
      </c>
      <c r="D229" s="15" t="s">
        <v>2028</v>
      </c>
      <c r="E229" s="15" t="s">
        <v>14</v>
      </c>
      <c r="F229" s="15" t="s">
        <v>29</v>
      </c>
      <c r="G229" s="15" t="s">
        <v>1852</v>
      </c>
      <c r="H229" s="63" t="s">
        <v>2003</v>
      </c>
      <c r="I229" s="15" t="s">
        <v>14</v>
      </c>
      <c r="J229" s="2">
        <v>24</v>
      </c>
      <c r="K229" s="2">
        <v>28</v>
      </c>
      <c r="L229" s="2">
        <v>29</v>
      </c>
      <c r="M229" s="2">
        <v>30</v>
      </c>
      <c r="N229" s="2">
        <v>25</v>
      </c>
      <c r="O229" s="20">
        <v>9</v>
      </c>
    </row>
    <row r="230" spans="1:15" ht="15.75" customHeight="1">
      <c r="A230" s="15" t="s">
        <v>1261</v>
      </c>
      <c r="B230" s="15" t="s">
        <v>1831</v>
      </c>
      <c r="C230" s="15" t="s">
        <v>1262</v>
      </c>
      <c r="D230" s="15" t="s">
        <v>2028</v>
      </c>
      <c r="E230" s="15" t="s">
        <v>14</v>
      </c>
      <c r="F230" s="15" t="s">
        <v>29</v>
      </c>
      <c r="G230" s="15" t="s">
        <v>1852</v>
      </c>
      <c r="H230" s="63" t="s">
        <v>2003</v>
      </c>
      <c r="I230" s="15" t="s">
        <v>14</v>
      </c>
      <c r="J230" s="2">
        <v>25</v>
      </c>
      <c r="K230" s="2">
        <v>30</v>
      </c>
      <c r="L230" s="2">
        <v>30</v>
      </c>
      <c r="M230" s="2">
        <v>30</v>
      </c>
      <c r="N230" s="2">
        <v>25</v>
      </c>
      <c r="O230" s="20">
        <v>11</v>
      </c>
    </row>
    <row r="231" spans="1:15" ht="15.75" customHeight="1">
      <c r="A231" s="55" t="s">
        <v>1655</v>
      </c>
      <c r="B231" s="15" t="s">
        <v>1832</v>
      </c>
      <c r="C231" s="15" t="s">
        <v>1656</v>
      </c>
      <c r="D231" s="15" t="s">
        <v>2029</v>
      </c>
      <c r="E231" s="15" t="s">
        <v>14</v>
      </c>
      <c r="F231" s="15" t="s">
        <v>29</v>
      </c>
      <c r="G231" s="15" t="s">
        <v>1852</v>
      </c>
      <c r="H231" s="63" t="s">
        <v>2003</v>
      </c>
      <c r="I231" s="15" t="s">
        <v>14</v>
      </c>
      <c r="J231" s="2">
        <v>26</v>
      </c>
      <c r="K231" s="2">
        <v>31</v>
      </c>
      <c r="L231" s="2">
        <v>31</v>
      </c>
      <c r="M231" s="2">
        <v>33</v>
      </c>
      <c r="N231" s="2">
        <v>29</v>
      </c>
      <c r="O231" s="2">
        <v>30</v>
      </c>
    </row>
    <row r="232" spans="1:15" ht="15.75" customHeight="1">
      <c r="A232" s="15" t="s">
        <v>1592</v>
      </c>
      <c r="B232" s="15" t="s">
        <v>1832</v>
      </c>
      <c r="C232" s="15" t="s">
        <v>1593</v>
      </c>
      <c r="D232" s="15" t="s">
        <v>2029</v>
      </c>
      <c r="E232" s="15" t="s">
        <v>14</v>
      </c>
      <c r="F232" s="15" t="s">
        <v>29</v>
      </c>
      <c r="G232" s="15" t="s">
        <v>1852</v>
      </c>
      <c r="H232" s="63" t="s">
        <v>2003</v>
      </c>
      <c r="I232" s="15" t="s">
        <v>14</v>
      </c>
      <c r="J232" s="2">
        <v>25</v>
      </c>
      <c r="K232" s="2">
        <v>28</v>
      </c>
      <c r="L232" s="2">
        <v>28</v>
      </c>
      <c r="M232" s="2">
        <v>29</v>
      </c>
      <c r="N232" s="2">
        <v>19</v>
      </c>
      <c r="O232" s="2">
        <v>30</v>
      </c>
    </row>
    <row r="233" spans="1:15" ht="15.75" customHeight="1">
      <c r="A233" s="15" t="s">
        <v>1533</v>
      </c>
      <c r="B233" s="15" t="s">
        <v>1162</v>
      </c>
      <c r="C233" s="15" t="s">
        <v>1534</v>
      </c>
      <c r="D233" s="15" t="s">
        <v>2029</v>
      </c>
      <c r="E233" s="15" t="s">
        <v>14</v>
      </c>
      <c r="F233" s="15" t="s">
        <v>29</v>
      </c>
      <c r="G233" s="15" t="s">
        <v>1852</v>
      </c>
      <c r="H233" s="63" t="s">
        <v>2003</v>
      </c>
      <c r="I233" s="15" t="s">
        <v>14</v>
      </c>
      <c r="J233" s="2">
        <v>24</v>
      </c>
      <c r="K233" s="19">
        <v>26</v>
      </c>
      <c r="L233" s="2">
        <v>25</v>
      </c>
      <c r="M233" s="2">
        <v>25</v>
      </c>
      <c r="N233" s="2">
        <v>20</v>
      </c>
      <c r="O233" s="2">
        <v>29</v>
      </c>
    </row>
    <row r="234" spans="1:15" ht="15.75" customHeight="1">
      <c r="A234" s="55" t="s">
        <v>1538</v>
      </c>
      <c r="B234" s="15" t="s">
        <v>1831</v>
      </c>
      <c r="C234" s="15" t="s">
        <v>1539</v>
      </c>
      <c r="D234" s="15" t="s">
        <v>1540</v>
      </c>
      <c r="E234" s="15" t="s">
        <v>14</v>
      </c>
      <c r="F234" s="15" t="s">
        <v>29</v>
      </c>
      <c r="G234" s="15" t="s">
        <v>1852</v>
      </c>
      <c r="H234" s="63" t="s">
        <v>2003</v>
      </c>
      <c r="I234" s="15" t="s">
        <v>14</v>
      </c>
      <c r="J234" s="2">
        <v>23</v>
      </c>
      <c r="K234" s="2">
        <v>28</v>
      </c>
      <c r="L234" s="2">
        <v>27</v>
      </c>
      <c r="M234" s="2">
        <v>29</v>
      </c>
      <c r="N234" s="2">
        <v>20</v>
      </c>
      <c r="O234" s="2">
        <v>29</v>
      </c>
    </row>
    <row r="235" spans="1:15" ht="15.75" customHeight="1">
      <c r="A235" s="15" t="s">
        <v>1644</v>
      </c>
      <c r="B235" s="15" t="s">
        <v>1831</v>
      </c>
      <c r="C235" s="15" t="s">
        <v>1645</v>
      </c>
      <c r="D235" s="15" t="s">
        <v>1646</v>
      </c>
      <c r="E235" s="15" t="s">
        <v>14</v>
      </c>
      <c r="F235" s="15" t="s">
        <v>29</v>
      </c>
      <c r="G235" s="15" t="s">
        <v>1852</v>
      </c>
      <c r="H235" s="63" t="s">
        <v>2003</v>
      </c>
      <c r="I235" s="15" t="s">
        <v>14</v>
      </c>
      <c r="J235" s="2">
        <v>20</v>
      </c>
      <c r="K235" s="20">
        <v>22</v>
      </c>
      <c r="L235" s="2">
        <v>26</v>
      </c>
      <c r="M235" s="2">
        <v>29</v>
      </c>
      <c r="N235" s="2">
        <v>27</v>
      </c>
      <c r="O235" s="2">
        <v>30</v>
      </c>
    </row>
    <row r="236" spans="1:15" ht="15.75" customHeight="1">
      <c r="A236" s="15" t="s">
        <v>1697</v>
      </c>
      <c r="B236" s="15" t="s">
        <v>1837</v>
      </c>
      <c r="C236" s="2" t="s">
        <v>1154</v>
      </c>
      <c r="D236" s="15" t="s">
        <v>1698</v>
      </c>
      <c r="E236" s="15" t="s">
        <v>14</v>
      </c>
      <c r="F236" s="15" t="s">
        <v>29</v>
      </c>
      <c r="G236" s="15" t="s">
        <v>1852</v>
      </c>
      <c r="H236" s="63" t="s">
        <v>2003</v>
      </c>
      <c r="I236" s="15" t="s">
        <v>14</v>
      </c>
      <c r="J236" s="2">
        <v>24</v>
      </c>
      <c r="K236" s="20">
        <v>23</v>
      </c>
      <c r="L236" s="2">
        <v>28</v>
      </c>
      <c r="M236" s="2">
        <v>29</v>
      </c>
      <c r="N236" s="2">
        <v>28</v>
      </c>
      <c r="O236" s="2">
        <v>32</v>
      </c>
    </row>
    <row r="237" spans="1:15" ht="15.75" customHeight="1">
      <c r="A237" s="55" t="s">
        <v>1596</v>
      </c>
      <c r="B237" s="15" t="s">
        <v>1162</v>
      </c>
      <c r="C237" s="15" t="s">
        <v>1597</v>
      </c>
      <c r="D237" s="15" t="s">
        <v>1598</v>
      </c>
      <c r="E237" s="15" t="s">
        <v>14</v>
      </c>
      <c r="F237" s="15" t="s">
        <v>29</v>
      </c>
      <c r="G237" s="15" t="s">
        <v>1852</v>
      </c>
      <c r="H237" s="63" t="s">
        <v>2003</v>
      </c>
      <c r="I237" s="15" t="s">
        <v>14</v>
      </c>
      <c r="J237" s="2">
        <v>24</v>
      </c>
      <c r="K237" s="2">
        <v>27</v>
      </c>
      <c r="L237" s="2">
        <v>26</v>
      </c>
      <c r="M237" s="2">
        <v>28</v>
      </c>
      <c r="N237" s="2">
        <v>20</v>
      </c>
      <c r="O237" s="2">
        <v>30</v>
      </c>
    </row>
    <row r="238" spans="1:15" ht="15.75" customHeight="1">
      <c r="A238" s="15" t="s">
        <v>1601</v>
      </c>
      <c r="B238" s="15" t="s">
        <v>1831</v>
      </c>
      <c r="C238" s="15" t="s">
        <v>1602</v>
      </c>
      <c r="D238" s="15" t="s">
        <v>1464</v>
      </c>
      <c r="E238" s="15" t="s">
        <v>14</v>
      </c>
      <c r="F238" s="15" t="s">
        <v>29</v>
      </c>
      <c r="G238" s="15" t="s">
        <v>1852</v>
      </c>
      <c r="H238" s="63" t="s">
        <v>2003</v>
      </c>
      <c r="I238" s="15" t="s">
        <v>14</v>
      </c>
      <c r="J238" s="2">
        <v>25</v>
      </c>
      <c r="K238" s="2">
        <v>27</v>
      </c>
      <c r="L238" s="2">
        <v>27</v>
      </c>
      <c r="M238" s="2">
        <v>30</v>
      </c>
      <c r="N238" s="2">
        <v>20</v>
      </c>
      <c r="O238" s="2">
        <v>30</v>
      </c>
    </row>
    <row r="239" spans="1:15" ht="15.75" customHeight="1">
      <c r="A239" s="55" t="s">
        <v>1463</v>
      </c>
      <c r="B239" s="15" t="s">
        <v>1837</v>
      </c>
      <c r="C239" s="2" t="s">
        <v>1154</v>
      </c>
      <c r="D239" s="15" t="s">
        <v>1464</v>
      </c>
      <c r="E239" s="15" t="s">
        <v>14</v>
      </c>
      <c r="F239" s="15" t="s">
        <v>29</v>
      </c>
      <c r="G239" s="15" t="s">
        <v>1852</v>
      </c>
      <c r="H239" s="63" t="s">
        <v>2003</v>
      </c>
      <c r="I239" s="15" t="s">
        <v>14</v>
      </c>
      <c r="J239" s="19">
        <v>22</v>
      </c>
      <c r="K239" s="2">
        <v>27</v>
      </c>
      <c r="L239" s="2">
        <v>27</v>
      </c>
      <c r="M239" s="19">
        <v>25</v>
      </c>
      <c r="N239" s="20">
        <v>9</v>
      </c>
      <c r="O239" s="2">
        <v>28</v>
      </c>
    </row>
    <row r="240" spans="1:15" ht="15.75" customHeight="1">
      <c r="A240" s="55" t="s">
        <v>1200</v>
      </c>
      <c r="B240" s="15" t="s">
        <v>1831</v>
      </c>
      <c r="C240" s="15" t="s">
        <v>1201</v>
      </c>
      <c r="D240" s="15" t="s">
        <v>1202</v>
      </c>
      <c r="E240" s="15" t="s">
        <v>14</v>
      </c>
      <c r="F240" s="15" t="s">
        <v>29</v>
      </c>
      <c r="G240" s="15" t="s">
        <v>1852</v>
      </c>
      <c r="H240" s="63" t="s">
        <v>2003</v>
      </c>
      <c r="I240" s="15" t="s">
        <v>14</v>
      </c>
      <c r="J240" s="2">
        <v>22</v>
      </c>
      <c r="K240" s="2">
        <v>26</v>
      </c>
      <c r="L240" s="2">
        <v>25</v>
      </c>
      <c r="M240" s="2">
        <v>29</v>
      </c>
      <c r="N240" s="2">
        <v>22</v>
      </c>
      <c r="O240" s="20">
        <v>9</v>
      </c>
    </row>
    <row r="241" spans="1:15" ht="15.75" customHeight="1">
      <c r="A241" s="55" t="s">
        <v>1441</v>
      </c>
      <c r="B241" s="15" t="s">
        <v>1831</v>
      </c>
      <c r="C241" s="15" t="s">
        <v>1442</v>
      </c>
      <c r="D241" s="15" t="s">
        <v>1202</v>
      </c>
      <c r="E241" s="15" t="s">
        <v>14</v>
      </c>
      <c r="F241" s="15" t="s">
        <v>29</v>
      </c>
      <c r="G241" s="15" t="s">
        <v>1852</v>
      </c>
      <c r="H241" s="63" t="s">
        <v>2003</v>
      </c>
      <c r="I241" s="15" t="s">
        <v>14</v>
      </c>
      <c r="J241" s="2">
        <v>24</v>
      </c>
      <c r="K241" s="2">
        <v>28</v>
      </c>
      <c r="L241" s="2">
        <v>30</v>
      </c>
      <c r="M241" s="2">
        <v>32</v>
      </c>
      <c r="N241" s="2">
        <v>25</v>
      </c>
      <c r="O241" s="2">
        <v>27</v>
      </c>
    </row>
    <row r="242" spans="1:15" ht="15.75" customHeight="1">
      <c r="A242" s="55" t="s">
        <v>1667</v>
      </c>
      <c r="B242" s="15" t="s">
        <v>1831</v>
      </c>
      <c r="C242" s="15" t="s">
        <v>1668</v>
      </c>
      <c r="D242" s="15" t="s">
        <v>1669</v>
      </c>
      <c r="E242" s="15" t="s">
        <v>14</v>
      </c>
      <c r="F242" s="15" t="s">
        <v>29</v>
      </c>
      <c r="G242" s="15" t="s">
        <v>1852</v>
      </c>
      <c r="H242" s="63" t="s">
        <v>2003</v>
      </c>
      <c r="I242" s="15" t="s">
        <v>14</v>
      </c>
      <c r="J242" s="2">
        <v>22</v>
      </c>
      <c r="K242" s="2">
        <v>29</v>
      </c>
      <c r="L242" s="2">
        <v>28</v>
      </c>
      <c r="M242" s="2">
        <v>32</v>
      </c>
      <c r="N242" s="2">
        <v>24</v>
      </c>
      <c r="O242" s="2">
        <v>31</v>
      </c>
    </row>
    <row r="243" spans="1:15" ht="15.75" customHeight="1">
      <c r="A243" s="55" t="s">
        <v>1615</v>
      </c>
      <c r="B243" s="15" t="s">
        <v>1831</v>
      </c>
      <c r="C243" s="15" t="s">
        <v>1616</v>
      </c>
      <c r="D243" s="15" t="s">
        <v>1479</v>
      </c>
      <c r="E243" s="15" t="s">
        <v>14</v>
      </c>
      <c r="F243" s="15" t="s">
        <v>29</v>
      </c>
      <c r="G243" s="15" t="s">
        <v>1852</v>
      </c>
      <c r="H243" s="63" t="s">
        <v>2003</v>
      </c>
      <c r="I243" s="15" t="s">
        <v>14</v>
      </c>
      <c r="J243" s="2">
        <v>25</v>
      </c>
      <c r="K243" s="2">
        <v>29</v>
      </c>
      <c r="L243" s="2">
        <v>29</v>
      </c>
      <c r="M243" s="2">
        <v>28</v>
      </c>
      <c r="N243" s="2">
        <v>22</v>
      </c>
      <c r="O243" s="2">
        <v>30</v>
      </c>
    </row>
    <row r="244" spans="1:15" ht="15.75" customHeight="1">
      <c r="A244" s="15" t="s">
        <v>1478</v>
      </c>
      <c r="B244" s="15" t="s">
        <v>1837</v>
      </c>
      <c r="C244" s="2" t="s">
        <v>1154</v>
      </c>
      <c r="D244" s="15" t="s">
        <v>1479</v>
      </c>
      <c r="E244" s="15" t="s">
        <v>14</v>
      </c>
      <c r="F244" s="15" t="s">
        <v>29</v>
      </c>
      <c r="G244" s="15" t="s">
        <v>1852</v>
      </c>
      <c r="H244" s="63" t="s">
        <v>2003</v>
      </c>
      <c r="I244" s="15" t="s">
        <v>14</v>
      </c>
      <c r="J244" s="2">
        <v>22</v>
      </c>
      <c r="K244" s="2">
        <v>25</v>
      </c>
      <c r="L244" s="2">
        <v>24</v>
      </c>
      <c r="M244" s="2">
        <v>26</v>
      </c>
      <c r="N244" s="2">
        <v>22</v>
      </c>
      <c r="O244" s="2">
        <v>28</v>
      </c>
    </row>
    <row r="245" spans="1:15" ht="15.75" customHeight="1">
      <c r="A245" s="55" t="s">
        <v>1403</v>
      </c>
      <c r="B245" s="15" t="s">
        <v>1831</v>
      </c>
      <c r="C245" s="15" t="s">
        <v>1404</v>
      </c>
      <c r="D245" s="15" t="s">
        <v>1405</v>
      </c>
      <c r="E245" s="15" t="s">
        <v>14</v>
      </c>
      <c r="F245" s="15" t="s">
        <v>29</v>
      </c>
      <c r="G245" s="15" t="s">
        <v>1852</v>
      </c>
      <c r="H245" s="63" t="s">
        <v>2003</v>
      </c>
      <c r="I245" s="15" t="s">
        <v>14</v>
      </c>
      <c r="J245" s="2">
        <v>22</v>
      </c>
      <c r="K245" s="2">
        <v>27</v>
      </c>
      <c r="L245" s="2">
        <v>25</v>
      </c>
      <c r="M245" s="2">
        <v>23</v>
      </c>
      <c r="N245" s="2">
        <v>20</v>
      </c>
      <c r="O245" s="2">
        <v>27</v>
      </c>
    </row>
    <row r="246" spans="1:15" ht="15.75" customHeight="1">
      <c r="A246" s="15" t="s">
        <v>1222</v>
      </c>
      <c r="B246" s="15" t="s">
        <v>1162</v>
      </c>
      <c r="C246" s="15" t="s">
        <v>1223</v>
      </c>
      <c r="D246" s="15" t="s">
        <v>1224</v>
      </c>
      <c r="E246" s="15" t="s">
        <v>14</v>
      </c>
      <c r="F246" s="15" t="s">
        <v>29</v>
      </c>
      <c r="G246" s="15" t="s">
        <v>1852</v>
      </c>
      <c r="H246" s="63" t="s">
        <v>2003</v>
      </c>
      <c r="I246" s="15" t="s">
        <v>14</v>
      </c>
      <c r="J246" s="2">
        <v>26</v>
      </c>
      <c r="K246" s="2">
        <v>26</v>
      </c>
      <c r="L246" s="2">
        <v>27</v>
      </c>
      <c r="M246" s="2">
        <v>27</v>
      </c>
      <c r="N246" s="20">
        <v>10</v>
      </c>
      <c r="O246" s="20">
        <v>10</v>
      </c>
    </row>
    <row r="247" spans="1:15" ht="15.75" customHeight="1">
      <c r="A247" s="55" t="s">
        <v>1609</v>
      </c>
      <c r="B247" s="15" t="s">
        <v>1835</v>
      </c>
      <c r="C247" s="15" t="s">
        <v>1610</v>
      </c>
      <c r="D247" s="15" t="s">
        <v>1199</v>
      </c>
      <c r="E247" s="15" t="s">
        <v>14</v>
      </c>
      <c r="F247" s="15" t="s">
        <v>29</v>
      </c>
      <c r="G247" s="15" t="s">
        <v>1852</v>
      </c>
      <c r="H247" s="63" t="s">
        <v>2003</v>
      </c>
      <c r="I247" s="15" t="s">
        <v>14</v>
      </c>
      <c r="J247" s="2">
        <v>25</v>
      </c>
      <c r="K247" s="2">
        <v>28</v>
      </c>
      <c r="L247" s="2">
        <v>25</v>
      </c>
      <c r="M247" s="2">
        <v>29</v>
      </c>
      <c r="N247" s="2">
        <v>21</v>
      </c>
      <c r="O247" s="2">
        <v>30</v>
      </c>
    </row>
    <row r="248" spans="1:15" ht="15.75" customHeight="1">
      <c r="A248" s="55" t="s">
        <v>1295</v>
      </c>
      <c r="B248" s="15" t="s">
        <v>1831</v>
      </c>
      <c r="C248" s="15" t="s">
        <v>1296</v>
      </c>
      <c r="D248" s="15" t="s">
        <v>1199</v>
      </c>
      <c r="E248" s="15" t="s">
        <v>14</v>
      </c>
      <c r="F248" s="15" t="s">
        <v>29</v>
      </c>
      <c r="G248" s="15" t="s">
        <v>1852</v>
      </c>
      <c r="H248" s="63" t="s">
        <v>2003</v>
      </c>
      <c r="I248" s="15" t="s">
        <v>14</v>
      </c>
      <c r="J248" s="2">
        <v>20</v>
      </c>
      <c r="K248" s="20">
        <v>22</v>
      </c>
      <c r="L248" s="24">
        <v>20</v>
      </c>
      <c r="M248" s="2">
        <v>22</v>
      </c>
      <c r="N248" s="2">
        <v>18</v>
      </c>
      <c r="O248" s="2">
        <v>23</v>
      </c>
    </row>
    <row r="249" spans="1:15" ht="15.75" customHeight="1">
      <c r="A249" s="15" t="s">
        <v>1588</v>
      </c>
      <c r="B249" s="15" t="s">
        <v>1835</v>
      </c>
      <c r="C249" s="15" t="s">
        <v>1589</v>
      </c>
      <c r="D249" s="15" t="s">
        <v>1199</v>
      </c>
      <c r="E249" s="15" t="s">
        <v>14</v>
      </c>
      <c r="F249" s="15" t="s">
        <v>29</v>
      </c>
      <c r="G249" s="15" t="s">
        <v>1852</v>
      </c>
      <c r="H249" s="63" t="s">
        <v>2003</v>
      </c>
      <c r="I249" s="15" t="s">
        <v>14</v>
      </c>
      <c r="J249" s="2">
        <v>25</v>
      </c>
      <c r="K249" s="2">
        <v>28</v>
      </c>
      <c r="L249" s="2">
        <v>28</v>
      </c>
      <c r="M249" s="2">
        <v>28</v>
      </c>
      <c r="N249" s="2">
        <v>18</v>
      </c>
      <c r="O249" s="2">
        <v>30</v>
      </c>
    </row>
    <row r="250" spans="1:15" ht="15.75" customHeight="1">
      <c r="A250" s="55" t="s">
        <v>1197</v>
      </c>
      <c r="B250" s="15" t="s">
        <v>1831</v>
      </c>
      <c r="C250" s="15" t="s">
        <v>1198</v>
      </c>
      <c r="D250" s="15" t="s">
        <v>1199</v>
      </c>
      <c r="E250" s="15" t="s">
        <v>14</v>
      </c>
      <c r="F250" s="15" t="s">
        <v>29</v>
      </c>
      <c r="G250" s="15" t="s">
        <v>1852</v>
      </c>
      <c r="H250" s="63" t="s">
        <v>2003</v>
      </c>
      <c r="I250" s="15" t="s">
        <v>14</v>
      </c>
      <c r="J250" s="2">
        <v>23</v>
      </c>
      <c r="K250" s="20">
        <v>24</v>
      </c>
      <c r="L250" s="2">
        <v>22</v>
      </c>
      <c r="M250" s="2">
        <v>28</v>
      </c>
      <c r="N250" s="2">
        <v>22</v>
      </c>
      <c r="O250" s="20">
        <v>9</v>
      </c>
    </row>
    <row r="251" spans="1:15" ht="15.75" customHeight="1">
      <c r="A251" s="55" t="s">
        <v>1543</v>
      </c>
      <c r="B251" s="15" t="s">
        <v>1831</v>
      </c>
      <c r="C251" s="15" t="s">
        <v>1544</v>
      </c>
      <c r="D251" s="15" t="s">
        <v>1545</v>
      </c>
      <c r="E251" s="15" t="s">
        <v>14</v>
      </c>
      <c r="F251" s="15" t="s">
        <v>29</v>
      </c>
      <c r="G251" s="15" t="s">
        <v>1852</v>
      </c>
      <c r="H251" s="63" t="s">
        <v>2003</v>
      </c>
      <c r="I251" s="15" t="s">
        <v>14</v>
      </c>
      <c r="J251" s="2">
        <v>24</v>
      </c>
      <c r="K251" s="2">
        <v>28</v>
      </c>
      <c r="L251" s="2">
        <v>27</v>
      </c>
      <c r="M251" s="2">
        <v>27</v>
      </c>
      <c r="N251" s="2">
        <v>22</v>
      </c>
      <c r="O251" s="2">
        <v>29</v>
      </c>
    </row>
    <row r="252" spans="1:15" ht="15.75" customHeight="1">
      <c r="A252" s="55" t="s">
        <v>1180</v>
      </c>
      <c r="B252" s="15" t="s">
        <v>1837</v>
      </c>
      <c r="C252" s="2" t="s">
        <v>1154</v>
      </c>
      <c r="D252" s="15" t="s">
        <v>1181</v>
      </c>
      <c r="E252" s="15" t="s">
        <v>14</v>
      </c>
      <c r="F252" s="15" t="s">
        <v>29</v>
      </c>
      <c r="G252" s="15" t="s">
        <v>1852</v>
      </c>
      <c r="H252" s="63" t="s">
        <v>2003</v>
      </c>
      <c r="I252" s="15" t="s">
        <v>14</v>
      </c>
      <c r="J252" s="2">
        <v>24</v>
      </c>
      <c r="K252" s="2">
        <v>27</v>
      </c>
      <c r="L252" s="2">
        <v>26</v>
      </c>
      <c r="M252" s="2">
        <v>27</v>
      </c>
      <c r="N252" s="2">
        <v>23</v>
      </c>
      <c r="O252" s="20">
        <v>8</v>
      </c>
    </row>
    <row r="253" spans="1:15" ht="15.75" customHeight="1">
      <c r="A253" s="15" t="s">
        <v>1465</v>
      </c>
      <c r="B253" s="15" t="s">
        <v>1162</v>
      </c>
      <c r="C253" s="15" t="s">
        <v>1466</v>
      </c>
      <c r="D253" s="15" t="s">
        <v>1467</v>
      </c>
      <c r="E253" s="15" t="s">
        <v>14</v>
      </c>
      <c r="F253" s="15" t="s">
        <v>29</v>
      </c>
      <c r="G253" s="15" t="s">
        <v>1852</v>
      </c>
      <c r="H253" s="63" t="s">
        <v>2003</v>
      </c>
      <c r="I253" s="15" t="s">
        <v>14</v>
      </c>
      <c r="J253" s="2">
        <v>24</v>
      </c>
      <c r="K253" s="20">
        <v>24</v>
      </c>
      <c r="L253" s="2">
        <v>24</v>
      </c>
      <c r="M253" s="2">
        <v>27</v>
      </c>
      <c r="N253" s="2">
        <v>19</v>
      </c>
      <c r="O253" s="2">
        <v>28</v>
      </c>
    </row>
    <row r="254" spans="1:15" ht="15.75" customHeight="1">
      <c r="A254" s="15" t="s">
        <v>1518</v>
      </c>
      <c r="B254" s="15" t="s">
        <v>1831</v>
      </c>
      <c r="C254" s="15" t="s">
        <v>1519</v>
      </c>
      <c r="D254" s="15" t="s">
        <v>1467</v>
      </c>
      <c r="E254" s="15" t="s">
        <v>14</v>
      </c>
      <c r="F254" s="15" t="s">
        <v>29</v>
      </c>
      <c r="G254" s="15" t="s">
        <v>1852</v>
      </c>
      <c r="H254" s="63" t="s">
        <v>2003</v>
      </c>
      <c r="I254" s="15" t="s">
        <v>14</v>
      </c>
      <c r="J254" s="2">
        <v>22</v>
      </c>
      <c r="K254" s="2">
        <v>26</v>
      </c>
      <c r="L254" s="2">
        <v>28</v>
      </c>
      <c r="M254" s="2">
        <v>29</v>
      </c>
      <c r="N254" s="2">
        <v>29</v>
      </c>
      <c r="O254" s="2">
        <v>28</v>
      </c>
    </row>
    <row r="255" spans="1:15" ht="15.75" customHeight="1">
      <c r="A255" s="55" t="s">
        <v>1535</v>
      </c>
      <c r="B255" s="15" t="s">
        <v>1837</v>
      </c>
      <c r="C255" s="2" t="s">
        <v>1154</v>
      </c>
      <c r="D255" s="15" t="s">
        <v>1467</v>
      </c>
      <c r="E255" s="15" t="s">
        <v>14</v>
      </c>
      <c r="F255" s="15" t="s">
        <v>29</v>
      </c>
      <c r="G255" s="15" t="s">
        <v>1852</v>
      </c>
      <c r="H255" s="63" t="s">
        <v>2003</v>
      </c>
      <c r="I255" s="15" t="s">
        <v>14</v>
      </c>
      <c r="J255" s="2">
        <v>26</v>
      </c>
      <c r="K255" s="2">
        <v>27</v>
      </c>
      <c r="L255" s="2">
        <v>26</v>
      </c>
      <c r="M255" s="2">
        <v>26</v>
      </c>
      <c r="N255" s="2">
        <v>20</v>
      </c>
      <c r="O255" s="2">
        <v>29</v>
      </c>
    </row>
    <row r="256" spans="1:15" ht="15.75" customHeight="1">
      <c r="A256" s="55" t="s">
        <v>1185</v>
      </c>
      <c r="B256" s="15" t="s">
        <v>1837</v>
      </c>
      <c r="C256" s="2" t="s">
        <v>1154</v>
      </c>
      <c r="D256" s="15" t="s">
        <v>1186</v>
      </c>
      <c r="E256" s="15" t="s">
        <v>14</v>
      </c>
      <c r="F256" s="15" t="s">
        <v>29</v>
      </c>
      <c r="G256" s="15" t="s">
        <v>1852</v>
      </c>
      <c r="H256" s="63" t="s">
        <v>2003</v>
      </c>
      <c r="I256" s="15" t="s">
        <v>14</v>
      </c>
      <c r="J256" s="2">
        <v>20</v>
      </c>
      <c r="K256" s="2">
        <v>25</v>
      </c>
      <c r="L256" s="2">
        <v>27</v>
      </c>
      <c r="M256" s="2">
        <v>26</v>
      </c>
      <c r="N256" s="20">
        <v>10</v>
      </c>
      <c r="O256" s="20">
        <v>9</v>
      </c>
    </row>
    <row r="257" spans="1:15" ht="15.75" customHeight="1">
      <c r="A257" s="55" t="s">
        <v>1523</v>
      </c>
      <c r="B257" s="15" t="s">
        <v>1825</v>
      </c>
      <c r="C257" s="15" t="s">
        <v>1524</v>
      </c>
      <c r="D257" s="15" t="s">
        <v>1525</v>
      </c>
      <c r="E257" s="15" t="s">
        <v>14</v>
      </c>
      <c r="F257" s="15" t="s">
        <v>13</v>
      </c>
      <c r="G257" s="15" t="s">
        <v>1852</v>
      </c>
      <c r="H257" s="63" t="s">
        <v>2003</v>
      </c>
      <c r="I257" s="15" t="s">
        <v>14</v>
      </c>
      <c r="J257" s="2">
        <v>25</v>
      </c>
      <c r="K257" s="2">
        <v>31</v>
      </c>
      <c r="L257" s="2">
        <v>32</v>
      </c>
      <c r="M257" s="2">
        <v>33</v>
      </c>
      <c r="N257" s="20">
        <v>11</v>
      </c>
      <c r="O257" s="2">
        <v>29</v>
      </c>
    </row>
    <row r="258" spans="1:15" ht="15.75" customHeight="1">
      <c r="A258" s="55" t="s">
        <v>1629</v>
      </c>
      <c r="B258" s="15" t="s">
        <v>1831</v>
      </c>
      <c r="C258" s="15" t="s">
        <v>1630</v>
      </c>
      <c r="D258" s="15" t="s">
        <v>1631</v>
      </c>
      <c r="E258" s="15" t="s">
        <v>14</v>
      </c>
      <c r="F258" s="15" t="s">
        <v>13</v>
      </c>
      <c r="G258" s="15" t="s">
        <v>1852</v>
      </c>
      <c r="H258" s="63" t="s">
        <v>2003</v>
      </c>
      <c r="I258" s="15" t="s">
        <v>14</v>
      </c>
      <c r="J258" s="2">
        <v>26</v>
      </c>
      <c r="K258" s="2">
        <v>27</v>
      </c>
      <c r="L258" s="2">
        <v>30</v>
      </c>
      <c r="M258" s="2">
        <v>32</v>
      </c>
      <c r="N258" s="2">
        <v>24</v>
      </c>
      <c r="O258" s="2">
        <v>30</v>
      </c>
    </row>
    <row r="259" spans="1:15" ht="15.75" customHeight="1">
      <c r="A259" s="15" t="s">
        <v>1460</v>
      </c>
      <c r="B259" s="15" t="s">
        <v>1831</v>
      </c>
      <c r="C259" s="15" t="s">
        <v>1461</v>
      </c>
      <c r="D259" s="15" t="s">
        <v>1462</v>
      </c>
      <c r="E259" s="15" t="s">
        <v>14</v>
      </c>
      <c r="F259" s="15" t="s">
        <v>13</v>
      </c>
      <c r="G259" s="15" t="s">
        <v>1852</v>
      </c>
      <c r="H259" s="63" t="s">
        <v>2003</v>
      </c>
      <c r="I259" s="15" t="s">
        <v>14</v>
      </c>
      <c r="J259" s="2">
        <v>27</v>
      </c>
      <c r="K259" s="2">
        <v>28</v>
      </c>
      <c r="L259" s="2">
        <v>29</v>
      </c>
      <c r="M259" s="2">
        <v>30</v>
      </c>
      <c r="N259" s="2">
        <v>29</v>
      </c>
      <c r="O259" s="2">
        <v>27</v>
      </c>
    </row>
    <row r="260" spans="1:15" ht="15.75" customHeight="1">
      <c r="A260" s="15" t="s">
        <v>1433</v>
      </c>
      <c r="B260" s="15" t="s">
        <v>1831</v>
      </c>
      <c r="C260" s="15" t="s">
        <v>1434</v>
      </c>
      <c r="D260" s="15" t="s">
        <v>1435</v>
      </c>
      <c r="E260" s="15" t="s">
        <v>14</v>
      </c>
      <c r="F260" s="15" t="s">
        <v>13</v>
      </c>
      <c r="G260" s="15" t="s">
        <v>1852</v>
      </c>
      <c r="H260" s="63" t="s">
        <v>2003</v>
      </c>
      <c r="I260" s="15" t="s">
        <v>14</v>
      </c>
      <c r="J260" s="2">
        <v>26</v>
      </c>
      <c r="K260" s="19">
        <v>30</v>
      </c>
      <c r="L260" s="2">
        <v>27</v>
      </c>
      <c r="M260" s="2">
        <v>26</v>
      </c>
      <c r="N260" s="2">
        <v>25</v>
      </c>
      <c r="O260" s="2">
        <v>27</v>
      </c>
    </row>
    <row r="261" spans="1:15" ht="15.75" customHeight="1">
      <c r="A261" s="55" t="s">
        <v>1439</v>
      </c>
      <c r="B261" s="15" t="s">
        <v>1831</v>
      </c>
      <c r="C261" s="15" t="s">
        <v>1440</v>
      </c>
      <c r="D261" s="15" t="s">
        <v>1435</v>
      </c>
      <c r="E261" s="15" t="s">
        <v>14</v>
      </c>
      <c r="F261" s="15" t="s">
        <v>13</v>
      </c>
      <c r="G261" s="15" t="s">
        <v>1852</v>
      </c>
      <c r="H261" s="63" t="s">
        <v>2003</v>
      </c>
      <c r="I261" s="15" t="s">
        <v>14</v>
      </c>
      <c r="J261" s="2">
        <v>25</v>
      </c>
      <c r="K261" s="2">
        <v>32</v>
      </c>
      <c r="L261" s="2">
        <v>29</v>
      </c>
      <c r="M261" s="2">
        <v>32</v>
      </c>
      <c r="N261" s="2">
        <v>25</v>
      </c>
      <c r="O261" s="2">
        <v>27</v>
      </c>
    </row>
    <row r="262" spans="1:15" ht="15.75" customHeight="1">
      <c r="A262" s="15" t="s">
        <v>1317</v>
      </c>
      <c r="B262" s="15" t="s">
        <v>1831</v>
      </c>
      <c r="C262" s="15" t="s">
        <v>1318</v>
      </c>
      <c r="D262" s="15" t="s">
        <v>1319</v>
      </c>
      <c r="E262" s="15" t="s">
        <v>14</v>
      </c>
      <c r="F262" s="15" t="s">
        <v>13</v>
      </c>
      <c r="G262" s="15" t="s">
        <v>1852</v>
      </c>
      <c r="H262" s="63" t="s">
        <v>2003</v>
      </c>
      <c r="I262" s="15" t="s">
        <v>14</v>
      </c>
      <c r="J262" s="2">
        <v>21</v>
      </c>
      <c r="K262" s="20">
        <v>24</v>
      </c>
      <c r="L262" s="2">
        <v>24</v>
      </c>
      <c r="M262" s="2">
        <v>24</v>
      </c>
      <c r="N262" s="2">
        <v>19</v>
      </c>
      <c r="O262" s="2">
        <v>24</v>
      </c>
    </row>
    <row r="263" spans="1:15" ht="15.75" customHeight="1">
      <c r="A263" s="55" t="s">
        <v>1639</v>
      </c>
      <c r="B263" s="15" t="s">
        <v>1837</v>
      </c>
      <c r="C263" s="2" t="s">
        <v>1154</v>
      </c>
      <c r="D263" s="15" t="s">
        <v>1319</v>
      </c>
      <c r="E263" s="15" t="s">
        <v>14</v>
      </c>
      <c r="F263" s="15" t="s">
        <v>13</v>
      </c>
      <c r="G263" s="15" t="s">
        <v>1852</v>
      </c>
      <c r="H263" s="63" t="s">
        <v>2003</v>
      </c>
      <c r="I263" s="15" t="s">
        <v>14</v>
      </c>
      <c r="J263" s="2">
        <v>27</v>
      </c>
      <c r="K263" s="2">
        <v>31</v>
      </c>
      <c r="L263" s="2">
        <v>29</v>
      </c>
      <c r="M263" s="2">
        <v>28</v>
      </c>
      <c r="N263" s="2">
        <v>26</v>
      </c>
      <c r="O263" s="2">
        <v>30</v>
      </c>
    </row>
    <row r="264" spans="1:15" ht="15.75" customHeight="1">
      <c r="A264" s="15" t="s">
        <v>1728</v>
      </c>
      <c r="B264" s="15" t="s">
        <v>1833</v>
      </c>
      <c r="C264" s="15" t="s">
        <v>1729</v>
      </c>
      <c r="D264" s="15" t="s">
        <v>1730</v>
      </c>
      <c r="E264" s="15" t="s">
        <v>14</v>
      </c>
      <c r="F264" s="15" t="s">
        <v>13</v>
      </c>
      <c r="G264" s="15" t="s">
        <v>1852</v>
      </c>
      <c r="H264" s="63" t="s">
        <v>2003</v>
      </c>
      <c r="I264" s="15" t="s">
        <v>14</v>
      </c>
      <c r="J264" s="2">
        <v>26</v>
      </c>
      <c r="K264" s="2">
        <v>32</v>
      </c>
      <c r="L264" s="2">
        <v>31</v>
      </c>
      <c r="M264" s="2">
        <v>36</v>
      </c>
      <c r="N264" s="2">
        <v>34</v>
      </c>
      <c r="O264" s="2">
        <v>34</v>
      </c>
    </row>
    <row r="265" spans="1:15" ht="15.75" customHeight="1">
      <c r="A265" s="15" t="s">
        <v>1566</v>
      </c>
      <c r="B265" s="15" t="s">
        <v>1831</v>
      </c>
      <c r="C265" s="15" t="s">
        <v>1567</v>
      </c>
      <c r="D265" s="15" t="s">
        <v>1568</v>
      </c>
      <c r="E265" s="15" t="s">
        <v>14</v>
      </c>
      <c r="F265" s="15" t="s">
        <v>13</v>
      </c>
      <c r="G265" s="15" t="s">
        <v>1852</v>
      </c>
      <c r="H265" s="63" t="s">
        <v>2003</v>
      </c>
      <c r="I265" s="15" t="s">
        <v>14</v>
      </c>
      <c r="J265" s="2">
        <v>26</v>
      </c>
      <c r="K265" s="2">
        <v>31</v>
      </c>
      <c r="L265" s="2">
        <v>30</v>
      </c>
      <c r="M265" s="2">
        <v>28</v>
      </c>
      <c r="N265" s="2">
        <v>27</v>
      </c>
      <c r="O265" s="2">
        <v>29</v>
      </c>
    </row>
    <row r="266" spans="1:15" ht="15.75" customHeight="1">
      <c r="A266" s="55" t="s">
        <v>1369</v>
      </c>
      <c r="B266" s="15" t="s">
        <v>1831</v>
      </c>
      <c r="C266" s="15" t="s">
        <v>1370</v>
      </c>
      <c r="D266" s="15" t="s">
        <v>1371</v>
      </c>
      <c r="E266" s="15" t="s">
        <v>14</v>
      </c>
      <c r="F266" s="15" t="s">
        <v>13</v>
      </c>
      <c r="G266" s="15" t="s">
        <v>1852</v>
      </c>
      <c r="H266" s="63" t="s">
        <v>2003</v>
      </c>
      <c r="I266" s="15" t="s">
        <v>14</v>
      </c>
      <c r="J266" s="2">
        <v>21</v>
      </c>
      <c r="K266" s="2">
        <v>25</v>
      </c>
      <c r="L266" s="2">
        <v>26</v>
      </c>
      <c r="M266" s="2">
        <v>26</v>
      </c>
      <c r="N266" s="2">
        <v>24</v>
      </c>
      <c r="O266" s="2">
        <v>26</v>
      </c>
    </row>
    <row r="267" spans="1:15" ht="15.75" customHeight="1">
      <c r="A267" s="15" t="s">
        <v>1763</v>
      </c>
      <c r="B267" s="15" t="s">
        <v>1831</v>
      </c>
      <c r="C267" s="15" t="s">
        <v>1764</v>
      </c>
      <c r="D267" s="15" t="s">
        <v>1765</v>
      </c>
      <c r="E267" s="15" t="s">
        <v>14</v>
      </c>
      <c r="F267" s="15" t="s">
        <v>13</v>
      </c>
      <c r="G267" s="15" t="s">
        <v>1844</v>
      </c>
      <c r="H267" s="63" t="s">
        <v>2003</v>
      </c>
      <c r="I267" s="15" t="s">
        <v>14</v>
      </c>
      <c r="J267" s="2">
        <v>30</v>
      </c>
      <c r="K267" s="2">
        <v>34</v>
      </c>
      <c r="L267" s="2">
        <v>32</v>
      </c>
      <c r="M267" s="2">
        <v>42</v>
      </c>
      <c r="N267" s="2">
        <v>34</v>
      </c>
      <c r="O267" s="2">
        <v>40</v>
      </c>
    </row>
    <row r="268" spans="1:15" ht="15.75" customHeight="1">
      <c r="A268" s="55" t="s">
        <v>1766</v>
      </c>
      <c r="B268" s="15" t="s">
        <v>1208</v>
      </c>
      <c r="C268" s="15" t="s">
        <v>1767</v>
      </c>
      <c r="D268" s="15" t="s">
        <v>1765</v>
      </c>
      <c r="E268" s="15" t="s">
        <v>14</v>
      </c>
      <c r="F268" s="15" t="s">
        <v>13</v>
      </c>
      <c r="G268" s="15" t="s">
        <v>1844</v>
      </c>
      <c r="H268" s="63" t="s">
        <v>2003</v>
      </c>
      <c r="I268" s="15" t="s">
        <v>14</v>
      </c>
      <c r="J268" s="2">
        <v>24</v>
      </c>
      <c r="K268" s="19">
        <v>42</v>
      </c>
      <c r="L268" s="2">
        <v>38</v>
      </c>
      <c r="M268" s="2">
        <v>44</v>
      </c>
      <c r="N268" s="20">
        <v>10</v>
      </c>
      <c r="O268" s="2">
        <v>42</v>
      </c>
    </row>
    <row r="269" spans="1:15" ht="15.75" customHeight="1">
      <c r="A269" s="55" t="s">
        <v>1621</v>
      </c>
      <c r="B269" s="15" t="s">
        <v>1410</v>
      </c>
      <c r="C269" s="15" t="s">
        <v>1622</v>
      </c>
      <c r="D269" s="15" t="s">
        <v>1623</v>
      </c>
      <c r="E269" s="15" t="s">
        <v>14</v>
      </c>
      <c r="F269" s="15" t="s">
        <v>13</v>
      </c>
      <c r="G269" s="15" t="s">
        <v>1852</v>
      </c>
      <c r="H269" s="63" t="s">
        <v>2003</v>
      </c>
      <c r="I269" s="15" t="s">
        <v>14</v>
      </c>
      <c r="J269" s="2">
        <v>23</v>
      </c>
      <c r="K269" s="2">
        <v>26</v>
      </c>
      <c r="L269" s="2">
        <v>23</v>
      </c>
      <c r="M269" s="2">
        <v>28</v>
      </c>
      <c r="N269" s="2">
        <v>23</v>
      </c>
      <c r="O269" s="2">
        <v>30</v>
      </c>
    </row>
    <row r="270" spans="1:15" ht="15.75" customHeight="1">
      <c r="A270" s="55" t="s">
        <v>1584</v>
      </c>
      <c r="B270" s="15" t="s">
        <v>1162</v>
      </c>
      <c r="C270" s="15" t="s">
        <v>1585</v>
      </c>
      <c r="D270" s="15" t="s">
        <v>64</v>
      </c>
      <c r="E270" s="15" t="s">
        <v>14</v>
      </c>
      <c r="F270" s="15" t="s">
        <v>13</v>
      </c>
      <c r="G270" s="15" t="s">
        <v>1852</v>
      </c>
      <c r="H270" s="63" t="s">
        <v>2003</v>
      </c>
      <c r="I270" s="15" t="s">
        <v>14</v>
      </c>
      <c r="J270" s="2">
        <v>26</v>
      </c>
      <c r="K270" s="20">
        <v>19</v>
      </c>
      <c r="L270" s="20">
        <v>17</v>
      </c>
      <c r="M270" s="2">
        <v>29</v>
      </c>
      <c r="N270" s="20">
        <v>12</v>
      </c>
      <c r="O270" s="2">
        <v>30</v>
      </c>
    </row>
    <row r="271" spans="1:15" ht="15.75" customHeight="1">
      <c r="A271" s="55" t="s">
        <v>1723</v>
      </c>
      <c r="B271" s="15" t="s">
        <v>1831</v>
      </c>
      <c r="C271" s="15" t="s">
        <v>1724</v>
      </c>
      <c r="D271" s="15" t="s">
        <v>1725</v>
      </c>
      <c r="E271" s="15" t="s">
        <v>14</v>
      </c>
      <c r="F271" s="15" t="s">
        <v>13</v>
      </c>
      <c r="G271" s="15" t="s">
        <v>1852</v>
      </c>
      <c r="H271" s="63" t="s">
        <v>2003</v>
      </c>
      <c r="I271" s="15" t="s">
        <v>14</v>
      </c>
      <c r="J271" s="2">
        <v>27</v>
      </c>
      <c r="K271" s="2">
        <v>32</v>
      </c>
      <c r="L271" s="2">
        <v>33</v>
      </c>
      <c r="M271" s="2">
        <v>34</v>
      </c>
      <c r="N271" s="2">
        <v>28</v>
      </c>
      <c r="O271" s="2">
        <v>34</v>
      </c>
    </row>
    <row r="272" spans="1:15" ht="15.75" customHeight="1">
      <c r="A272" s="55" t="s">
        <v>1324</v>
      </c>
      <c r="B272" s="15" t="s">
        <v>1831</v>
      </c>
      <c r="C272" s="15" t="s">
        <v>1325</v>
      </c>
      <c r="D272" s="15" t="s">
        <v>1301</v>
      </c>
      <c r="E272" s="15" t="s">
        <v>14</v>
      </c>
      <c r="F272" s="15" t="s">
        <v>13</v>
      </c>
      <c r="G272" s="15" t="s">
        <v>1852</v>
      </c>
      <c r="H272" s="63" t="s">
        <v>2003</v>
      </c>
      <c r="I272" s="15" t="s">
        <v>14</v>
      </c>
      <c r="J272" s="2">
        <v>21</v>
      </c>
      <c r="K272" s="2">
        <v>26</v>
      </c>
      <c r="L272" s="2">
        <v>25</v>
      </c>
      <c r="M272" s="2">
        <v>28</v>
      </c>
      <c r="N272" s="2">
        <v>22</v>
      </c>
      <c r="O272" s="2">
        <v>24</v>
      </c>
    </row>
    <row r="273" spans="1:15" ht="15.75" customHeight="1">
      <c r="A273" s="55" t="s">
        <v>1473</v>
      </c>
      <c r="B273" s="15" t="s">
        <v>1837</v>
      </c>
      <c r="C273" s="2" t="s">
        <v>1154</v>
      </c>
      <c r="D273" s="15" t="s">
        <v>1301</v>
      </c>
      <c r="E273" s="15" t="s">
        <v>14</v>
      </c>
      <c r="F273" s="15" t="s">
        <v>13</v>
      </c>
      <c r="G273" s="15" t="s">
        <v>1852</v>
      </c>
      <c r="H273" s="63" t="s">
        <v>2003</v>
      </c>
      <c r="I273" s="15" t="s">
        <v>14</v>
      </c>
      <c r="J273" s="2">
        <v>27</v>
      </c>
      <c r="K273" s="2">
        <v>28</v>
      </c>
      <c r="L273" s="2">
        <v>28</v>
      </c>
      <c r="M273" s="2">
        <v>27</v>
      </c>
      <c r="N273" s="2">
        <v>21</v>
      </c>
      <c r="O273" s="2">
        <v>28</v>
      </c>
    </row>
    <row r="274" spans="1:15" ht="15.75" customHeight="1">
      <c r="A274" s="55" t="s">
        <v>1299</v>
      </c>
      <c r="B274" s="15" t="s">
        <v>1831</v>
      </c>
      <c r="C274" s="15" t="s">
        <v>1300</v>
      </c>
      <c r="D274" s="15" t="s">
        <v>1301</v>
      </c>
      <c r="E274" s="15" t="s">
        <v>14</v>
      </c>
      <c r="F274" s="15" t="s">
        <v>13</v>
      </c>
      <c r="G274" s="15" t="s">
        <v>1852</v>
      </c>
      <c r="H274" s="63" t="s">
        <v>2003</v>
      </c>
      <c r="I274" s="15" t="s">
        <v>14</v>
      </c>
      <c r="J274" s="2">
        <v>20</v>
      </c>
      <c r="K274" s="2">
        <v>25</v>
      </c>
      <c r="L274" s="2">
        <v>27</v>
      </c>
      <c r="M274" s="2">
        <v>28</v>
      </c>
      <c r="N274" s="2">
        <v>22</v>
      </c>
      <c r="O274" s="2">
        <v>23</v>
      </c>
    </row>
    <row r="275" spans="1:15" ht="15.75" customHeight="1">
      <c r="A275" s="15" t="s">
        <v>1424</v>
      </c>
      <c r="B275" s="15" t="s">
        <v>1831</v>
      </c>
      <c r="C275" s="15" t="s">
        <v>1425</v>
      </c>
      <c r="D275" s="15" t="s">
        <v>1426</v>
      </c>
      <c r="E275" s="15" t="s">
        <v>14</v>
      </c>
      <c r="F275" s="15" t="s">
        <v>13</v>
      </c>
      <c r="G275" s="15" t="s">
        <v>1852</v>
      </c>
      <c r="H275" s="63" t="s">
        <v>2003</v>
      </c>
      <c r="I275" s="15" t="s">
        <v>14</v>
      </c>
      <c r="J275" s="2">
        <v>22</v>
      </c>
      <c r="K275" s="2">
        <v>28</v>
      </c>
      <c r="L275" s="2">
        <v>24</v>
      </c>
      <c r="M275" s="2">
        <v>27</v>
      </c>
      <c r="N275" s="2">
        <v>24</v>
      </c>
      <c r="O275" s="2">
        <v>27</v>
      </c>
    </row>
    <row r="276" spans="1:15" ht="15.75" customHeight="1">
      <c r="A276" s="15" t="s">
        <v>1572</v>
      </c>
      <c r="B276" s="15" t="s">
        <v>1837</v>
      </c>
      <c r="C276" s="2" t="s">
        <v>1154</v>
      </c>
      <c r="D276" s="15" t="s">
        <v>1573</v>
      </c>
      <c r="E276" s="15" t="s">
        <v>14</v>
      </c>
      <c r="F276" s="15" t="s">
        <v>13</v>
      </c>
      <c r="G276" s="15" t="s">
        <v>1852</v>
      </c>
      <c r="H276" s="63" t="s">
        <v>2003</v>
      </c>
      <c r="I276" s="15" t="s">
        <v>14</v>
      </c>
      <c r="J276" s="2">
        <v>28</v>
      </c>
      <c r="K276" s="2">
        <v>31</v>
      </c>
      <c r="L276" s="2">
        <v>36</v>
      </c>
      <c r="M276" s="2">
        <v>31</v>
      </c>
      <c r="N276" s="2">
        <v>28</v>
      </c>
      <c r="O276" s="2">
        <v>29</v>
      </c>
    </row>
    <row r="277" spans="1:15" ht="15.75" customHeight="1">
      <c r="A277" s="55" t="s">
        <v>1640</v>
      </c>
      <c r="B277" s="15" t="s">
        <v>1831</v>
      </c>
      <c r="C277" s="15" t="s">
        <v>1641</v>
      </c>
      <c r="D277" s="15" t="s">
        <v>1573</v>
      </c>
      <c r="E277" s="15" t="s">
        <v>14</v>
      </c>
      <c r="F277" s="15" t="s">
        <v>13</v>
      </c>
      <c r="G277" s="15" t="s">
        <v>1852</v>
      </c>
      <c r="H277" s="63" t="s">
        <v>2003</v>
      </c>
      <c r="I277" s="15" t="s">
        <v>14</v>
      </c>
      <c r="J277" s="2">
        <v>18</v>
      </c>
      <c r="K277" s="2">
        <v>29</v>
      </c>
      <c r="L277" s="2">
        <v>27</v>
      </c>
      <c r="M277" s="2">
        <v>29</v>
      </c>
      <c r="N277" s="2">
        <v>26</v>
      </c>
      <c r="O277" s="2">
        <v>30</v>
      </c>
    </row>
    <row r="278" spans="1:15" ht="15.75" customHeight="1">
      <c r="A278" s="55" t="s">
        <v>1353</v>
      </c>
      <c r="B278" s="15" t="s">
        <v>1837</v>
      </c>
      <c r="C278" s="2" t="s">
        <v>1154</v>
      </c>
      <c r="D278" s="15" t="s">
        <v>1354</v>
      </c>
      <c r="E278" s="15" t="s">
        <v>14</v>
      </c>
      <c r="F278" s="15" t="s">
        <v>13</v>
      </c>
      <c r="G278" s="15" t="s">
        <v>1852</v>
      </c>
      <c r="H278" s="63" t="s">
        <v>2003</v>
      </c>
      <c r="I278" s="15" t="s">
        <v>14</v>
      </c>
      <c r="J278" s="2">
        <v>23</v>
      </c>
      <c r="K278" s="2">
        <v>26</v>
      </c>
      <c r="L278" s="2">
        <v>28</v>
      </c>
      <c r="M278" s="2">
        <v>29</v>
      </c>
      <c r="N278" s="2">
        <v>25</v>
      </c>
      <c r="O278" s="2">
        <v>25</v>
      </c>
    </row>
    <row r="279" spans="1:15" ht="15.75" customHeight="1">
      <c r="A279" s="15" t="s">
        <v>1173</v>
      </c>
      <c r="B279" s="15" t="s">
        <v>1831</v>
      </c>
      <c r="C279" s="15" t="s">
        <v>1174</v>
      </c>
      <c r="D279" s="15" t="s">
        <v>1175</v>
      </c>
      <c r="E279" s="15" t="s">
        <v>14</v>
      </c>
      <c r="F279" s="15" t="s">
        <v>13</v>
      </c>
      <c r="G279" s="15" t="s">
        <v>1852</v>
      </c>
      <c r="H279" s="63" t="s">
        <v>2003</v>
      </c>
      <c r="I279" s="15" t="s">
        <v>14</v>
      </c>
      <c r="J279" s="2">
        <v>22</v>
      </c>
      <c r="K279" s="19">
        <v>27</v>
      </c>
      <c r="L279" s="2">
        <v>23</v>
      </c>
      <c r="M279" s="2">
        <v>27</v>
      </c>
      <c r="N279" s="2">
        <v>22</v>
      </c>
      <c r="O279" s="20">
        <v>8</v>
      </c>
    </row>
    <row r="280" spans="1:15" ht="15.75" customHeight="1">
      <c r="A280" s="15" t="s">
        <v>1449</v>
      </c>
      <c r="B280" s="15" t="s">
        <v>1831</v>
      </c>
      <c r="C280" s="15" t="s">
        <v>1450</v>
      </c>
      <c r="D280" s="15" t="s">
        <v>1451</v>
      </c>
      <c r="E280" s="15" t="s">
        <v>14</v>
      </c>
      <c r="F280" s="15" t="s">
        <v>13</v>
      </c>
      <c r="G280" s="15" t="s">
        <v>1852</v>
      </c>
      <c r="H280" s="63" t="s">
        <v>2003</v>
      </c>
      <c r="I280" s="15" t="s">
        <v>14</v>
      </c>
      <c r="J280" s="2">
        <v>24</v>
      </c>
      <c r="K280" s="19">
        <v>26</v>
      </c>
      <c r="L280" s="2">
        <v>27</v>
      </c>
      <c r="M280" s="2">
        <v>29</v>
      </c>
      <c r="N280" s="2">
        <v>27</v>
      </c>
      <c r="O280" s="2">
        <v>27</v>
      </c>
    </row>
    <row r="281" spans="1:15" ht="15.75" customHeight="1">
      <c r="A281" s="15" t="s">
        <v>1571</v>
      </c>
      <c r="B281" s="15" t="s">
        <v>1837</v>
      </c>
      <c r="C281" s="2" t="s">
        <v>1154</v>
      </c>
      <c r="D281" s="15" t="s">
        <v>1451</v>
      </c>
      <c r="E281" s="15" t="s">
        <v>14</v>
      </c>
      <c r="F281" s="15" t="s">
        <v>13</v>
      </c>
      <c r="G281" s="15" t="s">
        <v>1852</v>
      </c>
      <c r="H281" s="63" t="s">
        <v>2003</v>
      </c>
      <c r="I281" s="15" t="s">
        <v>14</v>
      </c>
      <c r="J281" s="2">
        <v>26</v>
      </c>
      <c r="K281" s="2">
        <v>33</v>
      </c>
      <c r="L281" s="2">
        <v>35</v>
      </c>
      <c r="M281" s="2">
        <v>34</v>
      </c>
      <c r="N281" s="2">
        <v>27</v>
      </c>
      <c r="O281" s="2">
        <v>29</v>
      </c>
    </row>
    <row r="282" spans="1:15" ht="15.75" customHeight="1">
      <c r="A282" s="55" t="s">
        <v>1168</v>
      </c>
      <c r="B282" s="15" t="s">
        <v>1831</v>
      </c>
      <c r="C282" s="15" t="s">
        <v>1169</v>
      </c>
      <c r="D282" s="15" t="s">
        <v>1170</v>
      </c>
      <c r="E282" s="15" t="s">
        <v>14</v>
      </c>
      <c r="F282" s="15" t="s">
        <v>13</v>
      </c>
      <c r="G282" s="15" t="s">
        <v>1852</v>
      </c>
      <c r="H282" s="63" t="s">
        <v>2003</v>
      </c>
      <c r="I282" s="15" t="s">
        <v>14</v>
      </c>
      <c r="J282" s="2">
        <v>20</v>
      </c>
      <c r="K282" s="20">
        <v>23</v>
      </c>
      <c r="L282" s="2">
        <v>22</v>
      </c>
      <c r="M282" s="2">
        <v>23</v>
      </c>
      <c r="N282" s="2">
        <v>19</v>
      </c>
      <c r="O282" s="20">
        <v>8</v>
      </c>
    </row>
    <row r="283" spans="1:15" ht="15.75" customHeight="1">
      <c r="A283" s="55" t="s">
        <v>1171</v>
      </c>
      <c r="B283" s="15" t="s">
        <v>1837</v>
      </c>
      <c r="C283" s="2" t="s">
        <v>1154</v>
      </c>
      <c r="D283" s="15" t="s">
        <v>1170</v>
      </c>
      <c r="E283" s="15" t="s">
        <v>14</v>
      </c>
      <c r="F283" s="15" t="s">
        <v>13</v>
      </c>
      <c r="G283" s="15" t="s">
        <v>1852</v>
      </c>
      <c r="H283" s="63" t="s">
        <v>2003</v>
      </c>
      <c r="I283" s="15" t="s">
        <v>14</v>
      </c>
      <c r="J283" s="2">
        <v>22</v>
      </c>
      <c r="K283" s="2">
        <v>29</v>
      </c>
      <c r="L283" s="2">
        <v>28</v>
      </c>
      <c r="M283" s="2">
        <v>26</v>
      </c>
      <c r="N283" s="2">
        <v>20</v>
      </c>
      <c r="O283" s="20">
        <v>8</v>
      </c>
    </row>
    <row r="284" spans="1:15" ht="15.75" customHeight="1">
      <c r="A284" s="55" t="s">
        <v>1417</v>
      </c>
      <c r="B284" s="15" t="s">
        <v>1831</v>
      </c>
      <c r="C284" s="15" t="s">
        <v>1418</v>
      </c>
      <c r="D284" s="15" t="s">
        <v>1170</v>
      </c>
      <c r="E284" s="15" t="s">
        <v>14</v>
      </c>
      <c r="F284" s="15" t="s">
        <v>13</v>
      </c>
      <c r="G284" s="15" t="s">
        <v>1852</v>
      </c>
      <c r="H284" s="63" t="s">
        <v>2003</v>
      </c>
      <c r="I284" s="15" t="s">
        <v>14</v>
      </c>
      <c r="J284" s="2">
        <v>19</v>
      </c>
      <c r="K284" s="2">
        <v>27</v>
      </c>
      <c r="L284" s="2">
        <v>27</v>
      </c>
      <c r="M284" s="2">
        <v>28</v>
      </c>
      <c r="N284" s="2">
        <v>23</v>
      </c>
      <c r="O284" s="2">
        <v>27</v>
      </c>
    </row>
    <row r="285" spans="1:15" ht="15.75" customHeight="1">
      <c r="A285" s="15" t="s">
        <v>1348</v>
      </c>
      <c r="B285" s="15" t="s">
        <v>1831</v>
      </c>
      <c r="C285" s="15" t="s">
        <v>1349</v>
      </c>
      <c r="D285" s="15" t="s">
        <v>1350</v>
      </c>
      <c r="E285" s="15" t="s">
        <v>14</v>
      </c>
      <c r="F285" s="15" t="s">
        <v>13</v>
      </c>
      <c r="G285" s="15" t="s">
        <v>1852</v>
      </c>
      <c r="H285" s="63" t="s">
        <v>2003</v>
      </c>
      <c r="I285" s="15" t="s">
        <v>14</v>
      </c>
      <c r="J285" s="2">
        <v>20</v>
      </c>
      <c r="K285" s="2">
        <v>27</v>
      </c>
      <c r="L285" s="2">
        <v>27</v>
      </c>
      <c r="M285" s="2">
        <v>27</v>
      </c>
      <c r="N285" s="2">
        <v>22</v>
      </c>
      <c r="O285" s="2">
        <v>25</v>
      </c>
    </row>
    <row r="286" spans="1:15" ht="15.75" customHeight="1">
      <c r="A286" s="55" t="s">
        <v>1406</v>
      </c>
      <c r="B286" s="15" t="s">
        <v>1831</v>
      </c>
      <c r="C286" s="15" t="s">
        <v>1407</v>
      </c>
      <c r="D286" s="15" t="s">
        <v>1408</v>
      </c>
      <c r="E286" s="15" t="s">
        <v>14</v>
      </c>
      <c r="F286" s="15" t="s">
        <v>13</v>
      </c>
      <c r="G286" s="15" t="s">
        <v>1852</v>
      </c>
      <c r="H286" s="63" t="s">
        <v>2003</v>
      </c>
      <c r="I286" s="15" t="s">
        <v>14</v>
      </c>
      <c r="J286" s="2">
        <v>18</v>
      </c>
      <c r="K286" s="19">
        <v>28</v>
      </c>
      <c r="L286" s="2">
        <v>24</v>
      </c>
      <c r="M286" s="2">
        <v>26</v>
      </c>
      <c r="N286" s="2">
        <v>20</v>
      </c>
      <c r="O286" s="2">
        <v>27</v>
      </c>
    </row>
    <row r="287" spans="1:15" ht="15.75" customHeight="1">
      <c r="A287" s="15" t="s">
        <v>1412</v>
      </c>
      <c r="B287" s="15" t="s">
        <v>1837</v>
      </c>
      <c r="C287" s="2" t="s">
        <v>1154</v>
      </c>
      <c r="D287" s="15" t="s">
        <v>1150</v>
      </c>
      <c r="E287" s="15" t="s">
        <v>14</v>
      </c>
      <c r="F287" s="15" t="s">
        <v>13</v>
      </c>
      <c r="G287" s="15" t="s">
        <v>1852</v>
      </c>
      <c r="H287" s="63" t="s">
        <v>2003</v>
      </c>
      <c r="I287" s="15" t="s">
        <v>14</v>
      </c>
      <c r="J287" s="2">
        <v>23</v>
      </c>
      <c r="K287" s="2">
        <v>26</v>
      </c>
      <c r="L287" s="2">
        <v>28</v>
      </c>
      <c r="M287" s="2">
        <v>28</v>
      </c>
      <c r="N287" s="2">
        <v>22</v>
      </c>
      <c r="O287" s="2">
        <v>27</v>
      </c>
    </row>
    <row r="288" spans="1:15" ht="15.75" customHeight="1">
      <c r="A288" s="55" t="s">
        <v>1148</v>
      </c>
      <c r="B288" s="15" t="s">
        <v>1831</v>
      </c>
      <c r="C288" s="15" t="s">
        <v>1149</v>
      </c>
      <c r="D288" s="15" t="s">
        <v>1150</v>
      </c>
      <c r="E288" s="15" t="s">
        <v>14</v>
      </c>
      <c r="F288" s="15" t="s">
        <v>13</v>
      </c>
      <c r="G288" s="15" t="s">
        <v>1852</v>
      </c>
      <c r="H288" s="63" t="s">
        <v>2003</v>
      </c>
      <c r="I288" s="15" t="s">
        <v>14</v>
      </c>
      <c r="J288" s="2">
        <v>23</v>
      </c>
      <c r="K288" s="2">
        <v>27</v>
      </c>
      <c r="L288" s="2">
        <v>27</v>
      </c>
      <c r="M288" s="2">
        <v>26</v>
      </c>
      <c r="N288" s="2">
        <v>18</v>
      </c>
      <c r="O288" s="20">
        <v>0</v>
      </c>
    </row>
    <row r="289" spans="1:15" ht="15.75" customHeight="1">
      <c r="A289" s="15" t="s">
        <v>1285</v>
      </c>
      <c r="B289" s="15" t="s">
        <v>1831</v>
      </c>
      <c r="C289" s="15" t="s">
        <v>1286</v>
      </c>
      <c r="D289" s="15" t="s">
        <v>1287</v>
      </c>
      <c r="E289" s="15" t="s">
        <v>14</v>
      </c>
      <c r="F289" s="15" t="s">
        <v>13</v>
      </c>
      <c r="G289" s="15" t="s">
        <v>1852</v>
      </c>
      <c r="H289" s="63" t="s">
        <v>2003</v>
      </c>
      <c r="I289" s="15" t="s">
        <v>14</v>
      </c>
      <c r="J289" s="2">
        <v>18</v>
      </c>
      <c r="K289" s="20">
        <v>21</v>
      </c>
      <c r="L289" s="24">
        <v>20</v>
      </c>
      <c r="M289" s="2">
        <v>20</v>
      </c>
      <c r="N289" s="2">
        <v>17</v>
      </c>
      <c r="O289" s="2">
        <v>22</v>
      </c>
    </row>
    <row r="290" spans="1:15" ht="15.75" customHeight="1">
      <c r="A290" s="15" t="s">
        <v>1288</v>
      </c>
      <c r="B290" s="15" t="s">
        <v>1831</v>
      </c>
      <c r="C290" s="15" t="s">
        <v>1289</v>
      </c>
      <c r="D290" s="15" t="s">
        <v>1287</v>
      </c>
      <c r="E290" s="15" t="s">
        <v>14</v>
      </c>
      <c r="F290" s="15" t="s">
        <v>13</v>
      </c>
      <c r="G290" s="15" t="s">
        <v>1852</v>
      </c>
      <c r="H290" s="63" t="s">
        <v>2003</v>
      </c>
      <c r="I290" s="15" t="s">
        <v>14</v>
      </c>
      <c r="J290" s="2">
        <v>20</v>
      </c>
      <c r="K290" s="20">
        <v>22</v>
      </c>
      <c r="L290" s="2">
        <v>23</v>
      </c>
      <c r="M290" s="2">
        <v>25</v>
      </c>
      <c r="N290" s="2">
        <v>21</v>
      </c>
      <c r="O290" s="2">
        <v>22</v>
      </c>
    </row>
    <row r="291" spans="1:15" ht="15.75" customHeight="1">
      <c r="A291" s="15" t="s">
        <v>1340</v>
      </c>
      <c r="B291" s="15" t="s">
        <v>1831</v>
      </c>
      <c r="C291" s="15" t="s">
        <v>1341</v>
      </c>
      <c r="D291" s="15" t="s">
        <v>1342</v>
      </c>
      <c r="E291" s="15" t="s">
        <v>14</v>
      </c>
      <c r="F291" s="15" t="s">
        <v>13</v>
      </c>
      <c r="G291" s="15" t="s">
        <v>1852</v>
      </c>
      <c r="H291" s="63" t="s">
        <v>2003</v>
      </c>
      <c r="I291" s="15" t="s">
        <v>14</v>
      </c>
      <c r="J291" s="2">
        <v>23</v>
      </c>
      <c r="K291" s="2">
        <v>27</v>
      </c>
      <c r="L291" s="2">
        <v>30</v>
      </c>
      <c r="M291" s="2">
        <v>25</v>
      </c>
      <c r="N291" s="2">
        <v>21</v>
      </c>
      <c r="O291" s="2">
        <v>25</v>
      </c>
    </row>
    <row r="292" spans="1:15" ht="15.75" customHeight="1">
      <c r="A292" s="55" t="s">
        <v>1328</v>
      </c>
      <c r="B292" s="15" t="s">
        <v>1837</v>
      </c>
      <c r="C292" s="2" t="s">
        <v>1154</v>
      </c>
      <c r="D292" s="15" t="s">
        <v>1329</v>
      </c>
      <c r="E292" s="15" t="s">
        <v>14</v>
      </c>
      <c r="F292" s="15" t="s">
        <v>13</v>
      </c>
      <c r="G292" s="15" t="s">
        <v>1852</v>
      </c>
      <c r="H292" s="63" t="s">
        <v>2003</v>
      </c>
      <c r="I292" s="15" t="s">
        <v>14</v>
      </c>
      <c r="J292" s="2">
        <v>23</v>
      </c>
      <c r="K292" s="2">
        <v>30</v>
      </c>
      <c r="L292" s="2">
        <v>27</v>
      </c>
      <c r="M292" s="2">
        <v>30</v>
      </c>
      <c r="N292" s="2">
        <v>25</v>
      </c>
      <c r="O292" s="2">
        <v>24</v>
      </c>
    </row>
    <row r="293" spans="1:15" ht="15.75" customHeight="1">
      <c r="A293" s="15" t="s">
        <v>1141</v>
      </c>
      <c r="B293" s="15" t="s">
        <v>1831</v>
      </c>
      <c r="C293" s="15" t="s">
        <v>1142</v>
      </c>
      <c r="D293" s="15" t="s">
        <v>1143</v>
      </c>
      <c r="E293" s="15" t="s">
        <v>14</v>
      </c>
      <c r="F293" s="15" t="s">
        <v>13</v>
      </c>
      <c r="G293" s="15" t="s">
        <v>1852</v>
      </c>
      <c r="H293" s="63" t="s">
        <v>2003</v>
      </c>
      <c r="I293" s="15" t="s">
        <v>14</v>
      </c>
      <c r="J293" s="2">
        <v>22</v>
      </c>
      <c r="K293" s="2">
        <v>31</v>
      </c>
      <c r="L293" s="2">
        <v>27</v>
      </c>
      <c r="M293" s="2">
        <v>28</v>
      </c>
      <c r="N293" s="20">
        <v>10</v>
      </c>
      <c r="O293" s="20">
        <v>0</v>
      </c>
    </row>
    <row r="294" spans="1:15" ht="15.75" customHeight="1">
      <c r="A294" s="55" t="s">
        <v>1436</v>
      </c>
      <c r="B294" s="15" t="s">
        <v>1831</v>
      </c>
      <c r="C294" s="15" t="s">
        <v>1437</v>
      </c>
      <c r="D294" s="15" t="s">
        <v>1438</v>
      </c>
      <c r="E294" s="15" t="s">
        <v>14</v>
      </c>
      <c r="F294" s="15" t="s">
        <v>13</v>
      </c>
      <c r="G294" s="15" t="s">
        <v>1852</v>
      </c>
      <c r="H294" s="63" t="s">
        <v>2003</v>
      </c>
      <c r="I294" s="15" t="s">
        <v>14</v>
      </c>
      <c r="J294" s="2">
        <v>23</v>
      </c>
      <c r="K294" s="2">
        <v>29</v>
      </c>
      <c r="L294" s="2">
        <v>27</v>
      </c>
      <c r="M294" s="2">
        <v>28</v>
      </c>
      <c r="N294" s="19">
        <v>25</v>
      </c>
      <c r="O294" s="2">
        <v>27</v>
      </c>
    </row>
    <row r="295" spans="1:1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autoFilter ref="A1:O294" xr:uid="{00000000-0009-0000-0000-000003000000}">
    <sortState xmlns:xlrd2="http://schemas.microsoft.com/office/spreadsheetml/2017/richdata2" ref="A2:O294">
      <sortCondition ref="E1:E294"/>
    </sortState>
  </autoFilter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599C-C000-42B8-82FA-9A1E1F94F1E4}">
  <dimension ref="A1:R46"/>
  <sheetViews>
    <sheetView workbookViewId="0">
      <selection activeCell="E34" sqref="E34"/>
    </sheetView>
  </sheetViews>
  <sheetFormatPr defaultRowHeight="15"/>
  <cols>
    <col min="2" max="2" width="13.28515625" bestFit="1" customWidth="1"/>
    <col min="3" max="3" width="18.28515625" customWidth="1"/>
    <col min="4" max="4" width="17.7109375" bestFit="1" customWidth="1"/>
    <col min="5" max="5" width="19.140625" customWidth="1"/>
    <col min="6" max="6" width="14.7109375" customWidth="1"/>
    <col min="7" max="7" width="16.28515625" bestFit="1" customWidth="1"/>
    <col min="8" max="8" width="14.7109375" customWidth="1"/>
    <col min="9" max="9" width="13.7109375" bestFit="1" customWidth="1"/>
    <col min="10" max="10" width="14.28515625" bestFit="1" customWidth="1"/>
    <col min="11" max="11" width="19.28515625" bestFit="1" customWidth="1"/>
    <col min="14" max="14" width="17.7109375" bestFit="1" customWidth="1"/>
    <col min="16" max="16" width="17" bestFit="1" customWidth="1"/>
    <col min="17" max="17" width="12.140625" bestFit="1" customWidth="1"/>
  </cols>
  <sheetData>
    <row r="1" spans="1:18" ht="15.75" customHeight="1">
      <c r="A1" s="1" t="s">
        <v>0</v>
      </c>
      <c r="B1" s="1" t="s">
        <v>1820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1841</v>
      </c>
      <c r="H1" s="29" t="s">
        <v>2001</v>
      </c>
      <c r="I1" s="1" t="s">
        <v>1996</v>
      </c>
      <c r="J1" s="1" t="s">
        <v>8</v>
      </c>
      <c r="K1" s="1" t="s">
        <v>1999</v>
      </c>
    </row>
    <row r="2" spans="1:18">
      <c r="A2" t="s">
        <v>1873</v>
      </c>
      <c r="B2" t="s">
        <v>1874</v>
      </c>
      <c r="C2" t="s">
        <v>1875</v>
      </c>
      <c r="D2" t="s">
        <v>1236</v>
      </c>
      <c r="E2" s="41" t="s">
        <v>1967</v>
      </c>
      <c r="F2" s="45" t="s">
        <v>29</v>
      </c>
      <c r="G2" t="s">
        <v>1849</v>
      </c>
      <c r="H2" s="69" t="s">
        <v>2003</v>
      </c>
      <c r="I2">
        <v>22</v>
      </c>
      <c r="J2">
        <v>22</v>
      </c>
      <c r="K2">
        <v>22</v>
      </c>
    </row>
    <row r="3" spans="1:18">
      <c r="A3" t="s">
        <v>1876</v>
      </c>
      <c r="B3" t="s">
        <v>1874</v>
      </c>
      <c r="C3" t="s">
        <v>1877</v>
      </c>
      <c r="D3" t="s">
        <v>1717</v>
      </c>
      <c r="E3" s="41" t="s">
        <v>1967</v>
      </c>
      <c r="F3" s="45" t="s">
        <v>13</v>
      </c>
      <c r="G3" s="64" t="s">
        <v>1844</v>
      </c>
      <c r="H3" s="69" t="s">
        <v>2003</v>
      </c>
      <c r="I3">
        <v>38</v>
      </c>
      <c r="J3">
        <v>40</v>
      </c>
      <c r="K3">
        <v>26</v>
      </c>
      <c r="P3" t="s">
        <v>61</v>
      </c>
    </row>
    <row r="4" spans="1:18">
      <c r="A4" t="s">
        <v>1878</v>
      </c>
      <c r="B4" t="s">
        <v>1874</v>
      </c>
      <c r="C4" t="s">
        <v>1879</v>
      </c>
      <c r="D4" t="s">
        <v>301</v>
      </c>
      <c r="E4" s="41" t="s">
        <v>1967</v>
      </c>
      <c r="F4" s="45" t="s">
        <v>29</v>
      </c>
      <c r="G4" t="s">
        <v>1844</v>
      </c>
      <c r="H4" s="69" t="s">
        <v>2003</v>
      </c>
      <c r="I4">
        <v>23</v>
      </c>
      <c r="J4">
        <v>21</v>
      </c>
      <c r="K4">
        <v>19</v>
      </c>
      <c r="N4" t="s">
        <v>1968</v>
      </c>
      <c r="O4" t="s">
        <v>66</v>
      </c>
      <c r="P4" t="s">
        <v>67</v>
      </c>
      <c r="Q4" t="s">
        <v>68</v>
      </c>
      <c r="R4" t="s">
        <v>69</v>
      </c>
    </row>
    <row r="5" spans="1:18">
      <c r="A5" t="s">
        <v>1880</v>
      </c>
      <c r="B5" t="s">
        <v>1874</v>
      </c>
      <c r="C5" t="s">
        <v>1881</v>
      </c>
      <c r="D5" t="s">
        <v>1882</v>
      </c>
      <c r="E5" s="41" t="s">
        <v>1967</v>
      </c>
      <c r="F5" s="45" t="s">
        <v>13</v>
      </c>
      <c r="G5" t="s">
        <v>1844</v>
      </c>
      <c r="H5" s="69" t="s">
        <v>2003</v>
      </c>
      <c r="I5">
        <v>22</v>
      </c>
      <c r="J5">
        <v>25</v>
      </c>
      <c r="K5">
        <v>18</v>
      </c>
      <c r="N5" t="s">
        <v>97</v>
      </c>
      <c r="O5" t="s">
        <v>73</v>
      </c>
      <c r="P5" t="s">
        <v>101</v>
      </c>
      <c r="Q5" t="s">
        <v>1184</v>
      </c>
      <c r="R5" t="s">
        <v>83</v>
      </c>
    </row>
    <row r="6" spans="1:18">
      <c r="A6" t="s">
        <v>1883</v>
      </c>
      <c r="B6" t="s">
        <v>1874</v>
      </c>
      <c r="C6" t="s">
        <v>1884</v>
      </c>
      <c r="D6" t="s">
        <v>1160</v>
      </c>
      <c r="E6" s="41" t="s">
        <v>1967</v>
      </c>
      <c r="F6" s="45" t="s">
        <v>29</v>
      </c>
      <c r="G6" t="s">
        <v>1844</v>
      </c>
      <c r="H6" s="69" t="s">
        <v>2003</v>
      </c>
      <c r="I6">
        <v>23</v>
      </c>
      <c r="J6">
        <v>25</v>
      </c>
      <c r="K6">
        <v>20</v>
      </c>
      <c r="N6" t="s">
        <v>100</v>
      </c>
      <c r="O6" t="s">
        <v>80</v>
      </c>
      <c r="P6" t="s">
        <v>101</v>
      </c>
      <c r="Q6" s="46" t="s">
        <v>102</v>
      </c>
      <c r="R6" t="s">
        <v>103</v>
      </c>
    </row>
    <row r="7" spans="1:18">
      <c r="A7" t="s">
        <v>1885</v>
      </c>
      <c r="B7" t="s">
        <v>1874</v>
      </c>
      <c r="C7" t="s">
        <v>1886</v>
      </c>
      <c r="D7" t="s">
        <v>1882</v>
      </c>
      <c r="E7" s="41" t="s">
        <v>1967</v>
      </c>
      <c r="F7" s="45" t="s">
        <v>13</v>
      </c>
      <c r="G7" t="s">
        <v>1843</v>
      </c>
      <c r="H7" s="69" t="s">
        <v>2003</v>
      </c>
      <c r="I7">
        <v>23</v>
      </c>
      <c r="J7">
        <v>20</v>
      </c>
      <c r="K7">
        <v>25</v>
      </c>
      <c r="N7" t="s">
        <v>1965</v>
      </c>
      <c r="O7" t="s">
        <v>80</v>
      </c>
      <c r="P7" t="s">
        <v>81</v>
      </c>
      <c r="Q7" t="s">
        <v>93</v>
      </c>
      <c r="R7" t="s">
        <v>1969</v>
      </c>
    </row>
    <row r="8" spans="1:18">
      <c r="A8" t="s">
        <v>1887</v>
      </c>
      <c r="B8" t="s">
        <v>1874</v>
      </c>
      <c r="C8" t="s">
        <v>1888</v>
      </c>
      <c r="D8" t="s">
        <v>1882</v>
      </c>
      <c r="E8" s="41" t="s">
        <v>1967</v>
      </c>
      <c r="F8" s="45" t="s">
        <v>13</v>
      </c>
      <c r="G8" t="s">
        <v>1843</v>
      </c>
      <c r="H8" s="69" t="s">
        <v>2003</v>
      </c>
      <c r="I8">
        <v>24</v>
      </c>
      <c r="J8">
        <v>24</v>
      </c>
      <c r="K8">
        <v>26</v>
      </c>
    </row>
    <row r="9" spans="1:18">
      <c r="A9" t="s">
        <v>1889</v>
      </c>
      <c r="B9" t="s">
        <v>1874</v>
      </c>
      <c r="C9" t="s">
        <v>1890</v>
      </c>
      <c r="D9" t="s">
        <v>221</v>
      </c>
      <c r="E9" s="41" t="s">
        <v>1967</v>
      </c>
      <c r="F9" s="45" t="s">
        <v>29</v>
      </c>
      <c r="G9" t="s">
        <v>1843</v>
      </c>
      <c r="H9" s="69" t="s">
        <v>2003</v>
      </c>
      <c r="I9">
        <v>22</v>
      </c>
      <c r="J9">
        <v>26</v>
      </c>
      <c r="K9">
        <v>19</v>
      </c>
    </row>
    <row r="10" spans="1:18">
      <c r="A10" t="s">
        <v>1891</v>
      </c>
      <c r="B10" t="s">
        <v>1874</v>
      </c>
      <c r="C10" t="s">
        <v>1892</v>
      </c>
      <c r="D10" t="s">
        <v>301</v>
      </c>
      <c r="E10" s="41" t="s">
        <v>1967</v>
      </c>
      <c r="F10" s="45" t="s">
        <v>29</v>
      </c>
      <c r="G10" t="s">
        <v>1843</v>
      </c>
      <c r="H10" s="69" t="s">
        <v>2003</v>
      </c>
      <c r="I10">
        <v>22</v>
      </c>
      <c r="J10">
        <v>26</v>
      </c>
      <c r="K10">
        <v>19</v>
      </c>
    </row>
    <row r="11" spans="1:18">
      <c r="A11" t="s">
        <v>1893</v>
      </c>
      <c r="B11" t="s">
        <v>1874</v>
      </c>
      <c r="C11" t="s">
        <v>1894</v>
      </c>
      <c r="D11" t="s">
        <v>1196</v>
      </c>
      <c r="E11" s="41" t="s">
        <v>1967</v>
      </c>
      <c r="F11" s="45" t="s">
        <v>29</v>
      </c>
      <c r="G11" t="s">
        <v>1849</v>
      </c>
      <c r="H11" s="69" t="s">
        <v>2003</v>
      </c>
      <c r="I11">
        <v>23</v>
      </c>
      <c r="J11">
        <v>19</v>
      </c>
      <c r="K11">
        <v>25</v>
      </c>
    </row>
    <row r="12" spans="1:18">
      <c r="A12" t="s">
        <v>1895</v>
      </c>
      <c r="B12" t="s">
        <v>1874</v>
      </c>
      <c r="C12" t="s">
        <v>1896</v>
      </c>
      <c r="D12" t="s">
        <v>301</v>
      </c>
      <c r="E12" s="41" t="s">
        <v>1967</v>
      </c>
      <c r="F12" s="45" t="s">
        <v>29</v>
      </c>
      <c r="G12" s="64" t="s">
        <v>1844</v>
      </c>
      <c r="H12" s="69" t="s">
        <v>2003</v>
      </c>
      <c r="I12">
        <v>27</v>
      </c>
      <c r="J12">
        <v>32</v>
      </c>
      <c r="K12">
        <v>26</v>
      </c>
    </row>
    <row r="13" spans="1:18">
      <c r="A13" t="s">
        <v>1897</v>
      </c>
      <c r="B13" t="s">
        <v>1874</v>
      </c>
      <c r="C13" t="s">
        <v>1898</v>
      </c>
      <c r="D13" t="s">
        <v>1882</v>
      </c>
      <c r="E13" s="41" t="s">
        <v>1967</v>
      </c>
      <c r="F13" s="45" t="s">
        <v>13</v>
      </c>
      <c r="G13" t="s">
        <v>1849</v>
      </c>
      <c r="H13" s="69" t="s">
        <v>2003</v>
      </c>
      <c r="I13">
        <v>22</v>
      </c>
      <c r="J13">
        <v>25</v>
      </c>
      <c r="K13">
        <v>24</v>
      </c>
    </row>
    <row r="14" spans="1:18">
      <c r="A14" t="s">
        <v>1899</v>
      </c>
      <c r="B14" t="s">
        <v>1874</v>
      </c>
      <c r="C14" t="s">
        <v>1900</v>
      </c>
      <c r="D14" t="s">
        <v>1882</v>
      </c>
      <c r="E14" s="41" t="s">
        <v>1967</v>
      </c>
      <c r="F14" s="45" t="s">
        <v>13</v>
      </c>
      <c r="G14" t="s">
        <v>1849</v>
      </c>
      <c r="H14" s="69" t="s">
        <v>2003</v>
      </c>
      <c r="I14">
        <v>24</v>
      </c>
      <c r="J14">
        <v>23</v>
      </c>
      <c r="K14">
        <v>24</v>
      </c>
    </row>
    <row r="15" spans="1:18">
      <c r="A15" t="s">
        <v>1901</v>
      </c>
      <c r="B15" t="s">
        <v>1874</v>
      </c>
      <c r="C15" t="s">
        <v>1902</v>
      </c>
      <c r="D15" t="s">
        <v>270</v>
      </c>
      <c r="E15" s="41" t="s">
        <v>1967</v>
      </c>
      <c r="F15" s="45" t="s">
        <v>29</v>
      </c>
      <c r="G15" t="s">
        <v>1849</v>
      </c>
      <c r="H15" s="69" t="s">
        <v>2003</v>
      </c>
      <c r="I15">
        <v>28</v>
      </c>
      <c r="J15">
        <v>31</v>
      </c>
      <c r="K15">
        <v>23</v>
      </c>
    </row>
    <row r="16" spans="1:18">
      <c r="A16" t="s">
        <v>1903</v>
      </c>
      <c r="B16" t="s">
        <v>1874</v>
      </c>
      <c r="C16" t="s">
        <v>1904</v>
      </c>
      <c r="D16" t="s">
        <v>1395</v>
      </c>
      <c r="E16" s="41" t="s">
        <v>1967</v>
      </c>
      <c r="F16" s="45" t="s">
        <v>29</v>
      </c>
      <c r="G16" t="s">
        <v>1849</v>
      </c>
      <c r="H16" s="69" t="s">
        <v>2003</v>
      </c>
      <c r="I16">
        <v>26</v>
      </c>
      <c r="J16">
        <v>25</v>
      </c>
      <c r="K16">
        <v>19</v>
      </c>
    </row>
    <row r="17" spans="1:11">
      <c r="A17" t="s">
        <v>1905</v>
      </c>
      <c r="B17" t="s">
        <v>1874</v>
      </c>
      <c r="C17" t="s">
        <v>1906</v>
      </c>
      <c r="D17" t="s">
        <v>221</v>
      </c>
      <c r="E17" s="41" t="s">
        <v>1967</v>
      </c>
      <c r="F17" s="45" t="s">
        <v>29</v>
      </c>
      <c r="G17" t="s">
        <v>1849</v>
      </c>
      <c r="H17" s="69" t="s">
        <v>2003</v>
      </c>
      <c r="I17">
        <v>25</v>
      </c>
      <c r="J17">
        <v>28</v>
      </c>
      <c r="K17" s="47">
        <v>17</v>
      </c>
    </row>
    <row r="18" spans="1:11">
      <c r="A18" t="s">
        <v>1907</v>
      </c>
      <c r="B18" t="s">
        <v>1874</v>
      </c>
      <c r="C18" t="s">
        <v>1908</v>
      </c>
      <c r="D18" t="s">
        <v>148</v>
      </c>
      <c r="E18" s="41" t="s">
        <v>1966</v>
      </c>
      <c r="F18" s="45" t="s">
        <v>13</v>
      </c>
      <c r="G18" t="s">
        <v>1849</v>
      </c>
      <c r="H18" s="69" t="s">
        <v>2003</v>
      </c>
      <c r="I18">
        <v>36</v>
      </c>
      <c r="J18">
        <v>40</v>
      </c>
      <c r="K18">
        <v>28</v>
      </c>
    </row>
    <row r="19" spans="1:11">
      <c r="A19" t="s">
        <v>1909</v>
      </c>
      <c r="B19" t="s">
        <v>1874</v>
      </c>
      <c r="C19" t="s">
        <v>1910</v>
      </c>
      <c r="D19" t="s">
        <v>154</v>
      </c>
      <c r="E19" s="41" t="s">
        <v>1966</v>
      </c>
      <c r="F19" s="45" t="s">
        <v>13</v>
      </c>
      <c r="G19" t="s">
        <v>1849</v>
      </c>
      <c r="H19" s="69" t="s">
        <v>2003</v>
      </c>
      <c r="I19">
        <v>34</v>
      </c>
      <c r="J19">
        <v>40</v>
      </c>
      <c r="K19">
        <v>24</v>
      </c>
    </row>
    <row r="20" spans="1:11">
      <c r="A20" t="s">
        <v>1911</v>
      </c>
      <c r="B20" t="s">
        <v>1874</v>
      </c>
      <c r="C20" t="s">
        <v>1912</v>
      </c>
      <c r="D20" t="s">
        <v>140</v>
      </c>
      <c r="E20" s="41" t="s">
        <v>1966</v>
      </c>
      <c r="F20" s="45" t="s">
        <v>13</v>
      </c>
      <c r="G20" t="s">
        <v>1849</v>
      </c>
      <c r="H20" s="69" t="s">
        <v>2003</v>
      </c>
      <c r="I20">
        <v>32</v>
      </c>
      <c r="J20">
        <v>14</v>
      </c>
      <c r="K20">
        <v>24</v>
      </c>
    </row>
    <row r="21" spans="1:11">
      <c r="A21" t="s">
        <v>1913</v>
      </c>
      <c r="B21" t="s">
        <v>1874</v>
      </c>
      <c r="C21" t="s">
        <v>1914</v>
      </c>
      <c r="D21" t="s">
        <v>375</v>
      </c>
      <c r="E21" s="41" t="s">
        <v>1966</v>
      </c>
      <c r="F21" s="45" t="s">
        <v>13</v>
      </c>
      <c r="G21" t="s">
        <v>1849</v>
      </c>
      <c r="H21" s="69" t="s">
        <v>2003</v>
      </c>
      <c r="I21">
        <v>40</v>
      </c>
      <c r="J21">
        <v>40</v>
      </c>
      <c r="K21">
        <v>28</v>
      </c>
    </row>
    <row r="22" spans="1:11">
      <c r="A22" t="s">
        <v>1915</v>
      </c>
      <c r="B22" t="s">
        <v>1874</v>
      </c>
      <c r="C22" t="s">
        <v>1916</v>
      </c>
      <c r="D22" t="s">
        <v>180</v>
      </c>
      <c r="E22" s="41" t="s">
        <v>1966</v>
      </c>
      <c r="F22" s="45" t="s">
        <v>13</v>
      </c>
      <c r="G22" t="s">
        <v>1849</v>
      </c>
      <c r="H22" s="69" t="s">
        <v>2003</v>
      </c>
      <c r="I22">
        <v>34</v>
      </c>
      <c r="J22">
        <v>40</v>
      </c>
      <c r="K22">
        <v>26</v>
      </c>
    </row>
    <row r="23" spans="1:11">
      <c r="A23" t="s">
        <v>1917</v>
      </c>
      <c r="B23" t="s">
        <v>1874</v>
      </c>
      <c r="C23" t="s">
        <v>1918</v>
      </c>
      <c r="D23" t="s">
        <v>1265</v>
      </c>
      <c r="E23" s="41" t="s">
        <v>1967</v>
      </c>
      <c r="F23" s="45" t="s">
        <v>29</v>
      </c>
      <c r="G23" t="s">
        <v>1849</v>
      </c>
      <c r="H23" s="69" t="s">
        <v>2003</v>
      </c>
      <c r="I23">
        <v>26</v>
      </c>
      <c r="J23">
        <v>23</v>
      </c>
      <c r="K23">
        <v>22</v>
      </c>
    </row>
    <row r="24" spans="1:11">
      <c r="A24" t="s">
        <v>1919</v>
      </c>
      <c r="B24" t="s">
        <v>1874</v>
      </c>
      <c r="C24" t="s">
        <v>1920</v>
      </c>
      <c r="D24" t="s">
        <v>2014</v>
      </c>
      <c r="E24" s="41" t="s">
        <v>1967</v>
      </c>
      <c r="F24" s="45" t="s">
        <v>29</v>
      </c>
      <c r="G24" t="s">
        <v>1845</v>
      </c>
      <c r="H24" s="30" t="s">
        <v>2002</v>
      </c>
      <c r="I24">
        <v>22</v>
      </c>
      <c r="J24">
        <v>25</v>
      </c>
      <c r="K24">
        <v>21</v>
      </c>
    </row>
    <row r="25" spans="1:11">
      <c r="A25" t="s">
        <v>1921</v>
      </c>
      <c r="B25" t="s">
        <v>1874</v>
      </c>
      <c r="C25" t="s">
        <v>1922</v>
      </c>
      <c r="D25" t="s">
        <v>2012</v>
      </c>
      <c r="E25" s="41" t="s">
        <v>1967</v>
      </c>
      <c r="F25" s="45" t="s">
        <v>29</v>
      </c>
      <c r="G25" t="s">
        <v>1845</v>
      </c>
      <c r="H25" s="30" t="s">
        <v>2002</v>
      </c>
      <c r="I25">
        <v>30</v>
      </c>
      <c r="J25">
        <v>32</v>
      </c>
      <c r="K25">
        <v>22</v>
      </c>
    </row>
    <row r="26" spans="1:11">
      <c r="A26" t="s">
        <v>1923</v>
      </c>
      <c r="B26" t="s">
        <v>1874</v>
      </c>
      <c r="C26" t="s">
        <v>1924</v>
      </c>
      <c r="D26" t="s">
        <v>2012</v>
      </c>
      <c r="E26" s="41" t="s">
        <v>1967</v>
      </c>
      <c r="F26" s="45" t="s">
        <v>29</v>
      </c>
      <c r="G26" t="s">
        <v>1847</v>
      </c>
      <c r="H26" s="30" t="s">
        <v>2002</v>
      </c>
      <c r="I26">
        <v>28</v>
      </c>
      <c r="J26">
        <v>28</v>
      </c>
      <c r="K26">
        <v>20</v>
      </c>
    </row>
    <row r="27" spans="1:11">
      <c r="A27" t="s">
        <v>1925</v>
      </c>
      <c r="B27" t="s">
        <v>1874</v>
      </c>
      <c r="C27" t="s">
        <v>1926</v>
      </c>
      <c r="D27" t="s">
        <v>2016</v>
      </c>
      <c r="E27" s="30" t="s">
        <v>1853</v>
      </c>
      <c r="F27" s="45" t="s">
        <v>29</v>
      </c>
      <c r="G27" t="s">
        <v>1843</v>
      </c>
      <c r="H27" s="30" t="s">
        <v>2002</v>
      </c>
      <c r="I27">
        <v>28</v>
      </c>
      <c r="J27">
        <v>28</v>
      </c>
      <c r="K27">
        <v>22</v>
      </c>
    </row>
    <row r="28" spans="1:11">
      <c r="A28" t="s">
        <v>1927</v>
      </c>
      <c r="B28" t="s">
        <v>1874</v>
      </c>
      <c r="C28" t="s">
        <v>1928</v>
      </c>
      <c r="D28" t="s">
        <v>2015</v>
      </c>
      <c r="E28" s="30" t="s">
        <v>1853</v>
      </c>
      <c r="F28" s="45" t="s">
        <v>29</v>
      </c>
      <c r="G28" t="s">
        <v>1843</v>
      </c>
      <c r="H28" s="30" t="s">
        <v>2002</v>
      </c>
      <c r="I28">
        <v>30</v>
      </c>
      <c r="J28">
        <v>32</v>
      </c>
      <c r="K28">
        <v>21</v>
      </c>
    </row>
    <row r="29" spans="1:11">
      <c r="A29" t="s">
        <v>1929</v>
      </c>
      <c r="B29" t="s">
        <v>1874</v>
      </c>
      <c r="C29" t="s">
        <v>1930</v>
      </c>
      <c r="D29" t="s">
        <v>2012</v>
      </c>
      <c r="E29" s="41" t="s">
        <v>1967</v>
      </c>
      <c r="F29" s="45" t="s">
        <v>29</v>
      </c>
      <c r="G29" t="s">
        <v>1843</v>
      </c>
      <c r="H29" s="30" t="s">
        <v>2002</v>
      </c>
      <c r="I29">
        <v>36</v>
      </c>
      <c r="J29">
        <v>36</v>
      </c>
      <c r="K29">
        <v>28</v>
      </c>
    </row>
    <row r="30" spans="1:11">
      <c r="A30" t="s">
        <v>1931</v>
      </c>
      <c r="B30" t="s">
        <v>1874</v>
      </c>
      <c r="C30" t="s">
        <v>1932</v>
      </c>
      <c r="D30" t="s">
        <v>2012</v>
      </c>
      <c r="E30" s="41" t="s">
        <v>1967</v>
      </c>
      <c r="F30" s="45" t="s">
        <v>29</v>
      </c>
      <c r="G30" t="s">
        <v>1843</v>
      </c>
      <c r="H30" s="30" t="s">
        <v>2002</v>
      </c>
      <c r="I30">
        <v>41</v>
      </c>
      <c r="J30">
        <v>35</v>
      </c>
      <c r="K30">
        <v>28</v>
      </c>
    </row>
    <row r="31" spans="1:11">
      <c r="A31" t="s">
        <v>1933</v>
      </c>
      <c r="B31" t="s">
        <v>1874</v>
      </c>
      <c r="C31" t="s">
        <v>1934</v>
      </c>
      <c r="D31" t="s">
        <v>2015</v>
      </c>
      <c r="E31" s="30" t="s">
        <v>1853</v>
      </c>
      <c r="F31" s="45" t="s">
        <v>29</v>
      </c>
      <c r="G31" t="s">
        <v>1849</v>
      </c>
      <c r="H31" s="30" t="s">
        <v>2002</v>
      </c>
      <c r="I31">
        <v>40</v>
      </c>
      <c r="J31">
        <v>40</v>
      </c>
      <c r="K31">
        <v>42</v>
      </c>
    </row>
    <row r="32" spans="1:11">
      <c r="A32" t="s">
        <v>1935</v>
      </c>
      <c r="B32" t="s">
        <v>1874</v>
      </c>
      <c r="C32" t="s">
        <v>1936</v>
      </c>
      <c r="D32" t="s">
        <v>2013</v>
      </c>
      <c r="E32" s="41" t="s">
        <v>1967</v>
      </c>
      <c r="F32" s="45" t="s">
        <v>29</v>
      </c>
      <c r="G32" t="s">
        <v>1845</v>
      </c>
      <c r="H32" s="30" t="s">
        <v>2002</v>
      </c>
      <c r="I32">
        <v>24</v>
      </c>
      <c r="J32">
        <v>18</v>
      </c>
      <c r="K32">
        <v>20</v>
      </c>
    </row>
    <row r="33" spans="1:11">
      <c r="A33" t="s">
        <v>1937</v>
      </c>
      <c r="B33" t="s">
        <v>1874</v>
      </c>
      <c r="C33" t="s">
        <v>1938</v>
      </c>
      <c r="D33" t="s">
        <v>2013</v>
      </c>
      <c r="E33" s="41" t="s">
        <v>1967</v>
      </c>
      <c r="F33" s="45" t="s">
        <v>29</v>
      </c>
      <c r="G33" t="s">
        <v>1849</v>
      </c>
      <c r="H33" s="30" t="s">
        <v>2002</v>
      </c>
      <c r="I33">
        <v>26</v>
      </c>
      <c r="J33">
        <v>25</v>
      </c>
      <c r="K33">
        <v>22</v>
      </c>
    </row>
    <row r="34" spans="1:11">
      <c r="A34" t="s">
        <v>1939</v>
      </c>
      <c r="B34" t="s">
        <v>1874</v>
      </c>
      <c r="C34" t="s">
        <v>1940</v>
      </c>
      <c r="D34" t="s">
        <v>2017</v>
      </c>
      <c r="E34" s="30" t="s">
        <v>1853</v>
      </c>
      <c r="F34" s="45" t="s">
        <v>29</v>
      </c>
      <c r="G34" t="s">
        <v>1849</v>
      </c>
      <c r="H34" s="30" t="s">
        <v>2002</v>
      </c>
      <c r="I34">
        <v>25</v>
      </c>
      <c r="J34">
        <v>20</v>
      </c>
      <c r="K34">
        <v>22</v>
      </c>
    </row>
    <row r="35" spans="1:11">
      <c r="A35" t="s">
        <v>1941</v>
      </c>
      <c r="B35" t="s">
        <v>1874</v>
      </c>
      <c r="C35" t="s">
        <v>1942</v>
      </c>
      <c r="D35" t="s">
        <v>2017</v>
      </c>
      <c r="E35" s="30" t="s">
        <v>1853</v>
      </c>
      <c r="F35" s="45" t="s">
        <v>29</v>
      </c>
      <c r="G35" t="s">
        <v>1845</v>
      </c>
      <c r="H35" s="30" t="s">
        <v>2002</v>
      </c>
      <c r="I35">
        <v>30</v>
      </c>
      <c r="J35">
        <v>30</v>
      </c>
      <c r="K35">
        <v>26</v>
      </c>
    </row>
    <row r="36" spans="1:11">
      <c r="A36" t="s">
        <v>1943</v>
      </c>
      <c r="B36" t="s">
        <v>1874</v>
      </c>
      <c r="C36" t="s">
        <v>1944</v>
      </c>
      <c r="D36" t="s">
        <v>2013</v>
      </c>
      <c r="E36" s="41" t="s">
        <v>1967</v>
      </c>
      <c r="F36" s="45" t="s">
        <v>29</v>
      </c>
      <c r="G36" t="s">
        <v>1849</v>
      </c>
      <c r="H36" s="30" t="s">
        <v>2002</v>
      </c>
      <c r="I36">
        <v>26</v>
      </c>
      <c r="J36">
        <v>24</v>
      </c>
      <c r="K36">
        <v>24</v>
      </c>
    </row>
    <row r="37" spans="1:11">
      <c r="A37" t="s">
        <v>1945</v>
      </c>
      <c r="B37" t="s">
        <v>1874</v>
      </c>
      <c r="C37" t="s">
        <v>1946</v>
      </c>
      <c r="D37" t="s">
        <v>2017</v>
      </c>
      <c r="E37" s="30" t="s">
        <v>1853</v>
      </c>
      <c r="F37" s="45" t="s">
        <v>29</v>
      </c>
      <c r="G37" t="s">
        <v>1849</v>
      </c>
      <c r="H37" s="30" t="s">
        <v>2002</v>
      </c>
      <c r="I37">
        <v>26</v>
      </c>
      <c r="J37">
        <v>22</v>
      </c>
      <c r="K37">
        <v>24</v>
      </c>
    </row>
    <row r="38" spans="1:11">
      <c r="A38" t="s">
        <v>1947</v>
      </c>
      <c r="B38" t="s">
        <v>1874</v>
      </c>
      <c r="C38" t="s">
        <v>1948</v>
      </c>
      <c r="D38" t="s">
        <v>2017</v>
      </c>
      <c r="E38" s="30" t="s">
        <v>1853</v>
      </c>
      <c r="F38" s="45" t="s">
        <v>29</v>
      </c>
      <c r="G38" t="s">
        <v>1849</v>
      </c>
      <c r="H38" s="30" t="s">
        <v>2002</v>
      </c>
      <c r="I38">
        <v>26</v>
      </c>
      <c r="J38">
        <v>22</v>
      </c>
      <c r="K38">
        <v>22</v>
      </c>
    </row>
    <row r="39" spans="1:11">
      <c r="A39" t="s">
        <v>1949</v>
      </c>
      <c r="B39" t="s">
        <v>1874</v>
      </c>
      <c r="C39" t="s">
        <v>1950</v>
      </c>
      <c r="D39" t="s">
        <v>2017</v>
      </c>
      <c r="E39" s="30" t="s">
        <v>1853</v>
      </c>
      <c r="F39" s="45" t="s">
        <v>29</v>
      </c>
      <c r="G39" t="s">
        <v>1843</v>
      </c>
      <c r="H39" s="30" t="s">
        <v>2002</v>
      </c>
      <c r="I39">
        <v>24</v>
      </c>
      <c r="J39">
        <v>23</v>
      </c>
      <c r="K39">
        <v>22</v>
      </c>
    </row>
    <row r="40" spans="1:11">
      <c r="A40" t="s">
        <v>1951</v>
      </c>
      <c r="B40" t="s">
        <v>1874</v>
      </c>
      <c r="C40" t="s">
        <v>1952</v>
      </c>
      <c r="D40" t="s">
        <v>2011</v>
      </c>
      <c r="E40" s="41" t="s">
        <v>1967</v>
      </c>
      <c r="F40" s="45" t="s">
        <v>29</v>
      </c>
      <c r="G40" t="s">
        <v>1845</v>
      </c>
      <c r="H40" s="30" t="s">
        <v>2002</v>
      </c>
      <c r="I40">
        <v>29</v>
      </c>
      <c r="J40">
        <v>25</v>
      </c>
      <c r="K40">
        <v>19</v>
      </c>
    </row>
    <row r="41" spans="1:11">
      <c r="A41" t="s">
        <v>1953</v>
      </c>
      <c r="B41" t="s">
        <v>1874</v>
      </c>
      <c r="C41" t="s">
        <v>1954</v>
      </c>
      <c r="D41" t="s">
        <v>2011</v>
      </c>
      <c r="E41" s="41" t="s">
        <v>1967</v>
      </c>
      <c r="F41" s="45" t="s">
        <v>29</v>
      </c>
      <c r="G41" t="s">
        <v>1843</v>
      </c>
      <c r="H41" s="30" t="s">
        <v>2002</v>
      </c>
      <c r="I41">
        <v>30</v>
      </c>
      <c r="J41">
        <v>26</v>
      </c>
      <c r="K41">
        <v>24</v>
      </c>
    </row>
    <row r="42" spans="1:11">
      <c r="A42" t="s">
        <v>1955</v>
      </c>
      <c r="B42" t="s">
        <v>1874</v>
      </c>
      <c r="C42" t="s">
        <v>1956</v>
      </c>
      <c r="D42" t="s">
        <v>2011</v>
      </c>
      <c r="E42" s="41" t="s">
        <v>1967</v>
      </c>
      <c r="F42" s="45" t="s">
        <v>29</v>
      </c>
      <c r="G42" t="s">
        <v>1843</v>
      </c>
      <c r="H42" s="30" t="s">
        <v>2002</v>
      </c>
      <c r="I42">
        <v>31</v>
      </c>
      <c r="J42">
        <v>26</v>
      </c>
      <c r="K42">
        <v>24</v>
      </c>
    </row>
    <row r="43" spans="1:11">
      <c r="A43" t="s">
        <v>1957</v>
      </c>
      <c r="B43" t="s">
        <v>1874</v>
      </c>
      <c r="C43" t="s">
        <v>1958</v>
      </c>
      <c r="D43" t="s">
        <v>2013</v>
      </c>
      <c r="E43" s="41" t="s">
        <v>1967</v>
      </c>
      <c r="F43" s="45" t="s">
        <v>29</v>
      </c>
      <c r="G43" t="s">
        <v>1849</v>
      </c>
      <c r="H43" s="30" t="s">
        <v>2002</v>
      </c>
      <c r="I43">
        <v>24</v>
      </c>
      <c r="J43">
        <v>23</v>
      </c>
      <c r="K43">
        <v>22</v>
      </c>
    </row>
    <row r="44" spans="1:11">
      <c r="A44" t="s">
        <v>1959</v>
      </c>
      <c r="B44" t="s">
        <v>1874</v>
      </c>
      <c r="C44" t="s">
        <v>1960</v>
      </c>
      <c r="D44" t="s">
        <v>2013</v>
      </c>
      <c r="E44" s="41" t="s">
        <v>1967</v>
      </c>
      <c r="F44" s="45" t="s">
        <v>29</v>
      </c>
      <c r="G44" t="s">
        <v>1849</v>
      </c>
      <c r="H44" s="30" t="s">
        <v>2002</v>
      </c>
      <c r="I44">
        <v>25</v>
      </c>
      <c r="J44">
        <v>21</v>
      </c>
      <c r="K44">
        <v>24</v>
      </c>
    </row>
    <row r="45" spans="1:11">
      <c r="A45" t="s">
        <v>1961</v>
      </c>
      <c r="B45" t="s">
        <v>1874</v>
      </c>
      <c r="C45" t="s">
        <v>1962</v>
      </c>
      <c r="D45" t="s">
        <v>2018</v>
      </c>
      <c r="E45" s="41" t="s">
        <v>1967</v>
      </c>
      <c r="F45" s="45" t="s">
        <v>29</v>
      </c>
      <c r="G45" t="s">
        <v>1848</v>
      </c>
      <c r="H45" s="30" t="s">
        <v>2002</v>
      </c>
      <c r="I45">
        <v>24</v>
      </c>
      <c r="J45">
        <v>23</v>
      </c>
      <c r="K45">
        <v>24</v>
      </c>
    </row>
    <row r="46" spans="1:11">
      <c r="A46" t="s">
        <v>1963</v>
      </c>
      <c r="B46" t="s">
        <v>1874</v>
      </c>
      <c r="C46" t="s">
        <v>1964</v>
      </c>
      <c r="D46" t="s">
        <v>1423</v>
      </c>
      <c r="E46" s="41" t="s">
        <v>1967</v>
      </c>
      <c r="F46" s="45" t="s">
        <v>29</v>
      </c>
      <c r="G46" t="s">
        <v>1849</v>
      </c>
      <c r="H46" s="69" t="s">
        <v>2003</v>
      </c>
      <c r="I46">
        <v>23</v>
      </c>
      <c r="J46">
        <v>20</v>
      </c>
      <c r="K46">
        <v>21</v>
      </c>
    </row>
  </sheetData>
  <autoFilter ref="A1:K1" xr:uid="{E260599C-C000-42B8-82FA-9A1E1F94F1E4}">
    <sortState xmlns:xlrd2="http://schemas.microsoft.com/office/spreadsheetml/2017/richdata2" ref="A2:K46">
      <sortCondition ref="A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2551A-D4A4-4B1E-A5F6-5EF56D1E05DC}">
  <dimension ref="A1:P46"/>
  <sheetViews>
    <sheetView workbookViewId="0">
      <selection activeCell="F30" sqref="F30"/>
    </sheetView>
  </sheetViews>
  <sheetFormatPr defaultRowHeight="15"/>
  <cols>
    <col min="2" max="2" width="12.85546875" bestFit="1" customWidth="1"/>
    <col min="4" max="4" width="12.7109375" bestFit="1" customWidth="1"/>
    <col min="5" max="5" width="13.5703125" bestFit="1" customWidth="1"/>
    <col min="6" max="6" width="12.28515625" bestFit="1" customWidth="1"/>
    <col min="7" max="7" width="14" bestFit="1" customWidth="1"/>
    <col min="8" max="8" width="20.28515625" bestFit="1" customWidth="1"/>
    <col min="9" max="9" width="15" bestFit="1" customWidth="1"/>
    <col min="10" max="10" width="21.85546875" bestFit="1" customWidth="1"/>
    <col min="11" max="11" width="14.42578125" bestFit="1" customWidth="1"/>
    <col min="13" max="13" width="16.42578125" bestFit="1" customWidth="1"/>
    <col min="15" max="15" width="12.140625" bestFit="1" customWidth="1"/>
  </cols>
  <sheetData>
    <row r="1" spans="1:16">
      <c r="A1" s="29" t="s">
        <v>0</v>
      </c>
      <c r="B1" s="29" t="s">
        <v>1</v>
      </c>
      <c r="C1" s="29" t="s">
        <v>2</v>
      </c>
      <c r="D1" s="29" t="s">
        <v>1871</v>
      </c>
      <c r="E1" s="29" t="s">
        <v>1872</v>
      </c>
      <c r="F1" s="29" t="s">
        <v>4</v>
      </c>
      <c r="G1" s="29" t="s">
        <v>1841</v>
      </c>
      <c r="H1" s="29" t="s">
        <v>2001</v>
      </c>
      <c r="I1" s="29" t="s">
        <v>6</v>
      </c>
      <c r="J1" s="29" t="s">
        <v>1994</v>
      </c>
      <c r="K1" s="29" t="s">
        <v>2004</v>
      </c>
    </row>
    <row r="2" spans="1:16">
      <c r="A2" t="s">
        <v>1971</v>
      </c>
      <c r="B2" t="s">
        <v>1972</v>
      </c>
      <c r="C2" t="s">
        <v>1973</v>
      </c>
      <c r="D2" t="s">
        <v>1268</v>
      </c>
      <c r="E2" s="30" t="s">
        <v>1853</v>
      </c>
      <c r="F2" s="45" t="s">
        <v>29</v>
      </c>
      <c r="G2" s="69" t="s">
        <v>1844</v>
      </c>
      <c r="H2" s="69" t="s">
        <v>2003</v>
      </c>
      <c r="I2">
        <v>30</v>
      </c>
      <c r="J2">
        <v>18</v>
      </c>
      <c r="K2">
        <v>28</v>
      </c>
      <c r="M2" t="s">
        <v>1972</v>
      </c>
      <c r="N2" t="s">
        <v>67</v>
      </c>
      <c r="O2" t="s">
        <v>68</v>
      </c>
      <c r="P2" t="s">
        <v>69</v>
      </c>
    </row>
    <row r="3" spans="1:16">
      <c r="A3" t="s">
        <v>1990</v>
      </c>
      <c r="B3" t="s">
        <v>1972</v>
      </c>
      <c r="C3" t="s">
        <v>1991</v>
      </c>
      <c r="D3" t="s">
        <v>1733</v>
      </c>
      <c r="E3" s="41" t="s">
        <v>1967</v>
      </c>
      <c r="F3" s="45" t="s">
        <v>29</v>
      </c>
      <c r="G3" s="69" t="s">
        <v>1844</v>
      </c>
      <c r="H3" s="69" t="s">
        <v>2003</v>
      </c>
      <c r="I3">
        <v>22</v>
      </c>
      <c r="J3" s="47">
        <v>15</v>
      </c>
      <c r="K3">
        <v>18</v>
      </c>
      <c r="M3" t="s">
        <v>72</v>
      </c>
      <c r="N3" t="s">
        <v>74</v>
      </c>
      <c r="P3" t="s">
        <v>1992</v>
      </c>
    </row>
    <row r="4" spans="1:16">
      <c r="A4" t="s">
        <v>1974</v>
      </c>
      <c r="B4" t="s">
        <v>1972</v>
      </c>
      <c r="C4" t="s">
        <v>1975</v>
      </c>
      <c r="D4" t="s">
        <v>2005</v>
      </c>
      <c r="E4" s="30" t="s">
        <v>1853</v>
      </c>
      <c r="F4" s="45" t="s">
        <v>29</v>
      </c>
      <c r="G4" s="69" t="s">
        <v>2019</v>
      </c>
      <c r="H4" s="30" t="s">
        <v>2002</v>
      </c>
      <c r="I4">
        <v>30</v>
      </c>
      <c r="J4">
        <v>20</v>
      </c>
      <c r="K4">
        <v>30</v>
      </c>
      <c r="M4" t="s">
        <v>79</v>
      </c>
      <c r="N4" t="s">
        <v>81</v>
      </c>
      <c r="O4" t="s">
        <v>1993</v>
      </c>
      <c r="P4" t="s">
        <v>83</v>
      </c>
    </row>
    <row r="5" spans="1:16">
      <c r="A5" t="s">
        <v>1976</v>
      </c>
      <c r="B5" t="s">
        <v>1972</v>
      </c>
      <c r="C5" t="s">
        <v>1977</v>
      </c>
      <c r="D5" t="s">
        <v>2006</v>
      </c>
      <c r="E5" s="30" t="s">
        <v>1853</v>
      </c>
      <c r="F5" s="45" t="s">
        <v>29</v>
      </c>
      <c r="G5" s="69" t="s">
        <v>1843</v>
      </c>
      <c r="H5" s="30" t="s">
        <v>2002</v>
      </c>
      <c r="I5">
        <v>40</v>
      </c>
      <c r="J5">
        <v>30</v>
      </c>
      <c r="K5">
        <v>36</v>
      </c>
      <c r="M5" t="s">
        <v>1970</v>
      </c>
      <c r="N5" t="s">
        <v>74</v>
      </c>
      <c r="P5" t="s">
        <v>1992</v>
      </c>
    </row>
    <row r="6" spans="1:16">
      <c r="A6" t="s">
        <v>1978</v>
      </c>
      <c r="B6" t="s">
        <v>1972</v>
      </c>
      <c r="C6" t="s">
        <v>1979</v>
      </c>
      <c r="D6" t="s">
        <v>2007</v>
      </c>
      <c r="E6" s="30" t="s">
        <v>1853</v>
      </c>
      <c r="F6" s="45" t="s">
        <v>29</v>
      </c>
      <c r="G6" s="69" t="s">
        <v>1843</v>
      </c>
      <c r="H6" s="30" t="s">
        <v>2002</v>
      </c>
      <c r="I6">
        <v>28</v>
      </c>
      <c r="J6">
        <v>18</v>
      </c>
      <c r="K6">
        <v>21</v>
      </c>
    </row>
    <row r="7" spans="1:16">
      <c r="A7" t="s">
        <v>1980</v>
      </c>
      <c r="B7" t="s">
        <v>1972</v>
      </c>
      <c r="C7" t="s">
        <v>1981</v>
      </c>
      <c r="D7" t="s">
        <v>2008</v>
      </c>
      <c r="E7" s="41" t="s">
        <v>1967</v>
      </c>
      <c r="F7" s="45" t="s">
        <v>29</v>
      </c>
      <c r="G7" s="69" t="s">
        <v>2019</v>
      </c>
      <c r="H7" s="30" t="s">
        <v>2002</v>
      </c>
      <c r="I7">
        <v>34</v>
      </c>
      <c r="J7">
        <v>24</v>
      </c>
      <c r="K7">
        <v>26</v>
      </c>
    </row>
    <row r="8" spans="1:16">
      <c r="A8" t="s">
        <v>1982</v>
      </c>
      <c r="B8" t="s">
        <v>1972</v>
      </c>
      <c r="C8" t="s">
        <v>1983</v>
      </c>
      <c r="D8" t="s">
        <v>2009</v>
      </c>
      <c r="E8" s="41" t="s">
        <v>1967</v>
      </c>
      <c r="F8" s="45" t="s">
        <v>29</v>
      </c>
      <c r="G8" s="69" t="s">
        <v>1843</v>
      </c>
      <c r="H8" s="30" t="s">
        <v>2002</v>
      </c>
      <c r="I8">
        <v>20</v>
      </c>
      <c r="J8">
        <v>20</v>
      </c>
      <c r="K8">
        <v>20</v>
      </c>
    </row>
    <row r="9" spans="1:16">
      <c r="A9" t="s">
        <v>1984</v>
      </c>
      <c r="B9" t="s">
        <v>1972</v>
      </c>
      <c r="C9" t="s">
        <v>1985</v>
      </c>
      <c r="D9" t="s">
        <v>2009</v>
      </c>
      <c r="E9" s="41" t="s">
        <v>1967</v>
      </c>
      <c r="F9" s="45" t="s">
        <v>29</v>
      </c>
      <c r="G9" s="69" t="s">
        <v>1843</v>
      </c>
      <c r="H9" s="30" t="s">
        <v>2002</v>
      </c>
      <c r="I9">
        <v>32</v>
      </c>
      <c r="J9">
        <v>21</v>
      </c>
      <c r="K9">
        <v>22</v>
      </c>
    </row>
    <row r="10" spans="1:16">
      <c r="A10" t="s">
        <v>1986</v>
      </c>
      <c r="B10" t="s">
        <v>1972</v>
      </c>
      <c r="C10" t="s">
        <v>1987</v>
      </c>
      <c r="D10" t="s">
        <v>2010</v>
      </c>
      <c r="E10" s="30" t="s">
        <v>1853</v>
      </c>
      <c r="F10" s="45" t="s">
        <v>29</v>
      </c>
      <c r="G10" s="69" t="s">
        <v>1845</v>
      </c>
      <c r="H10" s="30" t="s">
        <v>2002</v>
      </c>
      <c r="I10">
        <v>32</v>
      </c>
      <c r="J10">
        <v>22</v>
      </c>
      <c r="K10">
        <v>26</v>
      </c>
    </row>
    <row r="11" spans="1:16">
      <c r="A11" t="s">
        <v>1988</v>
      </c>
      <c r="B11" t="s">
        <v>1972</v>
      </c>
      <c r="C11" t="s">
        <v>1989</v>
      </c>
      <c r="D11" t="s">
        <v>2007</v>
      </c>
      <c r="E11" s="30" t="s">
        <v>1853</v>
      </c>
      <c r="F11" s="45" t="s">
        <v>29</v>
      </c>
      <c r="G11" s="69" t="s">
        <v>1843</v>
      </c>
      <c r="H11" s="30" t="s">
        <v>2002</v>
      </c>
      <c r="I11">
        <v>28</v>
      </c>
      <c r="J11">
        <v>19</v>
      </c>
      <c r="K11">
        <v>20</v>
      </c>
    </row>
    <row r="12" spans="1:16">
      <c r="H12" s="45"/>
    </row>
    <row r="13" spans="1:16">
      <c r="H13" s="45"/>
    </row>
    <row r="14" spans="1:16">
      <c r="H14" s="45"/>
    </row>
    <row r="15" spans="1:16">
      <c r="H15" s="45"/>
    </row>
    <row r="16" spans="1:16">
      <c r="H16" s="45"/>
    </row>
    <row r="17" spans="8:8">
      <c r="H17" s="45"/>
    </row>
    <row r="18" spans="8:8">
      <c r="H18" s="45"/>
    </row>
    <row r="19" spans="8:8">
      <c r="H19" s="45"/>
    </row>
    <row r="20" spans="8:8">
      <c r="H20" s="45"/>
    </row>
    <row r="21" spans="8:8">
      <c r="H21" s="45"/>
    </row>
    <row r="22" spans="8:8">
      <c r="H22" s="45"/>
    </row>
    <row r="23" spans="8:8">
      <c r="H23" s="45"/>
    </row>
    <row r="24" spans="8:8">
      <c r="H24" s="45"/>
    </row>
    <row r="25" spans="8:8">
      <c r="H25" s="45"/>
    </row>
    <row r="26" spans="8:8">
      <c r="H26" s="45"/>
    </row>
    <row r="27" spans="8:8">
      <c r="H27" s="45"/>
    </row>
    <row r="28" spans="8:8">
      <c r="H28" s="45"/>
    </row>
    <row r="29" spans="8:8">
      <c r="H29" s="45"/>
    </row>
    <row r="30" spans="8:8">
      <c r="H30" s="45"/>
    </row>
    <row r="31" spans="8:8">
      <c r="H31" s="45"/>
    </row>
    <row r="32" spans="8:8">
      <c r="H32" s="45"/>
    </row>
    <row r="33" spans="8:8">
      <c r="H33" s="45"/>
    </row>
    <row r="34" spans="8:8">
      <c r="H34" s="45"/>
    </row>
    <row r="35" spans="8:8">
      <c r="H35" s="45"/>
    </row>
    <row r="36" spans="8:8">
      <c r="H36" s="45"/>
    </row>
    <row r="37" spans="8:8">
      <c r="H37" s="45"/>
    </row>
    <row r="38" spans="8:8">
      <c r="H38" s="45"/>
    </row>
    <row r="39" spans="8:8">
      <c r="H39" s="45"/>
    </row>
    <row r="40" spans="8:8">
      <c r="H40" s="45"/>
    </row>
    <row r="41" spans="8:8">
      <c r="H41" s="45"/>
    </row>
    <row r="42" spans="8:8">
      <c r="H42" s="45"/>
    </row>
    <row r="43" spans="8:8">
      <c r="H43" s="45"/>
    </row>
    <row r="44" spans="8:8">
      <c r="H44" s="45"/>
    </row>
    <row r="45" spans="8:8">
      <c r="H45" s="45"/>
    </row>
    <row r="46" spans="8:8">
      <c r="H46" s="45"/>
    </row>
  </sheetData>
  <autoFilter ref="A1:K46" xr:uid="{2572551A-D4A4-4B1E-A5F6-5EF56D1E05DC}">
    <sortState xmlns:xlrd2="http://schemas.microsoft.com/office/spreadsheetml/2017/richdata2" ref="A2:K46">
      <sortCondition ref="A1:A4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S1</vt:lpstr>
      <vt:lpstr>Table S2</vt:lpstr>
      <vt:lpstr>Table S3</vt:lpstr>
      <vt:lpstr>Table S4</vt:lpstr>
      <vt:lpstr>Table S5</vt:lpstr>
      <vt:lpstr>Table S6</vt:lpstr>
      <vt:lpstr>Table S7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Sommer</dc:creator>
  <cp:lastModifiedBy>ANDREW SOMMER</cp:lastModifiedBy>
  <dcterms:created xsi:type="dcterms:W3CDTF">2024-05-17T16:00:14Z</dcterms:created>
  <dcterms:modified xsi:type="dcterms:W3CDTF">2024-10-30T15:21:51Z</dcterms:modified>
</cp:coreProperties>
</file>