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a\OneDrive\Documents\GitHub\wyeomyia-niche-construction\individual oviposition analyses\"/>
    </mc:Choice>
  </mc:AlternateContent>
  <xr:revisionPtr revIDLastSave="0" documentId="13_ncr:1_{92756437-E86B-463F-93D3-EAD0BACFD53E}" xr6:coauthVersionLast="47" xr6:coauthVersionMax="47" xr10:uidLastSave="{00000000-0000-0000-0000-000000000000}"/>
  <bookViews>
    <workbookView xWindow="-108" yWindow="-108" windowWidth="23256" windowHeight="13896" xr2:uid="{2E6617F1-3162-46F0-B69B-7FD03199951D}"/>
  </bookViews>
  <sheets>
    <sheet name="pivot_count_sign" sheetId="1" r:id="rId1"/>
    <sheet name="just positive pup" sheetId="5" r:id="rId2"/>
  </sheets>
  <calcPr calcId="191029"/>
  <pivotCaches>
    <pivotCache cacheId="0" r:id="rId3"/>
    <pivotCache cacheId="2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5" i="1" l="1"/>
  <c r="AR14" i="1"/>
  <c r="AR13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15" i="1"/>
  <c r="G116" i="5"/>
  <c r="G115" i="5"/>
  <c r="H108" i="5"/>
  <c r="I102" i="5"/>
  <c r="H102" i="5"/>
  <c r="G103" i="5"/>
  <c r="G102" i="5"/>
  <c r="J100" i="5"/>
  <c r="I100" i="5"/>
  <c r="H100" i="5"/>
  <c r="G100" i="5"/>
  <c r="L98" i="5"/>
  <c r="M98" i="5"/>
  <c r="N98" i="5"/>
  <c r="O98" i="5"/>
  <c r="P98" i="5"/>
  <c r="K98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P2" i="5"/>
  <c r="O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8" i="5"/>
  <c r="L59" i="5"/>
  <c r="L60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2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0" i="5"/>
  <c r="K59" i="5"/>
  <c r="K58" i="5"/>
  <c r="K56" i="5"/>
  <c r="K55" i="5"/>
  <c r="K5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2" i="5"/>
  <c r="J99" i="5"/>
  <c r="I99" i="5"/>
  <c r="H99" i="5"/>
  <c r="G99" i="5"/>
  <c r="DJ100" i="1"/>
  <c r="DY83" i="1"/>
  <c r="DT44" i="1"/>
  <c r="DM96" i="1"/>
  <c r="DM59" i="1"/>
  <c r="BG202" i="1"/>
  <c r="CM9" i="1"/>
  <c r="CN9" i="1"/>
  <c r="CM10" i="1"/>
  <c r="CN10" i="1"/>
  <c r="CM11" i="1"/>
  <c r="CN11" i="1" s="1"/>
  <c r="CM12" i="1"/>
  <c r="CN12" i="1"/>
  <c r="CM13" i="1"/>
  <c r="CN13" i="1" s="1"/>
  <c r="CM14" i="1"/>
  <c r="CN14" i="1"/>
  <c r="CM15" i="1"/>
  <c r="CN15" i="1"/>
  <c r="CM16" i="1"/>
  <c r="CN16" i="1"/>
  <c r="CM17" i="1"/>
  <c r="CN17" i="1"/>
  <c r="CM18" i="1"/>
  <c r="CN18" i="1"/>
  <c r="CM19" i="1"/>
  <c r="CN19" i="1"/>
  <c r="CM20" i="1"/>
  <c r="CN20" i="1"/>
  <c r="CM21" i="1"/>
  <c r="CN21" i="1"/>
  <c r="CM22" i="1"/>
  <c r="CN22" i="1"/>
  <c r="CM23" i="1"/>
  <c r="CN23" i="1"/>
  <c r="CM24" i="1"/>
  <c r="CN24" i="1"/>
  <c r="CM25" i="1"/>
  <c r="CN25" i="1"/>
  <c r="CM26" i="1"/>
  <c r="CN26" i="1"/>
  <c r="CM27" i="1"/>
  <c r="CN27" i="1"/>
  <c r="CM28" i="1"/>
  <c r="CN28" i="1"/>
  <c r="CM29" i="1"/>
  <c r="CN29" i="1"/>
  <c r="CM30" i="1"/>
  <c r="CN30" i="1"/>
  <c r="CM31" i="1"/>
  <c r="CN31" i="1"/>
  <c r="CM32" i="1"/>
  <c r="CN32" i="1"/>
  <c r="CM33" i="1"/>
  <c r="CN33" i="1"/>
  <c r="CM34" i="1"/>
  <c r="CN34" i="1"/>
  <c r="CM35" i="1"/>
  <c r="CN35" i="1"/>
  <c r="CM36" i="1"/>
  <c r="CN36" i="1"/>
  <c r="CM37" i="1"/>
  <c r="CN37" i="1"/>
  <c r="CM38" i="1"/>
  <c r="CN38" i="1"/>
  <c r="CM39" i="1"/>
  <c r="CN39" i="1"/>
  <c r="CM40" i="1"/>
  <c r="CN40" i="1"/>
  <c r="CM41" i="1"/>
  <c r="CN41" i="1"/>
  <c r="CM42" i="1"/>
  <c r="CN42" i="1"/>
  <c r="CM43" i="1"/>
  <c r="CN43" i="1"/>
  <c r="CM44" i="1"/>
  <c r="CN44" i="1"/>
  <c r="CM45" i="1"/>
  <c r="CN45" i="1"/>
  <c r="CM46" i="1"/>
  <c r="CN46" i="1"/>
  <c r="CM47" i="1"/>
  <c r="CN47" i="1"/>
  <c r="CM48" i="1"/>
  <c r="CN48" i="1"/>
  <c r="CM49" i="1"/>
  <c r="CN49" i="1"/>
  <c r="CM50" i="1"/>
  <c r="CN50" i="1"/>
  <c r="CM51" i="1"/>
  <c r="CN51" i="1"/>
  <c r="CM52" i="1"/>
  <c r="CN52" i="1"/>
  <c r="CM53" i="1"/>
  <c r="CN53" i="1"/>
  <c r="CM54" i="1"/>
  <c r="CN54" i="1"/>
  <c r="CM55" i="1"/>
  <c r="CN55" i="1"/>
  <c r="CM56" i="1"/>
  <c r="CN56" i="1"/>
  <c r="CM57" i="1"/>
  <c r="CN57" i="1"/>
  <c r="CM58" i="1"/>
  <c r="CN58" i="1"/>
  <c r="CM59" i="1"/>
  <c r="CN59" i="1"/>
  <c r="CM60" i="1"/>
  <c r="CN60" i="1"/>
  <c r="CM61" i="1"/>
  <c r="CN61" i="1"/>
  <c r="CM62" i="1"/>
  <c r="CN62" i="1"/>
  <c r="CM63" i="1"/>
  <c r="CN63" i="1"/>
  <c r="CM64" i="1"/>
  <c r="CN64" i="1"/>
  <c r="CM65" i="1"/>
  <c r="CN65" i="1"/>
  <c r="CM66" i="1"/>
  <c r="CN66" i="1" s="1"/>
  <c r="CM67" i="1"/>
  <c r="CN67" i="1"/>
  <c r="CM68" i="1"/>
  <c r="CN68" i="1"/>
  <c r="CM69" i="1"/>
  <c r="CN69" i="1"/>
  <c r="CM70" i="1"/>
  <c r="CN70" i="1"/>
  <c r="CM71" i="1"/>
  <c r="CN71" i="1"/>
  <c r="CM72" i="1"/>
  <c r="CN72" i="1"/>
  <c r="CM73" i="1"/>
  <c r="CN73" i="1"/>
  <c r="CM74" i="1"/>
  <c r="CN74" i="1"/>
  <c r="CM75" i="1"/>
  <c r="CN75" i="1" s="1"/>
  <c r="CM76" i="1"/>
  <c r="CN76" i="1"/>
  <c r="CM77" i="1"/>
  <c r="CN77" i="1"/>
  <c r="CM78" i="1"/>
  <c r="CN78" i="1"/>
  <c r="CM79" i="1"/>
  <c r="CN79" i="1"/>
  <c r="CM80" i="1"/>
  <c r="CN80" i="1"/>
  <c r="CM81" i="1"/>
  <c r="CN81" i="1"/>
  <c r="CM82" i="1"/>
  <c r="CN82" i="1"/>
  <c r="CM83" i="1"/>
  <c r="CN83" i="1"/>
  <c r="CM84" i="1"/>
  <c r="CN84" i="1"/>
  <c r="CM85" i="1"/>
  <c r="CN85" i="1"/>
  <c r="CM86" i="1"/>
  <c r="CN86" i="1"/>
  <c r="CM87" i="1"/>
  <c r="CN87" i="1"/>
  <c r="CM88" i="1"/>
  <c r="CN88" i="1"/>
  <c r="CM89" i="1"/>
  <c r="CN89" i="1"/>
  <c r="CM90" i="1"/>
  <c r="CN90" i="1"/>
  <c r="CM91" i="1"/>
  <c r="CN91" i="1"/>
  <c r="CM92" i="1"/>
  <c r="CN92" i="1"/>
  <c r="CM93" i="1"/>
  <c r="CN93" i="1"/>
  <c r="CM94" i="1"/>
  <c r="CN94" i="1"/>
  <c r="CM95" i="1"/>
  <c r="CN95" i="1"/>
  <c r="CM96" i="1"/>
  <c r="CN96" i="1"/>
  <c r="CM97" i="1"/>
  <c r="CN97" i="1"/>
  <c r="CM98" i="1"/>
  <c r="CN98" i="1"/>
  <c r="CM99" i="1"/>
  <c r="CN99" i="1"/>
  <c r="CM100" i="1"/>
  <c r="CN100" i="1" s="1"/>
  <c r="CM101" i="1"/>
  <c r="CN101" i="1"/>
  <c r="CM102" i="1"/>
  <c r="CN102" i="1"/>
  <c r="CM103" i="1"/>
  <c r="CN103" i="1"/>
  <c r="CM104" i="1"/>
  <c r="CN104" i="1"/>
  <c r="CM105" i="1"/>
  <c r="CN105" i="1"/>
  <c r="CM106" i="1"/>
  <c r="CN106" i="1"/>
  <c r="CM107" i="1"/>
  <c r="CN107" i="1"/>
  <c r="CM108" i="1"/>
  <c r="CN108" i="1"/>
  <c r="CM109" i="1"/>
  <c r="CN109" i="1"/>
  <c r="CM110" i="1"/>
  <c r="CN110" i="1"/>
  <c r="CM111" i="1"/>
  <c r="CN111" i="1"/>
  <c r="CM112" i="1"/>
  <c r="CN112" i="1"/>
  <c r="CM113" i="1"/>
  <c r="CN113" i="1"/>
  <c r="CM114" i="1"/>
  <c r="CN114" i="1"/>
  <c r="CM115" i="1"/>
  <c r="CN115" i="1"/>
  <c r="CM116" i="1"/>
  <c r="CN116" i="1"/>
  <c r="CM117" i="1"/>
  <c r="CN117" i="1"/>
  <c r="CM118" i="1"/>
  <c r="CN118" i="1"/>
  <c r="CM119" i="1"/>
  <c r="CN119" i="1"/>
  <c r="CM120" i="1"/>
  <c r="CN120" i="1"/>
  <c r="CM121" i="1"/>
  <c r="CN121" i="1"/>
  <c r="CM122" i="1"/>
  <c r="CN122" i="1"/>
  <c r="CM123" i="1"/>
  <c r="CN123" i="1"/>
  <c r="CM124" i="1"/>
  <c r="CN124" i="1"/>
  <c r="CM125" i="1"/>
  <c r="CN125" i="1"/>
  <c r="CM126" i="1"/>
  <c r="CN126" i="1"/>
  <c r="CM127" i="1"/>
  <c r="CN127" i="1"/>
  <c r="CM128" i="1"/>
  <c r="CN128" i="1"/>
  <c r="CM129" i="1"/>
  <c r="CN129" i="1"/>
  <c r="CM130" i="1"/>
  <c r="CN130" i="1"/>
  <c r="CM131" i="1"/>
  <c r="CN131" i="1"/>
  <c r="CM132" i="1"/>
  <c r="CN132" i="1"/>
  <c r="CM133" i="1"/>
  <c r="CN133" i="1"/>
  <c r="CM134" i="1"/>
  <c r="CN134" i="1"/>
  <c r="CM135" i="1"/>
  <c r="CN135" i="1"/>
  <c r="CM136" i="1"/>
  <c r="CN136" i="1"/>
  <c r="CM137" i="1"/>
  <c r="CN137" i="1"/>
  <c r="CM138" i="1"/>
  <c r="CN138" i="1"/>
  <c r="CM139" i="1"/>
  <c r="CN139" i="1"/>
  <c r="CM140" i="1"/>
  <c r="CN140" i="1"/>
  <c r="CM141" i="1"/>
  <c r="CN141" i="1"/>
  <c r="CM142" i="1"/>
  <c r="CN142" i="1"/>
  <c r="CM143" i="1"/>
  <c r="CN143" i="1"/>
  <c r="CM144" i="1"/>
  <c r="CN144" i="1"/>
  <c r="CM145" i="1"/>
  <c r="CN145" i="1"/>
  <c r="CM146" i="1"/>
  <c r="CN146" i="1"/>
  <c r="CM147" i="1"/>
  <c r="CN147" i="1"/>
  <c r="CM148" i="1"/>
  <c r="CN148" i="1"/>
  <c r="CM149" i="1"/>
  <c r="CN149" i="1"/>
  <c r="CM150" i="1"/>
  <c r="CN150" i="1"/>
  <c r="CM151" i="1"/>
  <c r="CN151" i="1"/>
  <c r="CM152" i="1"/>
  <c r="CN152" i="1"/>
  <c r="CM153" i="1"/>
  <c r="CN153" i="1"/>
  <c r="CM154" i="1"/>
  <c r="CN154" i="1"/>
  <c r="CM155" i="1"/>
  <c r="CN155" i="1"/>
  <c r="CM156" i="1"/>
  <c r="CN156" i="1"/>
  <c r="CM157" i="1"/>
  <c r="CN157" i="1"/>
  <c r="CM158" i="1"/>
  <c r="CN158" i="1"/>
  <c r="CM159" i="1"/>
  <c r="CN159" i="1"/>
  <c r="CM160" i="1"/>
  <c r="CN160" i="1"/>
  <c r="CM161" i="1"/>
  <c r="CN161" i="1"/>
  <c r="CM162" i="1"/>
  <c r="CN162" i="1"/>
  <c r="CM163" i="1"/>
  <c r="CN163" i="1"/>
  <c r="CM164" i="1"/>
  <c r="CN164" i="1"/>
  <c r="CM165" i="1"/>
  <c r="CN165" i="1"/>
  <c r="CM166" i="1"/>
  <c r="CN166" i="1"/>
  <c r="CM167" i="1"/>
  <c r="CN167" i="1"/>
  <c r="CM168" i="1"/>
  <c r="CN168" i="1"/>
  <c r="CM169" i="1"/>
  <c r="CN169" i="1"/>
  <c r="CM170" i="1"/>
  <c r="CN170" i="1"/>
  <c r="CM171" i="1"/>
  <c r="CN171" i="1"/>
  <c r="CM172" i="1"/>
  <c r="CN172" i="1"/>
  <c r="CM173" i="1"/>
  <c r="CN173" i="1"/>
  <c r="CM174" i="1"/>
  <c r="CN174" i="1"/>
  <c r="CM175" i="1"/>
  <c r="CN175" i="1"/>
  <c r="CM176" i="1"/>
  <c r="CN176" i="1"/>
  <c r="CM177" i="1"/>
  <c r="CN177" i="1"/>
  <c r="CM178" i="1"/>
  <c r="CN178" i="1"/>
  <c r="CM179" i="1"/>
  <c r="CN179" i="1"/>
  <c r="CM180" i="1"/>
  <c r="CN180" i="1"/>
  <c r="CM181" i="1"/>
  <c r="CN181" i="1"/>
  <c r="CM182" i="1"/>
  <c r="CN182" i="1"/>
  <c r="CM183" i="1"/>
  <c r="CN183" i="1"/>
  <c r="CM184" i="1"/>
  <c r="CN184" i="1"/>
  <c r="CM185" i="1"/>
  <c r="CN185" i="1"/>
  <c r="CM186" i="1"/>
  <c r="CN186" i="1"/>
  <c r="CM187" i="1"/>
  <c r="CN187" i="1"/>
  <c r="CM188" i="1"/>
  <c r="CN188" i="1"/>
  <c r="CM189" i="1"/>
  <c r="CN189" i="1"/>
  <c r="CM190" i="1"/>
  <c r="CN190" i="1"/>
  <c r="CM191" i="1"/>
  <c r="CN191" i="1"/>
  <c r="CM192" i="1"/>
  <c r="CN192" i="1"/>
  <c r="CM193" i="1"/>
  <c r="CN193" i="1"/>
  <c r="CM194" i="1"/>
  <c r="CN194" i="1"/>
  <c r="CM195" i="1"/>
  <c r="CN195" i="1"/>
  <c r="CM196" i="1"/>
  <c r="CN196" i="1"/>
  <c r="CN8" i="1"/>
  <c r="CM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8" i="1"/>
  <c r="Y51" i="1"/>
  <c r="AA51" i="1"/>
  <c r="AB51" i="1"/>
  <c r="BR10" i="1"/>
  <c r="BR46" i="1"/>
  <c r="BR51" i="1"/>
  <c r="BR53" i="1"/>
  <c r="BR82" i="1"/>
  <c r="BR87" i="1"/>
  <c r="BR89" i="1"/>
  <c r="BR118" i="1"/>
  <c r="BR123" i="1"/>
  <c r="BR125" i="1"/>
  <c r="BR154" i="1"/>
  <c r="BR159" i="1"/>
  <c r="BR161" i="1"/>
  <c r="BR189" i="1"/>
  <c r="BR190" i="1"/>
  <c r="BR195" i="1"/>
  <c r="BQ9" i="1"/>
  <c r="BR9" i="1" s="1"/>
  <c r="BQ10" i="1"/>
  <c r="BQ11" i="1"/>
  <c r="BR11" i="1" s="1"/>
  <c r="BQ12" i="1"/>
  <c r="BR12" i="1" s="1"/>
  <c r="BQ13" i="1"/>
  <c r="BR13" i="1" s="1"/>
  <c r="BQ14" i="1"/>
  <c r="BR14" i="1" s="1"/>
  <c r="BQ15" i="1"/>
  <c r="BR15" i="1" s="1"/>
  <c r="BQ16" i="1"/>
  <c r="BR16" i="1" s="1"/>
  <c r="BQ17" i="1"/>
  <c r="BR17" i="1" s="1"/>
  <c r="BQ18" i="1"/>
  <c r="BR18" i="1" s="1"/>
  <c r="BQ19" i="1"/>
  <c r="BR19" i="1" s="1"/>
  <c r="BQ20" i="1"/>
  <c r="BR20" i="1" s="1"/>
  <c r="BQ21" i="1"/>
  <c r="BR21" i="1" s="1"/>
  <c r="BQ22" i="1"/>
  <c r="BR22" i="1" s="1"/>
  <c r="BQ23" i="1"/>
  <c r="BR23" i="1" s="1"/>
  <c r="BQ24" i="1"/>
  <c r="BR24" i="1" s="1"/>
  <c r="BQ25" i="1"/>
  <c r="BR25" i="1" s="1"/>
  <c r="BQ26" i="1"/>
  <c r="BR26" i="1" s="1"/>
  <c r="BQ27" i="1"/>
  <c r="BR27" i="1" s="1"/>
  <c r="BQ28" i="1"/>
  <c r="BR28" i="1" s="1"/>
  <c r="BQ29" i="1"/>
  <c r="BR29" i="1" s="1"/>
  <c r="BQ30" i="1"/>
  <c r="BR30" i="1" s="1"/>
  <c r="BQ31" i="1"/>
  <c r="BR31" i="1" s="1"/>
  <c r="BQ32" i="1"/>
  <c r="BR32" i="1" s="1"/>
  <c r="BQ33" i="1"/>
  <c r="BR33" i="1" s="1"/>
  <c r="BQ34" i="1"/>
  <c r="BR34" i="1" s="1"/>
  <c r="BQ35" i="1"/>
  <c r="BR35" i="1" s="1"/>
  <c r="BQ36" i="1"/>
  <c r="BR36" i="1" s="1"/>
  <c r="BQ37" i="1"/>
  <c r="BR37" i="1" s="1"/>
  <c r="BQ38" i="1"/>
  <c r="BR38" i="1" s="1"/>
  <c r="BQ39" i="1"/>
  <c r="BR39" i="1" s="1"/>
  <c r="BQ40" i="1"/>
  <c r="BR40" i="1" s="1"/>
  <c r="BQ41" i="1"/>
  <c r="BR41" i="1" s="1"/>
  <c r="BQ42" i="1"/>
  <c r="BR42" i="1" s="1"/>
  <c r="BQ43" i="1"/>
  <c r="BR43" i="1" s="1"/>
  <c r="BQ44" i="1"/>
  <c r="BR44" i="1" s="1"/>
  <c r="BQ45" i="1"/>
  <c r="BR45" i="1" s="1"/>
  <c r="BQ46" i="1"/>
  <c r="BQ47" i="1"/>
  <c r="BR47" i="1" s="1"/>
  <c r="BQ48" i="1"/>
  <c r="BR48" i="1" s="1"/>
  <c r="BQ49" i="1"/>
  <c r="BR49" i="1" s="1"/>
  <c r="BQ50" i="1"/>
  <c r="BR50" i="1" s="1"/>
  <c r="BQ51" i="1"/>
  <c r="BQ52" i="1"/>
  <c r="BR52" i="1" s="1"/>
  <c r="BQ53" i="1"/>
  <c r="BQ54" i="1"/>
  <c r="BR54" i="1" s="1"/>
  <c r="BQ55" i="1"/>
  <c r="BR55" i="1" s="1"/>
  <c r="BQ56" i="1"/>
  <c r="BR56" i="1" s="1"/>
  <c r="BQ57" i="1"/>
  <c r="BR57" i="1" s="1"/>
  <c r="BQ58" i="1"/>
  <c r="BR58" i="1" s="1"/>
  <c r="BQ59" i="1"/>
  <c r="BR59" i="1" s="1"/>
  <c r="BQ60" i="1"/>
  <c r="BR60" i="1" s="1"/>
  <c r="BQ61" i="1"/>
  <c r="BR61" i="1" s="1"/>
  <c r="BQ62" i="1"/>
  <c r="BR62" i="1" s="1"/>
  <c r="BQ63" i="1"/>
  <c r="BR63" i="1" s="1"/>
  <c r="BQ64" i="1"/>
  <c r="BR64" i="1" s="1"/>
  <c r="BQ65" i="1"/>
  <c r="BR65" i="1" s="1"/>
  <c r="BQ66" i="1"/>
  <c r="BR66" i="1" s="1"/>
  <c r="BQ67" i="1"/>
  <c r="BR67" i="1" s="1"/>
  <c r="BQ68" i="1"/>
  <c r="BR68" i="1" s="1"/>
  <c r="BQ69" i="1"/>
  <c r="BR69" i="1" s="1"/>
  <c r="BQ70" i="1"/>
  <c r="BR70" i="1" s="1"/>
  <c r="BQ71" i="1"/>
  <c r="BR71" i="1" s="1"/>
  <c r="BQ72" i="1"/>
  <c r="BR72" i="1" s="1"/>
  <c r="BQ73" i="1"/>
  <c r="BR73" i="1" s="1"/>
  <c r="BQ74" i="1"/>
  <c r="BR74" i="1" s="1"/>
  <c r="BQ75" i="1"/>
  <c r="BR75" i="1" s="1"/>
  <c r="BQ76" i="1"/>
  <c r="BR76" i="1" s="1"/>
  <c r="BQ77" i="1"/>
  <c r="BR77" i="1" s="1"/>
  <c r="BQ78" i="1"/>
  <c r="BR78" i="1" s="1"/>
  <c r="BQ79" i="1"/>
  <c r="BR79" i="1" s="1"/>
  <c r="BQ80" i="1"/>
  <c r="BR80" i="1" s="1"/>
  <c r="BQ81" i="1"/>
  <c r="BR81" i="1" s="1"/>
  <c r="BQ82" i="1"/>
  <c r="BQ83" i="1"/>
  <c r="BR83" i="1" s="1"/>
  <c r="BQ84" i="1"/>
  <c r="BR84" i="1" s="1"/>
  <c r="BQ85" i="1"/>
  <c r="BR85" i="1" s="1"/>
  <c r="BQ86" i="1"/>
  <c r="BR86" i="1" s="1"/>
  <c r="BQ87" i="1"/>
  <c r="BQ88" i="1"/>
  <c r="BR88" i="1" s="1"/>
  <c r="BQ89" i="1"/>
  <c r="BQ90" i="1"/>
  <c r="BR90" i="1" s="1"/>
  <c r="BQ91" i="1"/>
  <c r="BR91" i="1" s="1"/>
  <c r="BQ92" i="1"/>
  <c r="BR92" i="1" s="1"/>
  <c r="BQ93" i="1"/>
  <c r="BR93" i="1" s="1"/>
  <c r="BQ94" i="1"/>
  <c r="BR94" i="1" s="1"/>
  <c r="BQ95" i="1"/>
  <c r="BR95" i="1" s="1"/>
  <c r="BQ96" i="1"/>
  <c r="BR96" i="1" s="1"/>
  <c r="BQ97" i="1"/>
  <c r="BR97" i="1" s="1"/>
  <c r="BQ98" i="1"/>
  <c r="BR98" i="1" s="1"/>
  <c r="BQ99" i="1"/>
  <c r="BR99" i="1" s="1"/>
  <c r="BQ100" i="1"/>
  <c r="BR100" i="1" s="1"/>
  <c r="BQ101" i="1"/>
  <c r="BR101" i="1" s="1"/>
  <c r="BQ102" i="1"/>
  <c r="BR102" i="1" s="1"/>
  <c r="BQ103" i="1"/>
  <c r="BR103" i="1" s="1"/>
  <c r="BQ104" i="1"/>
  <c r="BR104" i="1" s="1"/>
  <c r="BQ105" i="1"/>
  <c r="BR105" i="1" s="1"/>
  <c r="BQ106" i="1"/>
  <c r="BR106" i="1" s="1"/>
  <c r="BQ107" i="1"/>
  <c r="BR107" i="1" s="1"/>
  <c r="BQ108" i="1"/>
  <c r="BR108" i="1" s="1"/>
  <c r="BQ109" i="1"/>
  <c r="BR109" i="1" s="1"/>
  <c r="BQ110" i="1"/>
  <c r="BR110" i="1" s="1"/>
  <c r="BQ111" i="1"/>
  <c r="BR111" i="1" s="1"/>
  <c r="BQ112" i="1"/>
  <c r="BR112" i="1" s="1"/>
  <c r="BQ113" i="1"/>
  <c r="BR113" i="1" s="1"/>
  <c r="BQ114" i="1"/>
  <c r="BR114" i="1" s="1"/>
  <c r="BQ115" i="1"/>
  <c r="BR115" i="1" s="1"/>
  <c r="BQ116" i="1"/>
  <c r="BR116" i="1" s="1"/>
  <c r="BQ117" i="1"/>
  <c r="BR117" i="1" s="1"/>
  <c r="BQ118" i="1"/>
  <c r="BQ119" i="1"/>
  <c r="BR119" i="1" s="1"/>
  <c r="BQ120" i="1"/>
  <c r="BR120" i="1" s="1"/>
  <c r="BQ121" i="1"/>
  <c r="BR121" i="1" s="1"/>
  <c r="BQ122" i="1"/>
  <c r="BR122" i="1" s="1"/>
  <c r="BQ123" i="1"/>
  <c r="BQ124" i="1"/>
  <c r="BR124" i="1" s="1"/>
  <c r="BQ125" i="1"/>
  <c r="BQ126" i="1"/>
  <c r="BR126" i="1" s="1"/>
  <c r="BQ127" i="1"/>
  <c r="BR127" i="1" s="1"/>
  <c r="BQ128" i="1"/>
  <c r="BR128" i="1" s="1"/>
  <c r="BQ129" i="1"/>
  <c r="BR129" i="1" s="1"/>
  <c r="BQ130" i="1"/>
  <c r="BR130" i="1" s="1"/>
  <c r="BQ131" i="1"/>
  <c r="BR131" i="1" s="1"/>
  <c r="BQ132" i="1"/>
  <c r="BR132" i="1" s="1"/>
  <c r="BQ133" i="1"/>
  <c r="BR133" i="1" s="1"/>
  <c r="BQ134" i="1"/>
  <c r="BR134" i="1" s="1"/>
  <c r="BQ135" i="1"/>
  <c r="BR135" i="1" s="1"/>
  <c r="BQ136" i="1"/>
  <c r="BR136" i="1" s="1"/>
  <c r="BQ137" i="1"/>
  <c r="BR137" i="1" s="1"/>
  <c r="BQ138" i="1"/>
  <c r="BR138" i="1" s="1"/>
  <c r="BQ139" i="1"/>
  <c r="BR139" i="1" s="1"/>
  <c r="BQ140" i="1"/>
  <c r="BR140" i="1" s="1"/>
  <c r="BQ141" i="1"/>
  <c r="BR141" i="1" s="1"/>
  <c r="BQ142" i="1"/>
  <c r="BR142" i="1" s="1"/>
  <c r="BQ143" i="1"/>
  <c r="BR143" i="1" s="1"/>
  <c r="BQ144" i="1"/>
  <c r="BR144" i="1" s="1"/>
  <c r="BQ145" i="1"/>
  <c r="BR145" i="1" s="1"/>
  <c r="BQ146" i="1"/>
  <c r="BR146" i="1" s="1"/>
  <c r="BQ147" i="1"/>
  <c r="BR147" i="1" s="1"/>
  <c r="BQ148" i="1"/>
  <c r="BR148" i="1" s="1"/>
  <c r="BQ149" i="1"/>
  <c r="BR149" i="1" s="1"/>
  <c r="BQ150" i="1"/>
  <c r="BR150" i="1" s="1"/>
  <c r="BQ151" i="1"/>
  <c r="BR151" i="1" s="1"/>
  <c r="BQ152" i="1"/>
  <c r="BR152" i="1" s="1"/>
  <c r="BQ153" i="1"/>
  <c r="BR153" i="1" s="1"/>
  <c r="BQ154" i="1"/>
  <c r="BQ155" i="1"/>
  <c r="BR155" i="1" s="1"/>
  <c r="BQ156" i="1"/>
  <c r="BR156" i="1" s="1"/>
  <c r="BQ157" i="1"/>
  <c r="BR157" i="1" s="1"/>
  <c r="BQ158" i="1"/>
  <c r="BR158" i="1" s="1"/>
  <c r="BQ159" i="1"/>
  <c r="BQ160" i="1"/>
  <c r="BR160" i="1" s="1"/>
  <c r="BQ161" i="1"/>
  <c r="BQ162" i="1"/>
  <c r="BR162" i="1" s="1"/>
  <c r="BQ163" i="1"/>
  <c r="BR163" i="1" s="1"/>
  <c r="BQ164" i="1"/>
  <c r="BR164" i="1" s="1"/>
  <c r="BQ165" i="1"/>
  <c r="BR165" i="1" s="1"/>
  <c r="BQ166" i="1"/>
  <c r="BR166" i="1" s="1"/>
  <c r="BQ167" i="1"/>
  <c r="BR167" i="1" s="1"/>
  <c r="BQ168" i="1"/>
  <c r="BR168" i="1" s="1"/>
  <c r="BQ169" i="1"/>
  <c r="BR169" i="1" s="1"/>
  <c r="BQ170" i="1"/>
  <c r="BR170" i="1" s="1"/>
  <c r="BQ171" i="1"/>
  <c r="BR171" i="1" s="1"/>
  <c r="BQ172" i="1"/>
  <c r="BR172" i="1" s="1"/>
  <c r="BQ173" i="1"/>
  <c r="BR173" i="1" s="1"/>
  <c r="BQ174" i="1"/>
  <c r="BR174" i="1" s="1"/>
  <c r="BQ175" i="1"/>
  <c r="BR175" i="1" s="1"/>
  <c r="BQ176" i="1"/>
  <c r="BR176" i="1" s="1"/>
  <c r="BQ177" i="1"/>
  <c r="BR177" i="1" s="1"/>
  <c r="BQ178" i="1"/>
  <c r="BR178" i="1" s="1"/>
  <c r="BQ179" i="1"/>
  <c r="BR179" i="1" s="1"/>
  <c r="BQ180" i="1"/>
  <c r="BR180" i="1" s="1"/>
  <c r="BQ181" i="1"/>
  <c r="BR181" i="1" s="1"/>
  <c r="BQ182" i="1"/>
  <c r="BR182" i="1" s="1"/>
  <c r="BQ183" i="1"/>
  <c r="BR183" i="1" s="1"/>
  <c r="BQ184" i="1"/>
  <c r="BR184" i="1" s="1"/>
  <c r="BQ185" i="1"/>
  <c r="BR185" i="1" s="1"/>
  <c r="BQ186" i="1"/>
  <c r="BR186" i="1" s="1"/>
  <c r="BQ187" i="1"/>
  <c r="BR187" i="1" s="1"/>
  <c r="BQ188" i="1"/>
  <c r="BR188" i="1" s="1"/>
  <c r="BQ189" i="1"/>
  <c r="BQ190" i="1"/>
  <c r="BQ191" i="1"/>
  <c r="BR191" i="1" s="1"/>
  <c r="BQ192" i="1"/>
  <c r="BR192" i="1" s="1"/>
  <c r="BQ193" i="1"/>
  <c r="BR193" i="1" s="1"/>
  <c r="BQ194" i="1"/>
  <c r="BR194" i="1" s="1"/>
  <c r="BQ195" i="1"/>
  <c r="BQ196" i="1"/>
  <c r="BR196" i="1" s="1"/>
  <c r="BQ8" i="1"/>
  <c r="BR8" i="1" s="1"/>
  <c r="BF200" i="1"/>
  <c r="BG200" i="1"/>
  <c r="AD13" i="1"/>
  <c r="AD10" i="1"/>
  <c r="AD7" i="1"/>
  <c r="AD6" i="1"/>
</calcChain>
</file>

<file path=xl/sharedStrings.xml><?xml version="1.0" encoding="utf-8"?>
<sst xmlns="http://schemas.openxmlformats.org/spreadsheetml/2006/main" count="6034" uniqueCount="503">
  <si>
    <t>OTU</t>
  </si>
  <si>
    <t>Phylum</t>
  </si>
  <si>
    <t>Class</t>
  </si>
  <si>
    <t>Order</t>
  </si>
  <si>
    <t>Family</t>
  </si>
  <si>
    <t>Genus</t>
  </si>
  <si>
    <t>mom_hatch</t>
  </si>
  <si>
    <t>egg_hatch</t>
  </si>
  <si>
    <t>dad_hatch</t>
  </si>
  <si>
    <t>mom_pup</t>
  </si>
  <si>
    <t>dad_pup</t>
  </si>
  <si>
    <t>egg_pup</t>
  </si>
  <si>
    <t>pup_pup</t>
  </si>
  <si>
    <t>egg_survival</t>
  </si>
  <si>
    <t>pup_survival</t>
  </si>
  <si>
    <t>mom_survival</t>
  </si>
  <si>
    <t>dad_survival</t>
  </si>
  <si>
    <t>sign_class</t>
  </si>
  <si>
    <t>03612545acdb7cf43b56502e27456ddf</t>
  </si>
  <si>
    <t>Acidobacteriota</t>
  </si>
  <si>
    <t>Vicinamibacteria</t>
  </si>
  <si>
    <t>Vicinamibacterales</t>
  </si>
  <si>
    <t>Order_Vicinamibacterales</t>
  </si>
  <si>
    <t>NA</t>
  </si>
  <si>
    <t>negative</t>
  </si>
  <si>
    <t>006d5eda86c251132cd2272afd51d053</t>
  </si>
  <si>
    <t>Actinobacteriota</t>
  </si>
  <si>
    <t>Actinomycetia</t>
  </si>
  <si>
    <t>Mycobacteriales</t>
  </si>
  <si>
    <t>Mycobacteriaceae</t>
  </si>
  <si>
    <t>Mycobacterium</t>
  </si>
  <si>
    <t>positive</t>
  </si>
  <si>
    <t>078778d3acf6645f2e44537dc6529871</t>
  </si>
  <si>
    <t>Actinomycetales</t>
  </si>
  <si>
    <t>Microbacteriaceae</t>
  </si>
  <si>
    <t>Leucobacter</t>
  </si>
  <si>
    <t>131f8b9807185e055d725c468cd46a88</t>
  </si>
  <si>
    <t>Family_Microbacteriaceae</t>
  </si>
  <si>
    <t>3b0c59f289139b6c1c6133e175296aac</t>
  </si>
  <si>
    <t>Dermatophilaceae</t>
  </si>
  <si>
    <t>Family_Dermatophilaceae</t>
  </si>
  <si>
    <t>4db91a7e3a86803d4143abb8b533885d</t>
  </si>
  <si>
    <t>Geodermatophilaceae</t>
  </si>
  <si>
    <t>Blastococcus</t>
  </si>
  <si>
    <t>4e6dc966ff878651c691ea5e0ae83425</t>
  </si>
  <si>
    <t>56a83a5563d39e60b1403d155627944b</t>
  </si>
  <si>
    <t>Propionibacteriales</t>
  </si>
  <si>
    <t>Nocardioidaceae</t>
  </si>
  <si>
    <t>Nocardioides</t>
  </si>
  <si>
    <t>65a13f1d1a0ce42556e49a570ddd8dcf</t>
  </si>
  <si>
    <t>Bifidobacteriaceae</t>
  </si>
  <si>
    <t>Bifidobacterium</t>
  </si>
  <si>
    <t>mixed</t>
  </si>
  <si>
    <t>66abaee179be7e5928c221b18207caf9</t>
  </si>
  <si>
    <t>6c84542f6460f7b4cd5bf61da89bf26a</t>
  </si>
  <si>
    <t>6c891abaa8f2147383dd332e601800eb</t>
  </si>
  <si>
    <t>Micrococcaceae</t>
  </si>
  <si>
    <t>Micrococcus</t>
  </si>
  <si>
    <t>73b7563f30dc3ad68a861e25ce589c0a</t>
  </si>
  <si>
    <t>8253a32e37cc65a796a92ee67b50d870</t>
  </si>
  <si>
    <t>Lawsonella</t>
  </si>
  <si>
    <t>84739a30798ceb9d9290e4412e67eb24</t>
  </si>
  <si>
    <t>Cellulomonadaceae</t>
  </si>
  <si>
    <t>Cellulosimicrobium</t>
  </si>
  <si>
    <t>8bc54d575f88d09b2ba16b7f571812ae</t>
  </si>
  <si>
    <t>Corynebacterium</t>
  </si>
  <si>
    <t>8c2fb0cdbe0db119375869b5c4b20a53</t>
  </si>
  <si>
    <t>8c55d1108d3cefe1e0f6375e1376ce27</t>
  </si>
  <si>
    <t>ce5eea8e7eb39c9ec26edd8cb297bdbf</t>
  </si>
  <si>
    <t>Modestobacter</t>
  </si>
  <si>
    <t>d8f298eccc87fa0854033cac0ce4baca</t>
  </si>
  <si>
    <t>da2802fccbb7d58d5da5d5357af9d81a</t>
  </si>
  <si>
    <t>e795fed13ead27da7c3bedd15b4a59c1</t>
  </si>
  <si>
    <t>Rhodococcus</t>
  </si>
  <si>
    <t>fa34fcf46783dd613a648010f4e4e0e9</t>
  </si>
  <si>
    <t>08a23647e8c11cd7f89ee8f609e3d974</t>
  </si>
  <si>
    <t>Bacteroidota</t>
  </si>
  <si>
    <t>Bacteroidia</t>
  </si>
  <si>
    <t>Flavobacteriales</t>
  </si>
  <si>
    <t>Weeksellaceae</t>
  </si>
  <si>
    <t>Elizabethkingia</t>
  </si>
  <si>
    <t>1ee27fee30b2e6832a2be5e28f0978f3</t>
  </si>
  <si>
    <t>Chitinophagales</t>
  </si>
  <si>
    <t>Chitinophagaceae</t>
  </si>
  <si>
    <t>Sediminibacterium</t>
  </si>
  <si>
    <t>3190ea7b37383fa02f757f43964f9998</t>
  </si>
  <si>
    <t>UBA1930</t>
  </si>
  <si>
    <t>38356624d04e633aa689a6ffc05a137f</t>
  </si>
  <si>
    <t>Sphingobacteriales</t>
  </si>
  <si>
    <t>Sphingobacteriaceae</t>
  </si>
  <si>
    <t>Pedobacter</t>
  </si>
  <si>
    <t>3901df51425ba2a8d72bb780babe7a48</t>
  </si>
  <si>
    <t>Niabella</t>
  </si>
  <si>
    <t>3a75074368d793b1de0d8090a6340a1c</t>
  </si>
  <si>
    <t>Bacteroidales</t>
  </si>
  <si>
    <t>UBA932</t>
  </si>
  <si>
    <t>Bact-08</t>
  </si>
  <si>
    <t>3bdf3962a4d6b9738dc1bfa095f6cc8e</t>
  </si>
  <si>
    <t>Sphingobacterium</t>
  </si>
  <si>
    <t>4472b8a122f7775d492278da34a2c780</t>
  </si>
  <si>
    <t>Empedobacter</t>
  </si>
  <si>
    <t>4810fbab877c32e917880c61301fe5e1</t>
  </si>
  <si>
    <t>QFOI01</t>
  </si>
  <si>
    <t>50cd0822f350f8f5e1f8c59e67e10980</t>
  </si>
  <si>
    <t>524c385df0ab7e16602e53b507548e80</t>
  </si>
  <si>
    <t>5f62852c777d05477e044c49c5941041</t>
  </si>
  <si>
    <t>Flavobacteriaceae</t>
  </si>
  <si>
    <t>Flavobacterium</t>
  </si>
  <si>
    <t>69f3be1ce26140f5820552e2a9d49289</t>
  </si>
  <si>
    <t>Cytophagales</t>
  </si>
  <si>
    <t>Spirosomaceae</t>
  </si>
  <si>
    <t>Flectobacillus</t>
  </si>
  <si>
    <t>8310deaf296c304dea209d19107677a0</t>
  </si>
  <si>
    <t>8cf646f2d2ffa7d4a56e9156530deb71</t>
  </si>
  <si>
    <t>8d3565638a5a89a00aa3233b2b027489</t>
  </si>
  <si>
    <t>Chryseobacterium</t>
  </si>
  <si>
    <t>97dd96b6bd56805492a523b0d748e8b9</t>
  </si>
  <si>
    <t>9c0fb370e79191f46ba2658dd16f3f7a</t>
  </si>
  <si>
    <t>b4a6dbffc57baaf07b759c235b54ea32</t>
  </si>
  <si>
    <t>be34bc2a6ad1dc1fabaeb4de8b1416e9</t>
  </si>
  <si>
    <t>Crocinitomicaceae</t>
  </si>
  <si>
    <t>Fluviicola</t>
  </si>
  <si>
    <t>c54b6665341382ceb4e098c161040fbb</t>
  </si>
  <si>
    <t>c873733a1c472c123f8063297a02c773</t>
  </si>
  <si>
    <t>Cloacibacterium</t>
  </si>
  <si>
    <t>cf8bf0b345405caaba7cc3268757a408</t>
  </si>
  <si>
    <t>d2208d27b5df4c53eb547f7ac45f4d6b</t>
  </si>
  <si>
    <t>e17375b9ca23588649a898e39d9c1d55</t>
  </si>
  <si>
    <t>Heliimonas</t>
  </si>
  <si>
    <t>ee2a40ab09837c1e5980432ca318455a</t>
  </si>
  <si>
    <t>886bdebcd1b947ccce00aeac366d8609</t>
  </si>
  <si>
    <t>Bdellovibrionota</t>
  </si>
  <si>
    <t>Bacteriovoracia</t>
  </si>
  <si>
    <t>Bacteriovoracales</t>
  </si>
  <si>
    <t>Bacteriovoracaceae</t>
  </si>
  <si>
    <t>Bacteriovorax</t>
  </si>
  <si>
    <t>33d7a7c0173453d98174432239cd49cb</t>
  </si>
  <si>
    <t>Chloroflexota</t>
  </si>
  <si>
    <t>Anaerolineae</t>
  </si>
  <si>
    <t>Aggregatilineales</t>
  </si>
  <si>
    <t>Aggregatilineaceae</t>
  </si>
  <si>
    <t>Aggregatilinea</t>
  </si>
  <si>
    <t>0d87b112bc336b97248bf4757a668689</t>
  </si>
  <si>
    <t>Firmicutes</t>
  </si>
  <si>
    <t>Bacilli</t>
  </si>
  <si>
    <t>Bacillales</t>
  </si>
  <si>
    <t>Bacillaceae</t>
  </si>
  <si>
    <t>Bacillus</t>
  </si>
  <si>
    <t>0e96f958bdaf9979b03aa574d7299f4c</t>
  </si>
  <si>
    <t>Family_Bacillaceae</t>
  </si>
  <si>
    <t>2e4055a3568601599bde5e951c455dd9</t>
  </si>
  <si>
    <t>Class_Bacilli</t>
  </si>
  <si>
    <t>2eef066edc32e6009723e7da97135edf</t>
  </si>
  <si>
    <t>Order_Bacillales</t>
  </si>
  <si>
    <t>3dcf95f04c5e5084618a820fded0a048</t>
  </si>
  <si>
    <t>Clostridia</t>
  </si>
  <si>
    <t>Clostridiales</t>
  </si>
  <si>
    <t>Clostridiaceae</t>
  </si>
  <si>
    <t>Clostridium</t>
  </si>
  <si>
    <t>49a361dc4554ca6f03bc8d8bf47e329c</t>
  </si>
  <si>
    <t>Planococcaceae</t>
  </si>
  <si>
    <t>Lysinibacillus</t>
  </si>
  <si>
    <t>4d723a182561c3d3e0268d0a49d1c1b1</t>
  </si>
  <si>
    <t>Peptostreptococcales</t>
  </si>
  <si>
    <t>Anaerovoracaceae</t>
  </si>
  <si>
    <t>Anaerovorax</t>
  </si>
  <si>
    <t>5f6d574b15cbc75cdffbc84b329bb26a</t>
  </si>
  <si>
    <t>7bc6304a3b13c6ca73dfca4497a00dc5</t>
  </si>
  <si>
    <t>Lachnospirales</t>
  </si>
  <si>
    <t>Lachnospiraceae</t>
  </si>
  <si>
    <t>Lacrimispora</t>
  </si>
  <si>
    <t>8114950780beaf8e8023491a1630a176</t>
  </si>
  <si>
    <t>Negativicutes</t>
  </si>
  <si>
    <t>Sporomusales</t>
  </si>
  <si>
    <t>Thermosinaceae</t>
  </si>
  <si>
    <t>Anaerospora</t>
  </si>
  <si>
    <t>8d5ecba2cbb96c5e2e01b8b9fced7e06</t>
  </si>
  <si>
    <t>985faddfff65bdf62f4c14bbbe3e8ba5</t>
  </si>
  <si>
    <t>Weizmannia</t>
  </si>
  <si>
    <t>a5189f77a2cfeab3bc1602ff5c8ac3e9</t>
  </si>
  <si>
    <t>Lactobacillales</t>
  </si>
  <si>
    <t>Streptococcaceae</t>
  </si>
  <si>
    <t>Streptococcus</t>
  </si>
  <si>
    <t>a5d1217aa1cbc154c499796f9040d954</t>
  </si>
  <si>
    <t>Staphylococcales</t>
  </si>
  <si>
    <t>Staphylococcaceae</t>
  </si>
  <si>
    <t>Staphylococcus</t>
  </si>
  <si>
    <t>bd2ebc70501f7d867c204f94c4e483da</t>
  </si>
  <si>
    <t>c5a7332399735113a898e9e35b406e5c</t>
  </si>
  <si>
    <t>Paenibacillales</t>
  </si>
  <si>
    <t>Paenibacillaceae</t>
  </si>
  <si>
    <t>Paenibacillus</t>
  </si>
  <si>
    <t>c7c779fa3082af6f739c913c4bd51520</t>
  </si>
  <si>
    <t>Aminipila</t>
  </si>
  <si>
    <t>c87f305e278617ac231a0a57d7a27a25</t>
  </si>
  <si>
    <t>Family_Clostridiaceae</t>
  </si>
  <si>
    <t>d23fbef2f31d48eda40876cdbc49933a</t>
  </si>
  <si>
    <t>d56ebb77864a21ec27bf3d9d2dd51240</t>
  </si>
  <si>
    <t>DSM-16016</t>
  </si>
  <si>
    <t>Caldibacillaceae</t>
  </si>
  <si>
    <t>db319224c1303cac231f2e31e0347b06</t>
  </si>
  <si>
    <t>8c265997833b66e44da089090237e843</t>
  </si>
  <si>
    <t>Myxococcota</t>
  </si>
  <si>
    <t>Polyangia</t>
  </si>
  <si>
    <t>Polyangiales</t>
  </si>
  <si>
    <t>Polyangiaceae</t>
  </si>
  <si>
    <t>Family_Polyangiaceae</t>
  </si>
  <si>
    <t>6abcee93286fa4a279e47953bc18a7a7</t>
  </si>
  <si>
    <t>Planctomycetota</t>
  </si>
  <si>
    <t>Phycisphaerae</t>
  </si>
  <si>
    <t>Tepidisphaerales</t>
  </si>
  <si>
    <t>Tepidisphaeraceae</t>
  </si>
  <si>
    <t>UBA2421</t>
  </si>
  <si>
    <t>73cd0b59d3c1ee6c6470bd953cc007a2</t>
  </si>
  <si>
    <t>Planctomycetia</t>
  </si>
  <si>
    <t>Gemmatales</t>
  </si>
  <si>
    <t>Gemmataceae</t>
  </si>
  <si>
    <t>Family_Gemmataceae</t>
  </si>
  <si>
    <t>007a17b7f6b93558bb5f8826ea983056</t>
  </si>
  <si>
    <t>Proteobacteria</t>
  </si>
  <si>
    <t>Gammaproteobacteria</t>
  </si>
  <si>
    <t>Xanthomonadales</t>
  </si>
  <si>
    <t>Xanthomonadaceae</t>
  </si>
  <si>
    <t>Stenotrophomonas</t>
  </si>
  <si>
    <t>02e56876b3ffcda6cda97654505279f2</t>
  </si>
  <si>
    <t>Alphaproteobacteria</t>
  </si>
  <si>
    <t>Caulobacterales</t>
  </si>
  <si>
    <t>Caulobacteraceae</t>
  </si>
  <si>
    <t>Caulobacter</t>
  </si>
  <si>
    <t>08cc46b8779c43b1872292e0d97a0890</t>
  </si>
  <si>
    <t>Burkholderiales</t>
  </si>
  <si>
    <t>Burkholderiaceae</t>
  </si>
  <si>
    <t>Family_Burkholderiaceae</t>
  </si>
  <si>
    <t>09f74334ddd0008931d05c020c8d7730</t>
  </si>
  <si>
    <t>Rhodocyclaceae</t>
  </si>
  <si>
    <t>Thauera</t>
  </si>
  <si>
    <t>0c96f776da7051d25f4fd62ba69ba324</t>
  </si>
  <si>
    <t>Rhodospirillales</t>
  </si>
  <si>
    <t>UXAT02</t>
  </si>
  <si>
    <t>Defluviicoccus</t>
  </si>
  <si>
    <t>0cf33eb4b86b224b3c158207fb9c8c48</t>
  </si>
  <si>
    <t>Rhodobacterales</t>
  </si>
  <si>
    <t>Rhodobacteraceae</t>
  </si>
  <si>
    <t>Family_Rhodobacteraceae</t>
  </si>
  <si>
    <t>0cf4077d7201a18548a12acd3e1d505b</t>
  </si>
  <si>
    <t>Acetobacterales</t>
  </si>
  <si>
    <t>Acetobacteraceae</t>
  </si>
  <si>
    <t>Asaia</t>
  </si>
  <si>
    <t>0d0e3101171c782e1ede9e291ab9c7bc</t>
  </si>
  <si>
    <t>Rhizobiales</t>
  </si>
  <si>
    <t>Xanthobacteraceae</t>
  </si>
  <si>
    <t>Family_Xanthobacteraceae</t>
  </si>
  <si>
    <t>0eb8e63cb8f7cb7aa58b403dc29da7de</t>
  </si>
  <si>
    <t>Pseudomonadales</t>
  </si>
  <si>
    <t>Moraxellaceae</t>
  </si>
  <si>
    <t>Acinetobacter</t>
  </si>
  <si>
    <t>10108d29ee667e6f5b413c7bbaf7991d</t>
  </si>
  <si>
    <t>107aa7e6b56274803bffd1ccff5b2ee6</t>
  </si>
  <si>
    <t>10cde2fa4db56b195187e547f870d34b</t>
  </si>
  <si>
    <t>Tepidiphilus</t>
  </si>
  <si>
    <t>1187d3f6bbc3c560b79f47cf9ad873bd</t>
  </si>
  <si>
    <t>1369aba02dd8b749b4c4c2a799d34207</t>
  </si>
  <si>
    <t>Brevundimonas</t>
  </si>
  <si>
    <t>16469cc40587771b7602fa59352c70ab</t>
  </si>
  <si>
    <t>1b158b8b2922d4fcad5d9cea607cbb7d</t>
  </si>
  <si>
    <t>Enterobacterales</t>
  </si>
  <si>
    <t>Enterobacteriaceae</t>
  </si>
  <si>
    <t>Escherichia</t>
  </si>
  <si>
    <t>1b2567820cc1e0a34960a02c766161e4</t>
  </si>
  <si>
    <t>Family_Enterobacteriaceae</t>
  </si>
  <si>
    <t>1bfddc56f0549c7953359140bb8c64b1</t>
  </si>
  <si>
    <t>Serratia</t>
  </si>
  <si>
    <t>1d1533db28dba4af61f1d5cc6633f2fa</t>
  </si>
  <si>
    <t>Chromobacteriaceae</t>
  </si>
  <si>
    <t>Aquitalea</t>
  </si>
  <si>
    <t>1e81258348c55daeef435f6100eee461</t>
  </si>
  <si>
    <t>2228925453f05f31ac661681aa9941d6</t>
  </si>
  <si>
    <t>Roseomonas</t>
  </si>
  <si>
    <t>25378e41f19be3a40f90da3cc055bc9f</t>
  </si>
  <si>
    <t>Alteromonadaceae</t>
  </si>
  <si>
    <t>Pseudoalteromonas</t>
  </si>
  <si>
    <t>265de43fbbc0ebb4c8378e5404a8728c</t>
  </si>
  <si>
    <t>Pseudomonadaceae</t>
  </si>
  <si>
    <t>Pseudomonas</t>
  </si>
  <si>
    <t>26f1fe1d525ec8756078e905957888b6</t>
  </si>
  <si>
    <t>274b25ca87d226e1ec1b3648758ff5a8</t>
  </si>
  <si>
    <t>Aquabacter</t>
  </si>
  <si>
    <t>290d00e82b7625c8ab79f9ad9ce480b8</t>
  </si>
  <si>
    <t>Asticcacaulis</t>
  </si>
  <si>
    <t>2acba250c4746ff617d6615723a04ab7</t>
  </si>
  <si>
    <t>2ad6256a8aa79756698ddd1b89ed7ad1</t>
  </si>
  <si>
    <t>Beijerinckiaceae</t>
  </si>
  <si>
    <t>Bosea</t>
  </si>
  <si>
    <t>2bcc7082f4a29b154bcaa87cf00b4fe3</t>
  </si>
  <si>
    <t>2d0d11f29cae22f945211c2fb8bd424c</t>
  </si>
  <si>
    <t>Roseococcus</t>
  </si>
  <si>
    <t>30cfacf248039e5b1f840115bff89215</t>
  </si>
  <si>
    <t>Phenylobacterium</t>
  </si>
  <si>
    <t>31f38e67c39e25a4a8b4583dc7cd8846</t>
  </si>
  <si>
    <t>331657258038535df96ea6665290782a</t>
  </si>
  <si>
    <t>Variovorax</t>
  </si>
  <si>
    <t>38c2a261f81a7ed09f39ac6f9fd0cf2e</t>
  </si>
  <si>
    <t>39183d7b959435dfb732ddeab840b00e</t>
  </si>
  <si>
    <t>394eeccf5a2a35b9e7c32243563eef03</t>
  </si>
  <si>
    <t>3e112563e0ef973d16a7554ff4166b12</t>
  </si>
  <si>
    <t>Sphingomonadales</t>
  </si>
  <si>
    <t>Sphingomonadaceae</t>
  </si>
  <si>
    <t>Family_Sphingomonadaceae</t>
  </si>
  <si>
    <t>3ea027ac9c30306db8fd5fd74cf30c63</t>
  </si>
  <si>
    <t>Rhizobiaceae</t>
  </si>
  <si>
    <t>Rhizobium</t>
  </si>
  <si>
    <t>438dc2a2ea2405a782df5830ae62100e</t>
  </si>
  <si>
    <t>Agrobacterium</t>
  </si>
  <si>
    <t>43f41dd4045f31804b91facdd53eab41</t>
  </si>
  <si>
    <t>44d2df836124b3a024baa940060336ea</t>
  </si>
  <si>
    <t>4ca76612b5cecf33d2c41ec0a47779ed</t>
  </si>
  <si>
    <t>50a3b56e0b7db75ee9daccf7a751ba41</t>
  </si>
  <si>
    <t>541ec62b0f90585ad0169ee26ccab743</t>
  </si>
  <si>
    <t>Methylophilaceae</t>
  </si>
  <si>
    <t>Methylophilus</t>
  </si>
  <si>
    <t>588b5ccdde9b0d39d61568731d7e223f</t>
  </si>
  <si>
    <t>5a643416912cd501b32774890bd72a5f</t>
  </si>
  <si>
    <t>5b0166761098e7f06ef757c1472d2502</t>
  </si>
  <si>
    <t>Vibrionaceae</t>
  </si>
  <si>
    <t>Vibrio</t>
  </si>
  <si>
    <t>5b1302e60016e322bbdc6979447a86ed</t>
  </si>
  <si>
    <t>Cedecea</t>
  </si>
  <si>
    <t>5c96ec70d2839b27eb48f2226c96e2ca</t>
  </si>
  <si>
    <t>5ea47811a8275ec5dadade92ce4f0434</t>
  </si>
  <si>
    <t>Burkholderia</t>
  </si>
  <si>
    <t>5f29d9b4f0b89c4e06ffe87ff913822d</t>
  </si>
  <si>
    <t>Immundisolibacterales</t>
  </si>
  <si>
    <t>Immundisolibacteraceae</t>
  </si>
  <si>
    <t>Immundisolibacter</t>
  </si>
  <si>
    <t>62d93060a86b3c0bb37b3634e5529004</t>
  </si>
  <si>
    <t>Rhodoblastus</t>
  </si>
  <si>
    <t>62f2ca0a35761f1dca706cd4bd60d153</t>
  </si>
  <si>
    <t>Family_Beijerinckiaceae</t>
  </si>
  <si>
    <t>65e2fe387bfdf0fa880811cceac1d59e</t>
  </si>
  <si>
    <t>Achromobacter</t>
  </si>
  <si>
    <t>677929eac52be081cdae08a0b9c70eb2</t>
  </si>
  <si>
    <t>6a9e6cd156ec3e7ca51f4912bfe49614</t>
  </si>
  <si>
    <t>6ba560a76661744bc65eed04953c1314</t>
  </si>
  <si>
    <t>Aeromonadaceae</t>
  </si>
  <si>
    <t>Aeromonas</t>
  </si>
  <si>
    <t>74b5e290724d621524a132c83d4164f3</t>
  </si>
  <si>
    <t>74fd73c11b1b41a953d621e26ab290a8</t>
  </si>
  <si>
    <t>Rhodovarius</t>
  </si>
  <si>
    <t>77c55b0f6c379835576843cf02171325</t>
  </si>
  <si>
    <t>Sphingomonas</t>
  </si>
  <si>
    <t>77d6a7db6de3bb1f15a02fdb36f90627</t>
  </si>
  <si>
    <t>Bradyrhizobium</t>
  </si>
  <si>
    <t>7808d9998d7c3f332e84b59eb2b9a074</t>
  </si>
  <si>
    <t>Family_Pseudomonadaceae</t>
  </si>
  <si>
    <t>7917ea4a8baaaaad51430b1d6e563817</t>
  </si>
  <si>
    <t>Class_Alphaproteobacteria</t>
  </si>
  <si>
    <t>7b054f04ff8194f7a97cbbd55455ceef</t>
  </si>
  <si>
    <t>7f1487c191bfa6ccc9085821aadf4324</t>
  </si>
  <si>
    <t>802ee9764e76d0872a9892cdfeb43ef6</t>
  </si>
  <si>
    <t>Erwinia</t>
  </si>
  <si>
    <t>84716245f53ab2236b84538a9cdd74ed</t>
  </si>
  <si>
    <t>Methylobacterium</t>
  </si>
  <si>
    <t>847ef1a2b17a1c61035475b56d24122d</t>
  </si>
  <si>
    <t>Massilia</t>
  </si>
  <si>
    <t>84ec1399e8ee3618cc0686f28b89dbcb</t>
  </si>
  <si>
    <t>Pantoea</t>
  </si>
  <si>
    <t>891019e319f5d8d088ed4f9379fd63ef</t>
  </si>
  <si>
    <t>8cb92babedb9f4ff7bedee4ac4f47370</t>
  </si>
  <si>
    <t>Azospirillales</t>
  </si>
  <si>
    <t>Azospirillaceae</t>
  </si>
  <si>
    <t>Azospirillum</t>
  </si>
  <si>
    <t>8cf45fe9e1251163b5d801841857a873</t>
  </si>
  <si>
    <t>Aquabacterium</t>
  </si>
  <si>
    <t>8f09bac714c02dc9415770271349dc99</t>
  </si>
  <si>
    <t>929d9a7f88bd83bc06d889c356d9a13e</t>
  </si>
  <si>
    <t>9300f96e4700122e2126eeebf4d8caf2</t>
  </si>
  <si>
    <t>951bd5ee0c2df7f25c6c2959e3c45295</t>
  </si>
  <si>
    <t>98bc1ec29a4c0f9fbf70d7bfa48a48b6</t>
  </si>
  <si>
    <t>Tepidimonas</t>
  </si>
  <si>
    <t>9ae8011e9347ce18b60ba481bfb72e32</t>
  </si>
  <si>
    <t>Family_Rhodocyclaceae</t>
  </si>
  <si>
    <t>9c0f13da7e122b66fbc8fedd932c6214</t>
  </si>
  <si>
    <t>Rhizorhabdus</t>
  </si>
  <si>
    <t>9e08c2a6aa9077613cf984b80ea7aab9</t>
  </si>
  <si>
    <t>Pseudaeromonas</t>
  </si>
  <si>
    <t>a27c0544a0789a4e34dc33c69ff79640</t>
  </si>
  <si>
    <t>a2f0cf02930b05c8fe5c73965d323288</t>
  </si>
  <si>
    <t>a79660dddf827d14201bbc0df31583f9</t>
  </si>
  <si>
    <t>a922acd6335473288ef5998e069676d1</t>
  </si>
  <si>
    <t>ad9a88474fe1a5a88942053997b2b30b</t>
  </si>
  <si>
    <t>b1962c644e4042f60fcf0327de0438fb</t>
  </si>
  <si>
    <t>b4c9bc9315d2331ee859d99151ef4b46</t>
  </si>
  <si>
    <t>b7b0f3feee005bde6669fb68042ee47a</t>
  </si>
  <si>
    <t>Comamonas</t>
  </si>
  <si>
    <t>bf5f4f4da286a3c774d31edb1b6cdf32</t>
  </si>
  <si>
    <t>bfe54af4c9180d37a0d76f6dafe79a5a</t>
  </si>
  <si>
    <t>c1f617fc8c83594216821f0986d5b3e6</t>
  </si>
  <si>
    <t>Vogesella</t>
  </si>
  <si>
    <t>c282bbb847f673157cf0e7617a4353f2</t>
  </si>
  <si>
    <t>Family_Aeromonadaceae</t>
  </si>
  <si>
    <t>c618f7903074d8daea2069c84d4fcd89</t>
  </si>
  <si>
    <t>c6357b5b5bb8c067c51faad5180b4e99</t>
  </si>
  <si>
    <t>c99411617a88b5f4a84ba5b6cd7eea01</t>
  </si>
  <si>
    <t>Kaistiaceae</t>
  </si>
  <si>
    <t>Kaistia</t>
  </si>
  <si>
    <t>cd42cf9dbcd165b203fa2bf11e18ac4b</t>
  </si>
  <si>
    <t>Xanthomonas</t>
  </si>
  <si>
    <t>d0792b2b0d7cb4184326f12dd7c53c26</t>
  </si>
  <si>
    <t>Rhodopseudomonas</t>
  </si>
  <si>
    <t>d34a359930fa7d16269719f7db660e0a</t>
  </si>
  <si>
    <t>Herbaspirillum</t>
  </si>
  <si>
    <t>d5bfa42e61b8ae3b4df2cecbb7d23fe7</t>
  </si>
  <si>
    <t>dbe444913c016340fdd0ce9bd2158ccb</t>
  </si>
  <si>
    <t>deb8b2f88d2816b2bb9291965c744084</t>
  </si>
  <si>
    <t>Schlegelella</t>
  </si>
  <si>
    <t>deeccbb7c150767d939db615f0c86483</t>
  </si>
  <si>
    <t>Tolumonas</t>
  </si>
  <si>
    <t>e1239fdc812b915d559c62a9251b3c60</t>
  </si>
  <si>
    <t>Pseudoxanthomonas</t>
  </si>
  <si>
    <t>e473bfe4ced2bb356f4a024b979e22a9</t>
  </si>
  <si>
    <t>Family_Acetobacteraceae</t>
  </si>
  <si>
    <t>e64306c05500164cb19ad77a6b897029</t>
  </si>
  <si>
    <t>e7c9f275786c832873052c0e78d72efc</t>
  </si>
  <si>
    <t>eacb62c027f1b38ff5ed6af750917d01</t>
  </si>
  <si>
    <t>Rhodanobacteraceae</t>
  </si>
  <si>
    <t>Rhodanobacter</t>
  </si>
  <si>
    <t>eb240c8f80389d24643fc21431ef749a</t>
  </si>
  <si>
    <t>Pandoraea</t>
  </si>
  <si>
    <t>ec30ea29a925f7e73c47ed5962707026</t>
  </si>
  <si>
    <t>Acidovorax</t>
  </si>
  <si>
    <t>ef5a2480e55d717d0c565e287f82a473</t>
  </si>
  <si>
    <t>Novosphingobium</t>
  </si>
  <si>
    <t>efc059f9f9ce149be996c1db1b1d905c</t>
  </si>
  <si>
    <t>f2074f0881737743e5c8a8114114dce3</t>
  </si>
  <si>
    <t>f52e34a07ff2e814f50950ea181cb271</t>
  </si>
  <si>
    <t>f8dce590f318099b1f8cf3f8e9452a02</t>
  </si>
  <si>
    <t>Family_Rhizobiaceae</t>
  </si>
  <si>
    <t>f94177d64f0f3dd3b8ddc7282ffeaef0</t>
  </si>
  <si>
    <t>f9fc30195b1c357bfb8e1b414e2ac5d4</t>
  </si>
  <si>
    <t>fca9741d7bcdc137ad78a45a0f50c3b6</t>
  </si>
  <si>
    <t>fcd256b87f1e8d151209bdbaba0a9a9d</t>
  </si>
  <si>
    <t>fcf8e1b4df73fc951e134cfa0a0758a5</t>
  </si>
  <si>
    <t>Geminicoccales</t>
  </si>
  <si>
    <t>Geminicoccaceae</t>
  </si>
  <si>
    <t>Arboricoccus</t>
  </si>
  <si>
    <t>fdc98ace23a34dc8e3a4dfc4f2e9e6b6</t>
  </si>
  <si>
    <t>3dd3157ed7ddbf7dc91392de6b888fbc</t>
  </si>
  <si>
    <t>Spirochaetota</t>
  </si>
  <si>
    <t>Spirochaetia</t>
  </si>
  <si>
    <t>Treponematales</t>
  </si>
  <si>
    <t>Treponemataceae</t>
  </si>
  <si>
    <t>Spiro-10</t>
  </si>
  <si>
    <t>Count of sign_class</t>
  </si>
  <si>
    <t>Row Labels</t>
  </si>
  <si>
    <t>(blank)</t>
  </si>
  <si>
    <t>Grand Total</t>
  </si>
  <si>
    <t>Column Labels</t>
  </si>
  <si>
    <t>pup</t>
  </si>
  <si>
    <t>hatch_sign</t>
  </si>
  <si>
    <t>pup_sign</t>
  </si>
  <si>
    <t>surv_sign</t>
  </si>
  <si>
    <t>Count of hatch_sign</t>
  </si>
  <si>
    <t>General</t>
  </si>
  <si>
    <t>Hatch</t>
  </si>
  <si>
    <t>Pupation</t>
  </si>
  <si>
    <t>Count of pup_sign</t>
  </si>
  <si>
    <t>Survival</t>
  </si>
  <si>
    <t>Count of surv_sign</t>
  </si>
  <si>
    <t>na</t>
  </si>
  <si>
    <t>neg</t>
  </si>
  <si>
    <t>pos</t>
  </si>
  <si>
    <t>total</t>
  </si>
  <si>
    <t>effective total</t>
  </si>
  <si>
    <t>%pos</t>
  </si>
  <si>
    <t>%pos or mix</t>
  </si>
  <si>
    <t>% mix</t>
  </si>
  <si>
    <t>Count of mom_hatch</t>
  </si>
  <si>
    <t>Count of egg_hatch</t>
  </si>
  <si>
    <t>Count of dad_hatch</t>
  </si>
  <si>
    <t>Count of egg_pup</t>
  </si>
  <si>
    <t>Count of mom_pup</t>
  </si>
  <si>
    <t>Count of dad_pup</t>
  </si>
  <si>
    <t>Count of pup_pup</t>
  </si>
  <si>
    <t>THREE WAY</t>
  </si>
  <si>
    <t>mom and dad</t>
  </si>
  <si>
    <t>dad and egg</t>
  </si>
  <si>
    <t>egg and pup</t>
  </si>
  <si>
    <t>MOM AND PUP</t>
  </si>
  <si>
    <t>MOM AND EGG</t>
  </si>
  <si>
    <t>DAD PUP</t>
  </si>
  <si>
    <t>mom dad egg</t>
  </si>
  <si>
    <t>dad egg pup</t>
  </si>
  <si>
    <t>96 POS</t>
  </si>
  <si>
    <t>PARENT</t>
  </si>
  <si>
    <t>EGG</t>
  </si>
  <si>
    <t>PUP</t>
  </si>
  <si>
    <t>taxa</t>
  </si>
  <si>
    <t>n</t>
  </si>
  <si>
    <t>p</t>
  </si>
  <si>
    <t>mom actino</t>
  </si>
  <si>
    <t>pup chryseo</t>
  </si>
  <si>
    <t>pup bosea</t>
  </si>
  <si>
    <t>pup agrobacterium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</si>
</sst>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 applyAlignment="1">
      <alignment horizontal="left" indent="1"/>
    </xf>
    <xf numFmtId="0" fontId="16" fillId="0" borderId="0" xfId="0" applyFont="1"/>
    <xf numFmtId="0" fontId="0" fillId="34" borderId="0" xfId="0" applyFill="1" applyAlignment="1">
      <alignment horizontal="left" indent="2"/>
    </xf>
    <xf numFmtId="0" fontId="16" fillId="34" borderId="0" xfId="0" applyFont="1" applyFill="1" applyAlignment="1">
      <alignment horizontal="left" indent="1"/>
    </xf>
    <xf numFmtId="0" fontId="16" fillId="34" borderId="0" xfId="0" applyFont="1" applyFill="1"/>
    <xf numFmtId="0" fontId="0" fillId="35" borderId="0" xfId="0" applyFill="1" applyAlignment="1">
      <alignment horizontal="left" indent="2"/>
    </xf>
    <xf numFmtId="0" fontId="0" fillId="35" borderId="0" xfId="0" applyFill="1"/>
    <xf numFmtId="0" fontId="0" fillId="36" borderId="0" xfId="0" applyFill="1" applyAlignment="1">
      <alignment horizontal="left" indent="2"/>
    </xf>
    <xf numFmtId="0" fontId="0" fillId="36" borderId="0" xfId="0" applyFill="1"/>
    <xf numFmtId="0" fontId="16" fillId="36" borderId="0" xfId="0" applyFont="1" applyFill="1" applyAlignment="1">
      <alignment horizontal="left" indent="1"/>
    </xf>
    <xf numFmtId="0" fontId="16" fillId="36" borderId="0" xfId="0" applyFont="1" applyFill="1"/>
    <xf numFmtId="0" fontId="0" fillId="37" borderId="0" xfId="0" applyFill="1" applyAlignment="1">
      <alignment horizontal="left" indent="2"/>
    </xf>
    <xf numFmtId="0" fontId="0" fillId="37" borderId="0" xfId="0" applyFill="1"/>
    <xf numFmtId="0" fontId="0" fillId="0" borderId="0" xfId="0" applyNumberFormat="1"/>
    <xf numFmtId="0" fontId="16" fillId="0" borderId="10" xfId="0" applyNumberFormat="1" applyFont="1" applyBorder="1"/>
    <xf numFmtId="0" fontId="16" fillId="0" borderId="0" xfId="0" applyNumberFormat="1" applyFont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33" borderId="0" xfId="0" applyFill="1" applyAlignment="1">
      <alignment horizontal="left" indent="2"/>
    </xf>
    <xf numFmtId="0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left" indent="1"/>
    </xf>
    <xf numFmtId="0" fontId="16" fillId="33" borderId="0" xfId="0" applyFont="1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 Arellano" refreshedDate="45855.91549259259" createdVersion="8" refreshedVersion="8" minRefreshableVersion="3" recordCount="231" xr:uid="{1EB3F189-C804-42C9-A53B-0783F984551C}">
  <cacheSource type="worksheet">
    <worksheetSource ref="A1:R1048576" sheet="pivot_count_sign"/>
  </cacheSource>
  <cacheFields count="18">
    <cacheField name="OTU" numFmtId="0">
      <sharedItems containsBlank="1"/>
    </cacheField>
    <cacheField name="Phylum" numFmtId="0">
      <sharedItems containsBlank="1" count="11">
        <s v="Acidobacteriota"/>
        <s v="Actinobacteriota"/>
        <s v="Bacteroidota"/>
        <s v="Bdellovibrionota"/>
        <s v="Chloroflexota"/>
        <s v="Firmicutes"/>
        <s v="Myxococcota"/>
        <s v="Planctomycetota"/>
        <s v="Proteobacteria"/>
        <s v="Spirochaetota"/>
        <m/>
      </sharedItems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 count="60">
        <s v="Order_Vicinamibacterales"/>
        <s v="Mycobacteriaceae"/>
        <s v="Microbacteriaceae"/>
        <s v="Dermatophilaceae"/>
        <s v="Geodermatophilaceae"/>
        <s v="Nocardioidaceae"/>
        <s v="Bifidobacteriaceae"/>
        <s v="Micrococcaceae"/>
        <s v="Cellulomonadaceae"/>
        <s v="Weeksellaceae"/>
        <s v="Chitinophagaceae"/>
        <s v="Sphingobacteriaceae"/>
        <s v="UBA932"/>
        <s v="Flavobacteriaceae"/>
        <s v="Spirosomaceae"/>
        <s v="Crocinitomicaceae"/>
        <s v="Bacteriovoracaceae"/>
        <s v="Aggregatilineaceae"/>
        <s v="Bacillaceae"/>
        <s v="Class_Bacilli"/>
        <s v="Order_Bacillales"/>
        <s v="Clostridiaceae"/>
        <s v="Planococcaceae"/>
        <s v="Anaerovoracaceae"/>
        <s v="Lachnospiraceae"/>
        <s v="Thermosinaceae"/>
        <s v="Streptococcaceae"/>
        <s v="Staphylococcaceae"/>
        <s v="Paenibacillaceae"/>
        <s v="Caldibacillaceae"/>
        <s v="Polyangiaceae"/>
        <s v="Tepidisphaeraceae"/>
        <s v="Gemmataceae"/>
        <s v="Xanthomonadaceae"/>
        <s v="Caulobacteraceae"/>
        <s v="Burkholderiaceae"/>
        <s v="Rhodocyclaceae"/>
        <s v="UXAT02"/>
        <s v="Rhodobacteraceae"/>
        <s v="Acetobacteraceae"/>
        <s v="Xanthobacteraceae"/>
        <s v="Moraxellaceae"/>
        <s v="Enterobacteriaceae"/>
        <s v="Chromobacteriaceae"/>
        <s v="Alteromonadaceae"/>
        <s v="Pseudomonadaceae"/>
        <s v="Beijerinckiaceae"/>
        <s v="Sphingomonadaceae"/>
        <s v="Rhizobiaceae"/>
        <s v="Methylophilaceae"/>
        <s v="Vibrionaceae"/>
        <s v="Immundisolibacteraceae"/>
        <s v="Aeromonadaceae"/>
        <s v="Class_Alphaproteobacteria"/>
        <s v="Azospirillaceae"/>
        <s v="Kaistiaceae"/>
        <s v="Rhodanobacteraceae"/>
        <s v="Geminicoccaceae"/>
        <s v="Treponemataceae"/>
        <m/>
      </sharedItems>
    </cacheField>
    <cacheField name="Genus" numFmtId="0">
      <sharedItems containsBlank="1" count="119">
        <s v="Order_Vicinamibacterales"/>
        <s v="Mycobacterium"/>
        <s v="Leucobacter"/>
        <s v="Family_Microbacteriaceae"/>
        <s v="Family_Dermatophilaceae"/>
        <s v="Blastococcus"/>
        <s v="Nocardioides"/>
        <s v="Bifidobacterium"/>
        <s v="Micrococcus"/>
        <s v="Lawsonella"/>
        <s v="Cellulosimicrobium"/>
        <s v="Corynebacterium"/>
        <s v="Modestobacter"/>
        <s v="Rhodococcus"/>
        <s v="Elizabethkingia"/>
        <s v="Sediminibacterium"/>
        <s v="UBA1930"/>
        <s v="Pedobacter"/>
        <s v="Niabella"/>
        <s v="Bact-08"/>
        <s v="Sphingobacterium"/>
        <s v="Empedobacter"/>
        <s v="QFOI01"/>
        <s v="Flavobacterium"/>
        <s v="Flectobacillus"/>
        <s v="Chryseobacterium"/>
        <s v="Fluviicola"/>
        <s v="Cloacibacterium"/>
        <s v="Heliimonas"/>
        <s v="Bacteriovorax"/>
        <s v="Aggregatilinea"/>
        <s v="Bacillus"/>
        <s v="Family_Bacillaceae"/>
        <s v="Class_Bacilli"/>
        <s v="Order_Bacillales"/>
        <s v="Clostridium"/>
        <s v="Lysinibacillus"/>
        <s v="Anaerovorax"/>
        <s v="Lacrimispora"/>
        <s v="Anaerospora"/>
        <s v="Weizmannia"/>
        <s v="Streptococcus"/>
        <s v="Staphylococcus"/>
        <s v="Paenibacillus"/>
        <s v="Aminipila"/>
        <s v="Family_Clostridiaceae"/>
        <s v="Family_Polyangiaceae"/>
        <s v="UBA2421"/>
        <s v="Family_Gemmataceae"/>
        <s v="Stenotrophomonas"/>
        <s v="Caulobacter"/>
        <s v="Family_Burkholderiaceae"/>
        <s v="Thauera"/>
        <s v="Defluviicoccus"/>
        <s v="Family_Rhodobacteraceae"/>
        <s v="Asaia"/>
        <s v="Family_Xanthobacteraceae"/>
        <s v="Acinetobacter"/>
        <s v="Tepidiphilus"/>
        <s v="Brevundimonas"/>
        <s v="Escherichia"/>
        <s v="Family_Enterobacteriaceae"/>
        <s v="Serratia"/>
        <s v="Aquitalea"/>
        <s v="Roseomonas"/>
        <s v="Pseudoalteromonas"/>
        <s v="Pseudomonas"/>
        <s v="Aquabacter"/>
        <s v="Asticcacaulis"/>
        <s v="Bosea"/>
        <s v="Roseococcus"/>
        <s v="Phenylobacterium"/>
        <s v="Variovorax"/>
        <s v="Family_Sphingomonadaceae"/>
        <s v="Rhizobium"/>
        <s v="Agrobacterium"/>
        <s v="Methylophilus"/>
        <s v="Vibrio"/>
        <s v="Cedecea"/>
        <s v="Burkholderia"/>
        <s v="Immundisolibacter"/>
        <s v="Rhodoblastus"/>
        <s v="Family_Beijerinckiaceae"/>
        <s v="Achromobacter"/>
        <s v="Aeromonas"/>
        <s v="Rhodovarius"/>
        <s v="Sphingomonas"/>
        <s v="Bradyrhizobium"/>
        <s v="Family_Pseudomonadaceae"/>
        <s v="Class_Alphaproteobacteria"/>
        <s v="Erwinia"/>
        <s v="Methylobacterium"/>
        <s v="Massilia"/>
        <s v="Pantoea"/>
        <s v="Azospirillum"/>
        <s v="Aquabacterium"/>
        <s v="Tepidimonas"/>
        <s v="Family_Rhodocyclaceae"/>
        <s v="Rhizorhabdus"/>
        <s v="Pseudaeromonas"/>
        <s v="Comamonas"/>
        <s v="Vogesella"/>
        <s v="Family_Aeromonadaceae"/>
        <s v="Kaistia"/>
        <s v="Xanthomonas"/>
        <s v="Rhodopseudomonas"/>
        <s v="Herbaspirillum"/>
        <s v="Schlegelella"/>
        <s v="Tolumonas"/>
        <s v="Pseudoxanthomonas"/>
        <s v="Family_Acetobacteraceae"/>
        <s v="Rhodanobacter"/>
        <s v="Pandoraea"/>
        <s v="Acidovorax"/>
        <s v="Novosphingobium"/>
        <s v="Family_Rhizobiaceae"/>
        <s v="Arboricoccus"/>
        <s v="Spiro-10"/>
        <m/>
      </sharedItems>
    </cacheField>
    <cacheField name="mom_hatch" numFmtId="0">
      <sharedItems containsBlank="1" containsMixedTypes="1" containsNumber="1" minValue="-0.73160552599999995" maxValue="6.8091731229999999"/>
    </cacheField>
    <cacheField name="egg_hatch" numFmtId="0">
      <sharedItems containsBlank="1" containsMixedTypes="1" containsNumber="1" minValue="-2.155011064" maxValue="1.2460458510000001"/>
    </cacheField>
    <cacheField name="dad_hatch" numFmtId="0">
      <sharedItems containsBlank="1" containsMixedTypes="1" containsNumber="1" minValue="-0.91588651300000001" maxValue="0.99840208500000005"/>
    </cacheField>
    <cacheField name="mom_pup" numFmtId="0">
      <sharedItems containsBlank="1" containsMixedTypes="1" containsNumber="1" minValue="-1.494019266" maxValue="1.586858286"/>
    </cacheField>
    <cacheField name="dad_pup" numFmtId="0">
      <sharedItems containsBlank="1" containsMixedTypes="1" containsNumber="1" minValue="-2.0351937109999998" maxValue="1.2460458510000001"/>
    </cacheField>
    <cacheField name="egg_pup" numFmtId="0">
      <sharedItems containsBlank="1" containsMixedTypes="1" containsNumber="1" minValue="-0.62799646399999998" maxValue="0.99840208500000005"/>
    </cacheField>
    <cacheField name="pup_pup" numFmtId="0">
      <sharedItems containsBlank="1" containsMixedTypes="1" containsNumber="1" minValue="-0.81298336699999996" maxValue="1.586858286"/>
    </cacheField>
    <cacheField name="egg_survival" numFmtId="0">
      <sharedItems containsBlank="1" containsMixedTypes="1" containsNumber="1" minValue="-0.23023980699999999" maxValue="-0.23023980699999999"/>
    </cacheField>
    <cacheField name="pup_survival" numFmtId="0">
      <sharedItems containsBlank="1" containsMixedTypes="1" containsNumber="1" minValue="-1.0418493150000001" maxValue="0.58294425599999999"/>
    </cacheField>
    <cacheField name="mom_survival" numFmtId="0">
      <sharedItems containsBlank="1" containsMixedTypes="1" containsNumber="1" minValue="-1.4820136209999999" maxValue="6.8091731229999999"/>
    </cacheField>
    <cacheField name="dad_survival" numFmtId="0">
      <sharedItems containsBlank="1" containsMixedTypes="1" containsNumber="1" minValue="-2.155011064" maxValue="-1.4914194329999999"/>
    </cacheField>
    <cacheField name="sign_class" numFmtId="0">
      <sharedItems containsBlank="1" count="4">
        <s v="negative"/>
        <s v="positive"/>
        <s v="mix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 Arellano" refreshedDate="45855.915767361112" createdVersion="8" refreshedVersion="8" minRefreshableVersion="3" recordCount="196" xr:uid="{94D76634-4781-49E7-99C2-6FF1ED76F5DD}">
  <cacheSource type="worksheet">
    <worksheetSource ref="A1:U197" sheet="pivot_count_sign"/>
  </cacheSource>
  <cacheFields count="21">
    <cacheField name="OTU" numFmtId="0">
      <sharedItems/>
    </cacheField>
    <cacheField name="Phylum" numFmtId="0">
      <sharedItems count="10">
        <s v="Acidobacteriota"/>
        <s v="Actinobacteriota"/>
        <s v="Bacteroidota"/>
        <s v="Bdellovibrionota"/>
        <s v="Chloroflexota"/>
        <s v="Firmicutes"/>
        <s v="Myxococcota"/>
        <s v="Planctomycetota"/>
        <s v="Proteobacteria"/>
        <s v="Spirochaetota"/>
      </sharedItems>
    </cacheField>
    <cacheField name="Class" numFmtId="0">
      <sharedItems/>
    </cacheField>
    <cacheField name="Order" numFmtId="0">
      <sharedItems/>
    </cacheField>
    <cacheField name="Family" numFmtId="0">
      <sharedItems count="59">
        <s v="Order_Vicinamibacterales"/>
        <s v="Mycobacteriaceae"/>
        <s v="Microbacteriaceae"/>
        <s v="Dermatophilaceae"/>
        <s v="Geodermatophilaceae"/>
        <s v="Nocardioidaceae"/>
        <s v="Bifidobacteriaceae"/>
        <s v="Micrococcaceae"/>
        <s v="Cellulomonadaceae"/>
        <s v="Weeksellaceae"/>
        <s v="Chitinophagaceae"/>
        <s v="Sphingobacteriaceae"/>
        <s v="UBA932"/>
        <s v="Flavobacteriaceae"/>
        <s v="Spirosomaceae"/>
        <s v="Crocinitomicaceae"/>
        <s v="Bacteriovoracaceae"/>
        <s v="Aggregatilineaceae"/>
        <s v="Bacillaceae"/>
        <s v="Class_Bacilli"/>
        <s v="Order_Bacillales"/>
        <s v="Clostridiaceae"/>
        <s v="Planococcaceae"/>
        <s v="Anaerovoracaceae"/>
        <s v="Lachnospiraceae"/>
        <s v="Thermosinaceae"/>
        <s v="Streptococcaceae"/>
        <s v="Staphylococcaceae"/>
        <s v="Paenibacillaceae"/>
        <s v="Caldibacillaceae"/>
        <s v="Polyangiaceae"/>
        <s v="Tepidisphaeraceae"/>
        <s v="Gemmataceae"/>
        <s v="Xanthomonadaceae"/>
        <s v="Caulobacteraceae"/>
        <s v="Burkholderiaceae"/>
        <s v="Rhodocyclaceae"/>
        <s v="UXAT02"/>
        <s v="Rhodobacteraceae"/>
        <s v="Acetobacteraceae"/>
        <s v="Xanthobacteraceae"/>
        <s v="Moraxellaceae"/>
        <s v="Enterobacteriaceae"/>
        <s v="Chromobacteriaceae"/>
        <s v="Alteromonadaceae"/>
        <s v="Pseudomonadaceae"/>
        <s v="Beijerinckiaceae"/>
        <s v="Sphingomonadaceae"/>
        <s v="Rhizobiaceae"/>
        <s v="Methylophilaceae"/>
        <s v="Vibrionaceae"/>
        <s v="Immundisolibacteraceae"/>
        <s v="Aeromonadaceae"/>
        <s v="Class_Alphaproteobacteria"/>
        <s v="Azospirillaceae"/>
        <s v="Kaistiaceae"/>
        <s v="Rhodanobacteraceae"/>
        <s v="Geminicoccaceae"/>
        <s v="Treponemataceae"/>
      </sharedItems>
    </cacheField>
    <cacheField name="Genus" numFmtId="0">
      <sharedItems count="118">
        <s v="Order_Vicinamibacterales"/>
        <s v="Mycobacterium"/>
        <s v="Leucobacter"/>
        <s v="Family_Microbacteriaceae"/>
        <s v="Family_Dermatophilaceae"/>
        <s v="Blastococcus"/>
        <s v="Nocardioides"/>
        <s v="Bifidobacterium"/>
        <s v="Micrococcus"/>
        <s v="Lawsonella"/>
        <s v="Cellulosimicrobium"/>
        <s v="Corynebacterium"/>
        <s v="Modestobacter"/>
        <s v="Rhodococcus"/>
        <s v="Elizabethkingia"/>
        <s v="Sediminibacterium"/>
        <s v="UBA1930"/>
        <s v="Pedobacter"/>
        <s v="Niabella"/>
        <s v="Bact-08"/>
        <s v="Sphingobacterium"/>
        <s v="Empedobacter"/>
        <s v="QFOI01"/>
        <s v="Flavobacterium"/>
        <s v="Flectobacillus"/>
        <s v="Chryseobacterium"/>
        <s v="Fluviicola"/>
        <s v="Cloacibacterium"/>
        <s v="Heliimonas"/>
        <s v="Bacteriovorax"/>
        <s v="Aggregatilinea"/>
        <s v="Bacillus"/>
        <s v="Family_Bacillaceae"/>
        <s v="Class_Bacilli"/>
        <s v="Order_Bacillales"/>
        <s v="Clostridium"/>
        <s v="Lysinibacillus"/>
        <s v="Anaerovorax"/>
        <s v="Lacrimispora"/>
        <s v="Anaerospora"/>
        <s v="Weizmannia"/>
        <s v="Streptococcus"/>
        <s v="Staphylococcus"/>
        <s v="Paenibacillus"/>
        <s v="Aminipila"/>
        <s v="Family_Clostridiaceae"/>
        <s v="Family_Polyangiaceae"/>
        <s v="UBA2421"/>
        <s v="Family_Gemmataceae"/>
        <s v="Stenotrophomonas"/>
        <s v="Caulobacter"/>
        <s v="Family_Burkholderiaceae"/>
        <s v="Thauera"/>
        <s v="Defluviicoccus"/>
        <s v="Family_Rhodobacteraceae"/>
        <s v="Asaia"/>
        <s v="Family_Xanthobacteraceae"/>
        <s v="Acinetobacter"/>
        <s v="Tepidiphilus"/>
        <s v="Brevundimonas"/>
        <s v="Escherichia"/>
        <s v="Family_Enterobacteriaceae"/>
        <s v="Serratia"/>
        <s v="Aquitalea"/>
        <s v="Roseomonas"/>
        <s v="Pseudoalteromonas"/>
        <s v="Pseudomonas"/>
        <s v="Aquabacter"/>
        <s v="Asticcacaulis"/>
        <s v="Bosea"/>
        <s v="Roseococcus"/>
        <s v="Phenylobacterium"/>
        <s v="Variovorax"/>
        <s v="Family_Sphingomonadaceae"/>
        <s v="Rhizobium"/>
        <s v="Agrobacterium"/>
        <s v="Methylophilus"/>
        <s v="Vibrio"/>
        <s v="Cedecea"/>
        <s v="Burkholderia"/>
        <s v="Immundisolibacter"/>
        <s v="Rhodoblastus"/>
        <s v="Family_Beijerinckiaceae"/>
        <s v="Achromobacter"/>
        <s v="Aeromonas"/>
        <s v="Rhodovarius"/>
        <s v="Sphingomonas"/>
        <s v="Bradyrhizobium"/>
        <s v="Family_Pseudomonadaceae"/>
        <s v="Class_Alphaproteobacteria"/>
        <s v="Erwinia"/>
        <s v="Methylobacterium"/>
        <s v="Massilia"/>
        <s v="Pantoea"/>
        <s v="Azospirillum"/>
        <s v="Aquabacterium"/>
        <s v="Tepidimonas"/>
        <s v="Family_Rhodocyclaceae"/>
        <s v="Rhizorhabdus"/>
        <s v="Pseudaeromonas"/>
        <s v="Comamonas"/>
        <s v="Vogesella"/>
        <s v="Family_Aeromonadaceae"/>
        <s v="Kaistia"/>
        <s v="Xanthomonas"/>
        <s v="Rhodopseudomonas"/>
        <s v="Herbaspirillum"/>
        <s v="Schlegelella"/>
        <s v="Tolumonas"/>
        <s v="Pseudoxanthomonas"/>
        <s v="Family_Acetobacteraceae"/>
        <s v="Rhodanobacter"/>
        <s v="Pandoraea"/>
        <s v="Acidovorax"/>
        <s v="Novosphingobium"/>
        <s v="Family_Rhizobiaceae"/>
        <s v="Arboricoccus"/>
        <s v="Spiro-10"/>
      </sharedItems>
    </cacheField>
    <cacheField name="mom_hatch" numFmtId="0">
      <sharedItems containsMixedTypes="1" containsNumber="1" minValue="-0.73160552599999995" maxValue="0.43194308799999998" count="20">
        <s v="NA"/>
        <n v="0.43194308799999998"/>
        <n v="-0.41525514200000002"/>
        <n v="-0.457069422"/>
        <n v="-0.38351685400000002"/>
        <n v="-0.210866268"/>
        <n v="0.39161855400000001"/>
        <n v="-0.54269281199999997"/>
        <n v="-0.73160552599999995"/>
        <n v="0.41448295699999999"/>
        <n v="-0.40233490100000002"/>
        <n v="-0.37231974099999998"/>
        <n v="0.35290441299999997"/>
        <n v="-0.49908864600000002"/>
        <n v="-0.28947954599999998"/>
        <n v="-0.38796586799999999"/>
        <n v="-0.46732574900000001"/>
        <n v="-0.28432136200000002"/>
        <n v="0.34947996599999998"/>
        <n v="-0.27191642900000002"/>
      </sharedItems>
    </cacheField>
    <cacheField name="egg_hatch" numFmtId="0">
      <sharedItems containsMixedTypes="1" containsNumber="1" minValue="-0.13224119100000001" maxValue="0.12784383899999999" count="5">
        <s v="NA"/>
        <n v="-0.13224119100000001"/>
        <n v="0.12784383899999999"/>
        <n v="0.10423568499999999"/>
        <n v="0.106349403"/>
      </sharedItems>
    </cacheField>
    <cacheField name="dad_hatch" numFmtId="0">
      <sharedItems containsMixedTypes="1" containsNumber="1" minValue="-0.91588651300000001" maxValue="0.56849191200000004" count="31">
        <s v="NA"/>
        <n v="0.27592788000000001"/>
        <n v="0.56849191200000004"/>
        <n v="0.33886694499999997"/>
        <n v="0.24339934199999999"/>
        <n v="0.26926625300000001"/>
        <n v="-0.15211413600000001"/>
        <n v="0.213619947"/>
        <n v="0.25962009699999999"/>
        <n v="-0.91588651300000001"/>
        <n v="-0.74329593500000002"/>
        <n v="-0.18332094099999999"/>
        <n v="0.49093623800000002"/>
        <n v="-0.10646789600000001"/>
        <n v="-0.28292947000000002"/>
        <n v="0.28574775000000002"/>
        <n v="0.25054476399999998"/>
        <n v="0.27050980899999999"/>
        <n v="0.25603994899999999"/>
        <n v="0.23660425199999999"/>
        <n v="0.19797481"/>
        <n v="0.26466536000000002"/>
        <n v="-0.68109834599999997"/>
        <n v="0.194614379"/>
        <n v="0.32876616800000003"/>
        <n v="0.30975934900000002"/>
        <n v="0.35121597300000001"/>
        <n v="-0.31015486199999998"/>
        <n v="0.29857617400000003"/>
        <n v="0.30670280700000002"/>
        <n v="0.233484356"/>
      </sharedItems>
    </cacheField>
    <cacheField name="mom_pup" numFmtId="0">
      <sharedItems containsMixedTypes="1" containsNumber="1" minValue="-1.494019266" maxValue="1.31168306" count="63">
        <s v="NA"/>
        <n v="-1.229268952"/>
        <n v="-1.2458070999999999"/>
        <n v="-1.038260017"/>
        <n v="0.60369866100000003"/>
        <n v="1.31168306"/>
        <n v="0.591521293"/>
        <n v="-1.494019266"/>
        <n v="0.43967078999999998"/>
        <n v="0.77343719"/>
        <n v="0.56826055499999995"/>
        <n v="0.35612913699999998"/>
        <n v="0.439854945"/>
        <n v="0.28657999499999998"/>
        <n v="0.36521850300000003"/>
        <n v="-1.2344368240000001"/>
        <n v="-1.454506589"/>
        <n v="0.97295432599999998"/>
        <n v="-1.4821143809999999"/>
        <n v="-1.326910703"/>
        <n v="0.63781257400000002"/>
        <n v="-1.4725724019999999"/>
        <n v="-1.226154067"/>
        <n v="-1.230830348"/>
        <n v="-1.4657655039999999"/>
        <n v="-1.464990153"/>
        <n v="0.7387608"/>
        <n v="-1.235286181"/>
        <n v="-0.75852810599999998"/>
        <n v="0.33870685699999997"/>
        <n v="-0.88301754499999996"/>
        <n v="0.25638297700000001"/>
        <n v="-1.248565975"/>
        <n v="-0.33381207800000001"/>
        <n v="0.20559080800000001"/>
        <n v="-1.465188798"/>
        <n v="-0.34075141399999997"/>
        <n v="-1.4771587859999999"/>
        <n v="-1.2305122310000001"/>
        <n v="0.71869157500000003"/>
        <n v="-1.4628741839999999"/>
        <n v="0.61675455000000001"/>
        <n v="0.47186498700000001"/>
        <n v="0.299561203"/>
        <n v="-1.4761288420000001"/>
        <n v="0.29776091300000002"/>
        <n v="0.48631429599999998"/>
        <n v="0.30781071199999999"/>
        <n v="0.52706081400000004"/>
        <n v="0.27190842399999998"/>
        <n v="0.74597610299999995"/>
        <n v="-0.577582021"/>
        <n v="-1.4447062770000001"/>
        <n v="-0.55515605700000004"/>
        <n v="0.63221798799999995"/>
        <n v="-1.229479572"/>
        <n v="-0.94844910599999999"/>
        <n v="0.75364367099999996"/>
        <n v="0.37966757899999998"/>
        <n v="0.66002708099999996"/>
        <n v="-1.4664847430000001"/>
        <n v="-1.228731137"/>
        <n v="0.63576184700000005"/>
      </sharedItems>
    </cacheField>
    <cacheField name="dad_pup" numFmtId="0">
      <sharedItems containsMixedTypes="1" containsNumber="1" minValue="-2.0351937109999998" maxValue="1.2460458510000001" count="61">
        <n v="-0.72752830999999996"/>
        <n v="0.41212870000000001"/>
        <s v="NA"/>
        <n v="0.56487057100000004"/>
        <n v="0.47052079800000002"/>
        <n v="-0.68097298299999998"/>
        <n v="-0.45457643399999997"/>
        <n v="0.39277905099999999"/>
        <n v="0.98258241400000002"/>
        <n v="-1.642235589"/>
        <n v="-0.65587414499999996"/>
        <n v="0.54871994199999996"/>
        <n v="-0.73636698499999997"/>
        <n v="-0.77162847800000001"/>
        <n v="0.78519122799999996"/>
        <n v="-0.86850209199999995"/>
        <n v="0.38707255699999998"/>
        <n v="1.2460458510000001"/>
        <n v="0.43022276999999998"/>
        <n v="-0.787986568"/>
        <n v="0.53629004899999999"/>
        <n v="0.33790883100000002"/>
        <n v="-0.74641297100000004"/>
        <n v="0.41407950399999999"/>
        <n v="0.45096026099999997"/>
        <n v="-1.0410333839999999"/>
        <n v="1.1985182160000001"/>
        <n v="-0.67314210399999996"/>
        <n v="-0.71964872300000005"/>
        <n v="-0.68528737399999995"/>
        <n v="0.444538873"/>
        <n v="-0.54497899500000002"/>
        <n v="0.63188491000000002"/>
        <n v="-0.36781509600000001"/>
        <n v="0.45794302799999997"/>
        <n v="0.39895093199999998"/>
        <n v="-0.31437261"/>
        <n v="0.227018198"/>
        <n v="0.90698884400000002"/>
        <n v="-0.67693429500000002"/>
        <n v="0.584589943"/>
        <n v="-0.80823922100000001"/>
        <n v="0.33264941100000001"/>
        <n v="-0.25130533100000002"/>
        <n v="0.43230526000000002"/>
        <n v="0.509491162"/>
        <n v="0.50324819700000001"/>
        <n v="-0.38159552600000002"/>
        <n v="0.40810719400000001"/>
        <n v="-2.0351937109999998"/>
        <n v="-0.31428107999999999"/>
        <n v="0.37580886899999999"/>
        <n v="-0.70615535299999999"/>
        <n v="0.42251265599999999"/>
        <n v="-1.763760346"/>
        <n v="0.53127343199999999"/>
        <n v="0.49869496299999999"/>
        <n v="0.47966136700000001"/>
        <n v="0.493486918"/>
        <n v="0.51445123400000003"/>
        <n v="0.37064827"/>
      </sharedItems>
    </cacheField>
    <cacheField name="egg_pup" numFmtId="0">
      <sharedItems containsMixedTypes="1" containsNumber="1" minValue="-0.62799646399999998" maxValue="0.99840208500000005" count="41">
        <s v="NA"/>
        <n v="0.46663744699999998"/>
        <n v="0.60729945399999996"/>
        <n v="0.53901158999999998"/>
        <n v="0.90362973000000002"/>
        <n v="0.56857536099999995"/>
        <n v="-0.40686477599999998"/>
        <n v="0.65461402400000002"/>
        <n v="-0.15049069100000001"/>
        <n v="0.47955298099999999"/>
        <n v="-0.10062532"/>
        <n v="0.73614122400000004"/>
        <n v="-0.104440086"/>
        <n v="0.62098376899999996"/>
        <n v="-0.21129303599999999"/>
        <n v="0.427181223"/>
        <n v="0.78623045300000005"/>
        <n v="0.58473218100000002"/>
        <n v="-0.159330153"/>
        <n v="-0.112158276"/>
        <n v="0.80839233499999996"/>
        <n v="0.56732205099999999"/>
        <n v="-0.123067443"/>
        <n v="0.175243175"/>
        <n v="0.446454346"/>
        <n v="0.99840208500000005"/>
        <n v="0.30326440300000002"/>
        <n v="-0.196450027"/>
        <n v="0.68304363000000001"/>
        <n v="-0.18919740500000001"/>
        <n v="0.57108155800000004"/>
        <n v="0.37075440300000001"/>
        <n v="-0.273240855"/>
        <n v="0.32043328999999998"/>
        <n v="-0.62799646399999998"/>
        <n v="0.65124793400000003"/>
        <n v="0.63369336399999998"/>
        <n v="0.40904423600000001"/>
        <n v="0.18884031900000001"/>
        <n v="-0.27929813100000001"/>
        <n v="0.48804381600000002"/>
      </sharedItems>
    </cacheField>
    <cacheField name="pup_pup" numFmtId="0">
      <sharedItems containsMixedTypes="1" containsNumber="1" minValue="-0.81298336699999996" maxValue="1.586858286" count="43">
        <s v="NA"/>
        <n v="0.34725782399999999"/>
        <n v="1.0855531039999999"/>
        <n v="1.0679479549999999"/>
        <n v="0.61245890000000003"/>
        <n v="1.1027263890000001"/>
        <n v="1.2491585009999999"/>
        <n v="-0.773172109"/>
        <n v="0.57482929800000004"/>
        <n v="1.006681283"/>
        <n v="-0.17059980299999999"/>
        <n v="0.23532508799999999"/>
        <n v="-0.371222628"/>
        <n v="1.586858286"/>
        <n v="0.65378693799999998"/>
        <n v="1.06474314"/>
        <n v="-0.67994110600000002"/>
        <n v="1.462337789"/>
        <n v="-0.497804527"/>
        <n v="0.38502824499999999"/>
        <n v="1.038869915"/>
        <n v="0.26928689900000002"/>
        <n v="1.530572507"/>
        <n v="-0.30614697400000002"/>
        <n v="0.18135664200000001"/>
        <n v="0.49825813699999999"/>
        <n v="-0.21413570100000001"/>
        <n v="0.35089501499999998"/>
        <n v="0.374900552"/>
        <n v="0.45656645400000001"/>
        <n v="0.29790552599999998"/>
        <n v="0.46177474899999998"/>
        <n v="0.74394262700000002"/>
        <n v="-0.76590123799999998"/>
        <n v="-0.30003271500000001"/>
        <n v="1.120702536"/>
        <n v="-0.81298336699999996"/>
        <n v="1.383075421"/>
        <n v="0.563765878"/>
        <n v="0.21706957900000001"/>
        <n v="-0.52065707800000005"/>
        <n v="-0.29333188799999999"/>
        <n v="-0.73941638799999998"/>
      </sharedItems>
    </cacheField>
    <cacheField name="egg_survival" numFmtId="0">
      <sharedItems containsMixedTypes="1" containsNumber="1" minValue="-0.23023980699999999" maxValue="-0.23023980699999999"/>
    </cacheField>
    <cacheField name="pup_survival" numFmtId="0">
      <sharedItems containsMixedTypes="1" containsNumber="1" minValue="-1.0418493150000001" maxValue="0.58294425599999999"/>
    </cacheField>
    <cacheField name="mom_survival" numFmtId="0">
      <sharedItems containsMixedTypes="1" containsNumber="1" minValue="-1.4820136209999999" maxValue="6.8091731229999999"/>
    </cacheField>
    <cacheField name="dad_survival" numFmtId="0">
      <sharedItems containsMixedTypes="1" containsNumber="1" minValue="-2.155011064" maxValue="-1.4914194329999999"/>
    </cacheField>
    <cacheField name="sign_class" numFmtId="0">
      <sharedItems count="3">
        <s v="negative"/>
        <s v="positive"/>
        <s v="mixed"/>
      </sharedItems>
    </cacheField>
    <cacheField name="hatch_sign" numFmtId="0">
      <sharedItems count="3">
        <s v="NA"/>
        <s v="negative"/>
        <s v="positive"/>
      </sharedItems>
    </cacheField>
    <cacheField name="pup_sign" numFmtId="0">
      <sharedItems count="4">
        <s v="negative"/>
        <s v="positive"/>
        <s v="mixed"/>
        <s v="NA"/>
      </sharedItems>
    </cacheField>
    <cacheField name="surv_sign" numFmtId="0">
      <sharedItems count="3">
        <s v="NA"/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03612545acdb7cf43b56502e27456ddf"/>
    <x v="0"/>
    <s v="Vicinamibacteria"/>
    <s v="Vicinamibacterales"/>
    <x v="0"/>
    <x v="0"/>
    <s v="NA"/>
    <s v="NA"/>
    <s v="NA"/>
    <s v="NA"/>
    <n v="-0.72752830999999996"/>
    <s v="NA"/>
    <s v="NA"/>
    <s v="NA"/>
    <s v="NA"/>
    <s v="NA"/>
    <s v="NA"/>
    <x v="0"/>
  </r>
  <r>
    <s v="006d5eda86c251132cd2272afd51d053"/>
    <x v="1"/>
    <s v="Actinomycetia"/>
    <s v="Mycobacteriales"/>
    <x v="1"/>
    <x v="1"/>
    <s v="NA"/>
    <s v="NA"/>
    <s v="NA"/>
    <s v="NA"/>
    <n v="0.41212870000000001"/>
    <s v="NA"/>
    <s v="NA"/>
    <s v="NA"/>
    <s v="NA"/>
    <s v="NA"/>
    <s v="NA"/>
    <x v="1"/>
  </r>
  <r>
    <s v="078778d3acf6645f2e44537dc6529871"/>
    <x v="1"/>
    <s v="Actinomycetia"/>
    <s v="Actinomycetales"/>
    <x v="2"/>
    <x v="2"/>
    <s v="NA"/>
    <s v="NA"/>
    <s v="NA"/>
    <n v="-1.229268952"/>
    <s v="NA"/>
    <s v="NA"/>
    <s v="NA"/>
    <s v="NA"/>
    <s v="NA"/>
    <s v="NA"/>
    <s v="NA"/>
    <x v="0"/>
  </r>
  <r>
    <s v="131f8b9807185e055d725c468cd46a88"/>
    <x v="1"/>
    <s v="Actinomycetia"/>
    <s v="Actinomycetales"/>
    <x v="2"/>
    <x v="3"/>
    <s v="NA"/>
    <s v="NA"/>
    <s v="NA"/>
    <s v="NA"/>
    <n v="0.56487057100000004"/>
    <s v="NA"/>
    <s v="NA"/>
    <s v="NA"/>
    <s v="NA"/>
    <s v="NA"/>
    <s v="NA"/>
    <x v="1"/>
  </r>
  <r>
    <s v="3b0c59f289139b6c1c6133e175296aac"/>
    <x v="1"/>
    <s v="Actinomycetia"/>
    <s v="Actinomycetales"/>
    <x v="3"/>
    <x v="4"/>
    <s v="NA"/>
    <s v="NA"/>
    <s v="NA"/>
    <s v="NA"/>
    <n v="0.47052079800000002"/>
    <s v="NA"/>
    <s v="NA"/>
    <s v="NA"/>
    <s v="NA"/>
    <s v="NA"/>
    <s v="NA"/>
    <x v="1"/>
  </r>
  <r>
    <s v="4db91a7e3a86803d4143abb8b533885d"/>
    <x v="1"/>
    <s v="Actinomycetia"/>
    <s v="Mycobacteriales"/>
    <x v="4"/>
    <x v="5"/>
    <s v="NA"/>
    <s v="NA"/>
    <s v="NA"/>
    <s v="NA"/>
    <n v="-0.68097298299999998"/>
    <s v="NA"/>
    <s v="NA"/>
    <s v="NA"/>
    <s v="NA"/>
    <s v="NA"/>
    <s v="NA"/>
    <x v="0"/>
  </r>
  <r>
    <s v="4e6dc966ff878651c691ea5e0ae83425"/>
    <x v="1"/>
    <s v="Actinomycetia"/>
    <s v="Actinomycetales"/>
    <x v="2"/>
    <x v="2"/>
    <s v="NA"/>
    <s v="NA"/>
    <s v="NA"/>
    <s v="NA"/>
    <s v="NA"/>
    <n v="0.46663744699999998"/>
    <n v="0.34725782399999999"/>
    <s v="NA"/>
    <s v="NA"/>
    <s v="NA"/>
    <s v="NA"/>
    <x v="1"/>
  </r>
  <r>
    <s v="56a83a5563d39e60b1403d155627944b"/>
    <x v="1"/>
    <s v="Actinomycetia"/>
    <s v="Propionibacteriales"/>
    <x v="5"/>
    <x v="6"/>
    <s v="NA"/>
    <s v="NA"/>
    <s v="NA"/>
    <n v="-1.2458070999999999"/>
    <s v="NA"/>
    <s v="NA"/>
    <s v="NA"/>
    <s v="NA"/>
    <s v="NA"/>
    <s v="NA"/>
    <s v="NA"/>
    <x v="0"/>
  </r>
  <r>
    <s v="65a13f1d1a0ce42556e49a570ddd8dcf"/>
    <x v="1"/>
    <s v="Actinomycetia"/>
    <s v="Actinomycetales"/>
    <x v="6"/>
    <x v="7"/>
    <s v="NA"/>
    <s v="NA"/>
    <s v="NA"/>
    <s v="NA"/>
    <n v="-0.45457643399999997"/>
    <n v="0.60729945399999996"/>
    <s v="NA"/>
    <s v="NA"/>
    <s v="NA"/>
    <s v="NA"/>
    <s v="NA"/>
    <x v="2"/>
  </r>
  <r>
    <s v="66abaee179be7e5928c221b18207caf9"/>
    <x v="1"/>
    <s v="Actinomycetia"/>
    <s v="Actinomycetales"/>
    <x v="2"/>
    <x v="3"/>
    <s v="NA"/>
    <s v="NA"/>
    <s v="NA"/>
    <s v="NA"/>
    <s v="NA"/>
    <s v="NA"/>
    <n v="1.0855531039999999"/>
    <s v="NA"/>
    <s v="NA"/>
    <s v="NA"/>
    <s v="NA"/>
    <x v="1"/>
  </r>
  <r>
    <s v="6c84542f6460f7b4cd5bf61da89bf26a"/>
    <x v="1"/>
    <s v="Actinomycetia"/>
    <s v="Actinomycetales"/>
    <x v="2"/>
    <x v="2"/>
    <s v="NA"/>
    <n v="-0.13224119100000001"/>
    <s v="NA"/>
    <n v="-1.038260017"/>
    <s v="NA"/>
    <s v="NA"/>
    <s v="NA"/>
    <s v="NA"/>
    <s v="NA"/>
    <s v="NA"/>
    <s v="NA"/>
    <x v="0"/>
  </r>
  <r>
    <s v="6c891abaa8f2147383dd332e601800eb"/>
    <x v="1"/>
    <s v="Actinomycetia"/>
    <s v="Actinomycetales"/>
    <x v="7"/>
    <x v="8"/>
    <s v="NA"/>
    <s v="NA"/>
    <s v="NA"/>
    <s v="NA"/>
    <s v="NA"/>
    <n v="0.53901158999999998"/>
    <n v="1.0679479549999999"/>
    <s v="NA"/>
    <s v="NA"/>
    <s v="NA"/>
    <s v="NA"/>
    <x v="1"/>
  </r>
  <r>
    <s v="73b7563f30dc3ad68a861e25ce589c0a"/>
    <x v="1"/>
    <s v="Actinomycetia"/>
    <s v="Mycobacteriales"/>
    <x v="1"/>
    <x v="1"/>
    <s v="NA"/>
    <s v="NA"/>
    <n v="0.27592788000000001"/>
    <s v="NA"/>
    <n v="0.39277905099999999"/>
    <s v="NA"/>
    <n v="0.61245890000000003"/>
    <s v="NA"/>
    <s v="NA"/>
    <s v="NA"/>
    <s v="NA"/>
    <x v="1"/>
  </r>
  <r>
    <s v="8253a32e37cc65a796a92ee67b50d870"/>
    <x v="1"/>
    <s v="Actinomycetia"/>
    <s v="Mycobacteriales"/>
    <x v="1"/>
    <x v="9"/>
    <n v="0.43194308799999998"/>
    <s v="NA"/>
    <s v="NA"/>
    <s v="NA"/>
    <s v="NA"/>
    <s v="NA"/>
    <n v="1.1027263890000001"/>
    <s v="NA"/>
    <s v="NA"/>
    <s v="NA"/>
    <s v="NA"/>
    <x v="1"/>
  </r>
  <r>
    <s v="84739a30798ceb9d9290e4412e67eb24"/>
    <x v="1"/>
    <s v="Actinomycetia"/>
    <s v="Actinomycetales"/>
    <x v="8"/>
    <x v="10"/>
    <s v="NA"/>
    <s v="NA"/>
    <n v="0.56849191200000004"/>
    <s v="NA"/>
    <n v="0.98258241400000002"/>
    <s v="NA"/>
    <s v="NA"/>
    <s v="NA"/>
    <s v="NA"/>
    <s v="NA"/>
    <s v="NA"/>
    <x v="1"/>
  </r>
  <r>
    <s v="8bc54d575f88d09b2ba16b7f571812ae"/>
    <x v="1"/>
    <s v="Actinomycetia"/>
    <s v="Mycobacteriales"/>
    <x v="1"/>
    <x v="11"/>
    <s v="NA"/>
    <s v="NA"/>
    <s v="NA"/>
    <n v="0.60369866100000003"/>
    <n v="-1.642235589"/>
    <s v="NA"/>
    <s v="NA"/>
    <s v="NA"/>
    <s v="NA"/>
    <n v="4.7314324799999996"/>
    <s v="NA"/>
    <x v="2"/>
  </r>
  <r>
    <s v="8c2fb0cdbe0db119375869b5c4b20a53"/>
    <x v="1"/>
    <s v="Actinomycetia"/>
    <s v="Actinomycetales"/>
    <x v="2"/>
    <x v="2"/>
    <s v="NA"/>
    <s v="NA"/>
    <s v="NA"/>
    <s v="NA"/>
    <s v="NA"/>
    <s v="NA"/>
    <s v="NA"/>
    <s v="NA"/>
    <n v="-0.43703154700000002"/>
    <s v="NA"/>
    <s v="NA"/>
    <x v="0"/>
  </r>
  <r>
    <s v="8c55d1108d3cefe1e0f6375e1376ce27"/>
    <x v="1"/>
    <s v="Actinomycetia"/>
    <s v="Mycobacteriales"/>
    <x v="1"/>
    <x v="11"/>
    <s v="NA"/>
    <s v="NA"/>
    <s v="NA"/>
    <n v="1.31168306"/>
    <s v="NA"/>
    <s v="NA"/>
    <n v="1.2491585009999999"/>
    <s v="NA"/>
    <s v="NA"/>
    <s v="NA"/>
    <s v="NA"/>
    <x v="1"/>
  </r>
  <r>
    <s v="ce5eea8e7eb39c9ec26edd8cb297bdbf"/>
    <x v="1"/>
    <s v="Actinomycetia"/>
    <s v="Mycobacteriales"/>
    <x v="4"/>
    <x v="12"/>
    <s v="NA"/>
    <s v="NA"/>
    <s v="NA"/>
    <s v="NA"/>
    <n v="-0.72752830999999996"/>
    <s v="NA"/>
    <s v="NA"/>
    <s v="NA"/>
    <s v="NA"/>
    <s v="NA"/>
    <s v="NA"/>
    <x v="0"/>
  </r>
  <r>
    <s v="d8f298eccc87fa0854033cac0ce4baca"/>
    <x v="1"/>
    <s v="Actinomycetia"/>
    <s v="Mycobacteriales"/>
    <x v="1"/>
    <x v="11"/>
    <s v="NA"/>
    <s v="NA"/>
    <s v="NA"/>
    <n v="0.591521293"/>
    <s v="NA"/>
    <s v="NA"/>
    <s v="NA"/>
    <s v="NA"/>
    <s v="NA"/>
    <s v="NA"/>
    <s v="NA"/>
    <x v="1"/>
  </r>
  <r>
    <s v="da2802fccbb7d58d5da5d5357af9d81a"/>
    <x v="1"/>
    <s v="Actinomycetia"/>
    <s v="Actinomycetales"/>
    <x v="2"/>
    <x v="2"/>
    <s v="NA"/>
    <s v="NA"/>
    <s v="NA"/>
    <s v="NA"/>
    <s v="NA"/>
    <s v="NA"/>
    <s v="NA"/>
    <s v="NA"/>
    <s v="NA"/>
    <n v="6.8091731229999999"/>
    <s v="NA"/>
    <x v="1"/>
  </r>
  <r>
    <s v="e795fed13ead27da7c3bedd15b4a59c1"/>
    <x v="1"/>
    <s v="Actinomycetia"/>
    <s v="Mycobacteriales"/>
    <x v="1"/>
    <x v="13"/>
    <s v="NA"/>
    <s v="NA"/>
    <s v="NA"/>
    <n v="-1.494019266"/>
    <s v="NA"/>
    <s v="NA"/>
    <s v="NA"/>
    <s v="NA"/>
    <s v="NA"/>
    <s v="NA"/>
    <s v="NA"/>
    <x v="0"/>
  </r>
  <r>
    <s v="fa34fcf46783dd613a648010f4e4e0e9"/>
    <x v="1"/>
    <s v="Actinomycetia"/>
    <s v="Actinomycetales"/>
    <x v="2"/>
    <x v="2"/>
    <s v="NA"/>
    <s v="NA"/>
    <s v="NA"/>
    <n v="0.43967078999999998"/>
    <s v="NA"/>
    <n v="0.90362973000000002"/>
    <s v="NA"/>
    <s v="NA"/>
    <s v="NA"/>
    <s v="NA"/>
    <s v="NA"/>
    <x v="1"/>
  </r>
  <r>
    <s v="08a23647e8c11cd7f89ee8f609e3d974"/>
    <x v="2"/>
    <s v="Bacteroidia"/>
    <s v="Flavobacteriales"/>
    <x v="9"/>
    <x v="14"/>
    <s v="NA"/>
    <s v="NA"/>
    <s v="NA"/>
    <s v="NA"/>
    <s v="NA"/>
    <n v="0.56857536099999995"/>
    <s v="NA"/>
    <s v="NA"/>
    <s v="NA"/>
    <s v="NA"/>
    <s v="NA"/>
    <x v="1"/>
  </r>
  <r>
    <s v="1ee27fee30b2e6832a2be5e28f0978f3"/>
    <x v="2"/>
    <s v="Bacteroidia"/>
    <s v="Chitinophagales"/>
    <x v="10"/>
    <x v="15"/>
    <s v="NA"/>
    <s v="NA"/>
    <s v="NA"/>
    <s v="NA"/>
    <s v="NA"/>
    <n v="-0.40686477599999998"/>
    <s v="NA"/>
    <s v="NA"/>
    <s v="NA"/>
    <s v="NA"/>
    <s v="NA"/>
    <x v="0"/>
  </r>
  <r>
    <s v="3190ea7b37383fa02f757f43964f9998"/>
    <x v="2"/>
    <s v="Bacteroidia"/>
    <s v="Chitinophagales"/>
    <x v="10"/>
    <x v="16"/>
    <s v="NA"/>
    <s v="NA"/>
    <s v="NA"/>
    <s v="NA"/>
    <s v="NA"/>
    <n v="0.65461402400000002"/>
    <s v="NA"/>
    <s v="NA"/>
    <s v="NA"/>
    <s v="NA"/>
    <s v="NA"/>
    <x v="1"/>
  </r>
  <r>
    <s v="38356624d04e633aa689a6ffc05a137f"/>
    <x v="2"/>
    <s v="Bacteroidia"/>
    <s v="Sphingobacteriales"/>
    <x v="11"/>
    <x v="17"/>
    <n v="-0.41525514200000002"/>
    <s v="NA"/>
    <s v="NA"/>
    <n v="0.77343719"/>
    <n v="-0.65587414499999996"/>
    <n v="-0.15049069100000001"/>
    <n v="-0.773172109"/>
    <s v="NA"/>
    <s v="NA"/>
    <s v="NA"/>
    <s v="NA"/>
    <x v="2"/>
  </r>
  <r>
    <s v="3901df51425ba2a8d72bb780babe7a48"/>
    <x v="2"/>
    <s v="Bacteroidia"/>
    <s v="Chitinophagales"/>
    <x v="10"/>
    <x v="18"/>
    <s v="NA"/>
    <s v="NA"/>
    <s v="NA"/>
    <s v="NA"/>
    <s v="NA"/>
    <s v="NA"/>
    <n v="0.57482929800000004"/>
    <s v="NA"/>
    <s v="NA"/>
    <s v="NA"/>
    <s v="NA"/>
    <x v="1"/>
  </r>
  <r>
    <s v="3a75074368d793b1de0d8090a6340a1c"/>
    <x v="2"/>
    <s v="Bacteroidia"/>
    <s v="Bacteroidales"/>
    <x v="12"/>
    <x v="19"/>
    <s v="NA"/>
    <s v="NA"/>
    <n v="0.33886694499999997"/>
    <s v="NA"/>
    <n v="0.54871994199999996"/>
    <s v="NA"/>
    <s v="NA"/>
    <s v="NA"/>
    <s v="NA"/>
    <s v="NA"/>
    <s v="NA"/>
    <x v="1"/>
  </r>
  <r>
    <s v="3bdf3962a4d6b9738dc1bfa095f6cc8e"/>
    <x v="2"/>
    <s v="Bacteroidia"/>
    <s v="Sphingobacteriales"/>
    <x v="11"/>
    <x v="20"/>
    <s v="NA"/>
    <s v="NA"/>
    <s v="NA"/>
    <s v="NA"/>
    <n v="-0.73636698499999997"/>
    <s v="NA"/>
    <s v="NA"/>
    <s v="NA"/>
    <s v="NA"/>
    <s v="NA"/>
    <s v="NA"/>
    <x v="0"/>
  </r>
  <r>
    <s v="4472b8a122f7775d492278da34a2c780"/>
    <x v="2"/>
    <s v="Bacteroidia"/>
    <s v="Flavobacteriales"/>
    <x v="9"/>
    <x v="21"/>
    <s v="NA"/>
    <s v="NA"/>
    <s v="NA"/>
    <s v="NA"/>
    <n v="-0.77162847800000001"/>
    <s v="NA"/>
    <s v="NA"/>
    <s v="NA"/>
    <s v="NA"/>
    <s v="NA"/>
    <s v="NA"/>
    <x v="0"/>
  </r>
  <r>
    <s v="4810fbab877c32e917880c61301fe5e1"/>
    <x v="2"/>
    <s v="Bacteroidia"/>
    <s v="Chitinophagales"/>
    <x v="10"/>
    <x v="22"/>
    <s v="NA"/>
    <s v="NA"/>
    <s v="NA"/>
    <s v="NA"/>
    <n v="0.78519122799999996"/>
    <s v="NA"/>
    <s v="NA"/>
    <s v="NA"/>
    <s v="NA"/>
    <s v="NA"/>
    <s v="NA"/>
    <x v="1"/>
  </r>
  <r>
    <s v="50cd0822f350f8f5e1f8c59e67e10980"/>
    <x v="2"/>
    <s v="Bacteroidia"/>
    <s v="Sphingobacteriales"/>
    <x v="11"/>
    <x v="17"/>
    <s v="NA"/>
    <s v="NA"/>
    <s v="NA"/>
    <n v="-1.038260017"/>
    <n v="-0.86850209199999995"/>
    <n v="0.47955298099999999"/>
    <s v="NA"/>
    <s v="NA"/>
    <s v="NA"/>
    <s v="NA"/>
    <s v="NA"/>
    <x v="2"/>
  </r>
  <r>
    <s v="524c385df0ab7e16602e53b507548e80"/>
    <x v="2"/>
    <s v="Bacteroidia"/>
    <s v="Bacteroidales"/>
    <x v="12"/>
    <x v="19"/>
    <s v="NA"/>
    <s v="NA"/>
    <n v="0.24339934199999999"/>
    <s v="NA"/>
    <n v="0.38707255699999998"/>
    <s v="NA"/>
    <s v="NA"/>
    <s v="NA"/>
    <s v="NA"/>
    <s v="NA"/>
    <s v="NA"/>
    <x v="1"/>
  </r>
  <r>
    <s v="5f62852c777d05477e044c49c5941041"/>
    <x v="2"/>
    <s v="Bacteroidia"/>
    <s v="Flavobacteriales"/>
    <x v="13"/>
    <x v="23"/>
    <s v="NA"/>
    <s v="NA"/>
    <s v="NA"/>
    <n v="0.56826055499999995"/>
    <s v="NA"/>
    <s v="NA"/>
    <s v="NA"/>
    <s v="NA"/>
    <s v="NA"/>
    <s v="NA"/>
    <s v="NA"/>
    <x v="1"/>
  </r>
  <r>
    <s v="69f3be1ce26140f5820552e2a9d49289"/>
    <x v="2"/>
    <s v="Bacteroidia"/>
    <s v="Cytophagales"/>
    <x v="14"/>
    <x v="24"/>
    <s v="NA"/>
    <s v="NA"/>
    <s v="NA"/>
    <s v="NA"/>
    <n v="1.2460458510000001"/>
    <s v="NA"/>
    <s v="NA"/>
    <s v="NA"/>
    <s v="NA"/>
    <s v="NA"/>
    <s v="NA"/>
    <x v="1"/>
  </r>
  <r>
    <s v="8310deaf296c304dea209d19107677a0"/>
    <x v="2"/>
    <s v="Bacteroidia"/>
    <s v="Sphingobacteriales"/>
    <x v="11"/>
    <x v="17"/>
    <s v="NA"/>
    <s v="NA"/>
    <s v="NA"/>
    <s v="NA"/>
    <s v="NA"/>
    <s v="NA"/>
    <n v="1.006681283"/>
    <s v="NA"/>
    <s v="NA"/>
    <s v="NA"/>
    <s v="NA"/>
    <x v="1"/>
  </r>
  <r>
    <s v="8cf646f2d2ffa7d4a56e9156530deb71"/>
    <x v="2"/>
    <s v="Bacteroidia"/>
    <s v="Sphingobacteriales"/>
    <x v="11"/>
    <x v="17"/>
    <n v="-0.457069422"/>
    <s v="NA"/>
    <s v="NA"/>
    <n v="0.35612913699999998"/>
    <s v="NA"/>
    <s v="NA"/>
    <n v="1.006681283"/>
    <s v="NA"/>
    <s v="NA"/>
    <s v="NA"/>
    <s v="NA"/>
    <x v="2"/>
  </r>
  <r>
    <s v="8d3565638a5a89a00aa3233b2b027489"/>
    <x v="2"/>
    <s v="Bacteroidia"/>
    <s v="Flavobacteriales"/>
    <x v="9"/>
    <x v="25"/>
    <s v="NA"/>
    <s v="NA"/>
    <s v="NA"/>
    <n v="0.439854945"/>
    <s v="NA"/>
    <n v="-0.10062532"/>
    <s v="NA"/>
    <s v="NA"/>
    <n v="0.481493328"/>
    <s v="NA"/>
    <s v="NA"/>
    <x v="2"/>
  </r>
  <r>
    <s v="97dd96b6bd56805492a523b0d748e8b9"/>
    <x v="2"/>
    <s v="Bacteroidia"/>
    <s v="Sphingobacteriales"/>
    <x v="11"/>
    <x v="17"/>
    <n v="-0.38351685400000002"/>
    <s v="NA"/>
    <s v="NA"/>
    <n v="0.28657999499999998"/>
    <s v="NA"/>
    <s v="NA"/>
    <s v="NA"/>
    <s v="NA"/>
    <s v="NA"/>
    <s v="NA"/>
    <s v="NA"/>
    <x v="2"/>
  </r>
  <r>
    <s v="9c0fb370e79191f46ba2658dd16f3f7a"/>
    <x v="2"/>
    <s v="Bacteroidia"/>
    <s v="Sphingobacteriales"/>
    <x v="11"/>
    <x v="17"/>
    <s v="NA"/>
    <s v="NA"/>
    <s v="NA"/>
    <s v="NA"/>
    <s v="NA"/>
    <s v="NA"/>
    <n v="-0.17059980299999999"/>
    <s v="NA"/>
    <s v="NA"/>
    <s v="NA"/>
    <s v="NA"/>
    <x v="0"/>
  </r>
  <r>
    <s v="b4a6dbffc57baaf07b759c235b54ea32"/>
    <x v="2"/>
    <s v="Bacteroidia"/>
    <s v="Flavobacteriales"/>
    <x v="13"/>
    <x v="23"/>
    <s v="NA"/>
    <s v="NA"/>
    <n v="0.26926625300000001"/>
    <s v="NA"/>
    <n v="0.43022276999999998"/>
    <s v="NA"/>
    <s v="NA"/>
    <s v="NA"/>
    <s v="NA"/>
    <s v="NA"/>
    <s v="NA"/>
    <x v="1"/>
  </r>
  <r>
    <s v="be34bc2a6ad1dc1fabaeb4de8b1416e9"/>
    <x v="2"/>
    <s v="Bacteroidia"/>
    <s v="Flavobacteriales"/>
    <x v="15"/>
    <x v="26"/>
    <s v="NA"/>
    <s v="NA"/>
    <s v="NA"/>
    <n v="-1.494019266"/>
    <s v="NA"/>
    <s v="NA"/>
    <s v="NA"/>
    <s v="NA"/>
    <s v="NA"/>
    <s v="NA"/>
    <s v="NA"/>
    <x v="0"/>
  </r>
  <r>
    <s v="c54b6665341382ceb4e098c161040fbb"/>
    <x v="2"/>
    <s v="Bacteroidia"/>
    <s v="Flavobacteriales"/>
    <x v="9"/>
    <x v="14"/>
    <n v="-0.210866268"/>
    <s v="NA"/>
    <s v="NA"/>
    <n v="0.36521850300000003"/>
    <s v="NA"/>
    <s v="NA"/>
    <s v="NA"/>
    <s v="NA"/>
    <s v="NA"/>
    <s v="NA"/>
    <s v="NA"/>
    <x v="2"/>
  </r>
  <r>
    <s v="c873733a1c472c123f8063297a02c773"/>
    <x v="2"/>
    <s v="Bacteroidia"/>
    <s v="Flavobacteriales"/>
    <x v="9"/>
    <x v="27"/>
    <s v="NA"/>
    <s v="NA"/>
    <s v="NA"/>
    <s v="NA"/>
    <n v="-0.787986568"/>
    <n v="0.73614122400000004"/>
    <s v="NA"/>
    <s v="NA"/>
    <s v="NA"/>
    <s v="NA"/>
    <s v="NA"/>
    <x v="2"/>
  </r>
  <r>
    <s v="cf8bf0b345405caaba7cc3268757a408"/>
    <x v="2"/>
    <s v="Bacteroidia"/>
    <s v="Flavobacteriales"/>
    <x v="9"/>
    <x v="25"/>
    <s v="NA"/>
    <s v="NA"/>
    <n v="-0.15211413600000001"/>
    <s v="NA"/>
    <s v="NA"/>
    <n v="-0.104440086"/>
    <s v="NA"/>
    <s v="NA"/>
    <s v="NA"/>
    <s v="NA"/>
    <s v="NA"/>
    <x v="0"/>
  </r>
  <r>
    <s v="d2208d27b5df4c53eb547f7ac45f4d6b"/>
    <x v="2"/>
    <s v="Bacteroidia"/>
    <s v="Flavobacteriales"/>
    <x v="9"/>
    <x v="25"/>
    <s v="NA"/>
    <s v="NA"/>
    <s v="NA"/>
    <s v="NA"/>
    <s v="NA"/>
    <n v="0.62098376899999996"/>
    <n v="0.23532508799999999"/>
    <s v="NA"/>
    <s v="NA"/>
    <s v="NA"/>
    <s v="NA"/>
    <x v="1"/>
  </r>
  <r>
    <s v="e17375b9ca23588649a898e39d9c1d55"/>
    <x v="2"/>
    <s v="Bacteroidia"/>
    <s v="Chitinophagales"/>
    <x v="10"/>
    <x v="28"/>
    <s v="NA"/>
    <s v="NA"/>
    <s v="NA"/>
    <s v="NA"/>
    <n v="0.53629004899999999"/>
    <s v="NA"/>
    <s v="NA"/>
    <s v="NA"/>
    <s v="NA"/>
    <s v="NA"/>
    <s v="NA"/>
    <x v="1"/>
  </r>
  <r>
    <s v="ee2a40ab09837c1e5980432ca318455a"/>
    <x v="2"/>
    <s v="Bacteroidia"/>
    <s v="Flavobacteriales"/>
    <x v="9"/>
    <x v="14"/>
    <s v="NA"/>
    <s v="NA"/>
    <s v="NA"/>
    <n v="-1.2344368240000001"/>
    <s v="NA"/>
    <s v="NA"/>
    <s v="NA"/>
    <s v="NA"/>
    <s v="NA"/>
    <s v="NA"/>
    <s v="NA"/>
    <x v="0"/>
  </r>
  <r>
    <s v="886bdebcd1b947ccce00aeac366d8609"/>
    <x v="3"/>
    <s v="Bacteriovoracia"/>
    <s v="Bacteriovoracales"/>
    <x v="16"/>
    <x v="29"/>
    <s v="NA"/>
    <s v="NA"/>
    <s v="NA"/>
    <s v="NA"/>
    <s v="NA"/>
    <n v="-0.21129303599999999"/>
    <n v="-0.371222628"/>
    <s v="NA"/>
    <s v="NA"/>
    <s v="NA"/>
    <s v="NA"/>
    <x v="0"/>
  </r>
  <r>
    <s v="33d7a7c0173453d98174432239cd49cb"/>
    <x v="4"/>
    <s v="Anaerolineae"/>
    <s v="Aggregatilineales"/>
    <x v="17"/>
    <x v="30"/>
    <n v="0.39161855400000001"/>
    <s v="NA"/>
    <s v="NA"/>
    <n v="-1.454506589"/>
    <s v="NA"/>
    <s v="NA"/>
    <s v="NA"/>
    <s v="NA"/>
    <s v="NA"/>
    <s v="NA"/>
    <s v="NA"/>
    <x v="2"/>
  </r>
  <r>
    <s v="0d87b112bc336b97248bf4757a668689"/>
    <x v="5"/>
    <s v="Bacilli"/>
    <s v="Bacillales"/>
    <x v="18"/>
    <x v="31"/>
    <s v="NA"/>
    <s v="NA"/>
    <n v="0.213619947"/>
    <s v="NA"/>
    <n v="0.33790883100000002"/>
    <s v="NA"/>
    <s v="NA"/>
    <s v="NA"/>
    <s v="NA"/>
    <s v="NA"/>
    <s v="NA"/>
    <x v="1"/>
  </r>
  <r>
    <s v="0e96f958bdaf9979b03aa574d7299f4c"/>
    <x v="5"/>
    <s v="Bacilli"/>
    <s v="Bacillales"/>
    <x v="18"/>
    <x v="32"/>
    <s v="NA"/>
    <s v="NA"/>
    <s v="NA"/>
    <n v="0.97295432599999998"/>
    <s v="NA"/>
    <s v="NA"/>
    <s v="NA"/>
    <s v="NA"/>
    <s v="NA"/>
    <s v="NA"/>
    <s v="NA"/>
    <x v="1"/>
  </r>
  <r>
    <s v="2e4055a3568601599bde5e951c455dd9"/>
    <x v="5"/>
    <s v="Bacilli"/>
    <s v="Class_Bacilli"/>
    <x v="19"/>
    <x v="33"/>
    <s v="NA"/>
    <s v="NA"/>
    <s v="NA"/>
    <s v="NA"/>
    <n v="-0.74641297100000004"/>
    <s v="NA"/>
    <n v="1.586858286"/>
    <s v="NA"/>
    <s v="NA"/>
    <s v="NA"/>
    <s v="NA"/>
    <x v="2"/>
  </r>
  <r>
    <s v="2eef066edc32e6009723e7da97135edf"/>
    <x v="5"/>
    <s v="Bacilli"/>
    <s v="Bacillales"/>
    <x v="20"/>
    <x v="34"/>
    <s v="NA"/>
    <s v="NA"/>
    <s v="NA"/>
    <s v="NA"/>
    <n v="-0.77162847800000001"/>
    <s v="NA"/>
    <s v="NA"/>
    <s v="NA"/>
    <s v="NA"/>
    <s v="NA"/>
    <s v="NA"/>
    <x v="0"/>
  </r>
  <r>
    <s v="3dcf95f04c5e5084618a820fded0a048"/>
    <x v="5"/>
    <s v="Clostridia"/>
    <s v="Clostridiales"/>
    <x v="21"/>
    <x v="35"/>
    <s v="NA"/>
    <s v="NA"/>
    <s v="NA"/>
    <n v="-1.038260017"/>
    <s v="NA"/>
    <s v="NA"/>
    <s v="NA"/>
    <s v="NA"/>
    <s v="NA"/>
    <s v="NA"/>
    <s v="NA"/>
    <x v="0"/>
  </r>
  <r>
    <s v="49a361dc4554ca6f03bc8d8bf47e329c"/>
    <x v="5"/>
    <s v="Bacilli"/>
    <s v="Bacillales"/>
    <x v="22"/>
    <x v="36"/>
    <s v="NA"/>
    <s v="NA"/>
    <s v="NA"/>
    <s v="NA"/>
    <n v="-0.86850209199999995"/>
    <s v="NA"/>
    <s v="NA"/>
    <s v="NA"/>
    <s v="NA"/>
    <s v="NA"/>
    <s v="NA"/>
    <x v="0"/>
  </r>
  <r>
    <s v="4d723a182561c3d3e0268d0a49d1c1b1"/>
    <x v="5"/>
    <s v="Clostridia"/>
    <s v="Peptostreptococcales"/>
    <x v="23"/>
    <x v="37"/>
    <s v="NA"/>
    <s v="NA"/>
    <s v="NA"/>
    <s v="NA"/>
    <n v="0.56487057100000004"/>
    <s v="NA"/>
    <s v="NA"/>
    <s v="NA"/>
    <s v="NA"/>
    <s v="NA"/>
    <s v="NA"/>
    <x v="1"/>
  </r>
  <r>
    <s v="5f6d574b15cbc75cdffbc84b329bb26a"/>
    <x v="5"/>
    <s v="Bacilli"/>
    <s v="Class_Bacilli"/>
    <x v="19"/>
    <x v="33"/>
    <s v="NA"/>
    <s v="NA"/>
    <n v="0.25962009699999999"/>
    <s v="NA"/>
    <n v="0.41407950399999999"/>
    <s v="NA"/>
    <s v="NA"/>
    <s v="NA"/>
    <s v="NA"/>
    <s v="NA"/>
    <s v="NA"/>
    <x v="1"/>
  </r>
  <r>
    <s v="7bc6304a3b13c6ca73dfca4497a00dc5"/>
    <x v="5"/>
    <s v="Clostridia"/>
    <s v="Lachnospirales"/>
    <x v="24"/>
    <x v="38"/>
    <s v="NA"/>
    <s v="NA"/>
    <s v="NA"/>
    <n v="-1.4821143809999999"/>
    <s v="NA"/>
    <s v="NA"/>
    <s v="NA"/>
    <s v="NA"/>
    <s v="NA"/>
    <s v="NA"/>
    <s v="NA"/>
    <x v="0"/>
  </r>
  <r>
    <s v="8114950780beaf8e8023491a1630a176"/>
    <x v="5"/>
    <s v="Negativicutes"/>
    <s v="Sporomusales"/>
    <x v="25"/>
    <x v="39"/>
    <s v="NA"/>
    <s v="NA"/>
    <s v="NA"/>
    <n v="-1.326910703"/>
    <s v="NA"/>
    <s v="NA"/>
    <s v="NA"/>
    <s v="NA"/>
    <s v="NA"/>
    <s v="NA"/>
    <s v="NA"/>
    <x v="0"/>
  </r>
  <r>
    <s v="8d5ecba2cbb96c5e2e01b8b9fced7e06"/>
    <x v="5"/>
    <s v="Clostridia"/>
    <s v="Clostridiales"/>
    <x v="21"/>
    <x v="35"/>
    <s v="NA"/>
    <s v="NA"/>
    <s v="NA"/>
    <s v="NA"/>
    <n v="0.45096026099999997"/>
    <s v="NA"/>
    <s v="NA"/>
    <s v="NA"/>
    <s v="NA"/>
    <s v="NA"/>
    <s v="NA"/>
    <x v="1"/>
  </r>
  <r>
    <s v="985faddfff65bdf62f4c14bbbe3e8ba5"/>
    <x v="5"/>
    <s v="Bacilli"/>
    <s v="Bacillales"/>
    <x v="18"/>
    <x v="40"/>
    <s v="NA"/>
    <s v="NA"/>
    <s v="NA"/>
    <s v="NA"/>
    <s v="NA"/>
    <n v="0.427181223"/>
    <s v="NA"/>
    <s v="NA"/>
    <s v="NA"/>
    <s v="NA"/>
    <s v="NA"/>
    <x v="1"/>
  </r>
  <r>
    <s v="a5189f77a2cfeab3bc1602ff5c8ac3e9"/>
    <x v="5"/>
    <s v="Bacilli"/>
    <s v="Lactobacillales"/>
    <x v="26"/>
    <x v="41"/>
    <s v="NA"/>
    <s v="NA"/>
    <s v="NA"/>
    <s v="NA"/>
    <s v="NA"/>
    <s v="NA"/>
    <n v="1.586858286"/>
    <s v="NA"/>
    <s v="NA"/>
    <s v="NA"/>
    <s v="NA"/>
    <x v="1"/>
  </r>
  <r>
    <s v="a5d1217aa1cbc154c499796f9040d954"/>
    <x v="5"/>
    <s v="Bacilli"/>
    <s v="Staphylococcales"/>
    <x v="27"/>
    <x v="42"/>
    <n v="-0.54269281199999997"/>
    <s v="NA"/>
    <s v="NA"/>
    <s v="NA"/>
    <n v="-1.0410333839999999"/>
    <s v="NA"/>
    <n v="1.2491585009999999"/>
    <s v="NA"/>
    <s v="NA"/>
    <s v="NA"/>
    <s v="NA"/>
    <x v="2"/>
  </r>
  <r>
    <s v="bd2ebc70501f7d867c204f94c4e483da"/>
    <x v="5"/>
    <s v="Bacilli"/>
    <s v="Lactobacillales"/>
    <x v="26"/>
    <x v="41"/>
    <s v="NA"/>
    <s v="NA"/>
    <s v="NA"/>
    <s v="NA"/>
    <s v="NA"/>
    <n v="0.60729945399999996"/>
    <s v="NA"/>
    <s v="NA"/>
    <s v="NA"/>
    <s v="NA"/>
    <s v="NA"/>
    <x v="1"/>
  </r>
  <r>
    <s v="c5a7332399735113a898e9e35b406e5c"/>
    <x v="5"/>
    <s v="Bacilli"/>
    <s v="Paenibacillales"/>
    <x v="28"/>
    <x v="43"/>
    <s v="NA"/>
    <s v="NA"/>
    <s v="NA"/>
    <n v="-1.4821143809999999"/>
    <s v="NA"/>
    <s v="NA"/>
    <s v="NA"/>
    <s v="NA"/>
    <s v="NA"/>
    <s v="NA"/>
    <s v="NA"/>
    <x v="0"/>
  </r>
  <r>
    <s v="c7c779fa3082af6f739c913c4bd51520"/>
    <x v="5"/>
    <s v="Clostridia"/>
    <s v="Peptostreptococcales"/>
    <x v="23"/>
    <x v="44"/>
    <s v="NA"/>
    <s v="NA"/>
    <s v="NA"/>
    <s v="NA"/>
    <n v="1.1985182160000001"/>
    <s v="NA"/>
    <s v="NA"/>
    <s v="NA"/>
    <s v="NA"/>
    <s v="NA"/>
    <s v="NA"/>
    <x v="1"/>
  </r>
  <r>
    <s v="c87f305e278617ac231a0a57d7a27a25"/>
    <x v="5"/>
    <s v="Clostridia"/>
    <s v="Clostridiales"/>
    <x v="21"/>
    <x v="45"/>
    <s v="NA"/>
    <s v="NA"/>
    <n v="-0.91588651300000001"/>
    <s v="NA"/>
    <s v="NA"/>
    <s v="NA"/>
    <n v="0.65378693799999998"/>
    <s v="NA"/>
    <s v="NA"/>
    <s v="NA"/>
    <s v="NA"/>
    <x v="2"/>
  </r>
  <r>
    <s v="d23fbef2f31d48eda40876cdbc49933a"/>
    <x v="5"/>
    <s v="Bacilli"/>
    <s v="Staphylococcales"/>
    <x v="27"/>
    <x v="42"/>
    <n v="-0.73160552599999995"/>
    <s v="NA"/>
    <s v="NA"/>
    <n v="0.63781257400000002"/>
    <s v="NA"/>
    <s v="NA"/>
    <n v="1.06474314"/>
    <s v="NA"/>
    <s v="NA"/>
    <s v="NA"/>
    <s v="NA"/>
    <x v="2"/>
  </r>
  <r>
    <s v="d56ebb77864a21ec27bf3d9d2dd51240"/>
    <x v="5"/>
    <s v="Bacilli"/>
    <s v="DSM-16016"/>
    <x v="29"/>
    <x v="31"/>
    <s v="NA"/>
    <s v="NA"/>
    <s v="NA"/>
    <s v="NA"/>
    <s v="NA"/>
    <n v="0.60729945399999996"/>
    <s v="NA"/>
    <s v="NA"/>
    <s v="NA"/>
    <s v="NA"/>
    <s v="NA"/>
    <x v="1"/>
  </r>
  <r>
    <s v="db319224c1303cac231f2e31e0347b06"/>
    <x v="5"/>
    <s v="Clostridia"/>
    <s v="Clostridiales"/>
    <x v="21"/>
    <x v="35"/>
    <s v="NA"/>
    <s v="NA"/>
    <s v="NA"/>
    <n v="-1.4725724019999999"/>
    <s v="NA"/>
    <s v="NA"/>
    <s v="NA"/>
    <s v="NA"/>
    <s v="NA"/>
    <s v="NA"/>
    <s v="NA"/>
    <x v="0"/>
  </r>
  <r>
    <s v="8c265997833b66e44da089090237e843"/>
    <x v="6"/>
    <s v="Polyangia"/>
    <s v="Polyangiales"/>
    <x v="30"/>
    <x v="46"/>
    <s v="NA"/>
    <s v="NA"/>
    <s v="NA"/>
    <s v="NA"/>
    <n v="-0.67314210399999996"/>
    <s v="NA"/>
    <s v="NA"/>
    <s v="NA"/>
    <s v="NA"/>
    <s v="NA"/>
    <s v="NA"/>
    <x v="0"/>
  </r>
  <r>
    <s v="6abcee93286fa4a279e47953bc18a7a7"/>
    <x v="7"/>
    <s v="Phycisphaerae"/>
    <s v="Tepidisphaerales"/>
    <x v="31"/>
    <x v="47"/>
    <s v="NA"/>
    <s v="NA"/>
    <s v="NA"/>
    <n v="-1.226154067"/>
    <s v="NA"/>
    <s v="NA"/>
    <s v="NA"/>
    <s v="NA"/>
    <s v="NA"/>
    <s v="NA"/>
    <s v="NA"/>
    <x v="0"/>
  </r>
  <r>
    <s v="73cd0b59d3c1ee6c6470bd953cc007a2"/>
    <x v="7"/>
    <s v="Planctomycetia"/>
    <s v="Gemmatales"/>
    <x v="32"/>
    <x v="48"/>
    <s v="NA"/>
    <s v="NA"/>
    <s v="NA"/>
    <s v="NA"/>
    <n v="-0.71964872300000005"/>
    <s v="NA"/>
    <s v="NA"/>
    <s v="NA"/>
    <s v="NA"/>
    <s v="NA"/>
    <s v="NA"/>
    <x v="0"/>
  </r>
  <r>
    <s v="007a17b7f6b93558bb5f8826ea983056"/>
    <x v="8"/>
    <s v="Gammaproteobacteria"/>
    <s v="Xanthomonadales"/>
    <x v="33"/>
    <x v="49"/>
    <s v="NA"/>
    <s v="NA"/>
    <s v="NA"/>
    <n v="-1.230830348"/>
    <s v="NA"/>
    <s v="NA"/>
    <s v="NA"/>
    <s v="NA"/>
    <s v="NA"/>
    <s v="NA"/>
    <s v="NA"/>
    <x v="0"/>
  </r>
  <r>
    <s v="02e56876b3ffcda6cda97654505279f2"/>
    <x v="8"/>
    <s v="Alphaproteobacteria"/>
    <s v="Caulobacterales"/>
    <x v="34"/>
    <x v="50"/>
    <s v="NA"/>
    <s v="NA"/>
    <s v="NA"/>
    <n v="-1.4657655039999999"/>
    <s v="NA"/>
    <n v="0.78623045300000005"/>
    <s v="NA"/>
    <s v="NA"/>
    <s v="NA"/>
    <s v="NA"/>
    <s v="NA"/>
    <x v="2"/>
  </r>
  <r>
    <s v="08cc46b8779c43b1872292e0d97a0890"/>
    <x v="8"/>
    <s v="Gammaproteobacteria"/>
    <s v="Burkholderiales"/>
    <x v="35"/>
    <x v="51"/>
    <s v="NA"/>
    <s v="NA"/>
    <s v="NA"/>
    <s v="NA"/>
    <s v="NA"/>
    <n v="0.58473218100000002"/>
    <n v="-0.67994110600000002"/>
    <s v="NA"/>
    <s v="NA"/>
    <s v="NA"/>
    <s v="NA"/>
    <x v="2"/>
  </r>
  <r>
    <s v="09f74334ddd0008931d05c020c8d7730"/>
    <x v="8"/>
    <s v="Gammaproteobacteria"/>
    <s v="Burkholderiales"/>
    <x v="36"/>
    <x v="52"/>
    <n v="0.41448295699999999"/>
    <s v="NA"/>
    <s v="NA"/>
    <n v="-1.464990153"/>
    <s v="NA"/>
    <s v="NA"/>
    <s v="NA"/>
    <s v="NA"/>
    <s v="NA"/>
    <s v="NA"/>
    <s v="NA"/>
    <x v="2"/>
  </r>
  <r>
    <s v="0c96f776da7051d25f4fd62ba69ba324"/>
    <x v="8"/>
    <s v="Alphaproteobacteria"/>
    <s v="Rhodospirillales"/>
    <x v="37"/>
    <x v="53"/>
    <s v="NA"/>
    <s v="NA"/>
    <s v="NA"/>
    <s v="NA"/>
    <s v="NA"/>
    <s v="NA"/>
    <n v="1.462337789"/>
    <s v="NA"/>
    <s v="NA"/>
    <s v="NA"/>
    <s v="NA"/>
    <x v="1"/>
  </r>
  <r>
    <s v="0cf33eb4b86b224b3c158207fb9c8c48"/>
    <x v="8"/>
    <s v="Alphaproteobacteria"/>
    <s v="Rhodobacterales"/>
    <x v="38"/>
    <x v="54"/>
    <s v="NA"/>
    <s v="NA"/>
    <s v="NA"/>
    <n v="0.7387608"/>
    <s v="NA"/>
    <s v="NA"/>
    <s v="NA"/>
    <s v="NA"/>
    <s v="NA"/>
    <s v="NA"/>
    <s v="NA"/>
    <x v="1"/>
  </r>
  <r>
    <s v="0cf4077d7201a18548a12acd3e1d505b"/>
    <x v="8"/>
    <s v="Alphaproteobacteria"/>
    <s v="Acetobacterales"/>
    <x v="39"/>
    <x v="55"/>
    <s v="NA"/>
    <s v="NA"/>
    <s v="NA"/>
    <n v="-1.235286181"/>
    <s v="NA"/>
    <s v="NA"/>
    <s v="NA"/>
    <s v="NA"/>
    <s v="NA"/>
    <s v="NA"/>
    <s v="NA"/>
    <x v="0"/>
  </r>
  <r>
    <s v="0d0e3101171c782e1ede9e291ab9c7bc"/>
    <x v="8"/>
    <s v="Alphaproteobacteria"/>
    <s v="Rhizobiales"/>
    <x v="40"/>
    <x v="56"/>
    <s v="NA"/>
    <s v="NA"/>
    <s v="NA"/>
    <n v="-0.75852810599999998"/>
    <s v="NA"/>
    <s v="NA"/>
    <s v="NA"/>
    <s v="NA"/>
    <s v="NA"/>
    <s v="NA"/>
    <s v="NA"/>
    <x v="0"/>
  </r>
  <r>
    <s v="0eb8e63cb8f7cb7aa58b403dc29da7de"/>
    <x v="8"/>
    <s v="Gammaproteobacteria"/>
    <s v="Pseudomonadales"/>
    <x v="41"/>
    <x v="57"/>
    <n v="-0.40233490100000002"/>
    <s v="NA"/>
    <s v="NA"/>
    <n v="0.33870685699999997"/>
    <s v="NA"/>
    <s v="NA"/>
    <s v="NA"/>
    <s v="NA"/>
    <s v="NA"/>
    <s v="NA"/>
    <s v="NA"/>
    <x v="2"/>
  </r>
  <r>
    <s v="10108d29ee667e6f5b413c7bbaf7991d"/>
    <x v="8"/>
    <s v="Gammaproteobacteria"/>
    <s v="Pseudomonadales"/>
    <x v="41"/>
    <x v="57"/>
    <s v="NA"/>
    <s v="NA"/>
    <n v="-0.74329593500000002"/>
    <n v="-0.88301754499999996"/>
    <s v="NA"/>
    <s v="NA"/>
    <s v="NA"/>
    <s v="NA"/>
    <s v="NA"/>
    <n v="-1.039926288"/>
    <n v="-1.588471368"/>
    <x v="0"/>
  </r>
  <r>
    <s v="107aa7e6b56274803bffd1ccff5b2ee6"/>
    <x v="8"/>
    <s v="Gammaproteobacteria"/>
    <s v="Pseudomonadales"/>
    <x v="41"/>
    <x v="57"/>
    <n v="-0.37231974099999998"/>
    <s v="NA"/>
    <n v="-0.18332094099999999"/>
    <n v="0.25638297700000001"/>
    <s v="NA"/>
    <n v="-0.159330153"/>
    <n v="-0.497804527"/>
    <s v="NA"/>
    <s v="NA"/>
    <n v="-0.391366031"/>
    <s v="NA"/>
    <x v="2"/>
  </r>
  <r>
    <s v="10cde2fa4db56b195187e547f870d34b"/>
    <x v="8"/>
    <s v="Gammaproteobacteria"/>
    <s v="Burkholderiales"/>
    <x v="36"/>
    <x v="58"/>
    <s v="NA"/>
    <s v="NA"/>
    <s v="NA"/>
    <s v="NA"/>
    <n v="-0.68528737399999995"/>
    <s v="NA"/>
    <s v="NA"/>
    <s v="NA"/>
    <s v="NA"/>
    <s v="NA"/>
    <s v="NA"/>
    <x v="0"/>
  </r>
  <r>
    <s v="1187d3f6bbc3c560b79f47cf9ad873bd"/>
    <x v="8"/>
    <s v="Gammaproteobacteria"/>
    <s v="Xanthomonadales"/>
    <x v="33"/>
    <x v="49"/>
    <s v="NA"/>
    <s v="NA"/>
    <s v="NA"/>
    <n v="-1.248565975"/>
    <s v="NA"/>
    <s v="NA"/>
    <s v="NA"/>
    <s v="NA"/>
    <s v="NA"/>
    <s v="NA"/>
    <s v="NA"/>
    <x v="0"/>
  </r>
  <r>
    <s v="1369aba02dd8b749b4c4c2a799d34207"/>
    <x v="8"/>
    <s v="Alphaproteobacteria"/>
    <s v="Caulobacterales"/>
    <x v="34"/>
    <x v="59"/>
    <s v="NA"/>
    <s v="NA"/>
    <n v="0.49093623800000002"/>
    <n v="-0.33381207800000001"/>
    <n v="0.444538873"/>
    <s v="NA"/>
    <s v="NA"/>
    <s v="NA"/>
    <s v="NA"/>
    <s v="NA"/>
    <s v="NA"/>
    <x v="2"/>
  </r>
  <r>
    <s v="16469cc40587771b7602fa59352c70ab"/>
    <x v="8"/>
    <s v="Gammaproteobacteria"/>
    <s v="Burkholderiales"/>
    <x v="35"/>
    <x v="51"/>
    <s v="NA"/>
    <s v="NA"/>
    <s v="NA"/>
    <s v="NA"/>
    <s v="NA"/>
    <s v="NA"/>
    <n v="0.38502824499999999"/>
    <s v="NA"/>
    <s v="NA"/>
    <s v="NA"/>
    <s v="NA"/>
    <x v="1"/>
  </r>
  <r>
    <s v="1b158b8b2922d4fcad5d9cea607cbb7d"/>
    <x v="8"/>
    <s v="Gammaproteobacteria"/>
    <s v="Enterobacterales"/>
    <x v="42"/>
    <x v="60"/>
    <n v="0.35290441299999997"/>
    <s v="NA"/>
    <s v="NA"/>
    <s v="NA"/>
    <s v="NA"/>
    <s v="NA"/>
    <n v="1.038869915"/>
    <s v="NA"/>
    <s v="NA"/>
    <s v="NA"/>
    <s v="NA"/>
    <x v="1"/>
  </r>
  <r>
    <s v="1b2567820cc1e0a34960a02c766161e4"/>
    <x v="8"/>
    <s v="Gammaproteobacteria"/>
    <s v="Enterobacterales"/>
    <x v="42"/>
    <x v="61"/>
    <s v="NA"/>
    <s v="NA"/>
    <s v="NA"/>
    <s v="NA"/>
    <n v="-0.71964872300000005"/>
    <s v="NA"/>
    <s v="NA"/>
    <s v="NA"/>
    <s v="NA"/>
    <s v="NA"/>
    <s v="NA"/>
    <x v="0"/>
  </r>
  <r>
    <s v="1bfddc56f0549c7953359140bb8c64b1"/>
    <x v="8"/>
    <s v="Gammaproteobacteria"/>
    <s v="Enterobacterales"/>
    <x v="42"/>
    <x v="62"/>
    <s v="NA"/>
    <s v="NA"/>
    <s v="NA"/>
    <s v="NA"/>
    <n v="-0.54497899500000002"/>
    <s v="NA"/>
    <s v="NA"/>
    <s v="NA"/>
    <s v="NA"/>
    <s v="NA"/>
    <s v="NA"/>
    <x v="0"/>
  </r>
  <r>
    <s v="1d1533db28dba4af61f1d5cc6633f2fa"/>
    <x v="8"/>
    <s v="Gammaproteobacteria"/>
    <s v="Burkholderiales"/>
    <x v="43"/>
    <x v="63"/>
    <s v="NA"/>
    <s v="NA"/>
    <s v="NA"/>
    <n v="0.20559080800000001"/>
    <s v="NA"/>
    <s v="NA"/>
    <n v="0.26928689900000002"/>
    <s v="NA"/>
    <s v="NA"/>
    <s v="NA"/>
    <s v="NA"/>
    <x v="1"/>
  </r>
  <r>
    <s v="1e81258348c55daeef435f6100eee461"/>
    <x v="8"/>
    <s v="Gammaproteobacteria"/>
    <s v="Enterobacterales"/>
    <x v="42"/>
    <x v="61"/>
    <s v="NA"/>
    <s v="NA"/>
    <s v="NA"/>
    <n v="-1.465188798"/>
    <s v="NA"/>
    <s v="NA"/>
    <s v="NA"/>
    <s v="NA"/>
    <s v="NA"/>
    <s v="NA"/>
    <s v="NA"/>
    <x v="0"/>
  </r>
  <r>
    <s v="2228925453f05f31ac661681aa9941d6"/>
    <x v="8"/>
    <s v="Alphaproteobacteria"/>
    <s v="Acetobacterales"/>
    <x v="39"/>
    <x v="64"/>
    <s v="NA"/>
    <s v="NA"/>
    <n v="0.25962009699999999"/>
    <s v="NA"/>
    <n v="0.41407950399999999"/>
    <s v="NA"/>
    <s v="NA"/>
    <s v="NA"/>
    <s v="NA"/>
    <s v="NA"/>
    <s v="NA"/>
    <x v="1"/>
  </r>
  <r>
    <s v="25378e41f19be3a40f90da3cc055bc9f"/>
    <x v="8"/>
    <s v="Gammaproteobacteria"/>
    <s v="Enterobacterales"/>
    <x v="44"/>
    <x v="65"/>
    <s v="NA"/>
    <s v="NA"/>
    <s v="NA"/>
    <s v="NA"/>
    <s v="NA"/>
    <n v="0.90362973000000002"/>
    <s v="NA"/>
    <s v="NA"/>
    <s v="NA"/>
    <s v="NA"/>
    <s v="NA"/>
    <x v="1"/>
  </r>
  <r>
    <s v="265de43fbbc0ebb4c8378e5404a8728c"/>
    <x v="8"/>
    <s v="Gammaproteobacteria"/>
    <s v="Pseudomonadales"/>
    <x v="45"/>
    <x v="66"/>
    <s v="NA"/>
    <s v="NA"/>
    <n v="-0.10646789600000001"/>
    <s v="NA"/>
    <s v="NA"/>
    <n v="-0.112158276"/>
    <s v="NA"/>
    <s v="NA"/>
    <s v="NA"/>
    <s v="NA"/>
    <s v="NA"/>
    <x v="0"/>
  </r>
  <r>
    <s v="26f1fe1d525ec8756078e905957888b6"/>
    <x v="8"/>
    <s v="Alphaproteobacteria"/>
    <s v="Caulobacterales"/>
    <x v="34"/>
    <x v="59"/>
    <s v="NA"/>
    <s v="NA"/>
    <s v="NA"/>
    <s v="NA"/>
    <s v="NA"/>
    <n v="0.80839233499999996"/>
    <n v="1.530572507"/>
    <s v="NA"/>
    <s v="NA"/>
    <s v="NA"/>
    <s v="NA"/>
    <x v="1"/>
  </r>
  <r>
    <s v="274b25ca87d226e1ec1b3648758ff5a8"/>
    <x v="8"/>
    <s v="Alphaproteobacteria"/>
    <s v="Rhizobiales"/>
    <x v="40"/>
    <x v="67"/>
    <s v="NA"/>
    <s v="NA"/>
    <n v="-0.28292947000000002"/>
    <n v="-0.34075141399999997"/>
    <s v="NA"/>
    <s v="NA"/>
    <n v="-0.30614697400000002"/>
    <s v="NA"/>
    <s v="NA"/>
    <n v="-1.4820136209999999"/>
    <s v="NA"/>
    <x v="0"/>
  </r>
  <r>
    <s v="290d00e82b7625c8ab79f9ad9ce480b8"/>
    <x v="8"/>
    <s v="Alphaproteobacteria"/>
    <s v="Caulobacterales"/>
    <x v="34"/>
    <x v="68"/>
    <s v="NA"/>
    <s v="NA"/>
    <s v="NA"/>
    <s v="NA"/>
    <n v="0.56487057100000004"/>
    <n v="0.56732205099999999"/>
    <s v="NA"/>
    <s v="NA"/>
    <s v="NA"/>
    <s v="NA"/>
    <s v="NA"/>
    <x v="1"/>
  </r>
  <r>
    <s v="2acba250c4746ff617d6615723a04ab7"/>
    <x v="8"/>
    <s v="Gammaproteobacteria"/>
    <s v="Burkholderiales"/>
    <x v="35"/>
    <x v="51"/>
    <s v="NA"/>
    <s v="NA"/>
    <s v="NA"/>
    <s v="NA"/>
    <n v="-0.86850209199999995"/>
    <s v="NA"/>
    <s v="NA"/>
    <s v="NA"/>
    <s v="NA"/>
    <s v="NA"/>
    <s v="NA"/>
    <x v="0"/>
  </r>
  <r>
    <s v="2ad6256a8aa79756698ddd1b89ed7ad1"/>
    <x v="8"/>
    <s v="Alphaproteobacteria"/>
    <s v="Rhizobiales"/>
    <x v="46"/>
    <x v="69"/>
    <s v="NA"/>
    <s v="NA"/>
    <s v="NA"/>
    <s v="NA"/>
    <s v="NA"/>
    <s v="NA"/>
    <s v="NA"/>
    <s v="NA"/>
    <n v="0.58294425599999999"/>
    <s v="NA"/>
    <s v="NA"/>
    <x v="1"/>
  </r>
  <r>
    <s v="2bcc7082f4a29b154bcaa87cf00b4fe3"/>
    <x v="8"/>
    <s v="Alphaproteobacteria"/>
    <s v="Rhizobiales"/>
    <x v="46"/>
    <x v="69"/>
    <s v="NA"/>
    <s v="NA"/>
    <s v="NA"/>
    <s v="NA"/>
    <n v="0.63188491000000002"/>
    <s v="NA"/>
    <s v="NA"/>
    <s v="NA"/>
    <s v="NA"/>
    <s v="NA"/>
    <s v="NA"/>
    <x v="1"/>
  </r>
  <r>
    <s v="2d0d11f29cae22f945211c2fb8bd424c"/>
    <x v="8"/>
    <s v="Alphaproteobacteria"/>
    <s v="Acetobacterales"/>
    <x v="39"/>
    <x v="70"/>
    <s v="NA"/>
    <s v="NA"/>
    <s v="NA"/>
    <n v="-1.4821143809999999"/>
    <s v="NA"/>
    <s v="NA"/>
    <s v="NA"/>
    <s v="NA"/>
    <s v="NA"/>
    <s v="NA"/>
    <s v="NA"/>
    <x v="0"/>
  </r>
  <r>
    <s v="30cfacf248039e5b1f840115bff89215"/>
    <x v="8"/>
    <s v="Alphaproteobacteria"/>
    <s v="Caulobacterales"/>
    <x v="34"/>
    <x v="71"/>
    <n v="0.43194308799999998"/>
    <s v="NA"/>
    <s v="NA"/>
    <n v="-1.4771587859999999"/>
    <s v="NA"/>
    <s v="NA"/>
    <s v="NA"/>
    <s v="NA"/>
    <s v="NA"/>
    <s v="NA"/>
    <s v="NA"/>
    <x v="2"/>
  </r>
  <r>
    <s v="31f38e67c39e25a4a8b4583dc7cd8846"/>
    <x v="8"/>
    <s v="Gammaproteobacteria"/>
    <s v="Xanthomonadales"/>
    <x v="33"/>
    <x v="56"/>
    <s v="NA"/>
    <s v="NA"/>
    <n v="0.25962009699999999"/>
    <s v="NA"/>
    <n v="0.41407950399999999"/>
    <s v="NA"/>
    <s v="NA"/>
    <s v="NA"/>
    <s v="NA"/>
    <s v="NA"/>
    <s v="NA"/>
    <x v="1"/>
  </r>
  <r>
    <s v="331657258038535df96ea6665290782a"/>
    <x v="8"/>
    <s v="Gammaproteobacteria"/>
    <s v="Burkholderiales"/>
    <x v="35"/>
    <x v="72"/>
    <s v="NA"/>
    <s v="NA"/>
    <s v="NA"/>
    <n v="-1.2305122310000001"/>
    <s v="NA"/>
    <s v="NA"/>
    <s v="NA"/>
    <s v="NA"/>
    <s v="NA"/>
    <s v="NA"/>
    <s v="NA"/>
    <x v="0"/>
  </r>
  <r>
    <s v="38c2a261f81a7ed09f39ac6f9fd0cf2e"/>
    <x v="8"/>
    <s v="Gammaproteobacteria"/>
    <s v="Burkholderiales"/>
    <x v="35"/>
    <x v="72"/>
    <n v="-0.49908864600000002"/>
    <s v="NA"/>
    <s v="NA"/>
    <s v="NA"/>
    <s v="NA"/>
    <n v="-0.123067443"/>
    <s v="NA"/>
    <s v="NA"/>
    <s v="NA"/>
    <n v="-0.49945333600000003"/>
    <s v="NA"/>
    <x v="0"/>
  </r>
  <r>
    <s v="39183d7b959435dfb732ddeab840b00e"/>
    <x v="8"/>
    <s v="Alphaproteobacteria"/>
    <s v="Rhizobiales"/>
    <x v="46"/>
    <x v="69"/>
    <s v="NA"/>
    <s v="NA"/>
    <s v="NA"/>
    <s v="NA"/>
    <n v="-0.36781509600000001"/>
    <s v="NA"/>
    <s v="NA"/>
    <s v="NA"/>
    <s v="NA"/>
    <s v="NA"/>
    <s v="NA"/>
    <x v="0"/>
  </r>
  <r>
    <s v="394eeccf5a2a35b9e7c32243563eef03"/>
    <x v="8"/>
    <s v="Gammaproteobacteria"/>
    <s v="Burkholderiales"/>
    <x v="35"/>
    <x v="51"/>
    <s v="NA"/>
    <s v="NA"/>
    <n v="0.28574775000000002"/>
    <s v="NA"/>
    <n v="0.45794302799999997"/>
    <s v="NA"/>
    <s v="NA"/>
    <s v="NA"/>
    <s v="NA"/>
    <s v="NA"/>
    <s v="NA"/>
    <x v="1"/>
  </r>
  <r>
    <s v="3e112563e0ef973d16a7554ff4166b12"/>
    <x v="8"/>
    <s v="Alphaproteobacteria"/>
    <s v="Sphingomonadales"/>
    <x v="47"/>
    <x v="73"/>
    <s v="NA"/>
    <s v="NA"/>
    <n v="0.25054476399999998"/>
    <s v="NA"/>
    <n v="0.39895093199999998"/>
    <s v="NA"/>
    <s v="NA"/>
    <s v="NA"/>
    <s v="NA"/>
    <s v="NA"/>
    <s v="NA"/>
    <x v="1"/>
  </r>
  <r>
    <s v="3ea027ac9c30306db8fd5fd74cf30c63"/>
    <x v="8"/>
    <s v="Alphaproteobacteria"/>
    <s v="Rhizobiales"/>
    <x v="48"/>
    <x v="74"/>
    <s v="NA"/>
    <s v="NA"/>
    <s v="NA"/>
    <s v="NA"/>
    <n v="0.56487057100000004"/>
    <s v="NA"/>
    <s v="NA"/>
    <s v="NA"/>
    <s v="NA"/>
    <s v="NA"/>
    <s v="NA"/>
    <x v="1"/>
  </r>
  <r>
    <s v="438dc2a2ea2405a782df5830ae62100e"/>
    <x v="8"/>
    <s v="Alphaproteobacteria"/>
    <s v="Rhizobiales"/>
    <x v="48"/>
    <x v="75"/>
    <s v="NA"/>
    <n v="0.12784383899999999"/>
    <s v="NA"/>
    <n v="0.71869157500000003"/>
    <n v="-0.31437261"/>
    <s v="NA"/>
    <s v="NA"/>
    <s v="NA"/>
    <n v="0.38870845999999998"/>
    <s v="NA"/>
    <s v="NA"/>
    <x v="2"/>
  </r>
  <r>
    <s v="43f41dd4045f31804b91facdd53eab41"/>
    <x v="8"/>
    <s v="Gammaproteobacteria"/>
    <s v="Xanthomonadales"/>
    <x v="33"/>
    <x v="49"/>
    <s v="NA"/>
    <s v="NA"/>
    <s v="NA"/>
    <s v="NA"/>
    <s v="NA"/>
    <s v="NA"/>
    <n v="0.18135664200000001"/>
    <s v="NA"/>
    <s v="NA"/>
    <s v="NA"/>
    <s v="NA"/>
    <x v="1"/>
  </r>
  <r>
    <s v="44d2df836124b3a024baa940060336ea"/>
    <x v="8"/>
    <s v="Gammaproteobacteria"/>
    <s v="Enterobacterales"/>
    <x v="42"/>
    <x v="61"/>
    <s v="NA"/>
    <s v="NA"/>
    <s v="NA"/>
    <n v="-1.4628741839999999"/>
    <s v="NA"/>
    <s v="NA"/>
    <s v="NA"/>
    <s v="NA"/>
    <s v="NA"/>
    <s v="NA"/>
    <s v="NA"/>
    <x v="0"/>
  </r>
  <r>
    <s v="4ca76612b5cecf33d2c41ec0a47779ed"/>
    <x v="8"/>
    <s v="Gammaproteobacteria"/>
    <s v="Burkholderiales"/>
    <x v="35"/>
    <x v="51"/>
    <n v="-0.28947954599999998"/>
    <s v="NA"/>
    <s v="NA"/>
    <n v="0.61675455000000001"/>
    <n v="0.227018198"/>
    <n v="0.175243175"/>
    <s v="NA"/>
    <n v="-0.23023980699999999"/>
    <n v="-0.255323262"/>
    <s v="NA"/>
    <s v="NA"/>
    <x v="2"/>
  </r>
  <r>
    <s v="50a3b56e0b7db75ee9daccf7a751ba41"/>
    <x v="8"/>
    <s v="Gammaproteobacteria"/>
    <s v="Pseudomonadales"/>
    <x v="41"/>
    <x v="57"/>
    <s v="NA"/>
    <s v="NA"/>
    <s v="NA"/>
    <n v="0.47186498700000001"/>
    <s v="NA"/>
    <s v="NA"/>
    <s v="NA"/>
    <s v="NA"/>
    <s v="NA"/>
    <s v="NA"/>
    <s v="NA"/>
    <x v="1"/>
  </r>
  <r>
    <s v="541ec62b0f90585ad0169ee26ccab743"/>
    <x v="8"/>
    <s v="Gammaproteobacteria"/>
    <s v="Burkholderiales"/>
    <x v="49"/>
    <x v="76"/>
    <s v="NA"/>
    <s v="NA"/>
    <s v="NA"/>
    <s v="NA"/>
    <n v="0.90698884400000002"/>
    <s v="NA"/>
    <s v="NA"/>
    <s v="NA"/>
    <s v="NA"/>
    <s v="NA"/>
    <s v="NA"/>
    <x v="1"/>
  </r>
  <r>
    <s v="588b5ccdde9b0d39d61568731d7e223f"/>
    <x v="8"/>
    <s v="Gammaproteobacteria"/>
    <s v="Pseudomonadales"/>
    <x v="41"/>
    <x v="57"/>
    <n v="-0.38796586799999999"/>
    <s v="NA"/>
    <s v="NA"/>
    <n v="0.299561203"/>
    <n v="-0.67693429500000002"/>
    <s v="NA"/>
    <s v="NA"/>
    <s v="NA"/>
    <s v="NA"/>
    <s v="NA"/>
    <s v="NA"/>
    <x v="2"/>
  </r>
  <r>
    <s v="5a643416912cd501b32774890bd72a5f"/>
    <x v="8"/>
    <s v="Gammaproteobacteria"/>
    <s v="Pseudomonadales"/>
    <x v="45"/>
    <x v="66"/>
    <s v="NA"/>
    <s v="NA"/>
    <s v="NA"/>
    <n v="-1.4761288420000001"/>
    <s v="NA"/>
    <s v="NA"/>
    <s v="NA"/>
    <s v="NA"/>
    <s v="NA"/>
    <s v="NA"/>
    <s v="NA"/>
    <x v="0"/>
  </r>
  <r>
    <s v="5b0166761098e7f06ef757c1472d2502"/>
    <x v="8"/>
    <s v="Gammaproteobacteria"/>
    <s v="Enterobacterales"/>
    <x v="50"/>
    <x v="77"/>
    <n v="-0.46732574900000001"/>
    <s v="NA"/>
    <s v="NA"/>
    <n v="0.29776091300000002"/>
    <s v="NA"/>
    <s v="NA"/>
    <s v="NA"/>
    <s v="NA"/>
    <s v="NA"/>
    <s v="NA"/>
    <s v="NA"/>
    <x v="2"/>
  </r>
  <r>
    <s v="5b1302e60016e322bbdc6979447a86ed"/>
    <x v="8"/>
    <s v="Gammaproteobacteria"/>
    <s v="Enterobacterales"/>
    <x v="42"/>
    <x v="78"/>
    <s v="NA"/>
    <s v="NA"/>
    <s v="NA"/>
    <s v="NA"/>
    <n v="0.584589943"/>
    <n v="0.446454346"/>
    <n v="1.006681283"/>
    <s v="NA"/>
    <s v="NA"/>
    <s v="NA"/>
    <s v="NA"/>
    <x v="1"/>
  </r>
  <r>
    <s v="5c96ec70d2839b27eb48f2226c96e2ca"/>
    <x v="8"/>
    <s v="Gammaproteobacteria"/>
    <s v="Pseudomonadales"/>
    <x v="41"/>
    <x v="57"/>
    <s v="NA"/>
    <s v="NA"/>
    <s v="NA"/>
    <s v="NA"/>
    <s v="NA"/>
    <n v="0.99840208500000005"/>
    <s v="NA"/>
    <s v="NA"/>
    <s v="NA"/>
    <s v="NA"/>
    <s v="NA"/>
    <x v="1"/>
  </r>
  <r>
    <s v="5ea47811a8275ec5dadade92ce4f0434"/>
    <x v="8"/>
    <s v="Gammaproteobacteria"/>
    <s v="Burkholderiales"/>
    <x v="35"/>
    <x v="79"/>
    <s v="NA"/>
    <s v="NA"/>
    <s v="NA"/>
    <s v="NA"/>
    <n v="-0.80823922100000001"/>
    <s v="NA"/>
    <s v="NA"/>
    <s v="NA"/>
    <s v="NA"/>
    <n v="-0.775458286"/>
    <s v="NA"/>
    <x v="0"/>
  </r>
  <r>
    <s v="5f29d9b4f0b89c4e06ffe87ff913822d"/>
    <x v="8"/>
    <s v="Gammaproteobacteria"/>
    <s v="Immundisolibacterales"/>
    <x v="51"/>
    <x v="80"/>
    <s v="NA"/>
    <s v="NA"/>
    <s v="NA"/>
    <s v="NA"/>
    <n v="-0.86850209199999995"/>
    <s v="NA"/>
    <s v="NA"/>
    <s v="NA"/>
    <s v="NA"/>
    <s v="NA"/>
    <s v="NA"/>
    <x v="0"/>
  </r>
  <r>
    <s v="62d93060a86b3c0bb37b3634e5529004"/>
    <x v="8"/>
    <s v="Alphaproteobacteria"/>
    <s v="Rhizobiales"/>
    <x v="46"/>
    <x v="81"/>
    <s v="NA"/>
    <s v="NA"/>
    <s v="NA"/>
    <s v="NA"/>
    <s v="NA"/>
    <s v="NA"/>
    <n v="0.49825813699999999"/>
    <s v="NA"/>
    <s v="NA"/>
    <s v="NA"/>
    <s v="NA"/>
    <x v="1"/>
  </r>
  <r>
    <s v="62f2ca0a35761f1dca706cd4bd60d153"/>
    <x v="8"/>
    <s v="Alphaproteobacteria"/>
    <s v="Rhizobiales"/>
    <x v="46"/>
    <x v="82"/>
    <s v="NA"/>
    <s v="NA"/>
    <s v="NA"/>
    <s v="NA"/>
    <n v="0.33264941100000001"/>
    <s v="NA"/>
    <s v="NA"/>
    <s v="NA"/>
    <s v="NA"/>
    <s v="NA"/>
    <s v="NA"/>
    <x v="1"/>
  </r>
  <r>
    <s v="65e2fe387bfdf0fa880811cceac1d59e"/>
    <x v="8"/>
    <s v="Gammaproteobacteria"/>
    <s v="Burkholderiales"/>
    <x v="35"/>
    <x v="83"/>
    <s v="NA"/>
    <s v="NA"/>
    <s v="NA"/>
    <n v="0.48631429599999998"/>
    <s v="NA"/>
    <s v="NA"/>
    <s v="NA"/>
    <s v="NA"/>
    <s v="NA"/>
    <s v="NA"/>
    <s v="NA"/>
    <x v="1"/>
  </r>
  <r>
    <s v="677929eac52be081cdae08a0b9c70eb2"/>
    <x v="8"/>
    <s v="Gammaproteobacteria"/>
    <s v="Enterobacterales"/>
    <x v="42"/>
    <x v="61"/>
    <s v="NA"/>
    <s v="NA"/>
    <s v="NA"/>
    <n v="0.30781071199999999"/>
    <n v="-0.25130533100000002"/>
    <n v="0.30326440300000002"/>
    <s v="NA"/>
    <s v="NA"/>
    <s v="NA"/>
    <s v="NA"/>
    <s v="NA"/>
    <x v="2"/>
  </r>
  <r>
    <s v="6a9e6cd156ec3e7ca51f4912bfe49614"/>
    <x v="8"/>
    <s v="Gammaproteobacteria"/>
    <s v="Burkholderiales"/>
    <x v="35"/>
    <x v="51"/>
    <s v="NA"/>
    <s v="NA"/>
    <n v="0.27050980899999999"/>
    <s v="NA"/>
    <n v="0.43230526000000002"/>
    <s v="NA"/>
    <s v="NA"/>
    <s v="NA"/>
    <s v="NA"/>
    <s v="NA"/>
    <s v="NA"/>
    <x v="1"/>
  </r>
  <r>
    <s v="6ba560a76661744bc65eed04953c1314"/>
    <x v="8"/>
    <s v="Gammaproteobacteria"/>
    <s v="Enterobacterales"/>
    <x v="52"/>
    <x v="84"/>
    <s v="NA"/>
    <s v="NA"/>
    <s v="NA"/>
    <n v="0.52706081400000004"/>
    <n v="0.509491162"/>
    <s v="NA"/>
    <s v="NA"/>
    <s v="NA"/>
    <s v="NA"/>
    <s v="NA"/>
    <s v="NA"/>
    <x v="1"/>
  </r>
  <r>
    <s v="74b5e290724d621524a132c83d4164f3"/>
    <x v="8"/>
    <s v="Alphaproteobacteria"/>
    <s v="Acetobacterales"/>
    <x v="39"/>
    <x v="55"/>
    <n v="-0.28432136200000002"/>
    <s v="NA"/>
    <s v="NA"/>
    <n v="0.27190842399999998"/>
    <s v="NA"/>
    <s v="NA"/>
    <n v="1.06474314"/>
    <s v="NA"/>
    <s v="NA"/>
    <s v="NA"/>
    <s v="NA"/>
    <x v="2"/>
  </r>
  <r>
    <s v="74fd73c11b1b41a953d621e26ab290a8"/>
    <x v="8"/>
    <s v="Alphaproteobacteria"/>
    <s v="Acetobacterales"/>
    <x v="39"/>
    <x v="85"/>
    <s v="NA"/>
    <n v="0.10423568499999999"/>
    <s v="NA"/>
    <s v="NA"/>
    <s v="NA"/>
    <n v="-0.196450027"/>
    <n v="-0.21413570100000001"/>
    <s v="NA"/>
    <s v="NA"/>
    <s v="NA"/>
    <s v="NA"/>
    <x v="2"/>
  </r>
  <r>
    <s v="77c55b0f6c379835576843cf02171325"/>
    <x v="8"/>
    <s v="Alphaproteobacteria"/>
    <s v="Sphingomonadales"/>
    <x v="47"/>
    <x v="86"/>
    <s v="NA"/>
    <s v="NA"/>
    <s v="NA"/>
    <s v="NA"/>
    <n v="0.50324819700000001"/>
    <s v="NA"/>
    <s v="NA"/>
    <s v="NA"/>
    <s v="NA"/>
    <s v="NA"/>
    <s v="NA"/>
    <x v="1"/>
  </r>
  <r>
    <s v="77d6a7db6de3bb1f15a02fdb36f90627"/>
    <x v="8"/>
    <s v="Alphaproteobacteria"/>
    <s v="Rhizobiales"/>
    <x v="40"/>
    <x v="87"/>
    <s v="NA"/>
    <s v="NA"/>
    <s v="NA"/>
    <s v="NA"/>
    <s v="NA"/>
    <n v="0.68304363000000001"/>
    <s v="NA"/>
    <s v="NA"/>
    <s v="NA"/>
    <s v="NA"/>
    <s v="NA"/>
    <x v="1"/>
  </r>
  <r>
    <s v="7808d9998d7c3f332e84b59eb2b9a074"/>
    <x v="8"/>
    <s v="Gammaproteobacteria"/>
    <s v="Pseudomonadales"/>
    <x v="45"/>
    <x v="88"/>
    <s v="NA"/>
    <s v="NA"/>
    <s v="NA"/>
    <s v="NA"/>
    <s v="NA"/>
    <s v="NA"/>
    <n v="0.35089501499999998"/>
    <s v="NA"/>
    <s v="NA"/>
    <s v="NA"/>
    <s v="NA"/>
    <x v="1"/>
  </r>
  <r>
    <s v="7917ea4a8baaaaad51430b1d6e563817"/>
    <x v="8"/>
    <s v="Alphaproteobacteria"/>
    <s v="Class_Alphaproteobacteria"/>
    <x v="53"/>
    <x v="89"/>
    <s v="NA"/>
    <s v="NA"/>
    <s v="NA"/>
    <s v="NA"/>
    <n v="-0.80823922100000001"/>
    <s v="NA"/>
    <s v="NA"/>
    <s v="NA"/>
    <s v="NA"/>
    <s v="NA"/>
    <s v="NA"/>
    <x v="0"/>
  </r>
  <r>
    <s v="7b054f04ff8194f7a97cbbd55455ceef"/>
    <x v="8"/>
    <s v="Alphaproteobacteria"/>
    <s v="Caulobacterales"/>
    <x v="34"/>
    <x v="59"/>
    <s v="NA"/>
    <s v="NA"/>
    <s v="NA"/>
    <s v="NA"/>
    <n v="1.1985182160000001"/>
    <s v="NA"/>
    <s v="NA"/>
    <s v="NA"/>
    <s v="NA"/>
    <s v="NA"/>
    <s v="NA"/>
    <x v="1"/>
  </r>
  <r>
    <s v="7f1487c191bfa6ccc9085821aadf4324"/>
    <x v="8"/>
    <s v="Gammaproteobacteria"/>
    <s v="Xanthomonadales"/>
    <x v="33"/>
    <x v="49"/>
    <s v="NA"/>
    <s v="NA"/>
    <s v="NA"/>
    <s v="NA"/>
    <n v="-0.38159552600000002"/>
    <n v="-0.18919740500000001"/>
    <s v="NA"/>
    <s v="NA"/>
    <n v="-0.24196794699999999"/>
    <s v="NA"/>
    <s v="NA"/>
    <x v="0"/>
  </r>
  <r>
    <s v="802ee9764e76d0872a9892cdfeb43ef6"/>
    <x v="8"/>
    <s v="Gammaproteobacteria"/>
    <s v="Enterobacterales"/>
    <x v="42"/>
    <x v="90"/>
    <s v="NA"/>
    <s v="NA"/>
    <n v="0.25603994899999999"/>
    <s v="NA"/>
    <n v="0.40810719400000001"/>
    <s v="NA"/>
    <s v="NA"/>
    <s v="NA"/>
    <s v="NA"/>
    <s v="NA"/>
    <s v="NA"/>
    <x v="1"/>
  </r>
  <r>
    <s v="84716245f53ab2236b84538a9cdd74ed"/>
    <x v="8"/>
    <s v="Alphaproteobacteria"/>
    <s v="Rhizobiales"/>
    <x v="46"/>
    <x v="91"/>
    <s v="NA"/>
    <s v="NA"/>
    <s v="NA"/>
    <n v="0.74597610299999995"/>
    <n v="-2.0351937109999998"/>
    <n v="0.57108155800000004"/>
    <n v="0.374900552"/>
    <s v="NA"/>
    <s v="NA"/>
    <s v="NA"/>
    <s v="NA"/>
    <x v="2"/>
  </r>
  <r>
    <s v="847ef1a2b17a1c61035475b56d24122d"/>
    <x v="8"/>
    <s v="Gammaproteobacteria"/>
    <s v="Burkholderiales"/>
    <x v="35"/>
    <x v="92"/>
    <s v="NA"/>
    <s v="NA"/>
    <s v="NA"/>
    <n v="-0.577582021"/>
    <s v="NA"/>
    <s v="NA"/>
    <s v="NA"/>
    <s v="NA"/>
    <s v="NA"/>
    <s v="NA"/>
    <s v="NA"/>
    <x v="0"/>
  </r>
  <r>
    <s v="84ec1399e8ee3618cc0686f28b89dbcb"/>
    <x v="8"/>
    <s v="Gammaproteobacteria"/>
    <s v="Enterobacterales"/>
    <x v="42"/>
    <x v="93"/>
    <n v="0.34947996599999998"/>
    <s v="NA"/>
    <s v="NA"/>
    <n v="-1.4447062770000001"/>
    <s v="NA"/>
    <n v="0.37075440300000001"/>
    <s v="NA"/>
    <s v="NA"/>
    <s v="NA"/>
    <s v="NA"/>
    <n v="-2.155011064"/>
    <x v="2"/>
  </r>
  <r>
    <s v="891019e319f5d8d088ed4f9379fd63ef"/>
    <x v="8"/>
    <s v="Gammaproteobacteria"/>
    <s v="Xanthomonadales"/>
    <x v="33"/>
    <x v="49"/>
    <n v="-0.27191642900000002"/>
    <s v="NA"/>
    <s v="NA"/>
    <s v="NA"/>
    <s v="NA"/>
    <s v="NA"/>
    <s v="NA"/>
    <s v="NA"/>
    <s v="NA"/>
    <s v="NA"/>
    <s v="NA"/>
    <x v="0"/>
  </r>
  <r>
    <s v="8cb92babedb9f4ff7bedee4ac4f47370"/>
    <x v="8"/>
    <s v="Alphaproteobacteria"/>
    <s v="Azospirillales"/>
    <x v="54"/>
    <x v="94"/>
    <s v="NA"/>
    <s v="NA"/>
    <s v="NA"/>
    <s v="NA"/>
    <s v="NA"/>
    <n v="-0.273240855"/>
    <n v="0.45656645400000001"/>
    <s v="NA"/>
    <s v="NA"/>
    <s v="NA"/>
    <s v="NA"/>
    <x v="2"/>
  </r>
  <r>
    <s v="8cf45fe9e1251163b5d801841857a873"/>
    <x v="8"/>
    <s v="Gammaproteobacteria"/>
    <s v="Burkholderiales"/>
    <x v="35"/>
    <x v="95"/>
    <s v="NA"/>
    <s v="NA"/>
    <s v="NA"/>
    <s v="NA"/>
    <n v="-0.31428107999999999"/>
    <s v="NA"/>
    <s v="NA"/>
    <s v="NA"/>
    <s v="NA"/>
    <s v="NA"/>
    <s v="NA"/>
    <x v="0"/>
  </r>
  <r>
    <s v="8f09bac714c02dc9415770271349dc99"/>
    <x v="8"/>
    <s v="Gammaproteobacteria"/>
    <s v="Pseudomonadales"/>
    <x v="45"/>
    <x v="66"/>
    <s v="NA"/>
    <s v="NA"/>
    <s v="NA"/>
    <n v="-0.55515605700000004"/>
    <s v="NA"/>
    <s v="NA"/>
    <n v="0.29790552599999998"/>
    <s v="NA"/>
    <s v="NA"/>
    <n v="-0.65816859900000002"/>
    <s v="NA"/>
    <x v="2"/>
  </r>
  <r>
    <s v="929d9a7f88bd83bc06d889c356d9a13e"/>
    <x v="8"/>
    <s v="Gammaproteobacteria"/>
    <s v="Enterobacterales"/>
    <x v="42"/>
    <x v="61"/>
    <s v="NA"/>
    <s v="NA"/>
    <s v="NA"/>
    <s v="NA"/>
    <s v="NA"/>
    <s v="NA"/>
    <n v="0.46177474899999998"/>
    <s v="NA"/>
    <s v="NA"/>
    <n v="-0.303795064"/>
    <s v="NA"/>
    <x v="2"/>
  </r>
  <r>
    <s v="9300f96e4700122e2126eeebf4d8caf2"/>
    <x v="8"/>
    <s v="Gammaproteobacteria"/>
    <s v="Pseudomonadales"/>
    <x v="41"/>
    <x v="57"/>
    <s v="NA"/>
    <s v="NA"/>
    <n v="0.23660425199999999"/>
    <s v="NA"/>
    <n v="0.37580886899999999"/>
    <s v="NA"/>
    <s v="NA"/>
    <s v="NA"/>
    <s v="NA"/>
    <s v="NA"/>
    <s v="NA"/>
    <x v="1"/>
  </r>
  <r>
    <s v="951bd5ee0c2df7f25c6c2959e3c45295"/>
    <x v="8"/>
    <s v="Alphaproteobacteria"/>
    <s v="Sphingomonadales"/>
    <x v="47"/>
    <x v="73"/>
    <s v="NA"/>
    <s v="NA"/>
    <s v="NA"/>
    <s v="NA"/>
    <s v="NA"/>
    <n v="0.32043328999999998"/>
    <n v="0.74394262700000002"/>
    <s v="NA"/>
    <s v="NA"/>
    <s v="NA"/>
    <s v="NA"/>
    <x v="1"/>
  </r>
  <r>
    <s v="98bc1ec29a4c0f9fbf70d7bfa48a48b6"/>
    <x v="8"/>
    <s v="Gammaproteobacteria"/>
    <s v="Burkholderiales"/>
    <x v="35"/>
    <x v="96"/>
    <s v="NA"/>
    <s v="NA"/>
    <s v="NA"/>
    <n v="0.63221798799999995"/>
    <s v="NA"/>
    <s v="NA"/>
    <s v="NA"/>
    <s v="NA"/>
    <s v="NA"/>
    <s v="NA"/>
    <s v="NA"/>
    <x v="1"/>
  </r>
  <r>
    <s v="9ae8011e9347ce18b60ba481bfb72e32"/>
    <x v="8"/>
    <s v="Gammaproteobacteria"/>
    <s v="Burkholderiales"/>
    <x v="36"/>
    <x v="97"/>
    <s v="NA"/>
    <s v="NA"/>
    <n v="0.19797481"/>
    <s v="NA"/>
    <s v="NA"/>
    <n v="0.37075440300000001"/>
    <s v="NA"/>
    <s v="NA"/>
    <s v="NA"/>
    <s v="NA"/>
    <s v="NA"/>
    <x v="1"/>
  </r>
  <r>
    <s v="9c0f13da7e122b66fbc8fedd932c6214"/>
    <x v="8"/>
    <s v="Alphaproteobacteria"/>
    <s v="Sphingomonadales"/>
    <x v="47"/>
    <x v="98"/>
    <s v="NA"/>
    <s v="NA"/>
    <s v="NA"/>
    <s v="NA"/>
    <n v="-0.73636698499999997"/>
    <n v="-0.62799646399999998"/>
    <n v="-0.76590123799999998"/>
    <s v="NA"/>
    <s v="NA"/>
    <s v="NA"/>
    <s v="NA"/>
    <x v="0"/>
  </r>
  <r>
    <s v="9e08c2a6aa9077613cf984b80ea7aab9"/>
    <x v="8"/>
    <s v="Gammaproteobacteria"/>
    <s v="Enterobacterales"/>
    <x v="52"/>
    <x v="99"/>
    <s v="NA"/>
    <s v="NA"/>
    <s v="NA"/>
    <s v="NA"/>
    <n v="-0.70615535299999999"/>
    <s v="NA"/>
    <s v="NA"/>
    <s v="NA"/>
    <s v="NA"/>
    <s v="NA"/>
    <s v="NA"/>
    <x v="0"/>
  </r>
  <r>
    <s v="a27c0544a0789a4e34dc33c69ff79640"/>
    <x v="8"/>
    <s v="Alphaproteobacteria"/>
    <s v="Sphingomonadales"/>
    <x v="47"/>
    <x v="86"/>
    <s v="NA"/>
    <s v="NA"/>
    <s v="NA"/>
    <n v="-1.494019266"/>
    <s v="NA"/>
    <s v="NA"/>
    <s v="NA"/>
    <s v="NA"/>
    <s v="NA"/>
    <s v="NA"/>
    <s v="NA"/>
    <x v="0"/>
  </r>
  <r>
    <s v="a2f0cf02930b05c8fe5c73965d323288"/>
    <x v="8"/>
    <s v="Alphaproteobacteria"/>
    <s v="Rhizobiales"/>
    <x v="46"/>
    <x v="91"/>
    <s v="NA"/>
    <s v="NA"/>
    <s v="NA"/>
    <s v="NA"/>
    <s v="NA"/>
    <n v="0.65124793400000003"/>
    <s v="NA"/>
    <s v="NA"/>
    <s v="NA"/>
    <s v="NA"/>
    <s v="NA"/>
    <x v="1"/>
  </r>
  <r>
    <s v="a79660dddf827d14201bbc0df31583f9"/>
    <x v="8"/>
    <s v="Gammaproteobacteria"/>
    <s v="Pseudomonadales"/>
    <x v="41"/>
    <x v="57"/>
    <s v="NA"/>
    <s v="NA"/>
    <s v="NA"/>
    <n v="-1.229479572"/>
    <s v="NA"/>
    <s v="NA"/>
    <s v="NA"/>
    <s v="NA"/>
    <s v="NA"/>
    <s v="NA"/>
    <s v="NA"/>
    <x v="0"/>
  </r>
  <r>
    <s v="a922acd6335473288ef5998e069676d1"/>
    <x v="8"/>
    <s v="Alphaproteobacteria"/>
    <s v="Rhizobiales"/>
    <x v="46"/>
    <x v="69"/>
    <s v="NA"/>
    <s v="NA"/>
    <s v="NA"/>
    <n v="-0.94844910599999999"/>
    <s v="NA"/>
    <s v="NA"/>
    <s v="NA"/>
    <s v="NA"/>
    <s v="NA"/>
    <s v="NA"/>
    <s v="NA"/>
    <x v="0"/>
  </r>
  <r>
    <s v="ad9a88474fe1a5a88942053997b2b30b"/>
    <x v="8"/>
    <s v="Alphaproteobacteria"/>
    <s v="Caulobacterales"/>
    <x v="34"/>
    <x v="50"/>
    <s v="NA"/>
    <n v="0.106349403"/>
    <s v="NA"/>
    <s v="NA"/>
    <s v="NA"/>
    <s v="NA"/>
    <n v="-0.30003271500000001"/>
    <s v="NA"/>
    <s v="NA"/>
    <s v="NA"/>
    <s v="NA"/>
    <x v="2"/>
  </r>
  <r>
    <s v="b1962c644e4042f60fcf0327de0438fb"/>
    <x v="8"/>
    <s v="Alphaproteobacteria"/>
    <s v="Class_Alphaproteobacteria"/>
    <x v="53"/>
    <x v="89"/>
    <s v="NA"/>
    <s v="NA"/>
    <s v="NA"/>
    <s v="NA"/>
    <n v="0.53629004899999999"/>
    <s v="NA"/>
    <s v="NA"/>
    <s v="NA"/>
    <s v="NA"/>
    <s v="NA"/>
    <s v="NA"/>
    <x v="1"/>
  </r>
  <r>
    <s v="b4c9bc9315d2331ee859d99151ef4b46"/>
    <x v="8"/>
    <s v="Gammaproteobacteria"/>
    <s v="Burkholderiales"/>
    <x v="35"/>
    <x v="83"/>
    <s v="NA"/>
    <s v="NA"/>
    <s v="NA"/>
    <n v="0.75364367099999996"/>
    <s v="NA"/>
    <s v="NA"/>
    <s v="NA"/>
    <s v="NA"/>
    <s v="NA"/>
    <s v="NA"/>
    <s v="NA"/>
    <x v="1"/>
  </r>
  <r>
    <s v="b7b0f3feee005bde6669fb68042ee47a"/>
    <x v="8"/>
    <s v="Gammaproteobacteria"/>
    <s v="Burkholderiales"/>
    <x v="35"/>
    <x v="100"/>
    <s v="NA"/>
    <s v="NA"/>
    <s v="NA"/>
    <s v="NA"/>
    <n v="-0.80823922100000001"/>
    <s v="NA"/>
    <s v="NA"/>
    <s v="NA"/>
    <s v="NA"/>
    <s v="NA"/>
    <s v="NA"/>
    <x v="0"/>
  </r>
  <r>
    <s v="bf5f4f4da286a3c774d31edb1b6cdf32"/>
    <x v="8"/>
    <s v="Gammaproteobacteria"/>
    <s v="Pseudomonadales"/>
    <x v="45"/>
    <x v="66"/>
    <s v="NA"/>
    <s v="NA"/>
    <n v="0.26466536000000002"/>
    <s v="NA"/>
    <n v="0.42251265599999999"/>
    <s v="NA"/>
    <n v="1.120702536"/>
    <s v="NA"/>
    <s v="NA"/>
    <s v="NA"/>
    <s v="NA"/>
    <x v="1"/>
  </r>
  <r>
    <s v="bfe54af4c9180d37a0d76f6dafe79a5a"/>
    <x v="8"/>
    <s v="Gammaproteobacteria"/>
    <s v="Enterobacterales"/>
    <x v="42"/>
    <x v="61"/>
    <s v="NA"/>
    <s v="NA"/>
    <n v="-0.68109834599999997"/>
    <s v="NA"/>
    <s v="NA"/>
    <s v="NA"/>
    <s v="NA"/>
    <s v="NA"/>
    <s v="NA"/>
    <s v="NA"/>
    <n v="-1.4914194329999999"/>
    <x v="0"/>
  </r>
  <r>
    <s v="c1f617fc8c83594216821f0986d5b3e6"/>
    <x v="8"/>
    <s v="Gammaproteobacteria"/>
    <s v="Burkholderiales"/>
    <x v="43"/>
    <x v="101"/>
    <n v="0.43194308799999998"/>
    <s v="NA"/>
    <s v="NA"/>
    <s v="NA"/>
    <s v="NA"/>
    <s v="NA"/>
    <s v="NA"/>
    <s v="NA"/>
    <s v="NA"/>
    <s v="NA"/>
    <s v="NA"/>
    <x v="1"/>
  </r>
  <r>
    <s v="c282bbb847f673157cf0e7617a4353f2"/>
    <x v="8"/>
    <s v="Gammaproteobacteria"/>
    <s v="Enterobacterales"/>
    <x v="52"/>
    <x v="102"/>
    <s v="NA"/>
    <s v="NA"/>
    <s v="NA"/>
    <s v="NA"/>
    <n v="-0.72752830999999996"/>
    <s v="NA"/>
    <s v="NA"/>
    <s v="NA"/>
    <s v="NA"/>
    <s v="NA"/>
    <s v="NA"/>
    <x v="0"/>
  </r>
  <r>
    <s v="c618f7903074d8daea2069c84d4fcd89"/>
    <x v="8"/>
    <s v="Alphaproteobacteria"/>
    <s v="Rhizobiales"/>
    <x v="46"/>
    <x v="69"/>
    <s v="NA"/>
    <s v="NA"/>
    <n v="0.194614379"/>
    <s v="NA"/>
    <s v="NA"/>
    <n v="0.63369336399999998"/>
    <s v="NA"/>
    <s v="NA"/>
    <s v="NA"/>
    <s v="NA"/>
    <s v="NA"/>
    <x v="1"/>
  </r>
  <r>
    <s v="c6357b5b5bb8c067c51faad5180b4e99"/>
    <x v="8"/>
    <s v="Gammaproteobacteria"/>
    <s v="Pseudomonadales"/>
    <x v="41"/>
    <x v="57"/>
    <s v="NA"/>
    <s v="NA"/>
    <s v="NA"/>
    <n v="0.37966757899999998"/>
    <s v="NA"/>
    <s v="NA"/>
    <s v="NA"/>
    <s v="NA"/>
    <s v="NA"/>
    <s v="NA"/>
    <s v="NA"/>
    <x v="1"/>
  </r>
  <r>
    <s v="c99411617a88b5f4a84ba5b6cd7eea01"/>
    <x v="8"/>
    <s v="Alphaproteobacteria"/>
    <s v="Rhizobiales"/>
    <x v="55"/>
    <x v="103"/>
    <s v="NA"/>
    <s v="NA"/>
    <s v="NA"/>
    <s v="NA"/>
    <s v="NA"/>
    <s v="NA"/>
    <n v="-0.81298336699999996"/>
    <s v="NA"/>
    <s v="NA"/>
    <n v="-0.86875311799999999"/>
    <s v="NA"/>
    <x v="0"/>
  </r>
  <r>
    <s v="cd42cf9dbcd165b203fa2bf11e18ac4b"/>
    <x v="8"/>
    <s v="Gammaproteobacteria"/>
    <s v="Xanthomonadales"/>
    <x v="33"/>
    <x v="104"/>
    <s v="NA"/>
    <s v="NA"/>
    <s v="NA"/>
    <s v="NA"/>
    <n v="-1.763760346"/>
    <n v="0.60729945399999996"/>
    <n v="1.383075421"/>
    <s v="NA"/>
    <s v="NA"/>
    <s v="NA"/>
    <s v="NA"/>
    <x v="2"/>
  </r>
  <r>
    <s v="d0792b2b0d7cb4184326f12dd7c53c26"/>
    <x v="8"/>
    <s v="Alphaproteobacteria"/>
    <s v="Rhizobiales"/>
    <x v="40"/>
    <x v="105"/>
    <s v="NA"/>
    <s v="NA"/>
    <s v="NA"/>
    <s v="NA"/>
    <s v="NA"/>
    <n v="0.40904423600000001"/>
    <n v="1.586858286"/>
    <s v="NA"/>
    <s v="NA"/>
    <s v="NA"/>
    <s v="NA"/>
    <x v="1"/>
  </r>
  <r>
    <s v="d34a359930fa7d16269719f7db660e0a"/>
    <x v="8"/>
    <s v="Gammaproteobacteria"/>
    <s v="Burkholderiales"/>
    <x v="35"/>
    <x v="106"/>
    <s v="NA"/>
    <s v="NA"/>
    <s v="NA"/>
    <s v="NA"/>
    <s v="NA"/>
    <s v="NA"/>
    <n v="0.563765878"/>
    <s v="NA"/>
    <s v="NA"/>
    <s v="NA"/>
    <s v="NA"/>
    <x v="1"/>
  </r>
  <r>
    <s v="d5bfa42e61b8ae3b4df2cecbb7d23fe7"/>
    <x v="8"/>
    <s v="Gammaproteobacteria"/>
    <s v="Pseudomonadales"/>
    <x v="45"/>
    <x v="66"/>
    <s v="NA"/>
    <s v="NA"/>
    <n v="0.32876616800000003"/>
    <s v="NA"/>
    <n v="0.53127343199999999"/>
    <s v="NA"/>
    <s v="NA"/>
    <s v="NA"/>
    <s v="NA"/>
    <s v="NA"/>
    <s v="NA"/>
    <x v="1"/>
  </r>
  <r>
    <s v="dbe444913c016340fdd0ce9bd2158ccb"/>
    <x v="8"/>
    <s v="Gammaproteobacteria"/>
    <s v="Pseudomonadales"/>
    <x v="45"/>
    <x v="66"/>
    <s v="NA"/>
    <s v="NA"/>
    <n v="0.30975934900000002"/>
    <s v="NA"/>
    <n v="0.49869496299999999"/>
    <s v="NA"/>
    <s v="NA"/>
    <s v="NA"/>
    <s v="NA"/>
    <s v="NA"/>
    <s v="NA"/>
    <x v="1"/>
  </r>
  <r>
    <s v="deb8b2f88d2816b2bb9291965c744084"/>
    <x v="8"/>
    <s v="Gammaproteobacteria"/>
    <s v="Burkholderiales"/>
    <x v="35"/>
    <x v="107"/>
    <s v="NA"/>
    <s v="NA"/>
    <s v="NA"/>
    <s v="NA"/>
    <n v="-0.86850209199999995"/>
    <s v="NA"/>
    <s v="NA"/>
    <s v="NA"/>
    <s v="NA"/>
    <s v="NA"/>
    <s v="NA"/>
    <x v="0"/>
  </r>
  <r>
    <s v="deeccbb7c150767d939db615f0c86483"/>
    <x v="8"/>
    <s v="Gammaproteobacteria"/>
    <s v="Enterobacterales"/>
    <x v="52"/>
    <x v="108"/>
    <s v="NA"/>
    <s v="NA"/>
    <n v="0.35121597300000001"/>
    <s v="NA"/>
    <s v="NA"/>
    <s v="NA"/>
    <s v="NA"/>
    <s v="NA"/>
    <s v="NA"/>
    <s v="NA"/>
    <s v="NA"/>
    <x v="1"/>
  </r>
  <r>
    <s v="e1239fdc812b915d559c62a9251b3c60"/>
    <x v="8"/>
    <s v="Gammaproteobacteria"/>
    <s v="Xanthomonadales"/>
    <x v="33"/>
    <x v="109"/>
    <s v="NA"/>
    <s v="NA"/>
    <s v="NA"/>
    <n v="0.66002708099999996"/>
    <s v="NA"/>
    <s v="NA"/>
    <s v="NA"/>
    <s v="NA"/>
    <s v="NA"/>
    <s v="NA"/>
    <s v="NA"/>
    <x v="1"/>
  </r>
  <r>
    <s v="e473bfe4ced2bb356f4a024b979e22a9"/>
    <x v="8"/>
    <s v="Alphaproteobacteria"/>
    <s v="Acetobacterales"/>
    <x v="39"/>
    <x v="110"/>
    <s v="NA"/>
    <s v="NA"/>
    <s v="NA"/>
    <s v="NA"/>
    <s v="NA"/>
    <s v="NA"/>
    <n v="0.65378693799999998"/>
    <s v="NA"/>
    <s v="NA"/>
    <s v="NA"/>
    <s v="NA"/>
    <x v="1"/>
  </r>
  <r>
    <s v="e64306c05500164cb19ad77a6b897029"/>
    <x v="8"/>
    <s v="Gammaproteobacteria"/>
    <s v="Burkholderiales"/>
    <x v="35"/>
    <x v="100"/>
    <s v="NA"/>
    <s v="NA"/>
    <n v="-0.31015486199999998"/>
    <s v="NA"/>
    <s v="NA"/>
    <n v="0.18884031900000001"/>
    <n v="0.21706957900000001"/>
    <s v="NA"/>
    <s v="NA"/>
    <s v="NA"/>
    <s v="NA"/>
    <x v="2"/>
  </r>
  <r>
    <s v="e7c9f275786c832873052c0e78d72efc"/>
    <x v="8"/>
    <s v="Gammaproteobacteria"/>
    <s v="Pseudomonadales"/>
    <x v="45"/>
    <x v="66"/>
    <s v="NA"/>
    <s v="NA"/>
    <s v="NA"/>
    <s v="NA"/>
    <s v="NA"/>
    <s v="NA"/>
    <n v="-0.52065707800000005"/>
    <s v="NA"/>
    <n v="-1.0418493150000001"/>
    <s v="NA"/>
    <s v="NA"/>
    <x v="0"/>
  </r>
  <r>
    <s v="eacb62c027f1b38ff5ed6af750917d01"/>
    <x v="8"/>
    <s v="Gammaproteobacteria"/>
    <s v="Xanthomonadales"/>
    <x v="56"/>
    <x v="111"/>
    <s v="NA"/>
    <s v="NA"/>
    <n v="0.29857617400000003"/>
    <s v="NA"/>
    <n v="0.47966136700000001"/>
    <s v="NA"/>
    <s v="NA"/>
    <s v="NA"/>
    <s v="NA"/>
    <s v="NA"/>
    <s v="NA"/>
    <x v="1"/>
  </r>
  <r>
    <s v="eb240c8f80389d24643fc21431ef749a"/>
    <x v="8"/>
    <s v="Gammaproteobacteria"/>
    <s v="Burkholderiales"/>
    <x v="35"/>
    <x v="112"/>
    <s v="NA"/>
    <s v="NA"/>
    <n v="0.30670280700000002"/>
    <s v="NA"/>
    <n v="0.493486918"/>
    <s v="NA"/>
    <s v="NA"/>
    <s v="NA"/>
    <s v="NA"/>
    <s v="NA"/>
    <s v="NA"/>
    <x v="1"/>
  </r>
  <r>
    <s v="ec30ea29a925f7e73c47ed5962707026"/>
    <x v="8"/>
    <s v="Gammaproteobacteria"/>
    <s v="Burkholderiales"/>
    <x v="35"/>
    <x v="113"/>
    <s v="NA"/>
    <s v="NA"/>
    <s v="NA"/>
    <s v="NA"/>
    <n v="-0.787986568"/>
    <n v="-0.27929813100000001"/>
    <n v="-0.29333188799999999"/>
    <s v="NA"/>
    <s v="NA"/>
    <s v="NA"/>
    <s v="NA"/>
    <x v="0"/>
  </r>
  <r>
    <s v="ef5a2480e55d717d0c565e287f82a473"/>
    <x v="8"/>
    <s v="Alphaproteobacteria"/>
    <s v="Sphingomonadales"/>
    <x v="47"/>
    <x v="114"/>
    <s v="NA"/>
    <s v="NA"/>
    <s v="NA"/>
    <n v="-1.4664847430000001"/>
    <s v="NA"/>
    <s v="NA"/>
    <s v="NA"/>
    <s v="NA"/>
    <s v="NA"/>
    <s v="NA"/>
    <s v="NA"/>
    <x v="0"/>
  </r>
  <r>
    <s v="efc059f9f9ce149be996c1db1b1d905c"/>
    <x v="8"/>
    <s v="Gammaproteobacteria"/>
    <s v="Pseudomonadales"/>
    <x v="41"/>
    <x v="57"/>
    <s v="NA"/>
    <s v="NA"/>
    <s v="NA"/>
    <n v="-1.228731137"/>
    <s v="NA"/>
    <s v="NA"/>
    <s v="NA"/>
    <s v="NA"/>
    <s v="NA"/>
    <s v="NA"/>
    <s v="NA"/>
    <x v="0"/>
  </r>
  <r>
    <s v="f2074f0881737743e5c8a8114114dce3"/>
    <x v="8"/>
    <s v="Gammaproteobacteria"/>
    <s v="Pseudomonadales"/>
    <x v="45"/>
    <x v="66"/>
    <s v="NA"/>
    <s v="NA"/>
    <s v="NA"/>
    <s v="NA"/>
    <s v="NA"/>
    <s v="NA"/>
    <s v="NA"/>
    <s v="NA"/>
    <s v="NA"/>
    <n v="-0.93016636500000005"/>
    <s v="NA"/>
    <x v="0"/>
  </r>
  <r>
    <s v="f52e34a07ff2e814f50950ea181cb271"/>
    <x v="8"/>
    <s v="Gammaproteobacteria"/>
    <s v="Pseudomonadales"/>
    <x v="41"/>
    <x v="57"/>
    <s v="NA"/>
    <s v="NA"/>
    <s v="NA"/>
    <n v="0.63576184700000005"/>
    <s v="NA"/>
    <s v="NA"/>
    <s v="NA"/>
    <s v="NA"/>
    <s v="NA"/>
    <s v="NA"/>
    <s v="NA"/>
    <x v="1"/>
  </r>
  <r>
    <s v="f8dce590f318099b1f8cf3f8e9452a02"/>
    <x v="8"/>
    <s v="Alphaproteobacteria"/>
    <s v="Rhizobiales"/>
    <x v="48"/>
    <x v="115"/>
    <s v="NA"/>
    <s v="NA"/>
    <s v="NA"/>
    <s v="NA"/>
    <s v="NA"/>
    <s v="NA"/>
    <n v="-0.73941638799999998"/>
    <s v="NA"/>
    <s v="NA"/>
    <s v="NA"/>
    <s v="NA"/>
    <x v="0"/>
  </r>
  <r>
    <s v="f94177d64f0f3dd3b8ddc7282ffeaef0"/>
    <x v="8"/>
    <s v="Gammaproteobacteria"/>
    <s v="Pseudomonadales"/>
    <x v="45"/>
    <x v="66"/>
    <s v="NA"/>
    <s v="NA"/>
    <s v="NA"/>
    <n v="-1.4761288420000001"/>
    <s v="NA"/>
    <s v="NA"/>
    <s v="NA"/>
    <s v="NA"/>
    <s v="NA"/>
    <s v="NA"/>
    <s v="NA"/>
    <x v="0"/>
  </r>
  <r>
    <s v="f9fc30195b1c357bfb8e1b414e2ac5d4"/>
    <x v="8"/>
    <s v="Gammaproteobacteria"/>
    <s v="Burkholderiales"/>
    <x v="35"/>
    <x v="51"/>
    <s v="NA"/>
    <s v="NA"/>
    <n v="0.28574775000000002"/>
    <s v="NA"/>
    <n v="0.45794302799999997"/>
    <s v="NA"/>
    <s v="NA"/>
    <s v="NA"/>
    <s v="NA"/>
    <s v="NA"/>
    <s v="NA"/>
    <x v="1"/>
  </r>
  <r>
    <s v="fca9741d7bcdc137ad78a45a0f50c3b6"/>
    <x v="8"/>
    <s v="Gammaproteobacteria"/>
    <s v="Pseudomonadales"/>
    <x v="45"/>
    <x v="66"/>
    <s v="NA"/>
    <s v="NA"/>
    <s v="NA"/>
    <s v="NA"/>
    <n v="0.51445123400000003"/>
    <s v="NA"/>
    <s v="NA"/>
    <s v="NA"/>
    <s v="NA"/>
    <s v="NA"/>
    <s v="NA"/>
    <x v="1"/>
  </r>
  <r>
    <s v="fcd256b87f1e8d151209bdbaba0a9a9d"/>
    <x v="8"/>
    <s v="Gammaproteobacteria"/>
    <s v="Xanthomonadales"/>
    <x v="33"/>
    <x v="49"/>
    <n v="0.43194308799999998"/>
    <s v="NA"/>
    <s v="NA"/>
    <n v="-1.4771587859999999"/>
    <s v="NA"/>
    <n v="0.48804381600000002"/>
    <s v="NA"/>
    <s v="NA"/>
    <s v="NA"/>
    <s v="NA"/>
    <s v="NA"/>
    <x v="2"/>
  </r>
  <r>
    <s v="fcf8e1b4df73fc951e134cfa0a0758a5"/>
    <x v="8"/>
    <s v="Alphaproteobacteria"/>
    <s v="Geminicoccales"/>
    <x v="57"/>
    <x v="116"/>
    <s v="NA"/>
    <s v="NA"/>
    <s v="NA"/>
    <n v="-1.230830348"/>
    <s v="NA"/>
    <s v="NA"/>
    <s v="NA"/>
    <s v="NA"/>
    <s v="NA"/>
    <s v="NA"/>
    <s v="NA"/>
    <x v="0"/>
  </r>
  <r>
    <s v="fdc98ace23a34dc8e3a4dfc4f2e9e6b6"/>
    <x v="8"/>
    <s v="Gammaproteobacteria"/>
    <s v="Burkholderiales"/>
    <x v="35"/>
    <x v="51"/>
    <s v="NA"/>
    <s v="NA"/>
    <s v="NA"/>
    <n v="-1.4821143809999999"/>
    <s v="NA"/>
    <s v="NA"/>
    <s v="NA"/>
    <s v="NA"/>
    <s v="NA"/>
    <s v="NA"/>
    <s v="NA"/>
    <x v="0"/>
  </r>
  <r>
    <s v="3dd3157ed7ddbf7dc91392de6b888fbc"/>
    <x v="9"/>
    <s v="Spirochaetia"/>
    <s v="Treponematales"/>
    <x v="58"/>
    <x v="117"/>
    <s v="NA"/>
    <s v="NA"/>
    <n v="0.233484356"/>
    <s v="NA"/>
    <n v="0.37064827"/>
    <s v="NA"/>
    <s v="NA"/>
    <s v="NA"/>
    <s v="NA"/>
    <s v="NA"/>
    <s v="NA"/>
    <x v="1"/>
  </r>
  <r>
    <m/>
    <x v="10"/>
    <m/>
    <m/>
    <x v="59"/>
    <x v="118"/>
    <s v="mom_hatch"/>
    <s v="egg_hatch"/>
    <s v="dad_hatch"/>
    <s v="mom_pup"/>
    <s v="dad_pup"/>
    <s v="egg_pup"/>
    <s v="pup_pup"/>
    <s v="egg_survival"/>
    <s v="pup_survival"/>
    <s v="mom_survival"/>
    <s v="dad_survival"/>
    <x v="3"/>
  </r>
  <r>
    <m/>
    <x v="10"/>
    <m/>
    <m/>
    <x v="59"/>
    <x v="118"/>
    <n v="0.43194308799999998"/>
    <n v="0.12784383899999999"/>
    <n v="0.56849191200000004"/>
    <n v="1.31168306"/>
    <n v="1.2460458510000001"/>
    <n v="0.99840208500000005"/>
    <n v="1.586858286"/>
    <n v="-0.23023980699999999"/>
    <n v="0.58294425599999999"/>
    <n v="6.8091731229999999"/>
    <n v="-1.4914194329999999"/>
    <x v="3"/>
  </r>
  <r>
    <m/>
    <x v="10"/>
    <m/>
    <m/>
    <x v="59"/>
    <x v="118"/>
    <n v="0.43194308799999998"/>
    <n v="0.106349403"/>
    <n v="0.49093623800000002"/>
    <n v="0.97295432599999998"/>
    <n v="1.1985182160000001"/>
    <n v="0.90362973000000002"/>
    <n v="1.586858286"/>
    <e v="#NUM!"/>
    <n v="0.481493328"/>
    <n v="4.7314324799999996"/>
    <n v="-1.588471368"/>
    <x v="3"/>
  </r>
  <r>
    <m/>
    <x v="10"/>
    <m/>
    <m/>
    <x v="59"/>
    <x v="118"/>
    <n v="0.43194308799999998"/>
    <n v="0.10423568499999999"/>
    <n v="0.35121597300000001"/>
    <n v="0.77343719"/>
    <n v="1.1985182160000001"/>
    <n v="0.90362973000000002"/>
    <n v="1.586858286"/>
    <e v="#NUM!"/>
    <n v="0.38870845999999998"/>
    <n v="-0.303795064"/>
    <n v="-2.155011064"/>
    <x v="3"/>
  </r>
  <r>
    <m/>
    <x v="10"/>
    <m/>
    <m/>
    <x v="59"/>
    <x v="118"/>
    <n v="0.43194308799999998"/>
    <n v="-0.13224119100000001"/>
    <n v="0.33886694499999997"/>
    <n v="0.75364367099999996"/>
    <n v="0.98258241400000002"/>
    <n v="0.80839233499999996"/>
    <n v="1.530572507"/>
    <e v="#NUM!"/>
    <n v="-0.24196794699999999"/>
    <n v="-0.391366031"/>
    <m/>
    <x v="3"/>
  </r>
  <r>
    <m/>
    <x v="10"/>
    <m/>
    <m/>
    <x v="59"/>
    <x v="118"/>
    <n v="0.41448295699999999"/>
    <m/>
    <n v="0.32876616800000003"/>
    <n v="0.74597610299999995"/>
    <n v="0.90698884400000002"/>
    <n v="0.78623045300000005"/>
    <n v="1.462337789"/>
    <e v="#NUM!"/>
    <n v="-0.255323262"/>
    <n v="-0.49945333600000003"/>
    <m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n v="-0.73160552599999995"/>
    <m/>
    <n v="-0.91588651300000001"/>
    <n v="-1.494019266"/>
    <n v="-2.0351937109999998"/>
    <n v="-0.62799646399999998"/>
    <n v="-0.81298336699999996"/>
    <m/>
    <n v="-1.0418493150000001"/>
    <n v="-1.4820136209999999"/>
    <m/>
    <x v="3"/>
  </r>
  <r>
    <m/>
    <x v="10"/>
    <m/>
    <m/>
    <x v="59"/>
    <x v="118"/>
    <n v="-0.54269281199999997"/>
    <m/>
    <n v="-0.74329593500000002"/>
    <n v="-1.494019266"/>
    <n v="-1.763760346"/>
    <n v="-0.40686477599999998"/>
    <n v="-0.773172109"/>
    <m/>
    <n v="-0.43703154700000002"/>
    <n v="-1.039926288"/>
    <m/>
    <x v="3"/>
  </r>
  <r>
    <m/>
    <x v="10"/>
    <m/>
    <m/>
    <x v="59"/>
    <x v="118"/>
    <n v="-0.49908864600000002"/>
    <m/>
    <n v="-0.68109834599999997"/>
    <n v="-1.494019266"/>
    <n v="-1.642235589"/>
    <n v="-0.27929813100000001"/>
    <n v="-0.76590123799999998"/>
    <m/>
    <n v="-0.255323262"/>
    <n v="-0.93016636500000005"/>
    <m/>
    <x v="3"/>
  </r>
  <r>
    <m/>
    <x v="10"/>
    <m/>
    <m/>
    <x v="59"/>
    <x v="118"/>
    <n v="-0.46732574900000001"/>
    <m/>
    <n v="-0.31015486199999998"/>
    <n v="-1.4821143809999999"/>
    <n v="-1.0410333839999999"/>
    <n v="-0.273240855"/>
    <n v="-0.73941638799999998"/>
    <m/>
    <n v="-0.24196794699999999"/>
    <n v="-0.86875311799999999"/>
    <m/>
    <x v="3"/>
  </r>
  <r>
    <m/>
    <x v="10"/>
    <m/>
    <m/>
    <x v="59"/>
    <x v="118"/>
    <n v="-0.457069422"/>
    <m/>
    <n v="-0.28292947000000002"/>
    <n v="-1.4821143809999999"/>
    <n v="-0.86850209199999995"/>
    <n v="-0.21129303599999999"/>
    <n v="-0.67994110600000002"/>
    <m/>
    <n v="0.38870845999999998"/>
    <n v="-0.775458286"/>
    <m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s v="mom"/>
    <s v="egg"/>
    <s v="dad"/>
    <s v="mom"/>
    <s v="dad"/>
    <s v="egg"/>
    <s v="pup"/>
    <s v="egg"/>
    <s v="pup"/>
    <s v="mom"/>
    <s v="dad"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s v="mom"/>
    <s v="dad"/>
    <s v="egg"/>
    <s v="pup"/>
    <m/>
    <m/>
    <m/>
    <m/>
    <m/>
    <m/>
    <m/>
    <x v="3"/>
  </r>
  <r>
    <m/>
    <x v="10"/>
    <m/>
    <m/>
    <x v="59"/>
    <x v="118"/>
    <n v="6.8091731229999999"/>
    <n v="1.2460458510000001"/>
    <n v="0.99840208500000005"/>
    <n v="1.586858286"/>
    <m/>
    <m/>
    <m/>
    <m/>
    <m/>
    <m/>
    <m/>
    <x v="3"/>
  </r>
  <r>
    <m/>
    <x v="10"/>
    <m/>
    <m/>
    <x v="59"/>
    <x v="118"/>
    <n v="4.7314324799999996"/>
    <n v="1.1985182160000001"/>
    <n v="0.90362973000000002"/>
    <n v="1.586858286"/>
    <m/>
    <m/>
    <m/>
    <m/>
    <m/>
    <m/>
    <m/>
    <x v="3"/>
  </r>
  <r>
    <m/>
    <x v="10"/>
    <m/>
    <m/>
    <x v="59"/>
    <x v="118"/>
    <n v="1.31168306"/>
    <n v="1.1985182160000001"/>
    <n v="0.90362973000000002"/>
    <n v="1.586858286"/>
    <m/>
    <m/>
    <m/>
    <m/>
    <m/>
    <m/>
    <m/>
    <x v="3"/>
  </r>
  <r>
    <m/>
    <x v="10"/>
    <m/>
    <m/>
    <x v="59"/>
    <x v="118"/>
    <n v="0.97295432599999998"/>
    <n v="0.98258241400000002"/>
    <n v="0.80839233499999996"/>
    <n v="1.530572507"/>
    <m/>
    <m/>
    <m/>
    <m/>
    <m/>
    <m/>
    <m/>
    <x v="3"/>
  </r>
  <r>
    <m/>
    <x v="10"/>
    <m/>
    <m/>
    <x v="59"/>
    <x v="118"/>
    <n v="0.77343719"/>
    <n v="0.90698884400000002"/>
    <n v="0.78623045300000005"/>
    <n v="1.462337789"/>
    <m/>
    <m/>
    <m/>
    <m/>
    <m/>
    <m/>
    <m/>
    <x v="3"/>
  </r>
  <r>
    <m/>
    <x v="10"/>
    <m/>
    <m/>
    <x v="59"/>
    <x v="118"/>
    <n v="0.75364367099999996"/>
    <n v="0.56849191200000004"/>
    <n v="0.12784383899999999"/>
    <n v="0.58294425599999999"/>
    <m/>
    <m/>
    <m/>
    <m/>
    <m/>
    <m/>
    <m/>
    <x v="3"/>
  </r>
  <r>
    <m/>
    <x v="10"/>
    <m/>
    <m/>
    <x v="59"/>
    <x v="118"/>
    <n v="0.74597610299999995"/>
    <n v="0.49093623800000002"/>
    <n v="0.106349403"/>
    <n v="0.481493328"/>
    <m/>
    <m/>
    <m/>
    <m/>
    <m/>
    <m/>
    <m/>
    <x v="3"/>
  </r>
  <r>
    <m/>
    <x v="10"/>
    <m/>
    <m/>
    <x v="59"/>
    <x v="118"/>
    <n v="0.43194308799999998"/>
    <n v="0.35121597300000001"/>
    <n v="0.10423568499999999"/>
    <n v="0.38870845999999998"/>
    <m/>
    <m/>
    <m/>
    <m/>
    <m/>
    <m/>
    <m/>
    <x v="3"/>
  </r>
  <r>
    <m/>
    <x v="10"/>
    <m/>
    <m/>
    <x v="59"/>
    <x v="118"/>
    <n v="0.43194308799999998"/>
    <n v="0.33886694499999997"/>
    <n v="-0.13224119100000001"/>
    <n v="-0.24196794699999999"/>
    <m/>
    <m/>
    <m/>
    <m/>
    <m/>
    <m/>
    <m/>
    <x v="3"/>
  </r>
  <r>
    <m/>
    <x v="10"/>
    <m/>
    <m/>
    <x v="59"/>
    <x v="118"/>
    <n v="0.43194308799999998"/>
    <n v="0.32876616800000003"/>
    <n v="-0.23023980699999999"/>
    <n v="-0.255323262"/>
    <m/>
    <m/>
    <m/>
    <m/>
    <m/>
    <m/>
    <m/>
    <x v="3"/>
  </r>
  <r>
    <m/>
    <x v="10"/>
    <m/>
    <m/>
    <x v="59"/>
    <x v="118"/>
    <n v="0.43194308799999998"/>
    <n v="-1.4914194329999999"/>
    <m/>
    <m/>
    <m/>
    <m/>
    <m/>
    <m/>
    <m/>
    <m/>
    <m/>
    <x v="3"/>
  </r>
  <r>
    <m/>
    <x v="10"/>
    <m/>
    <m/>
    <x v="59"/>
    <x v="118"/>
    <n v="0.41448295699999999"/>
    <n v="-1.588471368"/>
    <m/>
    <m/>
    <m/>
    <m/>
    <m/>
    <m/>
    <m/>
    <m/>
    <m/>
    <x v="3"/>
  </r>
  <r>
    <m/>
    <x v="10"/>
    <m/>
    <m/>
    <x v="59"/>
    <x v="118"/>
    <n v="-0.303795064"/>
    <n v="-2.155011064"/>
    <m/>
    <m/>
    <m/>
    <m/>
    <m/>
    <m/>
    <m/>
    <m/>
    <m/>
    <x v="3"/>
  </r>
  <r>
    <m/>
    <x v="10"/>
    <m/>
    <m/>
    <x v="59"/>
    <x v="118"/>
    <n v="-0.391366031"/>
    <m/>
    <m/>
    <m/>
    <m/>
    <m/>
    <m/>
    <m/>
    <m/>
    <m/>
    <m/>
    <x v="3"/>
  </r>
  <r>
    <m/>
    <x v="10"/>
    <m/>
    <m/>
    <x v="59"/>
    <x v="118"/>
    <n v="-0.49945333600000003"/>
    <m/>
    <m/>
    <m/>
    <m/>
    <m/>
    <m/>
    <m/>
    <m/>
    <m/>
    <m/>
    <x v="3"/>
  </r>
  <r>
    <m/>
    <x v="10"/>
    <m/>
    <m/>
    <x v="59"/>
    <x v="118"/>
    <m/>
    <m/>
    <m/>
    <m/>
    <m/>
    <m/>
    <m/>
    <m/>
    <m/>
    <m/>
    <m/>
    <x v="3"/>
  </r>
  <r>
    <m/>
    <x v="10"/>
    <m/>
    <m/>
    <x v="59"/>
    <x v="118"/>
    <m/>
    <m/>
    <m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03612545acdb7cf43b56502e27456ddf"/>
    <x v="0"/>
    <s v="Vicinamibacteria"/>
    <s v="Vicinamibacterales"/>
    <x v="0"/>
    <x v="0"/>
    <x v="0"/>
    <x v="0"/>
    <x v="0"/>
    <x v="0"/>
    <x v="0"/>
    <x v="0"/>
    <x v="0"/>
    <s v="NA"/>
    <s v="NA"/>
    <s v="NA"/>
    <s v="NA"/>
    <x v="0"/>
    <x v="0"/>
    <x v="0"/>
    <x v="0"/>
  </r>
  <r>
    <s v="006d5eda86c251132cd2272afd51d053"/>
    <x v="1"/>
    <s v="Actinomycetia"/>
    <s v="Mycobacteriales"/>
    <x v="1"/>
    <x v="1"/>
    <x v="0"/>
    <x v="0"/>
    <x v="0"/>
    <x v="0"/>
    <x v="1"/>
    <x v="0"/>
    <x v="0"/>
    <s v="NA"/>
    <s v="NA"/>
    <s v="NA"/>
    <s v="NA"/>
    <x v="1"/>
    <x v="0"/>
    <x v="1"/>
    <x v="0"/>
  </r>
  <r>
    <s v="078778d3acf6645f2e44537dc6529871"/>
    <x v="1"/>
    <s v="Actinomycetia"/>
    <s v="Actinomycetales"/>
    <x v="2"/>
    <x v="2"/>
    <x v="0"/>
    <x v="0"/>
    <x v="0"/>
    <x v="1"/>
    <x v="2"/>
    <x v="0"/>
    <x v="0"/>
    <s v="NA"/>
    <s v="NA"/>
    <s v="NA"/>
    <s v="NA"/>
    <x v="0"/>
    <x v="0"/>
    <x v="0"/>
    <x v="0"/>
  </r>
  <r>
    <s v="131f8b9807185e055d725c468cd46a88"/>
    <x v="1"/>
    <s v="Actinomycetia"/>
    <s v="Actinomycetales"/>
    <x v="2"/>
    <x v="3"/>
    <x v="0"/>
    <x v="0"/>
    <x v="0"/>
    <x v="0"/>
    <x v="3"/>
    <x v="0"/>
    <x v="0"/>
    <s v="NA"/>
    <s v="NA"/>
    <s v="NA"/>
    <s v="NA"/>
    <x v="1"/>
    <x v="0"/>
    <x v="1"/>
    <x v="0"/>
  </r>
  <r>
    <s v="3b0c59f289139b6c1c6133e175296aac"/>
    <x v="1"/>
    <s v="Actinomycetia"/>
    <s v="Actinomycetales"/>
    <x v="3"/>
    <x v="4"/>
    <x v="0"/>
    <x v="0"/>
    <x v="0"/>
    <x v="0"/>
    <x v="4"/>
    <x v="0"/>
    <x v="0"/>
    <s v="NA"/>
    <s v="NA"/>
    <s v="NA"/>
    <s v="NA"/>
    <x v="1"/>
    <x v="0"/>
    <x v="1"/>
    <x v="0"/>
  </r>
  <r>
    <s v="4db91a7e3a86803d4143abb8b533885d"/>
    <x v="1"/>
    <s v="Actinomycetia"/>
    <s v="Mycobacteriales"/>
    <x v="4"/>
    <x v="5"/>
    <x v="0"/>
    <x v="0"/>
    <x v="0"/>
    <x v="0"/>
    <x v="5"/>
    <x v="0"/>
    <x v="0"/>
    <s v="NA"/>
    <s v="NA"/>
    <s v="NA"/>
    <s v="NA"/>
    <x v="0"/>
    <x v="0"/>
    <x v="0"/>
    <x v="0"/>
  </r>
  <r>
    <s v="4e6dc966ff878651c691ea5e0ae83425"/>
    <x v="1"/>
    <s v="Actinomycetia"/>
    <s v="Actinomycetales"/>
    <x v="2"/>
    <x v="2"/>
    <x v="0"/>
    <x v="0"/>
    <x v="0"/>
    <x v="0"/>
    <x v="2"/>
    <x v="1"/>
    <x v="1"/>
    <s v="NA"/>
    <s v="NA"/>
    <s v="NA"/>
    <s v="NA"/>
    <x v="1"/>
    <x v="0"/>
    <x v="1"/>
    <x v="0"/>
  </r>
  <r>
    <s v="56a83a5563d39e60b1403d155627944b"/>
    <x v="1"/>
    <s v="Actinomycetia"/>
    <s v="Propionibacteriales"/>
    <x v="5"/>
    <x v="6"/>
    <x v="0"/>
    <x v="0"/>
    <x v="0"/>
    <x v="2"/>
    <x v="2"/>
    <x v="0"/>
    <x v="0"/>
    <s v="NA"/>
    <s v="NA"/>
    <s v="NA"/>
    <s v="NA"/>
    <x v="0"/>
    <x v="0"/>
    <x v="0"/>
    <x v="0"/>
  </r>
  <r>
    <s v="65a13f1d1a0ce42556e49a570ddd8dcf"/>
    <x v="1"/>
    <s v="Actinomycetia"/>
    <s v="Actinomycetales"/>
    <x v="6"/>
    <x v="7"/>
    <x v="0"/>
    <x v="0"/>
    <x v="0"/>
    <x v="0"/>
    <x v="6"/>
    <x v="2"/>
    <x v="0"/>
    <s v="NA"/>
    <s v="NA"/>
    <s v="NA"/>
    <s v="NA"/>
    <x v="2"/>
    <x v="0"/>
    <x v="2"/>
    <x v="0"/>
  </r>
  <r>
    <s v="66abaee179be7e5928c221b18207caf9"/>
    <x v="1"/>
    <s v="Actinomycetia"/>
    <s v="Actinomycetales"/>
    <x v="2"/>
    <x v="3"/>
    <x v="0"/>
    <x v="0"/>
    <x v="0"/>
    <x v="0"/>
    <x v="2"/>
    <x v="0"/>
    <x v="2"/>
    <s v="NA"/>
    <s v="NA"/>
    <s v="NA"/>
    <s v="NA"/>
    <x v="1"/>
    <x v="0"/>
    <x v="1"/>
    <x v="0"/>
  </r>
  <r>
    <s v="6c84542f6460f7b4cd5bf61da89bf26a"/>
    <x v="1"/>
    <s v="Actinomycetia"/>
    <s v="Actinomycetales"/>
    <x v="2"/>
    <x v="2"/>
    <x v="0"/>
    <x v="1"/>
    <x v="0"/>
    <x v="3"/>
    <x v="2"/>
    <x v="0"/>
    <x v="0"/>
    <s v="NA"/>
    <s v="NA"/>
    <s v="NA"/>
    <s v="NA"/>
    <x v="0"/>
    <x v="1"/>
    <x v="0"/>
    <x v="0"/>
  </r>
  <r>
    <s v="6c891abaa8f2147383dd332e601800eb"/>
    <x v="1"/>
    <s v="Actinomycetia"/>
    <s v="Actinomycetales"/>
    <x v="7"/>
    <x v="8"/>
    <x v="0"/>
    <x v="0"/>
    <x v="0"/>
    <x v="0"/>
    <x v="2"/>
    <x v="3"/>
    <x v="3"/>
    <s v="NA"/>
    <s v="NA"/>
    <s v="NA"/>
    <s v="NA"/>
    <x v="1"/>
    <x v="0"/>
    <x v="1"/>
    <x v="0"/>
  </r>
  <r>
    <s v="73b7563f30dc3ad68a861e25ce589c0a"/>
    <x v="1"/>
    <s v="Actinomycetia"/>
    <s v="Mycobacteriales"/>
    <x v="1"/>
    <x v="1"/>
    <x v="0"/>
    <x v="0"/>
    <x v="1"/>
    <x v="0"/>
    <x v="7"/>
    <x v="0"/>
    <x v="4"/>
    <s v="NA"/>
    <s v="NA"/>
    <s v="NA"/>
    <s v="NA"/>
    <x v="1"/>
    <x v="2"/>
    <x v="1"/>
    <x v="0"/>
  </r>
  <r>
    <s v="8253a32e37cc65a796a92ee67b50d870"/>
    <x v="1"/>
    <s v="Actinomycetia"/>
    <s v="Mycobacteriales"/>
    <x v="1"/>
    <x v="9"/>
    <x v="1"/>
    <x v="0"/>
    <x v="0"/>
    <x v="0"/>
    <x v="2"/>
    <x v="0"/>
    <x v="5"/>
    <s v="NA"/>
    <s v="NA"/>
    <s v="NA"/>
    <s v="NA"/>
    <x v="1"/>
    <x v="2"/>
    <x v="1"/>
    <x v="0"/>
  </r>
  <r>
    <s v="84739a30798ceb9d9290e4412e67eb24"/>
    <x v="1"/>
    <s v="Actinomycetia"/>
    <s v="Actinomycetales"/>
    <x v="8"/>
    <x v="10"/>
    <x v="0"/>
    <x v="0"/>
    <x v="2"/>
    <x v="0"/>
    <x v="8"/>
    <x v="0"/>
    <x v="0"/>
    <s v="NA"/>
    <s v="NA"/>
    <s v="NA"/>
    <s v="NA"/>
    <x v="1"/>
    <x v="2"/>
    <x v="1"/>
    <x v="0"/>
  </r>
  <r>
    <s v="8bc54d575f88d09b2ba16b7f571812ae"/>
    <x v="1"/>
    <s v="Actinomycetia"/>
    <s v="Mycobacteriales"/>
    <x v="1"/>
    <x v="11"/>
    <x v="0"/>
    <x v="0"/>
    <x v="0"/>
    <x v="4"/>
    <x v="9"/>
    <x v="0"/>
    <x v="0"/>
    <s v="NA"/>
    <s v="NA"/>
    <n v="4.7314324799999996"/>
    <s v="NA"/>
    <x v="2"/>
    <x v="0"/>
    <x v="2"/>
    <x v="1"/>
  </r>
  <r>
    <s v="8c2fb0cdbe0db119375869b5c4b20a53"/>
    <x v="1"/>
    <s v="Actinomycetia"/>
    <s v="Actinomycetales"/>
    <x v="2"/>
    <x v="2"/>
    <x v="0"/>
    <x v="0"/>
    <x v="0"/>
    <x v="0"/>
    <x v="2"/>
    <x v="0"/>
    <x v="0"/>
    <s v="NA"/>
    <n v="-0.43703154700000002"/>
    <s v="NA"/>
    <s v="NA"/>
    <x v="0"/>
    <x v="0"/>
    <x v="3"/>
    <x v="2"/>
  </r>
  <r>
    <s v="8c55d1108d3cefe1e0f6375e1376ce27"/>
    <x v="1"/>
    <s v="Actinomycetia"/>
    <s v="Mycobacteriales"/>
    <x v="1"/>
    <x v="11"/>
    <x v="0"/>
    <x v="0"/>
    <x v="0"/>
    <x v="5"/>
    <x v="2"/>
    <x v="0"/>
    <x v="6"/>
    <s v="NA"/>
    <s v="NA"/>
    <s v="NA"/>
    <s v="NA"/>
    <x v="1"/>
    <x v="0"/>
    <x v="1"/>
    <x v="0"/>
  </r>
  <r>
    <s v="ce5eea8e7eb39c9ec26edd8cb297bdbf"/>
    <x v="1"/>
    <s v="Actinomycetia"/>
    <s v="Mycobacteriales"/>
    <x v="4"/>
    <x v="12"/>
    <x v="0"/>
    <x v="0"/>
    <x v="0"/>
    <x v="0"/>
    <x v="0"/>
    <x v="0"/>
    <x v="0"/>
    <s v="NA"/>
    <s v="NA"/>
    <s v="NA"/>
    <s v="NA"/>
    <x v="0"/>
    <x v="0"/>
    <x v="0"/>
    <x v="0"/>
  </r>
  <r>
    <s v="d8f298eccc87fa0854033cac0ce4baca"/>
    <x v="1"/>
    <s v="Actinomycetia"/>
    <s v="Mycobacteriales"/>
    <x v="1"/>
    <x v="11"/>
    <x v="0"/>
    <x v="0"/>
    <x v="0"/>
    <x v="6"/>
    <x v="2"/>
    <x v="0"/>
    <x v="0"/>
    <s v="NA"/>
    <s v="NA"/>
    <s v="NA"/>
    <s v="NA"/>
    <x v="1"/>
    <x v="0"/>
    <x v="1"/>
    <x v="0"/>
  </r>
  <r>
    <s v="da2802fccbb7d58d5da5d5357af9d81a"/>
    <x v="1"/>
    <s v="Actinomycetia"/>
    <s v="Actinomycetales"/>
    <x v="2"/>
    <x v="2"/>
    <x v="0"/>
    <x v="0"/>
    <x v="0"/>
    <x v="0"/>
    <x v="2"/>
    <x v="0"/>
    <x v="0"/>
    <s v="NA"/>
    <s v="NA"/>
    <n v="6.8091731229999999"/>
    <s v="NA"/>
    <x v="1"/>
    <x v="0"/>
    <x v="3"/>
    <x v="1"/>
  </r>
  <r>
    <s v="e795fed13ead27da7c3bedd15b4a59c1"/>
    <x v="1"/>
    <s v="Actinomycetia"/>
    <s v="Mycobacteriales"/>
    <x v="1"/>
    <x v="13"/>
    <x v="0"/>
    <x v="0"/>
    <x v="0"/>
    <x v="7"/>
    <x v="2"/>
    <x v="0"/>
    <x v="0"/>
    <s v="NA"/>
    <s v="NA"/>
    <s v="NA"/>
    <s v="NA"/>
    <x v="0"/>
    <x v="0"/>
    <x v="0"/>
    <x v="0"/>
  </r>
  <r>
    <s v="fa34fcf46783dd613a648010f4e4e0e9"/>
    <x v="1"/>
    <s v="Actinomycetia"/>
    <s v="Actinomycetales"/>
    <x v="2"/>
    <x v="2"/>
    <x v="0"/>
    <x v="0"/>
    <x v="0"/>
    <x v="8"/>
    <x v="2"/>
    <x v="4"/>
    <x v="0"/>
    <s v="NA"/>
    <s v="NA"/>
    <s v="NA"/>
    <s v="NA"/>
    <x v="1"/>
    <x v="0"/>
    <x v="1"/>
    <x v="0"/>
  </r>
  <r>
    <s v="08a23647e8c11cd7f89ee8f609e3d974"/>
    <x v="2"/>
    <s v="Bacteroidia"/>
    <s v="Flavobacteriales"/>
    <x v="9"/>
    <x v="14"/>
    <x v="0"/>
    <x v="0"/>
    <x v="0"/>
    <x v="0"/>
    <x v="2"/>
    <x v="5"/>
    <x v="0"/>
    <s v="NA"/>
    <s v="NA"/>
    <s v="NA"/>
    <s v="NA"/>
    <x v="1"/>
    <x v="0"/>
    <x v="1"/>
    <x v="0"/>
  </r>
  <r>
    <s v="1ee27fee30b2e6832a2be5e28f0978f3"/>
    <x v="2"/>
    <s v="Bacteroidia"/>
    <s v="Chitinophagales"/>
    <x v="10"/>
    <x v="15"/>
    <x v="0"/>
    <x v="0"/>
    <x v="0"/>
    <x v="0"/>
    <x v="2"/>
    <x v="6"/>
    <x v="0"/>
    <s v="NA"/>
    <s v="NA"/>
    <s v="NA"/>
    <s v="NA"/>
    <x v="0"/>
    <x v="0"/>
    <x v="0"/>
    <x v="0"/>
  </r>
  <r>
    <s v="3190ea7b37383fa02f757f43964f9998"/>
    <x v="2"/>
    <s v="Bacteroidia"/>
    <s v="Chitinophagales"/>
    <x v="10"/>
    <x v="16"/>
    <x v="0"/>
    <x v="0"/>
    <x v="0"/>
    <x v="0"/>
    <x v="2"/>
    <x v="7"/>
    <x v="0"/>
    <s v="NA"/>
    <s v="NA"/>
    <s v="NA"/>
    <s v="NA"/>
    <x v="1"/>
    <x v="0"/>
    <x v="1"/>
    <x v="0"/>
  </r>
  <r>
    <s v="38356624d04e633aa689a6ffc05a137f"/>
    <x v="2"/>
    <s v="Bacteroidia"/>
    <s v="Sphingobacteriales"/>
    <x v="11"/>
    <x v="17"/>
    <x v="2"/>
    <x v="0"/>
    <x v="0"/>
    <x v="9"/>
    <x v="10"/>
    <x v="8"/>
    <x v="7"/>
    <s v="NA"/>
    <s v="NA"/>
    <s v="NA"/>
    <s v="NA"/>
    <x v="2"/>
    <x v="1"/>
    <x v="2"/>
    <x v="0"/>
  </r>
  <r>
    <s v="3901df51425ba2a8d72bb780babe7a48"/>
    <x v="2"/>
    <s v="Bacteroidia"/>
    <s v="Chitinophagales"/>
    <x v="10"/>
    <x v="18"/>
    <x v="0"/>
    <x v="0"/>
    <x v="0"/>
    <x v="0"/>
    <x v="2"/>
    <x v="0"/>
    <x v="8"/>
    <s v="NA"/>
    <s v="NA"/>
    <s v="NA"/>
    <s v="NA"/>
    <x v="1"/>
    <x v="0"/>
    <x v="1"/>
    <x v="0"/>
  </r>
  <r>
    <s v="3a75074368d793b1de0d8090a6340a1c"/>
    <x v="2"/>
    <s v="Bacteroidia"/>
    <s v="Bacteroidales"/>
    <x v="12"/>
    <x v="19"/>
    <x v="0"/>
    <x v="0"/>
    <x v="3"/>
    <x v="0"/>
    <x v="11"/>
    <x v="0"/>
    <x v="0"/>
    <s v="NA"/>
    <s v="NA"/>
    <s v="NA"/>
    <s v="NA"/>
    <x v="1"/>
    <x v="2"/>
    <x v="1"/>
    <x v="0"/>
  </r>
  <r>
    <s v="3bdf3962a4d6b9738dc1bfa095f6cc8e"/>
    <x v="2"/>
    <s v="Bacteroidia"/>
    <s v="Sphingobacteriales"/>
    <x v="11"/>
    <x v="20"/>
    <x v="0"/>
    <x v="0"/>
    <x v="0"/>
    <x v="0"/>
    <x v="12"/>
    <x v="0"/>
    <x v="0"/>
    <s v="NA"/>
    <s v="NA"/>
    <s v="NA"/>
    <s v="NA"/>
    <x v="0"/>
    <x v="0"/>
    <x v="0"/>
    <x v="0"/>
  </r>
  <r>
    <s v="4472b8a122f7775d492278da34a2c780"/>
    <x v="2"/>
    <s v="Bacteroidia"/>
    <s v="Flavobacteriales"/>
    <x v="9"/>
    <x v="21"/>
    <x v="0"/>
    <x v="0"/>
    <x v="0"/>
    <x v="0"/>
    <x v="13"/>
    <x v="0"/>
    <x v="0"/>
    <s v="NA"/>
    <s v="NA"/>
    <s v="NA"/>
    <s v="NA"/>
    <x v="0"/>
    <x v="0"/>
    <x v="0"/>
    <x v="0"/>
  </r>
  <r>
    <s v="4810fbab877c32e917880c61301fe5e1"/>
    <x v="2"/>
    <s v="Bacteroidia"/>
    <s v="Chitinophagales"/>
    <x v="10"/>
    <x v="22"/>
    <x v="0"/>
    <x v="0"/>
    <x v="0"/>
    <x v="0"/>
    <x v="14"/>
    <x v="0"/>
    <x v="0"/>
    <s v="NA"/>
    <s v="NA"/>
    <s v="NA"/>
    <s v="NA"/>
    <x v="1"/>
    <x v="0"/>
    <x v="1"/>
    <x v="0"/>
  </r>
  <r>
    <s v="50cd0822f350f8f5e1f8c59e67e10980"/>
    <x v="2"/>
    <s v="Bacteroidia"/>
    <s v="Sphingobacteriales"/>
    <x v="11"/>
    <x v="17"/>
    <x v="0"/>
    <x v="0"/>
    <x v="0"/>
    <x v="3"/>
    <x v="15"/>
    <x v="9"/>
    <x v="0"/>
    <s v="NA"/>
    <s v="NA"/>
    <s v="NA"/>
    <s v="NA"/>
    <x v="2"/>
    <x v="0"/>
    <x v="2"/>
    <x v="0"/>
  </r>
  <r>
    <s v="524c385df0ab7e16602e53b507548e80"/>
    <x v="2"/>
    <s v="Bacteroidia"/>
    <s v="Bacteroidales"/>
    <x v="12"/>
    <x v="19"/>
    <x v="0"/>
    <x v="0"/>
    <x v="4"/>
    <x v="0"/>
    <x v="16"/>
    <x v="0"/>
    <x v="0"/>
    <s v="NA"/>
    <s v="NA"/>
    <s v="NA"/>
    <s v="NA"/>
    <x v="1"/>
    <x v="2"/>
    <x v="1"/>
    <x v="0"/>
  </r>
  <r>
    <s v="5f62852c777d05477e044c49c5941041"/>
    <x v="2"/>
    <s v="Bacteroidia"/>
    <s v="Flavobacteriales"/>
    <x v="13"/>
    <x v="23"/>
    <x v="0"/>
    <x v="0"/>
    <x v="0"/>
    <x v="10"/>
    <x v="2"/>
    <x v="0"/>
    <x v="0"/>
    <s v="NA"/>
    <s v="NA"/>
    <s v="NA"/>
    <s v="NA"/>
    <x v="1"/>
    <x v="0"/>
    <x v="1"/>
    <x v="0"/>
  </r>
  <r>
    <s v="69f3be1ce26140f5820552e2a9d49289"/>
    <x v="2"/>
    <s v="Bacteroidia"/>
    <s v="Cytophagales"/>
    <x v="14"/>
    <x v="24"/>
    <x v="0"/>
    <x v="0"/>
    <x v="0"/>
    <x v="0"/>
    <x v="17"/>
    <x v="0"/>
    <x v="0"/>
    <s v="NA"/>
    <s v="NA"/>
    <s v="NA"/>
    <s v="NA"/>
    <x v="1"/>
    <x v="0"/>
    <x v="1"/>
    <x v="0"/>
  </r>
  <r>
    <s v="8310deaf296c304dea209d19107677a0"/>
    <x v="2"/>
    <s v="Bacteroidia"/>
    <s v="Sphingobacteriales"/>
    <x v="11"/>
    <x v="17"/>
    <x v="0"/>
    <x v="0"/>
    <x v="0"/>
    <x v="0"/>
    <x v="2"/>
    <x v="0"/>
    <x v="9"/>
    <s v="NA"/>
    <s v="NA"/>
    <s v="NA"/>
    <s v="NA"/>
    <x v="1"/>
    <x v="0"/>
    <x v="1"/>
    <x v="0"/>
  </r>
  <r>
    <s v="8cf646f2d2ffa7d4a56e9156530deb71"/>
    <x v="2"/>
    <s v="Bacteroidia"/>
    <s v="Sphingobacteriales"/>
    <x v="11"/>
    <x v="17"/>
    <x v="3"/>
    <x v="0"/>
    <x v="0"/>
    <x v="11"/>
    <x v="2"/>
    <x v="0"/>
    <x v="9"/>
    <s v="NA"/>
    <s v="NA"/>
    <s v="NA"/>
    <s v="NA"/>
    <x v="2"/>
    <x v="1"/>
    <x v="1"/>
    <x v="0"/>
  </r>
  <r>
    <s v="8d3565638a5a89a00aa3233b2b027489"/>
    <x v="2"/>
    <s v="Bacteroidia"/>
    <s v="Flavobacteriales"/>
    <x v="9"/>
    <x v="25"/>
    <x v="0"/>
    <x v="0"/>
    <x v="0"/>
    <x v="12"/>
    <x v="2"/>
    <x v="10"/>
    <x v="0"/>
    <s v="NA"/>
    <n v="0.481493328"/>
    <s v="NA"/>
    <s v="NA"/>
    <x v="2"/>
    <x v="0"/>
    <x v="2"/>
    <x v="1"/>
  </r>
  <r>
    <s v="97dd96b6bd56805492a523b0d748e8b9"/>
    <x v="2"/>
    <s v="Bacteroidia"/>
    <s v="Sphingobacteriales"/>
    <x v="11"/>
    <x v="17"/>
    <x v="4"/>
    <x v="0"/>
    <x v="0"/>
    <x v="13"/>
    <x v="2"/>
    <x v="0"/>
    <x v="0"/>
    <s v="NA"/>
    <s v="NA"/>
    <s v="NA"/>
    <s v="NA"/>
    <x v="2"/>
    <x v="1"/>
    <x v="1"/>
    <x v="0"/>
  </r>
  <r>
    <s v="9c0fb370e79191f46ba2658dd16f3f7a"/>
    <x v="2"/>
    <s v="Bacteroidia"/>
    <s v="Sphingobacteriales"/>
    <x v="11"/>
    <x v="17"/>
    <x v="0"/>
    <x v="0"/>
    <x v="0"/>
    <x v="0"/>
    <x v="2"/>
    <x v="0"/>
    <x v="10"/>
    <s v="NA"/>
    <s v="NA"/>
    <s v="NA"/>
    <s v="NA"/>
    <x v="0"/>
    <x v="0"/>
    <x v="0"/>
    <x v="0"/>
  </r>
  <r>
    <s v="b4a6dbffc57baaf07b759c235b54ea32"/>
    <x v="2"/>
    <s v="Bacteroidia"/>
    <s v="Flavobacteriales"/>
    <x v="13"/>
    <x v="23"/>
    <x v="0"/>
    <x v="0"/>
    <x v="5"/>
    <x v="0"/>
    <x v="18"/>
    <x v="0"/>
    <x v="0"/>
    <s v="NA"/>
    <s v="NA"/>
    <s v="NA"/>
    <s v="NA"/>
    <x v="1"/>
    <x v="2"/>
    <x v="1"/>
    <x v="0"/>
  </r>
  <r>
    <s v="be34bc2a6ad1dc1fabaeb4de8b1416e9"/>
    <x v="2"/>
    <s v="Bacteroidia"/>
    <s v="Flavobacteriales"/>
    <x v="15"/>
    <x v="26"/>
    <x v="0"/>
    <x v="0"/>
    <x v="0"/>
    <x v="7"/>
    <x v="2"/>
    <x v="0"/>
    <x v="0"/>
    <s v="NA"/>
    <s v="NA"/>
    <s v="NA"/>
    <s v="NA"/>
    <x v="0"/>
    <x v="0"/>
    <x v="0"/>
    <x v="0"/>
  </r>
  <r>
    <s v="c54b6665341382ceb4e098c161040fbb"/>
    <x v="2"/>
    <s v="Bacteroidia"/>
    <s v="Flavobacteriales"/>
    <x v="9"/>
    <x v="14"/>
    <x v="5"/>
    <x v="0"/>
    <x v="0"/>
    <x v="14"/>
    <x v="2"/>
    <x v="0"/>
    <x v="0"/>
    <s v="NA"/>
    <s v="NA"/>
    <s v="NA"/>
    <s v="NA"/>
    <x v="2"/>
    <x v="1"/>
    <x v="1"/>
    <x v="0"/>
  </r>
  <r>
    <s v="c873733a1c472c123f8063297a02c773"/>
    <x v="2"/>
    <s v="Bacteroidia"/>
    <s v="Flavobacteriales"/>
    <x v="9"/>
    <x v="27"/>
    <x v="0"/>
    <x v="0"/>
    <x v="0"/>
    <x v="0"/>
    <x v="19"/>
    <x v="11"/>
    <x v="0"/>
    <s v="NA"/>
    <s v="NA"/>
    <s v="NA"/>
    <s v="NA"/>
    <x v="2"/>
    <x v="0"/>
    <x v="2"/>
    <x v="0"/>
  </r>
  <r>
    <s v="cf8bf0b345405caaba7cc3268757a408"/>
    <x v="2"/>
    <s v="Bacteroidia"/>
    <s v="Flavobacteriales"/>
    <x v="9"/>
    <x v="25"/>
    <x v="0"/>
    <x v="0"/>
    <x v="6"/>
    <x v="0"/>
    <x v="2"/>
    <x v="12"/>
    <x v="0"/>
    <s v="NA"/>
    <s v="NA"/>
    <s v="NA"/>
    <s v="NA"/>
    <x v="0"/>
    <x v="1"/>
    <x v="0"/>
    <x v="0"/>
  </r>
  <r>
    <s v="d2208d27b5df4c53eb547f7ac45f4d6b"/>
    <x v="2"/>
    <s v="Bacteroidia"/>
    <s v="Flavobacteriales"/>
    <x v="9"/>
    <x v="25"/>
    <x v="0"/>
    <x v="0"/>
    <x v="0"/>
    <x v="0"/>
    <x v="2"/>
    <x v="13"/>
    <x v="11"/>
    <s v="NA"/>
    <s v="NA"/>
    <s v="NA"/>
    <s v="NA"/>
    <x v="1"/>
    <x v="0"/>
    <x v="1"/>
    <x v="0"/>
  </r>
  <r>
    <s v="e17375b9ca23588649a898e39d9c1d55"/>
    <x v="2"/>
    <s v="Bacteroidia"/>
    <s v="Chitinophagales"/>
    <x v="10"/>
    <x v="28"/>
    <x v="0"/>
    <x v="0"/>
    <x v="0"/>
    <x v="0"/>
    <x v="20"/>
    <x v="0"/>
    <x v="0"/>
    <s v="NA"/>
    <s v="NA"/>
    <s v="NA"/>
    <s v="NA"/>
    <x v="1"/>
    <x v="0"/>
    <x v="1"/>
    <x v="0"/>
  </r>
  <r>
    <s v="ee2a40ab09837c1e5980432ca318455a"/>
    <x v="2"/>
    <s v="Bacteroidia"/>
    <s v="Flavobacteriales"/>
    <x v="9"/>
    <x v="14"/>
    <x v="0"/>
    <x v="0"/>
    <x v="0"/>
    <x v="15"/>
    <x v="2"/>
    <x v="0"/>
    <x v="0"/>
    <s v="NA"/>
    <s v="NA"/>
    <s v="NA"/>
    <s v="NA"/>
    <x v="0"/>
    <x v="0"/>
    <x v="0"/>
    <x v="0"/>
  </r>
  <r>
    <s v="886bdebcd1b947ccce00aeac366d8609"/>
    <x v="3"/>
    <s v="Bacteriovoracia"/>
    <s v="Bacteriovoracales"/>
    <x v="16"/>
    <x v="29"/>
    <x v="0"/>
    <x v="0"/>
    <x v="0"/>
    <x v="0"/>
    <x v="2"/>
    <x v="14"/>
    <x v="12"/>
    <s v="NA"/>
    <s v="NA"/>
    <s v="NA"/>
    <s v="NA"/>
    <x v="0"/>
    <x v="0"/>
    <x v="0"/>
    <x v="0"/>
  </r>
  <r>
    <s v="33d7a7c0173453d98174432239cd49cb"/>
    <x v="4"/>
    <s v="Anaerolineae"/>
    <s v="Aggregatilineales"/>
    <x v="17"/>
    <x v="30"/>
    <x v="6"/>
    <x v="0"/>
    <x v="0"/>
    <x v="16"/>
    <x v="2"/>
    <x v="0"/>
    <x v="0"/>
    <s v="NA"/>
    <s v="NA"/>
    <s v="NA"/>
    <s v="NA"/>
    <x v="2"/>
    <x v="2"/>
    <x v="0"/>
    <x v="0"/>
  </r>
  <r>
    <s v="0d87b112bc336b97248bf4757a668689"/>
    <x v="5"/>
    <s v="Bacilli"/>
    <s v="Bacillales"/>
    <x v="18"/>
    <x v="31"/>
    <x v="0"/>
    <x v="0"/>
    <x v="7"/>
    <x v="0"/>
    <x v="21"/>
    <x v="0"/>
    <x v="0"/>
    <s v="NA"/>
    <s v="NA"/>
    <s v="NA"/>
    <s v="NA"/>
    <x v="1"/>
    <x v="2"/>
    <x v="1"/>
    <x v="0"/>
  </r>
  <r>
    <s v="0e96f958bdaf9979b03aa574d7299f4c"/>
    <x v="5"/>
    <s v="Bacilli"/>
    <s v="Bacillales"/>
    <x v="18"/>
    <x v="32"/>
    <x v="0"/>
    <x v="0"/>
    <x v="0"/>
    <x v="17"/>
    <x v="2"/>
    <x v="0"/>
    <x v="0"/>
    <s v="NA"/>
    <s v="NA"/>
    <s v="NA"/>
    <s v="NA"/>
    <x v="1"/>
    <x v="0"/>
    <x v="1"/>
    <x v="0"/>
  </r>
  <r>
    <s v="2e4055a3568601599bde5e951c455dd9"/>
    <x v="5"/>
    <s v="Bacilli"/>
    <s v="Class_Bacilli"/>
    <x v="19"/>
    <x v="33"/>
    <x v="0"/>
    <x v="0"/>
    <x v="0"/>
    <x v="0"/>
    <x v="22"/>
    <x v="0"/>
    <x v="13"/>
    <s v="NA"/>
    <s v="NA"/>
    <s v="NA"/>
    <s v="NA"/>
    <x v="2"/>
    <x v="0"/>
    <x v="2"/>
    <x v="0"/>
  </r>
  <r>
    <s v="2eef066edc32e6009723e7da97135edf"/>
    <x v="5"/>
    <s v="Bacilli"/>
    <s v="Bacillales"/>
    <x v="20"/>
    <x v="34"/>
    <x v="0"/>
    <x v="0"/>
    <x v="0"/>
    <x v="0"/>
    <x v="13"/>
    <x v="0"/>
    <x v="0"/>
    <s v="NA"/>
    <s v="NA"/>
    <s v="NA"/>
    <s v="NA"/>
    <x v="0"/>
    <x v="0"/>
    <x v="0"/>
    <x v="0"/>
  </r>
  <r>
    <s v="3dcf95f04c5e5084618a820fded0a048"/>
    <x v="5"/>
    <s v="Clostridia"/>
    <s v="Clostridiales"/>
    <x v="21"/>
    <x v="35"/>
    <x v="0"/>
    <x v="0"/>
    <x v="0"/>
    <x v="3"/>
    <x v="2"/>
    <x v="0"/>
    <x v="0"/>
    <s v="NA"/>
    <s v="NA"/>
    <s v="NA"/>
    <s v="NA"/>
    <x v="0"/>
    <x v="0"/>
    <x v="0"/>
    <x v="0"/>
  </r>
  <r>
    <s v="49a361dc4554ca6f03bc8d8bf47e329c"/>
    <x v="5"/>
    <s v="Bacilli"/>
    <s v="Bacillales"/>
    <x v="22"/>
    <x v="36"/>
    <x v="0"/>
    <x v="0"/>
    <x v="0"/>
    <x v="0"/>
    <x v="15"/>
    <x v="0"/>
    <x v="0"/>
    <s v="NA"/>
    <s v="NA"/>
    <s v="NA"/>
    <s v="NA"/>
    <x v="0"/>
    <x v="0"/>
    <x v="0"/>
    <x v="0"/>
  </r>
  <r>
    <s v="4d723a182561c3d3e0268d0a49d1c1b1"/>
    <x v="5"/>
    <s v="Clostridia"/>
    <s v="Peptostreptococcales"/>
    <x v="23"/>
    <x v="37"/>
    <x v="0"/>
    <x v="0"/>
    <x v="0"/>
    <x v="0"/>
    <x v="3"/>
    <x v="0"/>
    <x v="0"/>
    <s v="NA"/>
    <s v="NA"/>
    <s v="NA"/>
    <s v="NA"/>
    <x v="1"/>
    <x v="0"/>
    <x v="1"/>
    <x v="0"/>
  </r>
  <r>
    <s v="5f6d574b15cbc75cdffbc84b329bb26a"/>
    <x v="5"/>
    <s v="Bacilli"/>
    <s v="Class_Bacilli"/>
    <x v="19"/>
    <x v="33"/>
    <x v="0"/>
    <x v="0"/>
    <x v="8"/>
    <x v="0"/>
    <x v="23"/>
    <x v="0"/>
    <x v="0"/>
    <s v="NA"/>
    <s v="NA"/>
    <s v="NA"/>
    <s v="NA"/>
    <x v="1"/>
    <x v="2"/>
    <x v="1"/>
    <x v="0"/>
  </r>
  <r>
    <s v="7bc6304a3b13c6ca73dfca4497a00dc5"/>
    <x v="5"/>
    <s v="Clostridia"/>
    <s v="Lachnospirales"/>
    <x v="24"/>
    <x v="38"/>
    <x v="0"/>
    <x v="0"/>
    <x v="0"/>
    <x v="18"/>
    <x v="2"/>
    <x v="0"/>
    <x v="0"/>
    <s v="NA"/>
    <s v="NA"/>
    <s v="NA"/>
    <s v="NA"/>
    <x v="0"/>
    <x v="0"/>
    <x v="0"/>
    <x v="0"/>
  </r>
  <r>
    <s v="8114950780beaf8e8023491a1630a176"/>
    <x v="5"/>
    <s v="Negativicutes"/>
    <s v="Sporomusales"/>
    <x v="25"/>
    <x v="39"/>
    <x v="0"/>
    <x v="0"/>
    <x v="0"/>
    <x v="19"/>
    <x v="2"/>
    <x v="0"/>
    <x v="0"/>
    <s v="NA"/>
    <s v="NA"/>
    <s v="NA"/>
    <s v="NA"/>
    <x v="0"/>
    <x v="0"/>
    <x v="0"/>
    <x v="0"/>
  </r>
  <r>
    <s v="8d5ecba2cbb96c5e2e01b8b9fced7e06"/>
    <x v="5"/>
    <s v="Clostridia"/>
    <s v="Clostridiales"/>
    <x v="21"/>
    <x v="35"/>
    <x v="0"/>
    <x v="0"/>
    <x v="0"/>
    <x v="0"/>
    <x v="24"/>
    <x v="0"/>
    <x v="0"/>
    <s v="NA"/>
    <s v="NA"/>
    <s v="NA"/>
    <s v="NA"/>
    <x v="1"/>
    <x v="0"/>
    <x v="1"/>
    <x v="0"/>
  </r>
  <r>
    <s v="985faddfff65bdf62f4c14bbbe3e8ba5"/>
    <x v="5"/>
    <s v="Bacilli"/>
    <s v="Bacillales"/>
    <x v="18"/>
    <x v="40"/>
    <x v="0"/>
    <x v="0"/>
    <x v="0"/>
    <x v="0"/>
    <x v="2"/>
    <x v="15"/>
    <x v="0"/>
    <s v="NA"/>
    <s v="NA"/>
    <s v="NA"/>
    <s v="NA"/>
    <x v="1"/>
    <x v="0"/>
    <x v="1"/>
    <x v="0"/>
  </r>
  <r>
    <s v="a5189f77a2cfeab3bc1602ff5c8ac3e9"/>
    <x v="5"/>
    <s v="Bacilli"/>
    <s v="Lactobacillales"/>
    <x v="26"/>
    <x v="41"/>
    <x v="0"/>
    <x v="0"/>
    <x v="0"/>
    <x v="0"/>
    <x v="2"/>
    <x v="0"/>
    <x v="13"/>
    <s v="NA"/>
    <s v="NA"/>
    <s v="NA"/>
    <s v="NA"/>
    <x v="1"/>
    <x v="0"/>
    <x v="1"/>
    <x v="0"/>
  </r>
  <r>
    <s v="a5d1217aa1cbc154c499796f9040d954"/>
    <x v="5"/>
    <s v="Bacilli"/>
    <s v="Staphylococcales"/>
    <x v="27"/>
    <x v="42"/>
    <x v="7"/>
    <x v="0"/>
    <x v="0"/>
    <x v="0"/>
    <x v="25"/>
    <x v="0"/>
    <x v="6"/>
    <s v="NA"/>
    <s v="NA"/>
    <s v="NA"/>
    <s v="NA"/>
    <x v="2"/>
    <x v="1"/>
    <x v="2"/>
    <x v="0"/>
  </r>
  <r>
    <s v="bd2ebc70501f7d867c204f94c4e483da"/>
    <x v="5"/>
    <s v="Bacilli"/>
    <s v="Lactobacillales"/>
    <x v="26"/>
    <x v="41"/>
    <x v="0"/>
    <x v="0"/>
    <x v="0"/>
    <x v="0"/>
    <x v="2"/>
    <x v="2"/>
    <x v="0"/>
    <s v="NA"/>
    <s v="NA"/>
    <s v="NA"/>
    <s v="NA"/>
    <x v="1"/>
    <x v="0"/>
    <x v="1"/>
    <x v="0"/>
  </r>
  <r>
    <s v="c5a7332399735113a898e9e35b406e5c"/>
    <x v="5"/>
    <s v="Bacilli"/>
    <s v="Paenibacillales"/>
    <x v="28"/>
    <x v="43"/>
    <x v="0"/>
    <x v="0"/>
    <x v="0"/>
    <x v="18"/>
    <x v="2"/>
    <x v="0"/>
    <x v="0"/>
    <s v="NA"/>
    <s v="NA"/>
    <s v="NA"/>
    <s v="NA"/>
    <x v="0"/>
    <x v="0"/>
    <x v="0"/>
    <x v="0"/>
  </r>
  <r>
    <s v="c7c779fa3082af6f739c913c4bd51520"/>
    <x v="5"/>
    <s v="Clostridia"/>
    <s v="Peptostreptococcales"/>
    <x v="23"/>
    <x v="44"/>
    <x v="0"/>
    <x v="0"/>
    <x v="0"/>
    <x v="0"/>
    <x v="26"/>
    <x v="0"/>
    <x v="0"/>
    <s v="NA"/>
    <s v="NA"/>
    <s v="NA"/>
    <s v="NA"/>
    <x v="1"/>
    <x v="0"/>
    <x v="1"/>
    <x v="0"/>
  </r>
  <r>
    <s v="c87f305e278617ac231a0a57d7a27a25"/>
    <x v="5"/>
    <s v="Clostridia"/>
    <s v="Clostridiales"/>
    <x v="21"/>
    <x v="45"/>
    <x v="0"/>
    <x v="0"/>
    <x v="9"/>
    <x v="0"/>
    <x v="2"/>
    <x v="0"/>
    <x v="14"/>
    <s v="NA"/>
    <s v="NA"/>
    <s v="NA"/>
    <s v="NA"/>
    <x v="2"/>
    <x v="1"/>
    <x v="1"/>
    <x v="0"/>
  </r>
  <r>
    <s v="d23fbef2f31d48eda40876cdbc49933a"/>
    <x v="5"/>
    <s v="Bacilli"/>
    <s v="Staphylococcales"/>
    <x v="27"/>
    <x v="42"/>
    <x v="8"/>
    <x v="0"/>
    <x v="0"/>
    <x v="20"/>
    <x v="2"/>
    <x v="0"/>
    <x v="15"/>
    <s v="NA"/>
    <s v="NA"/>
    <s v="NA"/>
    <s v="NA"/>
    <x v="2"/>
    <x v="1"/>
    <x v="1"/>
    <x v="0"/>
  </r>
  <r>
    <s v="d56ebb77864a21ec27bf3d9d2dd51240"/>
    <x v="5"/>
    <s v="Bacilli"/>
    <s v="DSM-16016"/>
    <x v="29"/>
    <x v="31"/>
    <x v="0"/>
    <x v="0"/>
    <x v="0"/>
    <x v="0"/>
    <x v="2"/>
    <x v="2"/>
    <x v="0"/>
    <s v="NA"/>
    <s v="NA"/>
    <s v="NA"/>
    <s v="NA"/>
    <x v="1"/>
    <x v="0"/>
    <x v="1"/>
    <x v="0"/>
  </r>
  <r>
    <s v="db319224c1303cac231f2e31e0347b06"/>
    <x v="5"/>
    <s v="Clostridia"/>
    <s v="Clostridiales"/>
    <x v="21"/>
    <x v="35"/>
    <x v="0"/>
    <x v="0"/>
    <x v="0"/>
    <x v="21"/>
    <x v="2"/>
    <x v="0"/>
    <x v="0"/>
    <s v="NA"/>
    <s v="NA"/>
    <s v="NA"/>
    <s v="NA"/>
    <x v="0"/>
    <x v="0"/>
    <x v="0"/>
    <x v="0"/>
  </r>
  <r>
    <s v="8c265997833b66e44da089090237e843"/>
    <x v="6"/>
    <s v="Polyangia"/>
    <s v="Polyangiales"/>
    <x v="30"/>
    <x v="46"/>
    <x v="0"/>
    <x v="0"/>
    <x v="0"/>
    <x v="0"/>
    <x v="27"/>
    <x v="0"/>
    <x v="0"/>
    <s v="NA"/>
    <s v="NA"/>
    <s v="NA"/>
    <s v="NA"/>
    <x v="0"/>
    <x v="0"/>
    <x v="0"/>
    <x v="0"/>
  </r>
  <r>
    <s v="6abcee93286fa4a279e47953bc18a7a7"/>
    <x v="7"/>
    <s v="Phycisphaerae"/>
    <s v="Tepidisphaerales"/>
    <x v="31"/>
    <x v="47"/>
    <x v="0"/>
    <x v="0"/>
    <x v="0"/>
    <x v="22"/>
    <x v="2"/>
    <x v="0"/>
    <x v="0"/>
    <s v="NA"/>
    <s v="NA"/>
    <s v="NA"/>
    <s v="NA"/>
    <x v="0"/>
    <x v="0"/>
    <x v="0"/>
    <x v="0"/>
  </r>
  <r>
    <s v="73cd0b59d3c1ee6c6470bd953cc007a2"/>
    <x v="7"/>
    <s v="Planctomycetia"/>
    <s v="Gemmatales"/>
    <x v="32"/>
    <x v="48"/>
    <x v="0"/>
    <x v="0"/>
    <x v="0"/>
    <x v="0"/>
    <x v="28"/>
    <x v="0"/>
    <x v="0"/>
    <s v="NA"/>
    <s v="NA"/>
    <s v="NA"/>
    <s v="NA"/>
    <x v="0"/>
    <x v="0"/>
    <x v="0"/>
    <x v="0"/>
  </r>
  <r>
    <s v="007a17b7f6b93558bb5f8826ea983056"/>
    <x v="8"/>
    <s v="Gammaproteobacteria"/>
    <s v="Xanthomonadales"/>
    <x v="33"/>
    <x v="49"/>
    <x v="0"/>
    <x v="0"/>
    <x v="0"/>
    <x v="23"/>
    <x v="2"/>
    <x v="0"/>
    <x v="0"/>
    <s v="NA"/>
    <s v="NA"/>
    <s v="NA"/>
    <s v="NA"/>
    <x v="0"/>
    <x v="0"/>
    <x v="0"/>
    <x v="0"/>
  </r>
  <r>
    <s v="02e56876b3ffcda6cda97654505279f2"/>
    <x v="8"/>
    <s v="Alphaproteobacteria"/>
    <s v="Caulobacterales"/>
    <x v="34"/>
    <x v="50"/>
    <x v="0"/>
    <x v="0"/>
    <x v="0"/>
    <x v="24"/>
    <x v="2"/>
    <x v="16"/>
    <x v="0"/>
    <s v="NA"/>
    <s v="NA"/>
    <s v="NA"/>
    <s v="NA"/>
    <x v="2"/>
    <x v="0"/>
    <x v="2"/>
    <x v="0"/>
  </r>
  <r>
    <s v="08cc46b8779c43b1872292e0d97a0890"/>
    <x v="8"/>
    <s v="Gammaproteobacteria"/>
    <s v="Burkholderiales"/>
    <x v="35"/>
    <x v="51"/>
    <x v="0"/>
    <x v="0"/>
    <x v="0"/>
    <x v="0"/>
    <x v="2"/>
    <x v="17"/>
    <x v="16"/>
    <s v="NA"/>
    <s v="NA"/>
    <s v="NA"/>
    <s v="NA"/>
    <x v="2"/>
    <x v="0"/>
    <x v="2"/>
    <x v="0"/>
  </r>
  <r>
    <s v="09f74334ddd0008931d05c020c8d7730"/>
    <x v="8"/>
    <s v="Gammaproteobacteria"/>
    <s v="Burkholderiales"/>
    <x v="36"/>
    <x v="52"/>
    <x v="9"/>
    <x v="0"/>
    <x v="0"/>
    <x v="25"/>
    <x v="2"/>
    <x v="0"/>
    <x v="0"/>
    <s v="NA"/>
    <s v="NA"/>
    <s v="NA"/>
    <s v="NA"/>
    <x v="2"/>
    <x v="2"/>
    <x v="0"/>
    <x v="0"/>
  </r>
  <r>
    <s v="0c96f776da7051d25f4fd62ba69ba324"/>
    <x v="8"/>
    <s v="Alphaproteobacteria"/>
    <s v="Rhodospirillales"/>
    <x v="37"/>
    <x v="53"/>
    <x v="0"/>
    <x v="0"/>
    <x v="0"/>
    <x v="0"/>
    <x v="2"/>
    <x v="0"/>
    <x v="17"/>
    <s v="NA"/>
    <s v="NA"/>
    <s v="NA"/>
    <s v="NA"/>
    <x v="1"/>
    <x v="0"/>
    <x v="1"/>
    <x v="0"/>
  </r>
  <r>
    <s v="0cf33eb4b86b224b3c158207fb9c8c48"/>
    <x v="8"/>
    <s v="Alphaproteobacteria"/>
    <s v="Rhodobacterales"/>
    <x v="38"/>
    <x v="54"/>
    <x v="0"/>
    <x v="0"/>
    <x v="0"/>
    <x v="26"/>
    <x v="2"/>
    <x v="0"/>
    <x v="0"/>
    <s v="NA"/>
    <s v="NA"/>
    <s v="NA"/>
    <s v="NA"/>
    <x v="1"/>
    <x v="0"/>
    <x v="1"/>
    <x v="0"/>
  </r>
  <r>
    <s v="0cf4077d7201a18548a12acd3e1d505b"/>
    <x v="8"/>
    <s v="Alphaproteobacteria"/>
    <s v="Acetobacterales"/>
    <x v="39"/>
    <x v="55"/>
    <x v="0"/>
    <x v="0"/>
    <x v="0"/>
    <x v="27"/>
    <x v="2"/>
    <x v="0"/>
    <x v="0"/>
    <s v="NA"/>
    <s v="NA"/>
    <s v="NA"/>
    <s v="NA"/>
    <x v="0"/>
    <x v="0"/>
    <x v="0"/>
    <x v="0"/>
  </r>
  <r>
    <s v="0d0e3101171c782e1ede9e291ab9c7bc"/>
    <x v="8"/>
    <s v="Alphaproteobacteria"/>
    <s v="Rhizobiales"/>
    <x v="40"/>
    <x v="56"/>
    <x v="0"/>
    <x v="0"/>
    <x v="0"/>
    <x v="28"/>
    <x v="2"/>
    <x v="0"/>
    <x v="0"/>
    <s v="NA"/>
    <s v="NA"/>
    <s v="NA"/>
    <s v="NA"/>
    <x v="0"/>
    <x v="0"/>
    <x v="0"/>
    <x v="0"/>
  </r>
  <r>
    <s v="0eb8e63cb8f7cb7aa58b403dc29da7de"/>
    <x v="8"/>
    <s v="Gammaproteobacteria"/>
    <s v="Pseudomonadales"/>
    <x v="41"/>
    <x v="57"/>
    <x v="10"/>
    <x v="0"/>
    <x v="0"/>
    <x v="29"/>
    <x v="2"/>
    <x v="0"/>
    <x v="0"/>
    <s v="NA"/>
    <s v="NA"/>
    <s v="NA"/>
    <s v="NA"/>
    <x v="2"/>
    <x v="1"/>
    <x v="1"/>
    <x v="0"/>
  </r>
  <r>
    <s v="10108d29ee667e6f5b413c7bbaf7991d"/>
    <x v="8"/>
    <s v="Gammaproteobacteria"/>
    <s v="Pseudomonadales"/>
    <x v="41"/>
    <x v="57"/>
    <x v="0"/>
    <x v="0"/>
    <x v="10"/>
    <x v="30"/>
    <x v="2"/>
    <x v="0"/>
    <x v="0"/>
    <s v="NA"/>
    <s v="NA"/>
    <n v="-1.039926288"/>
    <n v="-1.588471368"/>
    <x v="0"/>
    <x v="1"/>
    <x v="0"/>
    <x v="2"/>
  </r>
  <r>
    <s v="107aa7e6b56274803bffd1ccff5b2ee6"/>
    <x v="8"/>
    <s v="Gammaproteobacteria"/>
    <s v="Pseudomonadales"/>
    <x v="41"/>
    <x v="57"/>
    <x v="11"/>
    <x v="0"/>
    <x v="11"/>
    <x v="31"/>
    <x v="2"/>
    <x v="18"/>
    <x v="18"/>
    <s v="NA"/>
    <s v="NA"/>
    <n v="-0.391366031"/>
    <s v="NA"/>
    <x v="2"/>
    <x v="1"/>
    <x v="2"/>
    <x v="2"/>
  </r>
  <r>
    <s v="10cde2fa4db56b195187e547f870d34b"/>
    <x v="8"/>
    <s v="Gammaproteobacteria"/>
    <s v="Burkholderiales"/>
    <x v="36"/>
    <x v="58"/>
    <x v="0"/>
    <x v="0"/>
    <x v="0"/>
    <x v="0"/>
    <x v="29"/>
    <x v="0"/>
    <x v="0"/>
    <s v="NA"/>
    <s v="NA"/>
    <s v="NA"/>
    <s v="NA"/>
    <x v="0"/>
    <x v="0"/>
    <x v="0"/>
    <x v="0"/>
  </r>
  <r>
    <s v="1187d3f6bbc3c560b79f47cf9ad873bd"/>
    <x v="8"/>
    <s v="Gammaproteobacteria"/>
    <s v="Xanthomonadales"/>
    <x v="33"/>
    <x v="49"/>
    <x v="0"/>
    <x v="0"/>
    <x v="0"/>
    <x v="32"/>
    <x v="2"/>
    <x v="0"/>
    <x v="0"/>
    <s v="NA"/>
    <s v="NA"/>
    <s v="NA"/>
    <s v="NA"/>
    <x v="0"/>
    <x v="0"/>
    <x v="0"/>
    <x v="0"/>
  </r>
  <r>
    <s v="1369aba02dd8b749b4c4c2a799d34207"/>
    <x v="8"/>
    <s v="Alphaproteobacteria"/>
    <s v="Caulobacterales"/>
    <x v="34"/>
    <x v="59"/>
    <x v="0"/>
    <x v="0"/>
    <x v="12"/>
    <x v="33"/>
    <x v="30"/>
    <x v="0"/>
    <x v="0"/>
    <s v="NA"/>
    <s v="NA"/>
    <s v="NA"/>
    <s v="NA"/>
    <x v="2"/>
    <x v="2"/>
    <x v="2"/>
    <x v="0"/>
  </r>
  <r>
    <s v="16469cc40587771b7602fa59352c70ab"/>
    <x v="8"/>
    <s v="Gammaproteobacteria"/>
    <s v="Burkholderiales"/>
    <x v="35"/>
    <x v="51"/>
    <x v="0"/>
    <x v="0"/>
    <x v="0"/>
    <x v="0"/>
    <x v="2"/>
    <x v="0"/>
    <x v="19"/>
    <s v="NA"/>
    <s v="NA"/>
    <s v="NA"/>
    <s v="NA"/>
    <x v="1"/>
    <x v="0"/>
    <x v="1"/>
    <x v="0"/>
  </r>
  <r>
    <s v="1b158b8b2922d4fcad5d9cea607cbb7d"/>
    <x v="8"/>
    <s v="Gammaproteobacteria"/>
    <s v="Enterobacterales"/>
    <x v="42"/>
    <x v="60"/>
    <x v="12"/>
    <x v="0"/>
    <x v="0"/>
    <x v="0"/>
    <x v="2"/>
    <x v="0"/>
    <x v="20"/>
    <s v="NA"/>
    <s v="NA"/>
    <s v="NA"/>
    <s v="NA"/>
    <x v="1"/>
    <x v="2"/>
    <x v="1"/>
    <x v="0"/>
  </r>
  <r>
    <s v="1b2567820cc1e0a34960a02c766161e4"/>
    <x v="8"/>
    <s v="Gammaproteobacteria"/>
    <s v="Enterobacterales"/>
    <x v="42"/>
    <x v="61"/>
    <x v="0"/>
    <x v="0"/>
    <x v="0"/>
    <x v="0"/>
    <x v="28"/>
    <x v="0"/>
    <x v="0"/>
    <s v="NA"/>
    <s v="NA"/>
    <s v="NA"/>
    <s v="NA"/>
    <x v="0"/>
    <x v="0"/>
    <x v="0"/>
    <x v="0"/>
  </r>
  <r>
    <s v="1bfddc56f0549c7953359140bb8c64b1"/>
    <x v="8"/>
    <s v="Gammaproteobacteria"/>
    <s v="Enterobacterales"/>
    <x v="42"/>
    <x v="62"/>
    <x v="0"/>
    <x v="0"/>
    <x v="0"/>
    <x v="0"/>
    <x v="31"/>
    <x v="0"/>
    <x v="0"/>
    <s v="NA"/>
    <s v="NA"/>
    <s v="NA"/>
    <s v="NA"/>
    <x v="0"/>
    <x v="0"/>
    <x v="0"/>
    <x v="0"/>
  </r>
  <r>
    <s v="1d1533db28dba4af61f1d5cc6633f2fa"/>
    <x v="8"/>
    <s v="Gammaproteobacteria"/>
    <s v="Burkholderiales"/>
    <x v="43"/>
    <x v="63"/>
    <x v="0"/>
    <x v="0"/>
    <x v="0"/>
    <x v="34"/>
    <x v="2"/>
    <x v="0"/>
    <x v="21"/>
    <s v="NA"/>
    <s v="NA"/>
    <s v="NA"/>
    <s v="NA"/>
    <x v="1"/>
    <x v="0"/>
    <x v="1"/>
    <x v="0"/>
  </r>
  <r>
    <s v="1e81258348c55daeef435f6100eee461"/>
    <x v="8"/>
    <s v="Gammaproteobacteria"/>
    <s v="Enterobacterales"/>
    <x v="42"/>
    <x v="61"/>
    <x v="0"/>
    <x v="0"/>
    <x v="0"/>
    <x v="35"/>
    <x v="2"/>
    <x v="0"/>
    <x v="0"/>
    <s v="NA"/>
    <s v="NA"/>
    <s v="NA"/>
    <s v="NA"/>
    <x v="0"/>
    <x v="0"/>
    <x v="0"/>
    <x v="0"/>
  </r>
  <r>
    <s v="2228925453f05f31ac661681aa9941d6"/>
    <x v="8"/>
    <s v="Alphaproteobacteria"/>
    <s v="Acetobacterales"/>
    <x v="39"/>
    <x v="64"/>
    <x v="0"/>
    <x v="0"/>
    <x v="8"/>
    <x v="0"/>
    <x v="23"/>
    <x v="0"/>
    <x v="0"/>
    <s v="NA"/>
    <s v="NA"/>
    <s v="NA"/>
    <s v="NA"/>
    <x v="1"/>
    <x v="2"/>
    <x v="1"/>
    <x v="0"/>
  </r>
  <r>
    <s v="25378e41f19be3a40f90da3cc055bc9f"/>
    <x v="8"/>
    <s v="Gammaproteobacteria"/>
    <s v="Enterobacterales"/>
    <x v="44"/>
    <x v="65"/>
    <x v="0"/>
    <x v="0"/>
    <x v="0"/>
    <x v="0"/>
    <x v="2"/>
    <x v="4"/>
    <x v="0"/>
    <s v="NA"/>
    <s v="NA"/>
    <s v="NA"/>
    <s v="NA"/>
    <x v="1"/>
    <x v="0"/>
    <x v="1"/>
    <x v="0"/>
  </r>
  <r>
    <s v="265de43fbbc0ebb4c8378e5404a8728c"/>
    <x v="8"/>
    <s v="Gammaproteobacteria"/>
    <s v="Pseudomonadales"/>
    <x v="45"/>
    <x v="66"/>
    <x v="0"/>
    <x v="0"/>
    <x v="13"/>
    <x v="0"/>
    <x v="2"/>
    <x v="19"/>
    <x v="0"/>
    <s v="NA"/>
    <s v="NA"/>
    <s v="NA"/>
    <s v="NA"/>
    <x v="0"/>
    <x v="1"/>
    <x v="0"/>
    <x v="0"/>
  </r>
  <r>
    <s v="26f1fe1d525ec8756078e905957888b6"/>
    <x v="8"/>
    <s v="Alphaproteobacteria"/>
    <s v="Caulobacterales"/>
    <x v="34"/>
    <x v="59"/>
    <x v="0"/>
    <x v="0"/>
    <x v="0"/>
    <x v="0"/>
    <x v="2"/>
    <x v="20"/>
    <x v="22"/>
    <s v="NA"/>
    <s v="NA"/>
    <s v="NA"/>
    <s v="NA"/>
    <x v="1"/>
    <x v="0"/>
    <x v="1"/>
    <x v="0"/>
  </r>
  <r>
    <s v="274b25ca87d226e1ec1b3648758ff5a8"/>
    <x v="8"/>
    <s v="Alphaproteobacteria"/>
    <s v="Rhizobiales"/>
    <x v="40"/>
    <x v="67"/>
    <x v="0"/>
    <x v="0"/>
    <x v="14"/>
    <x v="36"/>
    <x v="2"/>
    <x v="0"/>
    <x v="23"/>
    <s v="NA"/>
    <s v="NA"/>
    <n v="-1.4820136209999999"/>
    <s v="NA"/>
    <x v="0"/>
    <x v="1"/>
    <x v="0"/>
    <x v="2"/>
  </r>
  <r>
    <s v="290d00e82b7625c8ab79f9ad9ce480b8"/>
    <x v="8"/>
    <s v="Alphaproteobacteria"/>
    <s v="Caulobacterales"/>
    <x v="34"/>
    <x v="68"/>
    <x v="0"/>
    <x v="0"/>
    <x v="0"/>
    <x v="0"/>
    <x v="3"/>
    <x v="21"/>
    <x v="0"/>
    <s v="NA"/>
    <s v="NA"/>
    <s v="NA"/>
    <s v="NA"/>
    <x v="1"/>
    <x v="0"/>
    <x v="1"/>
    <x v="0"/>
  </r>
  <r>
    <s v="2acba250c4746ff617d6615723a04ab7"/>
    <x v="8"/>
    <s v="Gammaproteobacteria"/>
    <s v="Burkholderiales"/>
    <x v="35"/>
    <x v="51"/>
    <x v="0"/>
    <x v="0"/>
    <x v="0"/>
    <x v="0"/>
    <x v="15"/>
    <x v="0"/>
    <x v="0"/>
    <s v="NA"/>
    <s v="NA"/>
    <s v="NA"/>
    <s v="NA"/>
    <x v="0"/>
    <x v="0"/>
    <x v="0"/>
    <x v="0"/>
  </r>
  <r>
    <s v="2ad6256a8aa79756698ddd1b89ed7ad1"/>
    <x v="8"/>
    <s v="Alphaproteobacteria"/>
    <s v="Rhizobiales"/>
    <x v="46"/>
    <x v="69"/>
    <x v="0"/>
    <x v="0"/>
    <x v="0"/>
    <x v="0"/>
    <x v="2"/>
    <x v="0"/>
    <x v="0"/>
    <s v="NA"/>
    <n v="0.58294425599999999"/>
    <s v="NA"/>
    <s v="NA"/>
    <x v="1"/>
    <x v="0"/>
    <x v="3"/>
    <x v="1"/>
  </r>
  <r>
    <s v="2bcc7082f4a29b154bcaa87cf00b4fe3"/>
    <x v="8"/>
    <s v="Alphaproteobacteria"/>
    <s v="Rhizobiales"/>
    <x v="46"/>
    <x v="69"/>
    <x v="0"/>
    <x v="0"/>
    <x v="0"/>
    <x v="0"/>
    <x v="32"/>
    <x v="0"/>
    <x v="0"/>
    <s v="NA"/>
    <s v="NA"/>
    <s v="NA"/>
    <s v="NA"/>
    <x v="1"/>
    <x v="0"/>
    <x v="1"/>
    <x v="0"/>
  </r>
  <r>
    <s v="2d0d11f29cae22f945211c2fb8bd424c"/>
    <x v="8"/>
    <s v="Alphaproteobacteria"/>
    <s v="Acetobacterales"/>
    <x v="39"/>
    <x v="70"/>
    <x v="0"/>
    <x v="0"/>
    <x v="0"/>
    <x v="18"/>
    <x v="2"/>
    <x v="0"/>
    <x v="0"/>
    <s v="NA"/>
    <s v="NA"/>
    <s v="NA"/>
    <s v="NA"/>
    <x v="0"/>
    <x v="0"/>
    <x v="0"/>
    <x v="0"/>
  </r>
  <r>
    <s v="30cfacf248039e5b1f840115bff89215"/>
    <x v="8"/>
    <s v="Alphaproteobacteria"/>
    <s v="Caulobacterales"/>
    <x v="34"/>
    <x v="71"/>
    <x v="1"/>
    <x v="0"/>
    <x v="0"/>
    <x v="37"/>
    <x v="2"/>
    <x v="0"/>
    <x v="0"/>
    <s v="NA"/>
    <s v="NA"/>
    <s v="NA"/>
    <s v="NA"/>
    <x v="2"/>
    <x v="2"/>
    <x v="0"/>
    <x v="0"/>
  </r>
  <r>
    <s v="31f38e67c39e25a4a8b4583dc7cd8846"/>
    <x v="8"/>
    <s v="Gammaproteobacteria"/>
    <s v="Xanthomonadales"/>
    <x v="33"/>
    <x v="56"/>
    <x v="0"/>
    <x v="0"/>
    <x v="8"/>
    <x v="0"/>
    <x v="23"/>
    <x v="0"/>
    <x v="0"/>
    <s v="NA"/>
    <s v="NA"/>
    <s v="NA"/>
    <s v="NA"/>
    <x v="1"/>
    <x v="2"/>
    <x v="1"/>
    <x v="0"/>
  </r>
  <r>
    <s v="331657258038535df96ea6665290782a"/>
    <x v="8"/>
    <s v="Gammaproteobacteria"/>
    <s v="Burkholderiales"/>
    <x v="35"/>
    <x v="72"/>
    <x v="0"/>
    <x v="0"/>
    <x v="0"/>
    <x v="38"/>
    <x v="2"/>
    <x v="0"/>
    <x v="0"/>
    <s v="NA"/>
    <s v="NA"/>
    <s v="NA"/>
    <s v="NA"/>
    <x v="0"/>
    <x v="0"/>
    <x v="0"/>
    <x v="0"/>
  </r>
  <r>
    <s v="38c2a261f81a7ed09f39ac6f9fd0cf2e"/>
    <x v="8"/>
    <s v="Gammaproteobacteria"/>
    <s v="Burkholderiales"/>
    <x v="35"/>
    <x v="72"/>
    <x v="13"/>
    <x v="0"/>
    <x v="0"/>
    <x v="0"/>
    <x v="2"/>
    <x v="22"/>
    <x v="0"/>
    <s v="NA"/>
    <s v="NA"/>
    <n v="-0.49945333600000003"/>
    <s v="NA"/>
    <x v="0"/>
    <x v="1"/>
    <x v="0"/>
    <x v="2"/>
  </r>
  <r>
    <s v="39183d7b959435dfb732ddeab840b00e"/>
    <x v="8"/>
    <s v="Alphaproteobacteria"/>
    <s v="Rhizobiales"/>
    <x v="46"/>
    <x v="69"/>
    <x v="0"/>
    <x v="0"/>
    <x v="0"/>
    <x v="0"/>
    <x v="33"/>
    <x v="0"/>
    <x v="0"/>
    <s v="NA"/>
    <s v="NA"/>
    <s v="NA"/>
    <s v="NA"/>
    <x v="0"/>
    <x v="0"/>
    <x v="0"/>
    <x v="0"/>
  </r>
  <r>
    <s v="394eeccf5a2a35b9e7c32243563eef03"/>
    <x v="8"/>
    <s v="Gammaproteobacteria"/>
    <s v="Burkholderiales"/>
    <x v="35"/>
    <x v="51"/>
    <x v="0"/>
    <x v="0"/>
    <x v="15"/>
    <x v="0"/>
    <x v="34"/>
    <x v="0"/>
    <x v="0"/>
    <s v="NA"/>
    <s v="NA"/>
    <s v="NA"/>
    <s v="NA"/>
    <x v="1"/>
    <x v="2"/>
    <x v="1"/>
    <x v="0"/>
  </r>
  <r>
    <s v="3e112563e0ef973d16a7554ff4166b12"/>
    <x v="8"/>
    <s v="Alphaproteobacteria"/>
    <s v="Sphingomonadales"/>
    <x v="47"/>
    <x v="73"/>
    <x v="0"/>
    <x v="0"/>
    <x v="16"/>
    <x v="0"/>
    <x v="35"/>
    <x v="0"/>
    <x v="0"/>
    <s v="NA"/>
    <s v="NA"/>
    <s v="NA"/>
    <s v="NA"/>
    <x v="1"/>
    <x v="2"/>
    <x v="1"/>
    <x v="0"/>
  </r>
  <r>
    <s v="3ea027ac9c30306db8fd5fd74cf30c63"/>
    <x v="8"/>
    <s v="Alphaproteobacteria"/>
    <s v="Rhizobiales"/>
    <x v="48"/>
    <x v="74"/>
    <x v="0"/>
    <x v="0"/>
    <x v="0"/>
    <x v="0"/>
    <x v="3"/>
    <x v="0"/>
    <x v="0"/>
    <s v="NA"/>
    <s v="NA"/>
    <s v="NA"/>
    <s v="NA"/>
    <x v="1"/>
    <x v="0"/>
    <x v="1"/>
    <x v="0"/>
  </r>
  <r>
    <s v="438dc2a2ea2405a782df5830ae62100e"/>
    <x v="8"/>
    <s v="Alphaproteobacteria"/>
    <s v="Rhizobiales"/>
    <x v="48"/>
    <x v="75"/>
    <x v="0"/>
    <x v="2"/>
    <x v="0"/>
    <x v="39"/>
    <x v="36"/>
    <x v="0"/>
    <x v="0"/>
    <s v="NA"/>
    <n v="0.38870845999999998"/>
    <s v="NA"/>
    <s v="NA"/>
    <x v="2"/>
    <x v="2"/>
    <x v="2"/>
    <x v="1"/>
  </r>
  <r>
    <s v="43f41dd4045f31804b91facdd53eab41"/>
    <x v="8"/>
    <s v="Gammaproteobacteria"/>
    <s v="Xanthomonadales"/>
    <x v="33"/>
    <x v="49"/>
    <x v="0"/>
    <x v="0"/>
    <x v="0"/>
    <x v="0"/>
    <x v="2"/>
    <x v="0"/>
    <x v="24"/>
    <s v="NA"/>
    <s v="NA"/>
    <s v="NA"/>
    <s v="NA"/>
    <x v="1"/>
    <x v="0"/>
    <x v="1"/>
    <x v="0"/>
  </r>
  <r>
    <s v="44d2df836124b3a024baa940060336ea"/>
    <x v="8"/>
    <s v="Gammaproteobacteria"/>
    <s v="Enterobacterales"/>
    <x v="42"/>
    <x v="61"/>
    <x v="0"/>
    <x v="0"/>
    <x v="0"/>
    <x v="40"/>
    <x v="2"/>
    <x v="0"/>
    <x v="0"/>
    <s v="NA"/>
    <s v="NA"/>
    <s v="NA"/>
    <s v="NA"/>
    <x v="0"/>
    <x v="0"/>
    <x v="0"/>
    <x v="0"/>
  </r>
  <r>
    <s v="4ca76612b5cecf33d2c41ec0a47779ed"/>
    <x v="8"/>
    <s v="Gammaproteobacteria"/>
    <s v="Burkholderiales"/>
    <x v="35"/>
    <x v="51"/>
    <x v="14"/>
    <x v="0"/>
    <x v="0"/>
    <x v="41"/>
    <x v="37"/>
    <x v="23"/>
    <x v="0"/>
    <n v="-0.23023980699999999"/>
    <n v="-0.255323262"/>
    <s v="NA"/>
    <s v="NA"/>
    <x v="2"/>
    <x v="1"/>
    <x v="1"/>
    <x v="2"/>
  </r>
  <r>
    <s v="50a3b56e0b7db75ee9daccf7a751ba41"/>
    <x v="8"/>
    <s v="Gammaproteobacteria"/>
    <s v="Pseudomonadales"/>
    <x v="41"/>
    <x v="57"/>
    <x v="0"/>
    <x v="0"/>
    <x v="0"/>
    <x v="42"/>
    <x v="2"/>
    <x v="0"/>
    <x v="0"/>
    <s v="NA"/>
    <s v="NA"/>
    <s v="NA"/>
    <s v="NA"/>
    <x v="1"/>
    <x v="0"/>
    <x v="1"/>
    <x v="0"/>
  </r>
  <r>
    <s v="541ec62b0f90585ad0169ee26ccab743"/>
    <x v="8"/>
    <s v="Gammaproteobacteria"/>
    <s v="Burkholderiales"/>
    <x v="49"/>
    <x v="76"/>
    <x v="0"/>
    <x v="0"/>
    <x v="0"/>
    <x v="0"/>
    <x v="38"/>
    <x v="0"/>
    <x v="0"/>
    <s v="NA"/>
    <s v="NA"/>
    <s v="NA"/>
    <s v="NA"/>
    <x v="1"/>
    <x v="0"/>
    <x v="1"/>
    <x v="0"/>
  </r>
  <r>
    <s v="588b5ccdde9b0d39d61568731d7e223f"/>
    <x v="8"/>
    <s v="Gammaproteobacteria"/>
    <s v="Pseudomonadales"/>
    <x v="41"/>
    <x v="57"/>
    <x v="15"/>
    <x v="0"/>
    <x v="0"/>
    <x v="43"/>
    <x v="39"/>
    <x v="0"/>
    <x v="0"/>
    <s v="NA"/>
    <s v="NA"/>
    <s v="NA"/>
    <s v="NA"/>
    <x v="2"/>
    <x v="1"/>
    <x v="2"/>
    <x v="0"/>
  </r>
  <r>
    <s v="5a643416912cd501b32774890bd72a5f"/>
    <x v="8"/>
    <s v="Gammaproteobacteria"/>
    <s v="Pseudomonadales"/>
    <x v="45"/>
    <x v="66"/>
    <x v="0"/>
    <x v="0"/>
    <x v="0"/>
    <x v="44"/>
    <x v="2"/>
    <x v="0"/>
    <x v="0"/>
    <s v="NA"/>
    <s v="NA"/>
    <s v="NA"/>
    <s v="NA"/>
    <x v="0"/>
    <x v="0"/>
    <x v="0"/>
    <x v="0"/>
  </r>
  <r>
    <s v="5b0166761098e7f06ef757c1472d2502"/>
    <x v="8"/>
    <s v="Gammaproteobacteria"/>
    <s v="Enterobacterales"/>
    <x v="50"/>
    <x v="77"/>
    <x v="16"/>
    <x v="0"/>
    <x v="0"/>
    <x v="45"/>
    <x v="2"/>
    <x v="0"/>
    <x v="0"/>
    <s v="NA"/>
    <s v="NA"/>
    <s v="NA"/>
    <s v="NA"/>
    <x v="2"/>
    <x v="1"/>
    <x v="1"/>
    <x v="0"/>
  </r>
  <r>
    <s v="5b1302e60016e322bbdc6979447a86ed"/>
    <x v="8"/>
    <s v="Gammaproteobacteria"/>
    <s v="Enterobacterales"/>
    <x v="42"/>
    <x v="78"/>
    <x v="0"/>
    <x v="0"/>
    <x v="0"/>
    <x v="0"/>
    <x v="40"/>
    <x v="24"/>
    <x v="9"/>
    <s v="NA"/>
    <s v="NA"/>
    <s v="NA"/>
    <s v="NA"/>
    <x v="1"/>
    <x v="0"/>
    <x v="1"/>
    <x v="0"/>
  </r>
  <r>
    <s v="5c96ec70d2839b27eb48f2226c96e2ca"/>
    <x v="8"/>
    <s v="Gammaproteobacteria"/>
    <s v="Pseudomonadales"/>
    <x v="41"/>
    <x v="57"/>
    <x v="0"/>
    <x v="0"/>
    <x v="0"/>
    <x v="0"/>
    <x v="2"/>
    <x v="25"/>
    <x v="0"/>
    <s v="NA"/>
    <s v="NA"/>
    <s v="NA"/>
    <s v="NA"/>
    <x v="1"/>
    <x v="0"/>
    <x v="1"/>
    <x v="0"/>
  </r>
  <r>
    <s v="5ea47811a8275ec5dadade92ce4f0434"/>
    <x v="8"/>
    <s v="Gammaproteobacteria"/>
    <s v="Burkholderiales"/>
    <x v="35"/>
    <x v="79"/>
    <x v="0"/>
    <x v="0"/>
    <x v="0"/>
    <x v="0"/>
    <x v="41"/>
    <x v="0"/>
    <x v="0"/>
    <s v="NA"/>
    <s v="NA"/>
    <n v="-0.775458286"/>
    <s v="NA"/>
    <x v="0"/>
    <x v="0"/>
    <x v="0"/>
    <x v="2"/>
  </r>
  <r>
    <s v="5f29d9b4f0b89c4e06ffe87ff913822d"/>
    <x v="8"/>
    <s v="Gammaproteobacteria"/>
    <s v="Immundisolibacterales"/>
    <x v="51"/>
    <x v="80"/>
    <x v="0"/>
    <x v="0"/>
    <x v="0"/>
    <x v="0"/>
    <x v="15"/>
    <x v="0"/>
    <x v="0"/>
    <s v="NA"/>
    <s v="NA"/>
    <s v="NA"/>
    <s v="NA"/>
    <x v="0"/>
    <x v="0"/>
    <x v="0"/>
    <x v="0"/>
  </r>
  <r>
    <s v="62d93060a86b3c0bb37b3634e5529004"/>
    <x v="8"/>
    <s v="Alphaproteobacteria"/>
    <s v="Rhizobiales"/>
    <x v="46"/>
    <x v="81"/>
    <x v="0"/>
    <x v="0"/>
    <x v="0"/>
    <x v="0"/>
    <x v="2"/>
    <x v="0"/>
    <x v="25"/>
    <s v="NA"/>
    <s v="NA"/>
    <s v="NA"/>
    <s v="NA"/>
    <x v="1"/>
    <x v="0"/>
    <x v="1"/>
    <x v="0"/>
  </r>
  <r>
    <s v="62f2ca0a35761f1dca706cd4bd60d153"/>
    <x v="8"/>
    <s v="Alphaproteobacteria"/>
    <s v="Rhizobiales"/>
    <x v="46"/>
    <x v="82"/>
    <x v="0"/>
    <x v="0"/>
    <x v="0"/>
    <x v="0"/>
    <x v="42"/>
    <x v="0"/>
    <x v="0"/>
    <s v="NA"/>
    <s v="NA"/>
    <s v="NA"/>
    <s v="NA"/>
    <x v="1"/>
    <x v="0"/>
    <x v="1"/>
    <x v="0"/>
  </r>
  <r>
    <s v="65e2fe387bfdf0fa880811cceac1d59e"/>
    <x v="8"/>
    <s v="Gammaproteobacteria"/>
    <s v="Burkholderiales"/>
    <x v="35"/>
    <x v="83"/>
    <x v="0"/>
    <x v="0"/>
    <x v="0"/>
    <x v="46"/>
    <x v="2"/>
    <x v="0"/>
    <x v="0"/>
    <s v="NA"/>
    <s v="NA"/>
    <s v="NA"/>
    <s v="NA"/>
    <x v="1"/>
    <x v="0"/>
    <x v="1"/>
    <x v="0"/>
  </r>
  <r>
    <s v="677929eac52be081cdae08a0b9c70eb2"/>
    <x v="8"/>
    <s v="Gammaproteobacteria"/>
    <s v="Enterobacterales"/>
    <x v="42"/>
    <x v="61"/>
    <x v="0"/>
    <x v="0"/>
    <x v="0"/>
    <x v="47"/>
    <x v="43"/>
    <x v="26"/>
    <x v="0"/>
    <s v="NA"/>
    <s v="NA"/>
    <s v="NA"/>
    <s v="NA"/>
    <x v="2"/>
    <x v="0"/>
    <x v="2"/>
    <x v="0"/>
  </r>
  <r>
    <s v="6a9e6cd156ec3e7ca51f4912bfe49614"/>
    <x v="8"/>
    <s v="Gammaproteobacteria"/>
    <s v="Burkholderiales"/>
    <x v="35"/>
    <x v="51"/>
    <x v="0"/>
    <x v="0"/>
    <x v="17"/>
    <x v="0"/>
    <x v="44"/>
    <x v="0"/>
    <x v="0"/>
    <s v="NA"/>
    <s v="NA"/>
    <s v="NA"/>
    <s v="NA"/>
    <x v="1"/>
    <x v="2"/>
    <x v="1"/>
    <x v="0"/>
  </r>
  <r>
    <s v="6ba560a76661744bc65eed04953c1314"/>
    <x v="8"/>
    <s v="Gammaproteobacteria"/>
    <s v="Enterobacterales"/>
    <x v="52"/>
    <x v="84"/>
    <x v="0"/>
    <x v="0"/>
    <x v="0"/>
    <x v="48"/>
    <x v="45"/>
    <x v="0"/>
    <x v="0"/>
    <s v="NA"/>
    <s v="NA"/>
    <s v="NA"/>
    <s v="NA"/>
    <x v="1"/>
    <x v="0"/>
    <x v="1"/>
    <x v="0"/>
  </r>
  <r>
    <s v="74b5e290724d621524a132c83d4164f3"/>
    <x v="8"/>
    <s v="Alphaproteobacteria"/>
    <s v="Acetobacterales"/>
    <x v="39"/>
    <x v="55"/>
    <x v="17"/>
    <x v="0"/>
    <x v="0"/>
    <x v="49"/>
    <x v="2"/>
    <x v="0"/>
    <x v="15"/>
    <s v="NA"/>
    <s v="NA"/>
    <s v="NA"/>
    <s v="NA"/>
    <x v="2"/>
    <x v="1"/>
    <x v="1"/>
    <x v="0"/>
  </r>
  <r>
    <s v="74fd73c11b1b41a953d621e26ab290a8"/>
    <x v="8"/>
    <s v="Alphaproteobacteria"/>
    <s v="Acetobacterales"/>
    <x v="39"/>
    <x v="85"/>
    <x v="0"/>
    <x v="3"/>
    <x v="0"/>
    <x v="0"/>
    <x v="2"/>
    <x v="27"/>
    <x v="26"/>
    <s v="NA"/>
    <s v="NA"/>
    <s v="NA"/>
    <s v="NA"/>
    <x v="2"/>
    <x v="2"/>
    <x v="0"/>
    <x v="0"/>
  </r>
  <r>
    <s v="77c55b0f6c379835576843cf02171325"/>
    <x v="8"/>
    <s v="Alphaproteobacteria"/>
    <s v="Sphingomonadales"/>
    <x v="47"/>
    <x v="86"/>
    <x v="0"/>
    <x v="0"/>
    <x v="0"/>
    <x v="0"/>
    <x v="46"/>
    <x v="0"/>
    <x v="0"/>
    <s v="NA"/>
    <s v="NA"/>
    <s v="NA"/>
    <s v="NA"/>
    <x v="1"/>
    <x v="0"/>
    <x v="1"/>
    <x v="0"/>
  </r>
  <r>
    <s v="77d6a7db6de3bb1f15a02fdb36f90627"/>
    <x v="8"/>
    <s v="Alphaproteobacteria"/>
    <s v="Rhizobiales"/>
    <x v="40"/>
    <x v="87"/>
    <x v="0"/>
    <x v="0"/>
    <x v="0"/>
    <x v="0"/>
    <x v="2"/>
    <x v="28"/>
    <x v="0"/>
    <s v="NA"/>
    <s v="NA"/>
    <s v="NA"/>
    <s v="NA"/>
    <x v="1"/>
    <x v="0"/>
    <x v="1"/>
    <x v="0"/>
  </r>
  <r>
    <s v="7808d9998d7c3f332e84b59eb2b9a074"/>
    <x v="8"/>
    <s v="Gammaproteobacteria"/>
    <s v="Pseudomonadales"/>
    <x v="45"/>
    <x v="88"/>
    <x v="0"/>
    <x v="0"/>
    <x v="0"/>
    <x v="0"/>
    <x v="2"/>
    <x v="0"/>
    <x v="27"/>
    <s v="NA"/>
    <s v="NA"/>
    <s v="NA"/>
    <s v="NA"/>
    <x v="1"/>
    <x v="0"/>
    <x v="1"/>
    <x v="0"/>
  </r>
  <r>
    <s v="7917ea4a8baaaaad51430b1d6e563817"/>
    <x v="8"/>
    <s v="Alphaproteobacteria"/>
    <s v="Class_Alphaproteobacteria"/>
    <x v="53"/>
    <x v="89"/>
    <x v="0"/>
    <x v="0"/>
    <x v="0"/>
    <x v="0"/>
    <x v="41"/>
    <x v="0"/>
    <x v="0"/>
    <s v="NA"/>
    <s v="NA"/>
    <s v="NA"/>
    <s v="NA"/>
    <x v="0"/>
    <x v="0"/>
    <x v="0"/>
    <x v="0"/>
  </r>
  <r>
    <s v="7b054f04ff8194f7a97cbbd55455ceef"/>
    <x v="8"/>
    <s v="Alphaproteobacteria"/>
    <s v="Caulobacterales"/>
    <x v="34"/>
    <x v="59"/>
    <x v="0"/>
    <x v="0"/>
    <x v="0"/>
    <x v="0"/>
    <x v="26"/>
    <x v="0"/>
    <x v="0"/>
    <s v="NA"/>
    <s v="NA"/>
    <s v="NA"/>
    <s v="NA"/>
    <x v="1"/>
    <x v="0"/>
    <x v="1"/>
    <x v="0"/>
  </r>
  <r>
    <s v="7f1487c191bfa6ccc9085821aadf4324"/>
    <x v="8"/>
    <s v="Gammaproteobacteria"/>
    <s v="Xanthomonadales"/>
    <x v="33"/>
    <x v="49"/>
    <x v="0"/>
    <x v="0"/>
    <x v="0"/>
    <x v="0"/>
    <x v="47"/>
    <x v="29"/>
    <x v="0"/>
    <s v="NA"/>
    <n v="-0.24196794699999999"/>
    <s v="NA"/>
    <s v="NA"/>
    <x v="0"/>
    <x v="0"/>
    <x v="0"/>
    <x v="2"/>
  </r>
  <r>
    <s v="802ee9764e76d0872a9892cdfeb43ef6"/>
    <x v="8"/>
    <s v="Gammaproteobacteria"/>
    <s v="Enterobacterales"/>
    <x v="42"/>
    <x v="90"/>
    <x v="0"/>
    <x v="0"/>
    <x v="18"/>
    <x v="0"/>
    <x v="48"/>
    <x v="0"/>
    <x v="0"/>
    <s v="NA"/>
    <s v="NA"/>
    <s v="NA"/>
    <s v="NA"/>
    <x v="1"/>
    <x v="2"/>
    <x v="1"/>
    <x v="0"/>
  </r>
  <r>
    <s v="84716245f53ab2236b84538a9cdd74ed"/>
    <x v="8"/>
    <s v="Alphaproteobacteria"/>
    <s v="Rhizobiales"/>
    <x v="46"/>
    <x v="91"/>
    <x v="0"/>
    <x v="0"/>
    <x v="0"/>
    <x v="50"/>
    <x v="49"/>
    <x v="30"/>
    <x v="28"/>
    <s v="NA"/>
    <s v="NA"/>
    <s v="NA"/>
    <s v="NA"/>
    <x v="2"/>
    <x v="0"/>
    <x v="2"/>
    <x v="0"/>
  </r>
  <r>
    <s v="847ef1a2b17a1c61035475b56d24122d"/>
    <x v="8"/>
    <s v="Gammaproteobacteria"/>
    <s v="Burkholderiales"/>
    <x v="35"/>
    <x v="92"/>
    <x v="0"/>
    <x v="0"/>
    <x v="0"/>
    <x v="51"/>
    <x v="2"/>
    <x v="0"/>
    <x v="0"/>
    <s v="NA"/>
    <s v="NA"/>
    <s v="NA"/>
    <s v="NA"/>
    <x v="0"/>
    <x v="0"/>
    <x v="0"/>
    <x v="0"/>
  </r>
  <r>
    <s v="84ec1399e8ee3618cc0686f28b89dbcb"/>
    <x v="8"/>
    <s v="Gammaproteobacteria"/>
    <s v="Enterobacterales"/>
    <x v="42"/>
    <x v="93"/>
    <x v="18"/>
    <x v="0"/>
    <x v="0"/>
    <x v="52"/>
    <x v="2"/>
    <x v="31"/>
    <x v="0"/>
    <s v="NA"/>
    <s v="NA"/>
    <s v="NA"/>
    <n v="-2.155011064"/>
    <x v="2"/>
    <x v="2"/>
    <x v="2"/>
    <x v="2"/>
  </r>
  <r>
    <s v="891019e319f5d8d088ed4f9379fd63ef"/>
    <x v="8"/>
    <s v="Gammaproteobacteria"/>
    <s v="Xanthomonadales"/>
    <x v="33"/>
    <x v="49"/>
    <x v="19"/>
    <x v="0"/>
    <x v="0"/>
    <x v="0"/>
    <x v="2"/>
    <x v="0"/>
    <x v="0"/>
    <s v="NA"/>
    <s v="NA"/>
    <s v="NA"/>
    <s v="NA"/>
    <x v="0"/>
    <x v="1"/>
    <x v="3"/>
    <x v="0"/>
  </r>
  <r>
    <s v="8cb92babedb9f4ff7bedee4ac4f47370"/>
    <x v="8"/>
    <s v="Alphaproteobacteria"/>
    <s v="Azospirillales"/>
    <x v="54"/>
    <x v="94"/>
    <x v="0"/>
    <x v="0"/>
    <x v="0"/>
    <x v="0"/>
    <x v="2"/>
    <x v="32"/>
    <x v="29"/>
    <s v="NA"/>
    <s v="NA"/>
    <s v="NA"/>
    <s v="NA"/>
    <x v="2"/>
    <x v="0"/>
    <x v="2"/>
    <x v="0"/>
  </r>
  <r>
    <s v="8cf45fe9e1251163b5d801841857a873"/>
    <x v="8"/>
    <s v="Gammaproteobacteria"/>
    <s v="Burkholderiales"/>
    <x v="35"/>
    <x v="95"/>
    <x v="0"/>
    <x v="0"/>
    <x v="0"/>
    <x v="0"/>
    <x v="50"/>
    <x v="0"/>
    <x v="0"/>
    <s v="NA"/>
    <s v="NA"/>
    <s v="NA"/>
    <s v="NA"/>
    <x v="0"/>
    <x v="0"/>
    <x v="0"/>
    <x v="0"/>
  </r>
  <r>
    <s v="8f09bac714c02dc9415770271349dc99"/>
    <x v="8"/>
    <s v="Gammaproteobacteria"/>
    <s v="Pseudomonadales"/>
    <x v="45"/>
    <x v="66"/>
    <x v="0"/>
    <x v="0"/>
    <x v="0"/>
    <x v="53"/>
    <x v="2"/>
    <x v="0"/>
    <x v="30"/>
    <s v="NA"/>
    <s v="NA"/>
    <n v="-0.65816859900000002"/>
    <s v="NA"/>
    <x v="2"/>
    <x v="0"/>
    <x v="2"/>
    <x v="2"/>
  </r>
  <r>
    <s v="929d9a7f88bd83bc06d889c356d9a13e"/>
    <x v="8"/>
    <s v="Gammaproteobacteria"/>
    <s v="Enterobacterales"/>
    <x v="42"/>
    <x v="61"/>
    <x v="0"/>
    <x v="0"/>
    <x v="0"/>
    <x v="0"/>
    <x v="2"/>
    <x v="0"/>
    <x v="31"/>
    <s v="NA"/>
    <s v="NA"/>
    <n v="-0.303795064"/>
    <s v="NA"/>
    <x v="2"/>
    <x v="0"/>
    <x v="1"/>
    <x v="2"/>
  </r>
  <r>
    <s v="9300f96e4700122e2126eeebf4d8caf2"/>
    <x v="8"/>
    <s v="Gammaproteobacteria"/>
    <s v="Pseudomonadales"/>
    <x v="41"/>
    <x v="57"/>
    <x v="0"/>
    <x v="0"/>
    <x v="19"/>
    <x v="0"/>
    <x v="51"/>
    <x v="0"/>
    <x v="0"/>
    <s v="NA"/>
    <s v="NA"/>
    <s v="NA"/>
    <s v="NA"/>
    <x v="1"/>
    <x v="2"/>
    <x v="1"/>
    <x v="0"/>
  </r>
  <r>
    <s v="951bd5ee0c2df7f25c6c2959e3c45295"/>
    <x v="8"/>
    <s v="Alphaproteobacteria"/>
    <s v="Sphingomonadales"/>
    <x v="47"/>
    <x v="73"/>
    <x v="0"/>
    <x v="0"/>
    <x v="0"/>
    <x v="0"/>
    <x v="2"/>
    <x v="33"/>
    <x v="32"/>
    <s v="NA"/>
    <s v="NA"/>
    <s v="NA"/>
    <s v="NA"/>
    <x v="1"/>
    <x v="0"/>
    <x v="1"/>
    <x v="0"/>
  </r>
  <r>
    <s v="98bc1ec29a4c0f9fbf70d7bfa48a48b6"/>
    <x v="8"/>
    <s v="Gammaproteobacteria"/>
    <s v="Burkholderiales"/>
    <x v="35"/>
    <x v="96"/>
    <x v="0"/>
    <x v="0"/>
    <x v="0"/>
    <x v="54"/>
    <x v="2"/>
    <x v="0"/>
    <x v="0"/>
    <s v="NA"/>
    <s v="NA"/>
    <s v="NA"/>
    <s v="NA"/>
    <x v="1"/>
    <x v="0"/>
    <x v="1"/>
    <x v="0"/>
  </r>
  <r>
    <s v="9ae8011e9347ce18b60ba481bfb72e32"/>
    <x v="8"/>
    <s v="Gammaproteobacteria"/>
    <s v="Burkholderiales"/>
    <x v="36"/>
    <x v="97"/>
    <x v="0"/>
    <x v="0"/>
    <x v="20"/>
    <x v="0"/>
    <x v="2"/>
    <x v="31"/>
    <x v="0"/>
    <s v="NA"/>
    <s v="NA"/>
    <s v="NA"/>
    <s v="NA"/>
    <x v="1"/>
    <x v="2"/>
    <x v="1"/>
    <x v="0"/>
  </r>
  <r>
    <s v="9c0f13da7e122b66fbc8fedd932c6214"/>
    <x v="8"/>
    <s v="Alphaproteobacteria"/>
    <s v="Sphingomonadales"/>
    <x v="47"/>
    <x v="98"/>
    <x v="0"/>
    <x v="0"/>
    <x v="0"/>
    <x v="0"/>
    <x v="12"/>
    <x v="34"/>
    <x v="33"/>
    <s v="NA"/>
    <s v="NA"/>
    <s v="NA"/>
    <s v="NA"/>
    <x v="0"/>
    <x v="0"/>
    <x v="0"/>
    <x v="0"/>
  </r>
  <r>
    <s v="9e08c2a6aa9077613cf984b80ea7aab9"/>
    <x v="8"/>
    <s v="Gammaproteobacteria"/>
    <s v="Enterobacterales"/>
    <x v="52"/>
    <x v="99"/>
    <x v="0"/>
    <x v="0"/>
    <x v="0"/>
    <x v="0"/>
    <x v="52"/>
    <x v="0"/>
    <x v="0"/>
    <s v="NA"/>
    <s v="NA"/>
    <s v="NA"/>
    <s v="NA"/>
    <x v="0"/>
    <x v="0"/>
    <x v="0"/>
    <x v="0"/>
  </r>
  <r>
    <s v="a27c0544a0789a4e34dc33c69ff79640"/>
    <x v="8"/>
    <s v="Alphaproteobacteria"/>
    <s v="Sphingomonadales"/>
    <x v="47"/>
    <x v="86"/>
    <x v="0"/>
    <x v="0"/>
    <x v="0"/>
    <x v="7"/>
    <x v="2"/>
    <x v="0"/>
    <x v="0"/>
    <s v="NA"/>
    <s v="NA"/>
    <s v="NA"/>
    <s v="NA"/>
    <x v="0"/>
    <x v="0"/>
    <x v="0"/>
    <x v="0"/>
  </r>
  <r>
    <s v="a2f0cf02930b05c8fe5c73965d323288"/>
    <x v="8"/>
    <s v="Alphaproteobacteria"/>
    <s v="Rhizobiales"/>
    <x v="46"/>
    <x v="91"/>
    <x v="0"/>
    <x v="0"/>
    <x v="0"/>
    <x v="0"/>
    <x v="2"/>
    <x v="35"/>
    <x v="0"/>
    <s v="NA"/>
    <s v="NA"/>
    <s v="NA"/>
    <s v="NA"/>
    <x v="1"/>
    <x v="0"/>
    <x v="1"/>
    <x v="0"/>
  </r>
  <r>
    <s v="a79660dddf827d14201bbc0df31583f9"/>
    <x v="8"/>
    <s v="Gammaproteobacteria"/>
    <s v="Pseudomonadales"/>
    <x v="41"/>
    <x v="57"/>
    <x v="0"/>
    <x v="0"/>
    <x v="0"/>
    <x v="55"/>
    <x v="2"/>
    <x v="0"/>
    <x v="0"/>
    <s v="NA"/>
    <s v="NA"/>
    <s v="NA"/>
    <s v="NA"/>
    <x v="0"/>
    <x v="0"/>
    <x v="0"/>
    <x v="0"/>
  </r>
  <r>
    <s v="a922acd6335473288ef5998e069676d1"/>
    <x v="8"/>
    <s v="Alphaproteobacteria"/>
    <s v="Rhizobiales"/>
    <x v="46"/>
    <x v="69"/>
    <x v="0"/>
    <x v="0"/>
    <x v="0"/>
    <x v="56"/>
    <x v="2"/>
    <x v="0"/>
    <x v="0"/>
    <s v="NA"/>
    <s v="NA"/>
    <s v="NA"/>
    <s v="NA"/>
    <x v="0"/>
    <x v="0"/>
    <x v="0"/>
    <x v="0"/>
  </r>
  <r>
    <s v="ad9a88474fe1a5a88942053997b2b30b"/>
    <x v="8"/>
    <s v="Alphaproteobacteria"/>
    <s v="Caulobacterales"/>
    <x v="34"/>
    <x v="50"/>
    <x v="0"/>
    <x v="4"/>
    <x v="0"/>
    <x v="0"/>
    <x v="2"/>
    <x v="0"/>
    <x v="34"/>
    <s v="NA"/>
    <s v="NA"/>
    <s v="NA"/>
    <s v="NA"/>
    <x v="2"/>
    <x v="2"/>
    <x v="0"/>
    <x v="0"/>
  </r>
  <r>
    <s v="b1962c644e4042f60fcf0327de0438fb"/>
    <x v="8"/>
    <s v="Alphaproteobacteria"/>
    <s v="Class_Alphaproteobacteria"/>
    <x v="53"/>
    <x v="89"/>
    <x v="0"/>
    <x v="0"/>
    <x v="0"/>
    <x v="0"/>
    <x v="20"/>
    <x v="0"/>
    <x v="0"/>
    <s v="NA"/>
    <s v="NA"/>
    <s v="NA"/>
    <s v="NA"/>
    <x v="1"/>
    <x v="0"/>
    <x v="1"/>
    <x v="0"/>
  </r>
  <r>
    <s v="b4c9bc9315d2331ee859d99151ef4b46"/>
    <x v="8"/>
    <s v="Gammaproteobacteria"/>
    <s v="Burkholderiales"/>
    <x v="35"/>
    <x v="83"/>
    <x v="0"/>
    <x v="0"/>
    <x v="0"/>
    <x v="57"/>
    <x v="2"/>
    <x v="0"/>
    <x v="0"/>
    <s v="NA"/>
    <s v="NA"/>
    <s v="NA"/>
    <s v="NA"/>
    <x v="1"/>
    <x v="0"/>
    <x v="1"/>
    <x v="0"/>
  </r>
  <r>
    <s v="b7b0f3feee005bde6669fb68042ee47a"/>
    <x v="8"/>
    <s v="Gammaproteobacteria"/>
    <s v="Burkholderiales"/>
    <x v="35"/>
    <x v="100"/>
    <x v="0"/>
    <x v="0"/>
    <x v="0"/>
    <x v="0"/>
    <x v="41"/>
    <x v="0"/>
    <x v="0"/>
    <s v="NA"/>
    <s v="NA"/>
    <s v="NA"/>
    <s v="NA"/>
    <x v="0"/>
    <x v="0"/>
    <x v="0"/>
    <x v="0"/>
  </r>
  <r>
    <s v="bf5f4f4da286a3c774d31edb1b6cdf32"/>
    <x v="8"/>
    <s v="Gammaproteobacteria"/>
    <s v="Pseudomonadales"/>
    <x v="45"/>
    <x v="66"/>
    <x v="0"/>
    <x v="0"/>
    <x v="21"/>
    <x v="0"/>
    <x v="53"/>
    <x v="0"/>
    <x v="35"/>
    <s v="NA"/>
    <s v="NA"/>
    <s v="NA"/>
    <s v="NA"/>
    <x v="1"/>
    <x v="2"/>
    <x v="1"/>
    <x v="0"/>
  </r>
  <r>
    <s v="bfe54af4c9180d37a0d76f6dafe79a5a"/>
    <x v="8"/>
    <s v="Gammaproteobacteria"/>
    <s v="Enterobacterales"/>
    <x v="42"/>
    <x v="61"/>
    <x v="0"/>
    <x v="0"/>
    <x v="22"/>
    <x v="0"/>
    <x v="2"/>
    <x v="0"/>
    <x v="0"/>
    <s v="NA"/>
    <s v="NA"/>
    <s v="NA"/>
    <n v="-1.4914194329999999"/>
    <x v="0"/>
    <x v="1"/>
    <x v="3"/>
    <x v="2"/>
  </r>
  <r>
    <s v="c1f617fc8c83594216821f0986d5b3e6"/>
    <x v="8"/>
    <s v="Gammaproteobacteria"/>
    <s v="Burkholderiales"/>
    <x v="43"/>
    <x v="101"/>
    <x v="1"/>
    <x v="0"/>
    <x v="0"/>
    <x v="0"/>
    <x v="2"/>
    <x v="0"/>
    <x v="0"/>
    <s v="NA"/>
    <s v="NA"/>
    <s v="NA"/>
    <s v="NA"/>
    <x v="1"/>
    <x v="2"/>
    <x v="3"/>
    <x v="0"/>
  </r>
  <r>
    <s v="c282bbb847f673157cf0e7617a4353f2"/>
    <x v="8"/>
    <s v="Gammaproteobacteria"/>
    <s v="Enterobacterales"/>
    <x v="52"/>
    <x v="102"/>
    <x v="0"/>
    <x v="0"/>
    <x v="0"/>
    <x v="0"/>
    <x v="0"/>
    <x v="0"/>
    <x v="0"/>
    <s v="NA"/>
    <s v="NA"/>
    <s v="NA"/>
    <s v="NA"/>
    <x v="0"/>
    <x v="0"/>
    <x v="0"/>
    <x v="0"/>
  </r>
  <r>
    <s v="c618f7903074d8daea2069c84d4fcd89"/>
    <x v="8"/>
    <s v="Alphaproteobacteria"/>
    <s v="Rhizobiales"/>
    <x v="46"/>
    <x v="69"/>
    <x v="0"/>
    <x v="0"/>
    <x v="23"/>
    <x v="0"/>
    <x v="2"/>
    <x v="36"/>
    <x v="0"/>
    <s v="NA"/>
    <s v="NA"/>
    <s v="NA"/>
    <s v="NA"/>
    <x v="1"/>
    <x v="2"/>
    <x v="1"/>
    <x v="0"/>
  </r>
  <r>
    <s v="c6357b5b5bb8c067c51faad5180b4e99"/>
    <x v="8"/>
    <s v="Gammaproteobacteria"/>
    <s v="Pseudomonadales"/>
    <x v="41"/>
    <x v="57"/>
    <x v="0"/>
    <x v="0"/>
    <x v="0"/>
    <x v="58"/>
    <x v="2"/>
    <x v="0"/>
    <x v="0"/>
    <s v="NA"/>
    <s v="NA"/>
    <s v="NA"/>
    <s v="NA"/>
    <x v="1"/>
    <x v="0"/>
    <x v="1"/>
    <x v="0"/>
  </r>
  <r>
    <s v="c99411617a88b5f4a84ba5b6cd7eea01"/>
    <x v="8"/>
    <s v="Alphaproteobacteria"/>
    <s v="Rhizobiales"/>
    <x v="55"/>
    <x v="103"/>
    <x v="0"/>
    <x v="0"/>
    <x v="0"/>
    <x v="0"/>
    <x v="2"/>
    <x v="0"/>
    <x v="36"/>
    <s v="NA"/>
    <s v="NA"/>
    <n v="-0.86875311799999999"/>
    <s v="NA"/>
    <x v="0"/>
    <x v="0"/>
    <x v="0"/>
    <x v="2"/>
  </r>
  <r>
    <s v="cd42cf9dbcd165b203fa2bf11e18ac4b"/>
    <x v="8"/>
    <s v="Gammaproteobacteria"/>
    <s v="Xanthomonadales"/>
    <x v="33"/>
    <x v="104"/>
    <x v="0"/>
    <x v="0"/>
    <x v="0"/>
    <x v="0"/>
    <x v="54"/>
    <x v="2"/>
    <x v="37"/>
    <s v="NA"/>
    <s v="NA"/>
    <s v="NA"/>
    <s v="NA"/>
    <x v="2"/>
    <x v="0"/>
    <x v="2"/>
    <x v="0"/>
  </r>
  <r>
    <s v="d0792b2b0d7cb4184326f12dd7c53c26"/>
    <x v="8"/>
    <s v="Alphaproteobacteria"/>
    <s v="Rhizobiales"/>
    <x v="40"/>
    <x v="105"/>
    <x v="0"/>
    <x v="0"/>
    <x v="0"/>
    <x v="0"/>
    <x v="2"/>
    <x v="37"/>
    <x v="13"/>
    <s v="NA"/>
    <s v="NA"/>
    <s v="NA"/>
    <s v="NA"/>
    <x v="1"/>
    <x v="0"/>
    <x v="1"/>
    <x v="0"/>
  </r>
  <r>
    <s v="d34a359930fa7d16269719f7db660e0a"/>
    <x v="8"/>
    <s v="Gammaproteobacteria"/>
    <s v="Burkholderiales"/>
    <x v="35"/>
    <x v="106"/>
    <x v="0"/>
    <x v="0"/>
    <x v="0"/>
    <x v="0"/>
    <x v="2"/>
    <x v="0"/>
    <x v="38"/>
    <s v="NA"/>
    <s v="NA"/>
    <s v="NA"/>
    <s v="NA"/>
    <x v="1"/>
    <x v="0"/>
    <x v="1"/>
    <x v="0"/>
  </r>
  <r>
    <s v="d5bfa42e61b8ae3b4df2cecbb7d23fe7"/>
    <x v="8"/>
    <s v="Gammaproteobacteria"/>
    <s v="Pseudomonadales"/>
    <x v="45"/>
    <x v="66"/>
    <x v="0"/>
    <x v="0"/>
    <x v="24"/>
    <x v="0"/>
    <x v="55"/>
    <x v="0"/>
    <x v="0"/>
    <s v="NA"/>
    <s v="NA"/>
    <s v="NA"/>
    <s v="NA"/>
    <x v="1"/>
    <x v="2"/>
    <x v="1"/>
    <x v="0"/>
  </r>
  <r>
    <s v="dbe444913c016340fdd0ce9bd2158ccb"/>
    <x v="8"/>
    <s v="Gammaproteobacteria"/>
    <s v="Pseudomonadales"/>
    <x v="45"/>
    <x v="66"/>
    <x v="0"/>
    <x v="0"/>
    <x v="25"/>
    <x v="0"/>
    <x v="56"/>
    <x v="0"/>
    <x v="0"/>
    <s v="NA"/>
    <s v="NA"/>
    <s v="NA"/>
    <s v="NA"/>
    <x v="1"/>
    <x v="2"/>
    <x v="1"/>
    <x v="0"/>
  </r>
  <r>
    <s v="deb8b2f88d2816b2bb9291965c744084"/>
    <x v="8"/>
    <s v="Gammaproteobacteria"/>
    <s v="Burkholderiales"/>
    <x v="35"/>
    <x v="107"/>
    <x v="0"/>
    <x v="0"/>
    <x v="0"/>
    <x v="0"/>
    <x v="15"/>
    <x v="0"/>
    <x v="0"/>
    <s v="NA"/>
    <s v="NA"/>
    <s v="NA"/>
    <s v="NA"/>
    <x v="0"/>
    <x v="0"/>
    <x v="0"/>
    <x v="0"/>
  </r>
  <r>
    <s v="deeccbb7c150767d939db615f0c86483"/>
    <x v="8"/>
    <s v="Gammaproteobacteria"/>
    <s v="Enterobacterales"/>
    <x v="52"/>
    <x v="108"/>
    <x v="0"/>
    <x v="0"/>
    <x v="26"/>
    <x v="0"/>
    <x v="2"/>
    <x v="0"/>
    <x v="0"/>
    <s v="NA"/>
    <s v="NA"/>
    <s v="NA"/>
    <s v="NA"/>
    <x v="1"/>
    <x v="2"/>
    <x v="3"/>
    <x v="0"/>
  </r>
  <r>
    <s v="e1239fdc812b915d559c62a9251b3c60"/>
    <x v="8"/>
    <s v="Gammaproteobacteria"/>
    <s v="Xanthomonadales"/>
    <x v="33"/>
    <x v="109"/>
    <x v="0"/>
    <x v="0"/>
    <x v="0"/>
    <x v="59"/>
    <x v="2"/>
    <x v="0"/>
    <x v="0"/>
    <s v="NA"/>
    <s v="NA"/>
    <s v="NA"/>
    <s v="NA"/>
    <x v="1"/>
    <x v="0"/>
    <x v="1"/>
    <x v="0"/>
  </r>
  <r>
    <s v="e473bfe4ced2bb356f4a024b979e22a9"/>
    <x v="8"/>
    <s v="Alphaproteobacteria"/>
    <s v="Acetobacterales"/>
    <x v="39"/>
    <x v="110"/>
    <x v="0"/>
    <x v="0"/>
    <x v="0"/>
    <x v="0"/>
    <x v="2"/>
    <x v="0"/>
    <x v="14"/>
    <s v="NA"/>
    <s v="NA"/>
    <s v="NA"/>
    <s v="NA"/>
    <x v="1"/>
    <x v="0"/>
    <x v="1"/>
    <x v="0"/>
  </r>
  <r>
    <s v="e64306c05500164cb19ad77a6b897029"/>
    <x v="8"/>
    <s v="Gammaproteobacteria"/>
    <s v="Burkholderiales"/>
    <x v="35"/>
    <x v="100"/>
    <x v="0"/>
    <x v="0"/>
    <x v="27"/>
    <x v="0"/>
    <x v="2"/>
    <x v="38"/>
    <x v="39"/>
    <s v="NA"/>
    <s v="NA"/>
    <s v="NA"/>
    <s v="NA"/>
    <x v="2"/>
    <x v="1"/>
    <x v="1"/>
    <x v="0"/>
  </r>
  <r>
    <s v="e7c9f275786c832873052c0e78d72efc"/>
    <x v="8"/>
    <s v="Gammaproteobacteria"/>
    <s v="Pseudomonadales"/>
    <x v="45"/>
    <x v="66"/>
    <x v="0"/>
    <x v="0"/>
    <x v="0"/>
    <x v="0"/>
    <x v="2"/>
    <x v="0"/>
    <x v="40"/>
    <s v="NA"/>
    <n v="-1.0418493150000001"/>
    <s v="NA"/>
    <s v="NA"/>
    <x v="0"/>
    <x v="0"/>
    <x v="0"/>
    <x v="2"/>
  </r>
  <r>
    <s v="eacb62c027f1b38ff5ed6af750917d01"/>
    <x v="8"/>
    <s v="Gammaproteobacteria"/>
    <s v="Xanthomonadales"/>
    <x v="56"/>
    <x v="111"/>
    <x v="0"/>
    <x v="0"/>
    <x v="28"/>
    <x v="0"/>
    <x v="57"/>
    <x v="0"/>
    <x v="0"/>
    <s v="NA"/>
    <s v="NA"/>
    <s v="NA"/>
    <s v="NA"/>
    <x v="1"/>
    <x v="2"/>
    <x v="1"/>
    <x v="0"/>
  </r>
  <r>
    <s v="eb240c8f80389d24643fc21431ef749a"/>
    <x v="8"/>
    <s v="Gammaproteobacteria"/>
    <s v="Burkholderiales"/>
    <x v="35"/>
    <x v="112"/>
    <x v="0"/>
    <x v="0"/>
    <x v="29"/>
    <x v="0"/>
    <x v="58"/>
    <x v="0"/>
    <x v="0"/>
    <s v="NA"/>
    <s v="NA"/>
    <s v="NA"/>
    <s v="NA"/>
    <x v="1"/>
    <x v="2"/>
    <x v="1"/>
    <x v="0"/>
  </r>
  <r>
    <s v="ec30ea29a925f7e73c47ed5962707026"/>
    <x v="8"/>
    <s v="Gammaproteobacteria"/>
    <s v="Burkholderiales"/>
    <x v="35"/>
    <x v="113"/>
    <x v="0"/>
    <x v="0"/>
    <x v="0"/>
    <x v="0"/>
    <x v="19"/>
    <x v="39"/>
    <x v="41"/>
    <s v="NA"/>
    <s v="NA"/>
    <s v="NA"/>
    <s v="NA"/>
    <x v="0"/>
    <x v="0"/>
    <x v="0"/>
    <x v="0"/>
  </r>
  <r>
    <s v="ef5a2480e55d717d0c565e287f82a473"/>
    <x v="8"/>
    <s v="Alphaproteobacteria"/>
    <s v="Sphingomonadales"/>
    <x v="47"/>
    <x v="114"/>
    <x v="0"/>
    <x v="0"/>
    <x v="0"/>
    <x v="60"/>
    <x v="2"/>
    <x v="0"/>
    <x v="0"/>
    <s v="NA"/>
    <s v="NA"/>
    <s v="NA"/>
    <s v="NA"/>
    <x v="0"/>
    <x v="0"/>
    <x v="0"/>
    <x v="0"/>
  </r>
  <r>
    <s v="efc059f9f9ce149be996c1db1b1d905c"/>
    <x v="8"/>
    <s v="Gammaproteobacteria"/>
    <s v="Pseudomonadales"/>
    <x v="41"/>
    <x v="57"/>
    <x v="0"/>
    <x v="0"/>
    <x v="0"/>
    <x v="61"/>
    <x v="2"/>
    <x v="0"/>
    <x v="0"/>
    <s v="NA"/>
    <s v="NA"/>
    <s v="NA"/>
    <s v="NA"/>
    <x v="0"/>
    <x v="0"/>
    <x v="0"/>
    <x v="0"/>
  </r>
  <r>
    <s v="f2074f0881737743e5c8a8114114dce3"/>
    <x v="8"/>
    <s v="Gammaproteobacteria"/>
    <s v="Pseudomonadales"/>
    <x v="45"/>
    <x v="66"/>
    <x v="0"/>
    <x v="0"/>
    <x v="0"/>
    <x v="0"/>
    <x v="2"/>
    <x v="0"/>
    <x v="0"/>
    <s v="NA"/>
    <s v="NA"/>
    <n v="-0.93016636500000005"/>
    <s v="NA"/>
    <x v="0"/>
    <x v="0"/>
    <x v="3"/>
    <x v="2"/>
  </r>
  <r>
    <s v="f52e34a07ff2e814f50950ea181cb271"/>
    <x v="8"/>
    <s v="Gammaproteobacteria"/>
    <s v="Pseudomonadales"/>
    <x v="41"/>
    <x v="57"/>
    <x v="0"/>
    <x v="0"/>
    <x v="0"/>
    <x v="62"/>
    <x v="2"/>
    <x v="0"/>
    <x v="0"/>
    <s v="NA"/>
    <s v="NA"/>
    <s v="NA"/>
    <s v="NA"/>
    <x v="1"/>
    <x v="0"/>
    <x v="1"/>
    <x v="0"/>
  </r>
  <r>
    <s v="f8dce590f318099b1f8cf3f8e9452a02"/>
    <x v="8"/>
    <s v="Alphaproteobacteria"/>
    <s v="Rhizobiales"/>
    <x v="48"/>
    <x v="115"/>
    <x v="0"/>
    <x v="0"/>
    <x v="0"/>
    <x v="0"/>
    <x v="2"/>
    <x v="0"/>
    <x v="42"/>
    <s v="NA"/>
    <s v="NA"/>
    <s v="NA"/>
    <s v="NA"/>
    <x v="0"/>
    <x v="0"/>
    <x v="0"/>
    <x v="0"/>
  </r>
  <r>
    <s v="f94177d64f0f3dd3b8ddc7282ffeaef0"/>
    <x v="8"/>
    <s v="Gammaproteobacteria"/>
    <s v="Pseudomonadales"/>
    <x v="45"/>
    <x v="66"/>
    <x v="0"/>
    <x v="0"/>
    <x v="0"/>
    <x v="44"/>
    <x v="2"/>
    <x v="0"/>
    <x v="0"/>
    <s v="NA"/>
    <s v="NA"/>
    <s v="NA"/>
    <s v="NA"/>
    <x v="0"/>
    <x v="0"/>
    <x v="0"/>
    <x v="0"/>
  </r>
  <r>
    <s v="f9fc30195b1c357bfb8e1b414e2ac5d4"/>
    <x v="8"/>
    <s v="Gammaproteobacteria"/>
    <s v="Burkholderiales"/>
    <x v="35"/>
    <x v="51"/>
    <x v="0"/>
    <x v="0"/>
    <x v="15"/>
    <x v="0"/>
    <x v="34"/>
    <x v="0"/>
    <x v="0"/>
    <s v="NA"/>
    <s v="NA"/>
    <s v="NA"/>
    <s v="NA"/>
    <x v="1"/>
    <x v="2"/>
    <x v="1"/>
    <x v="0"/>
  </r>
  <r>
    <s v="fca9741d7bcdc137ad78a45a0f50c3b6"/>
    <x v="8"/>
    <s v="Gammaproteobacteria"/>
    <s v="Pseudomonadales"/>
    <x v="45"/>
    <x v="66"/>
    <x v="0"/>
    <x v="0"/>
    <x v="0"/>
    <x v="0"/>
    <x v="59"/>
    <x v="0"/>
    <x v="0"/>
    <s v="NA"/>
    <s v="NA"/>
    <s v="NA"/>
    <s v="NA"/>
    <x v="1"/>
    <x v="0"/>
    <x v="1"/>
    <x v="0"/>
  </r>
  <r>
    <s v="fcd256b87f1e8d151209bdbaba0a9a9d"/>
    <x v="8"/>
    <s v="Gammaproteobacteria"/>
    <s v="Xanthomonadales"/>
    <x v="33"/>
    <x v="49"/>
    <x v="1"/>
    <x v="0"/>
    <x v="0"/>
    <x v="37"/>
    <x v="2"/>
    <x v="40"/>
    <x v="0"/>
    <s v="NA"/>
    <s v="NA"/>
    <s v="NA"/>
    <s v="NA"/>
    <x v="2"/>
    <x v="2"/>
    <x v="2"/>
    <x v="0"/>
  </r>
  <r>
    <s v="fcf8e1b4df73fc951e134cfa0a0758a5"/>
    <x v="8"/>
    <s v="Alphaproteobacteria"/>
    <s v="Geminicoccales"/>
    <x v="57"/>
    <x v="116"/>
    <x v="0"/>
    <x v="0"/>
    <x v="0"/>
    <x v="23"/>
    <x v="2"/>
    <x v="0"/>
    <x v="0"/>
    <s v="NA"/>
    <s v="NA"/>
    <s v="NA"/>
    <s v="NA"/>
    <x v="0"/>
    <x v="0"/>
    <x v="0"/>
    <x v="0"/>
  </r>
  <r>
    <s v="fdc98ace23a34dc8e3a4dfc4f2e9e6b6"/>
    <x v="8"/>
    <s v="Gammaproteobacteria"/>
    <s v="Burkholderiales"/>
    <x v="35"/>
    <x v="51"/>
    <x v="0"/>
    <x v="0"/>
    <x v="0"/>
    <x v="18"/>
    <x v="2"/>
    <x v="0"/>
    <x v="0"/>
    <s v="NA"/>
    <s v="NA"/>
    <s v="NA"/>
    <s v="NA"/>
    <x v="0"/>
    <x v="0"/>
    <x v="0"/>
    <x v="0"/>
  </r>
  <r>
    <s v="3dd3157ed7ddbf7dc91392de6b888fbc"/>
    <x v="9"/>
    <s v="Spirochaetia"/>
    <s v="Treponematales"/>
    <x v="58"/>
    <x v="117"/>
    <x v="0"/>
    <x v="0"/>
    <x v="30"/>
    <x v="0"/>
    <x v="60"/>
    <x v="0"/>
    <x v="0"/>
    <s v="NA"/>
    <s v="NA"/>
    <s v="NA"/>
    <s v="NA"/>
    <x v="1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8D33A-106B-4741-84B3-6F46DCEEA60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F13:EJ18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0">
        <item x="39"/>
        <item x="52"/>
        <item x="17"/>
        <item x="44"/>
        <item x="23"/>
        <item x="54"/>
        <item x="18"/>
        <item x="16"/>
        <item x="46"/>
        <item x="6"/>
        <item x="35"/>
        <item x="29"/>
        <item x="34"/>
        <item x="8"/>
        <item x="10"/>
        <item x="43"/>
        <item x="53"/>
        <item x="19"/>
        <item x="21"/>
        <item x="15"/>
        <item x="3"/>
        <item x="42"/>
        <item x="13"/>
        <item x="57"/>
        <item x="32"/>
        <item x="4"/>
        <item x="51"/>
        <item x="55"/>
        <item x="24"/>
        <item x="49"/>
        <item x="2"/>
        <item x="7"/>
        <item x="41"/>
        <item x="1"/>
        <item x="5"/>
        <item x="20"/>
        <item x="0"/>
        <item x="28"/>
        <item x="22"/>
        <item x="30"/>
        <item x="45"/>
        <item x="48"/>
        <item x="56"/>
        <item x="38"/>
        <item x="36"/>
        <item x="11"/>
        <item x="47"/>
        <item x="14"/>
        <item x="27"/>
        <item x="26"/>
        <item x="31"/>
        <item x="25"/>
        <item x="58"/>
        <item x="12"/>
        <item x="37"/>
        <item x="50"/>
        <item x="9"/>
        <item x="40"/>
        <item x="33"/>
        <item t="default"/>
      </items>
    </pivotField>
    <pivotField showAll="0">
      <items count="119">
        <item x="83"/>
        <item x="113"/>
        <item x="57"/>
        <item x="84"/>
        <item x="30"/>
        <item x="75"/>
        <item x="44"/>
        <item x="39"/>
        <item x="37"/>
        <item x="67"/>
        <item x="95"/>
        <item x="63"/>
        <item x="116"/>
        <item x="55"/>
        <item x="68"/>
        <item x="94"/>
        <item x="31"/>
        <item x="19"/>
        <item x="29"/>
        <item x="7"/>
        <item x="5"/>
        <item x="69"/>
        <item x="87"/>
        <item x="59"/>
        <item x="79"/>
        <item x="50"/>
        <item x="78"/>
        <item x="10"/>
        <item x="25"/>
        <item x="89"/>
        <item x="33"/>
        <item x="27"/>
        <item x="35"/>
        <item x="100"/>
        <item x="11"/>
        <item x="53"/>
        <item x="14"/>
        <item x="21"/>
        <item x="90"/>
        <item x="60"/>
        <item x="110"/>
        <item x="102"/>
        <item x="32"/>
        <item x="82"/>
        <item x="51"/>
        <item x="45"/>
        <item x="4"/>
        <item x="61"/>
        <item x="48"/>
        <item x="3"/>
        <item x="46"/>
        <item x="88"/>
        <item x="115"/>
        <item x="54"/>
        <item x="97"/>
        <item x="73"/>
        <item x="56"/>
        <item x="23"/>
        <item x="24"/>
        <item x="26"/>
        <item x="28"/>
        <item x="106"/>
        <item x="80"/>
        <item x="103"/>
        <item x="38"/>
        <item x="9"/>
        <item x="2"/>
        <item x="36"/>
        <item x="92"/>
        <item x="91"/>
        <item x="76"/>
        <item x="8"/>
        <item x="12"/>
        <item x="1"/>
        <item x="18"/>
        <item x="6"/>
        <item x="114"/>
        <item x="34"/>
        <item x="0"/>
        <item x="43"/>
        <item x="112"/>
        <item x="93"/>
        <item x="17"/>
        <item x="71"/>
        <item x="99"/>
        <item x="65"/>
        <item x="66"/>
        <item x="109"/>
        <item x="22"/>
        <item x="74"/>
        <item x="98"/>
        <item x="111"/>
        <item x="81"/>
        <item x="13"/>
        <item x="105"/>
        <item x="85"/>
        <item x="70"/>
        <item x="64"/>
        <item x="107"/>
        <item x="15"/>
        <item x="62"/>
        <item x="20"/>
        <item x="86"/>
        <item x="117"/>
        <item x="42"/>
        <item x="49"/>
        <item x="41"/>
        <item x="96"/>
        <item x="58"/>
        <item x="52"/>
        <item x="108"/>
        <item x="16"/>
        <item x="47"/>
        <item x="72"/>
        <item x="77"/>
        <item x="101"/>
        <item x="40"/>
        <item x="1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Count of surv_sign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2398E-AE0E-4C11-877D-BCECE867DDA6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V6:CA197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60">
        <item x="39"/>
        <item x="52"/>
        <item x="17"/>
        <item x="44"/>
        <item x="23"/>
        <item x="54"/>
        <item x="18"/>
        <item x="16"/>
        <item x="46"/>
        <item x="6"/>
        <item x="35"/>
        <item x="29"/>
        <item x="34"/>
        <item x="8"/>
        <item x="10"/>
        <item x="43"/>
        <item x="53"/>
        <item x="19"/>
        <item x="21"/>
        <item x="15"/>
        <item x="3"/>
        <item x="42"/>
        <item x="13"/>
        <item x="57"/>
        <item x="32"/>
        <item x="4"/>
        <item x="51"/>
        <item x="55"/>
        <item x="24"/>
        <item x="49"/>
        <item x="2"/>
        <item x="7"/>
        <item x="41"/>
        <item x="1"/>
        <item x="5"/>
        <item x="20"/>
        <item x="0"/>
        <item x="28"/>
        <item x="22"/>
        <item x="30"/>
        <item x="45"/>
        <item x="48"/>
        <item x="56"/>
        <item x="38"/>
        <item x="36"/>
        <item x="11"/>
        <item x="47"/>
        <item x="14"/>
        <item x="27"/>
        <item x="26"/>
        <item x="31"/>
        <item x="25"/>
        <item x="58"/>
        <item x="12"/>
        <item x="37"/>
        <item x="50"/>
        <item x="9"/>
        <item x="40"/>
        <item x="33"/>
        <item t="default"/>
      </items>
    </pivotField>
    <pivotField axis="axisRow" showAll="0">
      <items count="119">
        <item x="83"/>
        <item x="113"/>
        <item x="57"/>
        <item x="84"/>
        <item x="30"/>
        <item x="75"/>
        <item x="44"/>
        <item x="39"/>
        <item x="37"/>
        <item x="67"/>
        <item x="95"/>
        <item x="63"/>
        <item x="116"/>
        <item x="55"/>
        <item x="68"/>
        <item x="94"/>
        <item x="31"/>
        <item x="19"/>
        <item x="29"/>
        <item x="7"/>
        <item x="5"/>
        <item x="69"/>
        <item x="87"/>
        <item x="59"/>
        <item x="79"/>
        <item x="50"/>
        <item x="78"/>
        <item x="10"/>
        <item x="25"/>
        <item x="89"/>
        <item x="33"/>
        <item x="27"/>
        <item x="35"/>
        <item x="100"/>
        <item x="11"/>
        <item x="53"/>
        <item x="14"/>
        <item x="21"/>
        <item x="90"/>
        <item x="60"/>
        <item x="110"/>
        <item x="102"/>
        <item x="32"/>
        <item x="82"/>
        <item x="51"/>
        <item x="45"/>
        <item x="4"/>
        <item x="61"/>
        <item x="48"/>
        <item x="3"/>
        <item x="46"/>
        <item x="88"/>
        <item x="115"/>
        <item x="54"/>
        <item x="97"/>
        <item x="73"/>
        <item x="56"/>
        <item x="23"/>
        <item x="24"/>
        <item x="26"/>
        <item x="28"/>
        <item x="106"/>
        <item x="80"/>
        <item x="103"/>
        <item x="38"/>
        <item x="9"/>
        <item x="2"/>
        <item x="36"/>
        <item x="92"/>
        <item x="91"/>
        <item x="76"/>
        <item x="8"/>
        <item x="12"/>
        <item x="1"/>
        <item x="18"/>
        <item x="6"/>
        <item x="114"/>
        <item x="34"/>
        <item x="0"/>
        <item x="43"/>
        <item x="112"/>
        <item x="93"/>
        <item x="17"/>
        <item x="71"/>
        <item x="99"/>
        <item x="65"/>
        <item x="66"/>
        <item x="109"/>
        <item x="22"/>
        <item x="74"/>
        <item x="98"/>
        <item x="111"/>
        <item x="81"/>
        <item x="13"/>
        <item x="105"/>
        <item x="85"/>
        <item x="70"/>
        <item x="64"/>
        <item x="107"/>
        <item x="15"/>
        <item x="62"/>
        <item x="20"/>
        <item x="86"/>
        <item x="117"/>
        <item x="42"/>
        <item x="49"/>
        <item x="41"/>
        <item x="96"/>
        <item x="58"/>
        <item x="52"/>
        <item x="108"/>
        <item x="16"/>
        <item x="47"/>
        <item x="72"/>
        <item x="77"/>
        <item x="101"/>
        <item x="40"/>
        <item x="1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  <pivotField showAll="0"/>
  </pivotFields>
  <rowFields count="3">
    <field x="1"/>
    <field x="4"/>
    <field x="5"/>
  </rowFields>
  <rowItems count="190">
    <i>
      <x/>
    </i>
    <i r="1">
      <x v="36"/>
    </i>
    <i r="2">
      <x v="78"/>
    </i>
    <i>
      <x v="1"/>
    </i>
    <i r="1">
      <x v="9"/>
    </i>
    <i r="2">
      <x v="19"/>
    </i>
    <i r="1">
      <x v="13"/>
    </i>
    <i r="2">
      <x v="27"/>
    </i>
    <i r="1">
      <x v="20"/>
    </i>
    <i r="2">
      <x v="46"/>
    </i>
    <i r="1">
      <x v="25"/>
    </i>
    <i r="2">
      <x v="20"/>
    </i>
    <i r="2">
      <x v="72"/>
    </i>
    <i r="1">
      <x v="30"/>
    </i>
    <i r="2">
      <x v="49"/>
    </i>
    <i r="2">
      <x v="66"/>
    </i>
    <i r="1">
      <x v="31"/>
    </i>
    <i r="2">
      <x v="71"/>
    </i>
    <i r="1">
      <x v="33"/>
    </i>
    <i r="2">
      <x v="34"/>
    </i>
    <i r="2">
      <x v="65"/>
    </i>
    <i r="2">
      <x v="73"/>
    </i>
    <i r="2">
      <x v="93"/>
    </i>
    <i r="1">
      <x v="34"/>
    </i>
    <i r="2">
      <x v="75"/>
    </i>
    <i>
      <x v="2"/>
    </i>
    <i r="1">
      <x v="14"/>
    </i>
    <i r="2">
      <x v="60"/>
    </i>
    <i r="2">
      <x v="74"/>
    </i>
    <i r="2">
      <x v="88"/>
    </i>
    <i r="2">
      <x v="99"/>
    </i>
    <i r="2">
      <x v="111"/>
    </i>
    <i r="1">
      <x v="19"/>
    </i>
    <i r="2">
      <x v="59"/>
    </i>
    <i r="1">
      <x v="22"/>
    </i>
    <i r="2">
      <x v="57"/>
    </i>
    <i r="1">
      <x v="45"/>
    </i>
    <i r="2">
      <x v="82"/>
    </i>
    <i r="2">
      <x v="101"/>
    </i>
    <i r="1">
      <x v="47"/>
    </i>
    <i r="2">
      <x v="58"/>
    </i>
    <i r="1">
      <x v="53"/>
    </i>
    <i r="2">
      <x v="17"/>
    </i>
    <i r="1">
      <x v="56"/>
    </i>
    <i r="2">
      <x v="28"/>
    </i>
    <i r="2">
      <x v="31"/>
    </i>
    <i r="2">
      <x v="36"/>
    </i>
    <i r="2">
      <x v="37"/>
    </i>
    <i>
      <x v="3"/>
    </i>
    <i r="1">
      <x v="7"/>
    </i>
    <i r="2">
      <x v="18"/>
    </i>
    <i>
      <x v="4"/>
    </i>
    <i r="1">
      <x v="2"/>
    </i>
    <i r="2">
      <x v="4"/>
    </i>
    <i>
      <x v="5"/>
    </i>
    <i r="1">
      <x v="4"/>
    </i>
    <i r="2">
      <x v="6"/>
    </i>
    <i r="2">
      <x v="8"/>
    </i>
    <i r="1">
      <x v="6"/>
    </i>
    <i r="2">
      <x v="16"/>
    </i>
    <i r="2">
      <x v="42"/>
    </i>
    <i r="2">
      <x v="116"/>
    </i>
    <i r="1">
      <x v="11"/>
    </i>
    <i r="2">
      <x v="16"/>
    </i>
    <i r="1">
      <x v="17"/>
    </i>
    <i r="2">
      <x v="30"/>
    </i>
    <i r="1">
      <x v="18"/>
    </i>
    <i r="2">
      <x v="32"/>
    </i>
    <i r="2">
      <x v="45"/>
    </i>
    <i r="1">
      <x v="28"/>
    </i>
    <i r="2">
      <x v="64"/>
    </i>
    <i r="1">
      <x v="35"/>
    </i>
    <i r="2">
      <x v="77"/>
    </i>
    <i r="1">
      <x v="37"/>
    </i>
    <i r="2">
      <x v="79"/>
    </i>
    <i r="1">
      <x v="38"/>
    </i>
    <i r="2">
      <x v="67"/>
    </i>
    <i r="1">
      <x v="48"/>
    </i>
    <i r="2">
      <x v="104"/>
    </i>
    <i r="1">
      <x v="49"/>
    </i>
    <i r="2">
      <x v="106"/>
    </i>
    <i r="1">
      <x v="51"/>
    </i>
    <i r="2">
      <x v="7"/>
    </i>
    <i>
      <x v="6"/>
    </i>
    <i r="1">
      <x v="39"/>
    </i>
    <i r="2">
      <x v="50"/>
    </i>
    <i>
      <x v="7"/>
    </i>
    <i r="1">
      <x v="24"/>
    </i>
    <i r="2">
      <x v="48"/>
    </i>
    <i r="1">
      <x v="50"/>
    </i>
    <i r="2">
      <x v="112"/>
    </i>
    <i>
      <x v="8"/>
    </i>
    <i r="1">
      <x/>
    </i>
    <i r="2">
      <x v="13"/>
    </i>
    <i r="2">
      <x v="40"/>
    </i>
    <i r="2">
      <x v="95"/>
    </i>
    <i r="2">
      <x v="96"/>
    </i>
    <i r="2">
      <x v="97"/>
    </i>
    <i r="1">
      <x v="1"/>
    </i>
    <i r="2">
      <x v="3"/>
    </i>
    <i r="2">
      <x v="41"/>
    </i>
    <i r="2">
      <x v="84"/>
    </i>
    <i r="2">
      <x v="110"/>
    </i>
    <i r="1">
      <x v="3"/>
    </i>
    <i r="2">
      <x v="85"/>
    </i>
    <i r="1">
      <x v="5"/>
    </i>
    <i r="2">
      <x v="15"/>
    </i>
    <i r="1">
      <x v="8"/>
    </i>
    <i r="2">
      <x v="21"/>
    </i>
    <i r="2">
      <x v="43"/>
    </i>
    <i r="2">
      <x v="69"/>
    </i>
    <i r="2">
      <x v="92"/>
    </i>
    <i r="1">
      <x v="10"/>
    </i>
    <i r="2">
      <x/>
    </i>
    <i r="2">
      <x v="1"/>
    </i>
    <i r="2">
      <x v="10"/>
    </i>
    <i r="2">
      <x v="24"/>
    </i>
    <i r="2">
      <x v="33"/>
    </i>
    <i r="2">
      <x v="44"/>
    </i>
    <i r="2">
      <x v="61"/>
    </i>
    <i r="2">
      <x v="68"/>
    </i>
    <i r="2">
      <x v="80"/>
    </i>
    <i r="2">
      <x v="98"/>
    </i>
    <i r="2">
      <x v="107"/>
    </i>
    <i r="2">
      <x v="113"/>
    </i>
    <i r="1">
      <x v="12"/>
    </i>
    <i r="2">
      <x v="14"/>
    </i>
    <i r="2">
      <x v="23"/>
    </i>
    <i r="2">
      <x v="25"/>
    </i>
    <i r="2">
      <x v="83"/>
    </i>
    <i r="1">
      <x v="15"/>
    </i>
    <i r="2">
      <x v="11"/>
    </i>
    <i r="2">
      <x v="115"/>
    </i>
    <i r="1">
      <x v="16"/>
    </i>
    <i r="2">
      <x v="29"/>
    </i>
    <i r="1">
      <x v="21"/>
    </i>
    <i r="2">
      <x v="26"/>
    </i>
    <i r="2">
      <x v="38"/>
    </i>
    <i r="2">
      <x v="39"/>
    </i>
    <i r="2">
      <x v="47"/>
    </i>
    <i r="2">
      <x v="81"/>
    </i>
    <i r="2">
      <x v="100"/>
    </i>
    <i r="1">
      <x v="23"/>
    </i>
    <i r="2">
      <x v="12"/>
    </i>
    <i r="1">
      <x v="26"/>
    </i>
    <i r="2">
      <x v="62"/>
    </i>
    <i r="1">
      <x v="27"/>
    </i>
    <i r="2">
      <x v="63"/>
    </i>
    <i r="1">
      <x v="29"/>
    </i>
    <i r="2">
      <x v="70"/>
    </i>
    <i r="1">
      <x v="32"/>
    </i>
    <i r="2">
      <x v="2"/>
    </i>
    <i r="1">
      <x v="40"/>
    </i>
    <i r="2">
      <x v="51"/>
    </i>
    <i r="2">
      <x v="86"/>
    </i>
    <i r="1">
      <x v="41"/>
    </i>
    <i r="2">
      <x v="5"/>
    </i>
    <i r="2">
      <x v="52"/>
    </i>
    <i r="2">
      <x v="89"/>
    </i>
    <i r="1">
      <x v="42"/>
    </i>
    <i r="2">
      <x v="91"/>
    </i>
    <i r="1">
      <x v="43"/>
    </i>
    <i r="2">
      <x v="53"/>
    </i>
    <i r="1">
      <x v="44"/>
    </i>
    <i r="2">
      <x v="54"/>
    </i>
    <i r="2">
      <x v="108"/>
    </i>
    <i r="2">
      <x v="109"/>
    </i>
    <i r="1">
      <x v="46"/>
    </i>
    <i r="2">
      <x v="55"/>
    </i>
    <i r="2">
      <x v="76"/>
    </i>
    <i r="2">
      <x v="90"/>
    </i>
    <i r="2">
      <x v="102"/>
    </i>
    <i r="1">
      <x v="54"/>
    </i>
    <i r="2">
      <x v="35"/>
    </i>
    <i r="1">
      <x v="55"/>
    </i>
    <i r="2">
      <x v="114"/>
    </i>
    <i r="1">
      <x v="57"/>
    </i>
    <i r="2">
      <x v="9"/>
    </i>
    <i r="2">
      <x v="22"/>
    </i>
    <i r="2">
      <x v="56"/>
    </i>
    <i r="2">
      <x v="94"/>
    </i>
    <i r="1">
      <x v="58"/>
    </i>
    <i r="2">
      <x v="56"/>
    </i>
    <i r="2">
      <x v="87"/>
    </i>
    <i r="2">
      <x v="105"/>
    </i>
    <i r="2">
      <x v="117"/>
    </i>
    <i>
      <x v="9"/>
    </i>
    <i r="1">
      <x v="52"/>
    </i>
    <i r="2">
      <x v="10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up_sign" fld="19" subtotal="count" baseField="0" baseItem="0"/>
  </dataFields>
  <formats count="6">
    <format dxfId="48">
      <pivotArea collapsedLevelsAreSubtotals="1" fieldPosition="0">
        <references count="3">
          <reference field="1" count="1" selected="0">
            <x v="1"/>
          </reference>
          <reference field="4" count="1" selected="0">
            <x v="20"/>
          </reference>
          <reference field="5" count="1">
            <x v="46"/>
          </reference>
        </references>
      </pivotArea>
    </format>
    <format dxfId="47">
      <pivotArea dataOnly="0" labelOnly="1" fieldPosition="0">
        <references count="3">
          <reference field="1" count="1" selected="0">
            <x v="1"/>
          </reference>
          <reference field="4" count="1" selected="0">
            <x v="20"/>
          </reference>
          <reference field="5" count="1">
            <x v="46"/>
          </reference>
        </references>
      </pivotArea>
    </format>
    <format dxfId="39">
      <pivotArea collapsedLevelsAreSubtotals="1" fieldPosition="0">
        <references count="3">
          <reference field="1" count="1" selected="0">
            <x v="1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38">
      <pivotArea dataOnly="0" labelOnly="1" fieldPosition="0">
        <references count="3">
          <reference field="1" count="1" selected="0">
            <x v="1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29">
      <pivotArea collapsedLevelsAreSubtotals="1" fieldPosition="0">
        <references count="2">
          <reference field="1" count="1" selected="0">
            <x v="2"/>
          </reference>
          <reference field="4" count="1">
            <x v="19"/>
          </reference>
        </references>
      </pivotArea>
    </format>
    <format dxfId="28">
      <pivotArea dataOnly="0" labelOnly="1" fieldPosition="0">
        <references count="2">
          <reference field="1" count="1" selected="0">
            <x v="2"/>
          </reference>
          <reference field="4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B79C9-9E2A-4BD6-8A42-2E3D2AD96DD5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O42:DR79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21">
        <item h="1" x="8"/>
        <item h="1" x="7"/>
        <item h="1" x="13"/>
        <item h="1" x="16"/>
        <item h="1" x="3"/>
        <item h="1" x="2"/>
        <item h="1" x="10"/>
        <item h="1" x="15"/>
        <item h="1" x="4"/>
        <item h="1" x="11"/>
        <item h="1" x="14"/>
        <item h="1" x="17"/>
        <item h="1" x="19"/>
        <item h="1" x="5"/>
        <item x="18"/>
        <item x="12"/>
        <item x="6"/>
        <item x="9"/>
        <item x="1"/>
        <item h="1" x="0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32">
        <item h="1" x="9"/>
        <item h="1" x="10"/>
        <item h="1" x="22"/>
        <item h="1" x="27"/>
        <item h="1" x="14"/>
        <item h="1" x="11"/>
        <item h="1" x="6"/>
        <item h="1" x="13"/>
        <item x="23"/>
        <item x="20"/>
        <item x="7"/>
        <item x="30"/>
        <item x="19"/>
        <item x="4"/>
        <item x="16"/>
        <item x="18"/>
        <item x="8"/>
        <item x="21"/>
        <item x="5"/>
        <item x="17"/>
        <item x="1"/>
        <item x="15"/>
        <item x="28"/>
        <item x="29"/>
        <item x="25"/>
        <item x="24"/>
        <item x="3"/>
        <item x="26"/>
        <item x="12"/>
        <item x="2"/>
        <item h="1" x="0"/>
        <item t="default"/>
      </items>
    </pivotField>
    <pivotField showAll="0"/>
    <pivotField axis="axisRow" dataField="1" showAll="0">
      <items count="62">
        <item h="1" x="49"/>
        <item h="1" x="54"/>
        <item h="1" x="9"/>
        <item h="1" x="25"/>
        <item h="1" x="15"/>
        <item h="1" x="41"/>
        <item h="1" x="19"/>
        <item h="1" x="13"/>
        <item h="1" x="22"/>
        <item h="1" x="12"/>
        <item h="1" x="0"/>
        <item h="1" x="28"/>
        <item h="1" x="52"/>
        <item h="1" x="29"/>
        <item h="1" x="5"/>
        <item h="1" x="39"/>
        <item h="1" x="27"/>
        <item h="1" x="10"/>
        <item h="1" x="31"/>
        <item h="1" x="6"/>
        <item h="1" x="47"/>
        <item h="1" x="33"/>
        <item h="1" x="36"/>
        <item h="1" x="50"/>
        <item h="1" x="43"/>
        <item x="37"/>
        <item x="42"/>
        <item x="21"/>
        <item x="60"/>
        <item x="51"/>
        <item x="16"/>
        <item x="7"/>
        <item x="35"/>
        <item x="48"/>
        <item x="1"/>
        <item x="23"/>
        <item x="53"/>
        <item x="18"/>
        <item x="44"/>
        <item x="30"/>
        <item x="24"/>
        <item x="34"/>
        <item x="4"/>
        <item x="57"/>
        <item x="58"/>
        <item x="56"/>
        <item x="46"/>
        <item x="45"/>
        <item x="59"/>
        <item x="55"/>
        <item x="20"/>
        <item x="11"/>
        <item x="3"/>
        <item x="40"/>
        <item x="32"/>
        <item x="14"/>
        <item x="38"/>
        <item x="8"/>
        <item x="26"/>
        <item x="17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</pivotFields>
  <rowFields count="1">
    <field x="10"/>
  </rowFields>
  <rowItems count="3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9"/>
  </colFields>
  <colItems count="3">
    <i>
      <x/>
    </i>
    <i>
      <x v="3"/>
    </i>
    <i t="grand">
      <x/>
    </i>
  </colItems>
  <dataFields count="1">
    <dataField name="Count of dad_pup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EB71-CC4E-45B1-9608-441A448894D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6:BH197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60">
        <item x="39"/>
        <item x="52"/>
        <item x="17"/>
        <item x="44"/>
        <item x="23"/>
        <item x="54"/>
        <item x="18"/>
        <item x="16"/>
        <item x="46"/>
        <item x="6"/>
        <item x="35"/>
        <item x="29"/>
        <item x="34"/>
        <item x="8"/>
        <item x="10"/>
        <item x="43"/>
        <item x="53"/>
        <item x="19"/>
        <item x="21"/>
        <item x="15"/>
        <item x="3"/>
        <item x="42"/>
        <item x="13"/>
        <item x="57"/>
        <item x="32"/>
        <item x="4"/>
        <item x="51"/>
        <item x="55"/>
        <item x="24"/>
        <item x="49"/>
        <item x="2"/>
        <item x="7"/>
        <item x="41"/>
        <item x="1"/>
        <item x="5"/>
        <item x="20"/>
        <item x="0"/>
        <item x="28"/>
        <item x="22"/>
        <item x="30"/>
        <item x="45"/>
        <item x="48"/>
        <item x="56"/>
        <item x="38"/>
        <item x="36"/>
        <item x="11"/>
        <item x="47"/>
        <item x="14"/>
        <item x="27"/>
        <item x="26"/>
        <item x="31"/>
        <item x="25"/>
        <item x="58"/>
        <item x="12"/>
        <item x="37"/>
        <item x="50"/>
        <item x="9"/>
        <item x="40"/>
        <item x="33"/>
        <item t="default"/>
      </items>
    </pivotField>
    <pivotField axis="axisRow" showAll="0">
      <items count="119">
        <item x="83"/>
        <item x="113"/>
        <item x="57"/>
        <item x="84"/>
        <item x="30"/>
        <item x="75"/>
        <item x="44"/>
        <item x="39"/>
        <item x="37"/>
        <item x="67"/>
        <item x="95"/>
        <item x="63"/>
        <item x="116"/>
        <item x="55"/>
        <item x="68"/>
        <item x="94"/>
        <item x="31"/>
        <item x="19"/>
        <item x="29"/>
        <item x="7"/>
        <item x="5"/>
        <item x="69"/>
        <item x="87"/>
        <item x="59"/>
        <item x="79"/>
        <item x="50"/>
        <item x="78"/>
        <item x="10"/>
        <item x="25"/>
        <item x="89"/>
        <item x="33"/>
        <item x="27"/>
        <item x="35"/>
        <item x="100"/>
        <item x="11"/>
        <item x="53"/>
        <item x="14"/>
        <item x="21"/>
        <item x="90"/>
        <item x="60"/>
        <item x="110"/>
        <item x="102"/>
        <item x="32"/>
        <item x="82"/>
        <item x="51"/>
        <item x="45"/>
        <item x="4"/>
        <item x="61"/>
        <item x="48"/>
        <item x="3"/>
        <item x="46"/>
        <item x="88"/>
        <item x="115"/>
        <item x="54"/>
        <item x="97"/>
        <item x="73"/>
        <item x="56"/>
        <item x="23"/>
        <item x="24"/>
        <item x="26"/>
        <item x="28"/>
        <item x="106"/>
        <item x="80"/>
        <item x="103"/>
        <item x="38"/>
        <item x="9"/>
        <item x="2"/>
        <item x="36"/>
        <item x="92"/>
        <item x="91"/>
        <item x="76"/>
        <item x="8"/>
        <item x="12"/>
        <item x="1"/>
        <item x="18"/>
        <item x="6"/>
        <item x="114"/>
        <item x="34"/>
        <item x="0"/>
        <item x="43"/>
        <item x="112"/>
        <item x="93"/>
        <item x="17"/>
        <item x="71"/>
        <item x="99"/>
        <item x="65"/>
        <item x="66"/>
        <item x="109"/>
        <item x="22"/>
        <item x="74"/>
        <item x="98"/>
        <item x="111"/>
        <item x="81"/>
        <item x="13"/>
        <item x="105"/>
        <item x="85"/>
        <item x="70"/>
        <item x="64"/>
        <item x="107"/>
        <item x="15"/>
        <item x="62"/>
        <item x="20"/>
        <item x="86"/>
        <item x="117"/>
        <item x="42"/>
        <item x="49"/>
        <item x="41"/>
        <item x="96"/>
        <item x="58"/>
        <item x="52"/>
        <item x="108"/>
        <item x="16"/>
        <item x="47"/>
        <item x="72"/>
        <item x="77"/>
        <item x="101"/>
        <item x="40"/>
        <item x="104"/>
        <item t="default"/>
      </items>
    </pivotField>
    <pivotField showAll="0">
      <items count="21">
        <item x="8"/>
        <item x="7"/>
        <item x="13"/>
        <item x="16"/>
        <item x="3"/>
        <item x="2"/>
        <item x="10"/>
        <item x="15"/>
        <item x="4"/>
        <item x="11"/>
        <item x="14"/>
        <item x="17"/>
        <item x="19"/>
        <item x="5"/>
        <item x="18"/>
        <item x="12"/>
        <item x="6"/>
        <item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</pivotFields>
  <rowFields count="3">
    <field x="1"/>
    <field x="4"/>
    <field x="5"/>
  </rowFields>
  <rowItems count="190">
    <i>
      <x/>
    </i>
    <i r="1">
      <x v="36"/>
    </i>
    <i r="2">
      <x v="78"/>
    </i>
    <i>
      <x v="1"/>
    </i>
    <i r="1">
      <x v="9"/>
    </i>
    <i r="2">
      <x v="19"/>
    </i>
    <i r="1">
      <x v="13"/>
    </i>
    <i r="2">
      <x v="27"/>
    </i>
    <i r="1">
      <x v="20"/>
    </i>
    <i r="2">
      <x v="46"/>
    </i>
    <i r="1">
      <x v="25"/>
    </i>
    <i r="2">
      <x v="20"/>
    </i>
    <i r="2">
      <x v="72"/>
    </i>
    <i r="1">
      <x v="30"/>
    </i>
    <i r="2">
      <x v="49"/>
    </i>
    <i r="2">
      <x v="66"/>
    </i>
    <i r="1">
      <x v="31"/>
    </i>
    <i r="2">
      <x v="71"/>
    </i>
    <i r="1">
      <x v="33"/>
    </i>
    <i r="2">
      <x v="34"/>
    </i>
    <i r="2">
      <x v="65"/>
    </i>
    <i r="2">
      <x v="73"/>
    </i>
    <i r="2">
      <x v="93"/>
    </i>
    <i r="1">
      <x v="34"/>
    </i>
    <i r="2">
      <x v="75"/>
    </i>
    <i>
      <x v="2"/>
    </i>
    <i r="1">
      <x v="14"/>
    </i>
    <i r="2">
      <x v="60"/>
    </i>
    <i r="2">
      <x v="74"/>
    </i>
    <i r="2">
      <x v="88"/>
    </i>
    <i r="2">
      <x v="99"/>
    </i>
    <i r="2">
      <x v="111"/>
    </i>
    <i r="1">
      <x v="19"/>
    </i>
    <i r="2">
      <x v="59"/>
    </i>
    <i r="1">
      <x v="22"/>
    </i>
    <i r="2">
      <x v="57"/>
    </i>
    <i r="1">
      <x v="45"/>
    </i>
    <i r="2">
      <x v="82"/>
    </i>
    <i r="2">
      <x v="101"/>
    </i>
    <i r="1">
      <x v="47"/>
    </i>
    <i r="2">
      <x v="58"/>
    </i>
    <i r="1">
      <x v="53"/>
    </i>
    <i r="2">
      <x v="17"/>
    </i>
    <i r="1">
      <x v="56"/>
    </i>
    <i r="2">
      <x v="28"/>
    </i>
    <i r="2">
      <x v="31"/>
    </i>
    <i r="2">
      <x v="36"/>
    </i>
    <i r="2">
      <x v="37"/>
    </i>
    <i>
      <x v="3"/>
    </i>
    <i r="1">
      <x v="7"/>
    </i>
    <i r="2">
      <x v="18"/>
    </i>
    <i>
      <x v="4"/>
    </i>
    <i r="1">
      <x v="2"/>
    </i>
    <i r="2">
      <x v="4"/>
    </i>
    <i>
      <x v="5"/>
    </i>
    <i r="1">
      <x v="4"/>
    </i>
    <i r="2">
      <x v="6"/>
    </i>
    <i r="2">
      <x v="8"/>
    </i>
    <i r="1">
      <x v="6"/>
    </i>
    <i r="2">
      <x v="16"/>
    </i>
    <i r="2">
      <x v="42"/>
    </i>
    <i r="2">
      <x v="116"/>
    </i>
    <i r="1">
      <x v="11"/>
    </i>
    <i r="2">
      <x v="16"/>
    </i>
    <i r="1">
      <x v="17"/>
    </i>
    <i r="2">
      <x v="30"/>
    </i>
    <i r="1">
      <x v="18"/>
    </i>
    <i r="2">
      <x v="32"/>
    </i>
    <i r="2">
      <x v="45"/>
    </i>
    <i r="1">
      <x v="28"/>
    </i>
    <i r="2">
      <x v="64"/>
    </i>
    <i r="1">
      <x v="35"/>
    </i>
    <i r="2">
      <x v="77"/>
    </i>
    <i r="1">
      <x v="37"/>
    </i>
    <i r="2">
      <x v="79"/>
    </i>
    <i r="1">
      <x v="38"/>
    </i>
    <i r="2">
      <x v="67"/>
    </i>
    <i r="1">
      <x v="48"/>
    </i>
    <i r="2">
      <x v="104"/>
    </i>
    <i r="1">
      <x v="49"/>
    </i>
    <i r="2">
      <x v="106"/>
    </i>
    <i r="1">
      <x v="51"/>
    </i>
    <i r="2">
      <x v="7"/>
    </i>
    <i>
      <x v="6"/>
    </i>
    <i r="1">
      <x v="39"/>
    </i>
    <i r="2">
      <x v="50"/>
    </i>
    <i>
      <x v="7"/>
    </i>
    <i r="1">
      <x v="24"/>
    </i>
    <i r="2">
      <x v="48"/>
    </i>
    <i r="1">
      <x v="50"/>
    </i>
    <i r="2">
      <x v="112"/>
    </i>
    <i>
      <x v="8"/>
    </i>
    <i r="1">
      <x/>
    </i>
    <i r="2">
      <x v="13"/>
    </i>
    <i r="2">
      <x v="40"/>
    </i>
    <i r="2">
      <x v="95"/>
    </i>
    <i r="2">
      <x v="96"/>
    </i>
    <i r="2">
      <x v="97"/>
    </i>
    <i r="1">
      <x v="1"/>
    </i>
    <i r="2">
      <x v="3"/>
    </i>
    <i r="2">
      <x v="41"/>
    </i>
    <i r="2">
      <x v="84"/>
    </i>
    <i r="2">
      <x v="110"/>
    </i>
    <i r="1">
      <x v="3"/>
    </i>
    <i r="2">
      <x v="85"/>
    </i>
    <i r="1">
      <x v="5"/>
    </i>
    <i r="2">
      <x v="15"/>
    </i>
    <i r="1">
      <x v="8"/>
    </i>
    <i r="2">
      <x v="21"/>
    </i>
    <i r="2">
      <x v="43"/>
    </i>
    <i r="2">
      <x v="69"/>
    </i>
    <i r="2">
      <x v="92"/>
    </i>
    <i r="1">
      <x v="10"/>
    </i>
    <i r="2">
      <x/>
    </i>
    <i r="2">
      <x v="1"/>
    </i>
    <i r="2">
      <x v="10"/>
    </i>
    <i r="2">
      <x v="24"/>
    </i>
    <i r="2">
      <x v="33"/>
    </i>
    <i r="2">
      <x v="44"/>
    </i>
    <i r="2">
      <x v="61"/>
    </i>
    <i r="2">
      <x v="68"/>
    </i>
    <i r="2">
      <x v="80"/>
    </i>
    <i r="2">
      <x v="98"/>
    </i>
    <i r="2">
      <x v="107"/>
    </i>
    <i r="2">
      <x v="113"/>
    </i>
    <i r="1">
      <x v="12"/>
    </i>
    <i r="2">
      <x v="14"/>
    </i>
    <i r="2">
      <x v="23"/>
    </i>
    <i r="2">
      <x v="25"/>
    </i>
    <i r="2">
      <x v="83"/>
    </i>
    <i r="1">
      <x v="15"/>
    </i>
    <i r="2">
      <x v="11"/>
    </i>
    <i r="2">
      <x v="115"/>
    </i>
    <i r="1">
      <x v="16"/>
    </i>
    <i r="2">
      <x v="29"/>
    </i>
    <i r="1">
      <x v="21"/>
    </i>
    <i r="2">
      <x v="26"/>
    </i>
    <i r="2">
      <x v="38"/>
    </i>
    <i r="2">
      <x v="39"/>
    </i>
    <i r="2">
      <x v="47"/>
    </i>
    <i r="2">
      <x v="81"/>
    </i>
    <i r="2">
      <x v="100"/>
    </i>
    <i r="1">
      <x v="23"/>
    </i>
    <i r="2">
      <x v="12"/>
    </i>
    <i r="1">
      <x v="26"/>
    </i>
    <i r="2">
      <x v="62"/>
    </i>
    <i r="1">
      <x v="27"/>
    </i>
    <i r="2">
      <x v="63"/>
    </i>
    <i r="1">
      <x v="29"/>
    </i>
    <i r="2">
      <x v="70"/>
    </i>
    <i r="1">
      <x v="32"/>
    </i>
    <i r="2">
      <x v="2"/>
    </i>
    <i r="1">
      <x v="40"/>
    </i>
    <i r="2">
      <x v="51"/>
    </i>
    <i r="2">
      <x v="86"/>
    </i>
    <i r="1">
      <x v="41"/>
    </i>
    <i r="2">
      <x v="5"/>
    </i>
    <i r="2">
      <x v="52"/>
    </i>
    <i r="2">
      <x v="89"/>
    </i>
    <i r="1">
      <x v="42"/>
    </i>
    <i r="2">
      <x v="91"/>
    </i>
    <i r="1">
      <x v="43"/>
    </i>
    <i r="2">
      <x v="53"/>
    </i>
    <i r="1">
      <x v="44"/>
    </i>
    <i r="2">
      <x v="54"/>
    </i>
    <i r="2">
      <x v="108"/>
    </i>
    <i r="2">
      <x v="109"/>
    </i>
    <i r="1">
      <x v="46"/>
    </i>
    <i r="2">
      <x v="55"/>
    </i>
    <i r="2">
      <x v="76"/>
    </i>
    <i r="2">
      <x v="90"/>
    </i>
    <i r="2">
      <x v="102"/>
    </i>
    <i r="1">
      <x v="54"/>
    </i>
    <i r="2">
      <x v="35"/>
    </i>
    <i r="1">
      <x v="55"/>
    </i>
    <i r="2">
      <x v="114"/>
    </i>
    <i r="1">
      <x v="57"/>
    </i>
    <i r="2">
      <x v="9"/>
    </i>
    <i r="2">
      <x v="22"/>
    </i>
    <i r="2">
      <x v="56"/>
    </i>
    <i r="2">
      <x v="94"/>
    </i>
    <i r="1">
      <x v="58"/>
    </i>
    <i r="2">
      <x v="56"/>
    </i>
    <i r="2">
      <x v="87"/>
    </i>
    <i r="2">
      <x v="105"/>
    </i>
    <i r="2">
      <x v="117"/>
    </i>
    <i>
      <x v="9"/>
    </i>
    <i r="1">
      <x v="52"/>
    </i>
    <i r="2">
      <x v="103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hatch_sign" fld="18" subtotal="count" baseField="0" baseItem="0"/>
  </dataFields>
  <formats count="6">
    <format dxfId="46">
      <pivotArea collapsedLevelsAreSubtotals="1" fieldPosition="0">
        <references count="3">
          <reference field="1" count="1" selected="0">
            <x v="1"/>
          </reference>
          <reference field="4" count="1" selected="0">
            <x v="20"/>
          </reference>
          <reference field="5" count="1">
            <x v="46"/>
          </reference>
        </references>
      </pivotArea>
    </format>
    <format dxfId="45">
      <pivotArea dataOnly="0" labelOnly="1" fieldPosition="0">
        <references count="3">
          <reference field="1" count="1" selected="0">
            <x v="1"/>
          </reference>
          <reference field="4" count="1" selected="0">
            <x v="20"/>
          </reference>
          <reference field="5" count="1">
            <x v="46"/>
          </reference>
        </references>
      </pivotArea>
    </format>
    <format dxfId="37">
      <pivotArea collapsedLevelsAreSubtotals="1" fieldPosition="0">
        <references count="3">
          <reference field="1" count="1" selected="0">
            <x v="1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36">
      <pivotArea dataOnly="0" labelOnly="1" fieldPosition="0">
        <references count="3">
          <reference field="1" count="1" selected="0">
            <x v="1"/>
          </reference>
          <reference field="4" count="1" selected="0">
            <x v="30"/>
          </reference>
          <reference field="5" count="1">
            <x v="49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4" count="1">
            <x v="19"/>
          </reference>
        </references>
      </pivotArea>
    </format>
    <format dxfId="26">
      <pivotArea dataOnly="0" labelOnly="1" fieldPosition="0">
        <references count="2">
          <reference field="1" count="1" selected="0">
            <x v="2"/>
          </reference>
          <reference field="4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92842-AF2D-4AE7-9260-0426EA7743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4:AM198" firstHeaderRow="1" firstDataRow="2" firstDataCol="1"/>
  <pivotFields count="1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61">
        <item x="39"/>
        <item x="52"/>
        <item x="17"/>
        <item x="44"/>
        <item x="23"/>
        <item x="54"/>
        <item x="18"/>
        <item x="16"/>
        <item x="46"/>
        <item x="6"/>
        <item x="35"/>
        <item x="29"/>
        <item x="34"/>
        <item x="8"/>
        <item x="10"/>
        <item x="43"/>
        <item x="53"/>
        <item x="19"/>
        <item x="21"/>
        <item x="15"/>
        <item x="3"/>
        <item x="42"/>
        <item x="13"/>
        <item x="57"/>
        <item x="32"/>
        <item x="4"/>
        <item x="51"/>
        <item x="55"/>
        <item x="24"/>
        <item x="49"/>
        <item x="2"/>
        <item x="7"/>
        <item x="41"/>
        <item x="1"/>
        <item x="5"/>
        <item x="20"/>
        <item x="0"/>
        <item x="28"/>
        <item x="22"/>
        <item x="30"/>
        <item x="45"/>
        <item x="48"/>
        <item x="56"/>
        <item x="38"/>
        <item x="36"/>
        <item x="11"/>
        <item x="47"/>
        <item x="14"/>
        <item x="27"/>
        <item x="26"/>
        <item x="31"/>
        <item x="25"/>
        <item x="58"/>
        <item x="12"/>
        <item x="37"/>
        <item x="50"/>
        <item x="9"/>
        <item x="40"/>
        <item x="33"/>
        <item x="59"/>
        <item t="default"/>
      </items>
    </pivotField>
    <pivotField axis="axisRow" showAll="0">
      <items count="120">
        <item x="83"/>
        <item x="113"/>
        <item x="57"/>
        <item x="84"/>
        <item x="30"/>
        <item x="75"/>
        <item x="44"/>
        <item x="39"/>
        <item x="37"/>
        <item x="67"/>
        <item x="95"/>
        <item x="63"/>
        <item x="116"/>
        <item x="55"/>
        <item x="68"/>
        <item x="94"/>
        <item x="31"/>
        <item x="19"/>
        <item x="29"/>
        <item x="7"/>
        <item x="5"/>
        <item x="69"/>
        <item x="87"/>
        <item x="59"/>
        <item x="79"/>
        <item x="50"/>
        <item x="78"/>
        <item x="10"/>
        <item x="25"/>
        <item x="89"/>
        <item x="33"/>
        <item x="27"/>
        <item x="35"/>
        <item x="100"/>
        <item x="11"/>
        <item x="53"/>
        <item x="14"/>
        <item x="21"/>
        <item x="90"/>
        <item x="60"/>
        <item x="110"/>
        <item x="102"/>
        <item x="32"/>
        <item x="82"/>
        <item x="51"/>
        <item x="45"/>
        <item x="4"/>
        <item x="61"/>
        <item x="48"/>
        <item x="3"/>
        <item x="46"/>
        <item x="88"/>
        <item x="115"/>
        <item x="54"/>
        <item x="97"/>
        <item x="73"/>
        <item x="56"/>
        <item x="23"/>
        <item x="24"/>
        <item x="26"/>
        <item x="28"/>
        <item x="106"/>
        <item x="80"/>
        <item x="103"/>
        <item x="38"/>
        <item x="9"/>
        <item x="2"/>
        <item x="36"/>
        <item x="92"/>
        <item x="91"/>
        <item x="76"/>
        <item x="8"/>
        <item x="12"/>
        <item x="1"/>
        <item x="18"/>
        <item x="6"/>
        <item x="114"/>
        <item x="34"/>
        <item x="0"/>
        <item x="43"/>
        <item x="112"/>
        <item x="93"/>
        <item x="17"/>
        <item x="71"/>
        <item x="99"/>
        <item x="65"/>
        <item x="66"/>
        <item x="109"/>
        <item x="22"/>
        <item x="74"/>
        <item x="98"/>
        <item x="111"/>
        <item x="81"/>
        <item x="13"/>
        <item x="105"/>
        <item x="85"/>
        <item x="70"/>
        <item x="64"/>
        <item x="107"/>
        <item x="15"/>
        <item x="62"/>
        <item x="20"/>
        <item x="86"/>
        <item x="117"/>
        <item x="42"/>
        <item x="49"/>
        <item x="41"/>
        <item x="96"/>
        <item x="58"/>
        <item x="52"/>
        <item x="108"/>
        <item x="16"/>
        <item x="47"/>
        <item x="72"/>
        <item x="77"/>
        <item x="101"/>
        <item x="40"/>
        <item x="104"/>
        <item x="1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3">
    <field x="1"/>
    <field x="4"/>
    <field x="5"/>
  </rowFields>
  <rowItems count="193">
    <i>
      <x/>
    </i>
    <i r="1">
      <x v="36"/>
    </i>
    <i r="2">
      <x v="78"/>
    </i>
    <i>
      <x v="1"/>
    </i>
    <i r="1">
      <x v="9"/>
    </i>
    <i r="2">
      <x v="19"/>
    </i>
    <i r="1">
      <x v="13"/>
    </i>
    <i r="2">
      <x v="27"/>
    </i>
    <i r="1">
      <x v="20"/>
    </i>
    <i r="2">
      <x v="46"/>
    </i>
    <i r="1">
      <x v="25"/>
    </i>
    <i r="2">
      <x v="20"/>
    </i>
    <i r="2">
      <x v="72"/>
    </i>
    <i r="1">
      <x v="30"/>
    </i>
    <i r="2">
      <x v="49"/>
    </i>
    <i r="2">
      <x v="66"/>
    </i>
    <i r="1">
      <x v="31"/>
    </i>
    <i r="2">
      <x v="71"/>
    </i>
    <i r="1">
      <x v="33"/>
    </i>
    <i r="2">
      <x v="34"/>
    </i>
    <i r="2">
      <x v="65"/>
    </i>
    <i r="2">
      <x v="73"/>
    </i>
    <i r="2">
      <x v="93"/>
    </i>
    <i r="1">
      <x v="34"/>
    </i>
    <i r="2">
      <x v="75"/>
    </i>
    <i>
      <x v="2"/>
    </i>
    <i r="1">
      <x v="14"/>
    </i>
    <i r="2">
      <x v="60"/>
    </i>
    <i r="2">
      <x v="74"/>
    </i>
    <i r="2">
      <x v="88"/>
    </i>
    <i r="2">
      <x v="99"/>
    </i>
    <i r="2">
      <x v="111"/>
    </i>
    <i r="1">
      <x v="19"/>
    </i>
    <i r="2">
      <x v="59"/>
    </i>
    <i r="1">
      <x v="22"/>
    </i>
    <i r="2">
      <x v="57"/>
    </i>
    <i r="1">
      <x v="45"/>
    </i>
    <i r="2">
      <x v="82"/>
    </i>
    <i r="2">
      <x v="101"/>
    </i>
    <i r="1">
      <x v="47"/>
    </i>
    <i r="2">
      <x v="58"/>
    </i>
    <i r="1">
      <x v="53"/>
    </i>
    <i r="2">
      <x v="17"/>
    </i>
    <i r="1">
      <x v="56"/>
    </i>
    <i r="2">
      <x v="28"/>
    </i>
    <i r="2">
      <x v="31"/>
    </i>
    <i r="2">
      <x v="36"/>
    </i>
    <i r="2">
      <x v="37"/>
    </i>
    <i>
      <x v="3"/>
    </i>
    <i r="1">
      <x v="7"/>
    </i>
    <i r="2">
      <x v="18"/>
    </i>
    <i>
      <x v="4"/>
    </i>
    <i r="1">
      <x v="2"/>
    </i>
    <i r="2">
      <x v="4"/>
    </i>
    <i>
      <x v="5"/>
    </i>
    <i r="1">
      <x v="4"/>
    </i>
    <i r="2">
      <x v="6"/>
    </i>
    <i r="2">
      <x v="8"/>
    </i>
    <i r="1">
      <x v="6"/>
    </i>
    <i r="2">
      <x v="16"/>
    </i>
    <i r="2">
      <x v="42"/>
    </i>
    <i r="2">
      <x v="116"/>
    </i>
    <i r="1">
      <x v="11"/>
    </i>
    <i r="2">
      <x v="16"/>
    </i>
    <i r="1">
      <x v="17"/>
    </i>
    <i r="2">
      <x v="30"/>
    </i>
    <i r="1">
      <x v="18"/>
    </i>
    <i r="2">
      <x v="32"/>
    </i>
    <i r="2">
      <x v="45"/>
    </i>
    <i r="1">
      <x v="28"/>
    </i>
    <i r="2">
      <x v="64"/>
    </i>
    <i r="1">
      <x v="35"/>
    </i>
    <i r="2">
      <x v="77"/>
    </i>
    <i r="1">
      <x v="37"/>
    </i>
    <i r="2">
      <x v="79"/>
    </i>
    <i r="1">
      <x v="38"/>
    </i>
    <i r="2">
      <x v="67"/>
    </i>
    <i r="1">
      <x v="48"/>
    </i>
    <i r="2">
      <x v="104"/>
    </i>
    <i r="1">
      <x v="49"/>
    </i>
    <i r="2">
      <x v="106"/>
    </i>
    <i r="1">
      <x v="51"/>
    </i>
    <i r="2">
      <x v="7"/>
    </i>
    <i>
      <x v="6"/>
    </i>
    <i r="1">
      <x v="39"/>
    </i>
    <i r="2">
      <x v="50"/>
    </i>
    <i>
      <x v="7"/>
    </i>
    <i r="1">
      <x v="24"/>
    </i>
    <i r="2">
      <x v="48"/>
    </i>
    <i r="1">
      <x v="50"/>
    </i>
    <i r="2">
      <x v="112"/>
    </i>
    <i>
      <x v="8"/>
    </i>
    <i r="1">
      <x/>
    </i>
    <i r="2">
      <x v="13"/>
    </i>
    <i r="2">
      <x v="40"/>
    </i>
    <i r="2">
      <x v="95"/>
    </i>
    <i r="2">
      <x v="96"/>
    </i>
    <i r="2">
      <x v="97"/>
    </i>
    <i r="1">
      <x v="1"/>
    </i>
    <i r="2">
      <x v="3"/>
    </i>
    <i r="2">
      <x v="41"/>
    </i>
    <i r="2">
      <x v="84"/>
    </i>
    <i r="2">
      <x v="110"/>
    </i>
    <i r="1">
      <x v="3"/>
    </i>
    <i r="2">
      <x v="85"/>
    </i>
    <i r="1">
      <x v="5"/>
    </i>
    <i r="2">
      <x v="15"/>
    </i>
    <i r="1">
      <x v="8"/>
    </i>
    <i r="2">
      <x v="21"/>
    </i>
    <i r="2">
      <x v="43"/>
    </i>
    <i r="2">
      <x v="69"/>
    </i>
    <i r="2">
      <x v="92"/>
    </i>
    <i r="1">
      <x v="10"/>
    </i>
    <i r="2">
      <x/>
    </i>
    <i r="2">
      <x v="1"/>
    </i>
    <i r="2">
      <x v="10"/>
    </i>
    <i r="2">
      <x v="24"/>
    </i>
    <i r="2">
      <x v="33"/>
    </i>
    <i r="2">
      <x v="44"/>
    </i>
    <i r="2">
      <x v="61"/>
    </i>
    <i r="2">
      <x v="68"/>
    </i>
    <i r="2">
      <x v="80"/>
    </i>
    <i r="2">
      <x v="98"/>
    </i>
    <i r="2">
      <x v="107"/>
    </i>
    <i r="2">
      <x v="113"/>
    </i>
    <i r="1">
      <x v="12"/>
    </i>
    <i r="2">
      <x v="14"/>
    </i>
    <i r="2">
      <x v="23"/>
    </i>
    <i r="2">
      <x v="25"/>
    </i>
    <i r="2">
      <x v="83"/>
    </i>
    <i r="1">
      <x v="15"/>
    </i>
    <i r="2">
      <x v="11"/>
    </i>
    <i r="2">
      <x v="115"/>
    </i>
    <i r="1">
      <x v="16"/>
    </i>
    <i r="2">
      <x v="29"/>
    </i>
    <i r="1">
      <x v="21"/>
    </i>
    <i r="2">
      <x v="26"/>
    </i>
    <i r="2">
      <x v="38"/>
    </i>
    <i r="2">
      <x v="39"/>
    </i>
    <i r="2">
      <x v="47"/>
    </i>
    <i r="2">
      <x v="81"/>
    </i>
    <i r="2">
      <x v="100"/>
    </i>
    <i r="1">
      <x v="23"/>
    </i>
    <i r="2">
      <x v="12"/>
    </i>
    <i r="1">
      <x v="26"/>
    </i>
    <i r="2">
      <x v="62"/>
    </i>
    <i r="1">
      <x v="27"/>
    </i>
    <i r="2">
      <x v="63"/>
    </i>
    <i r="1">
      <x v="29"/>
    </i>
    <i r="2">
      <x v="70"/>
    </i>
    <i r="1">
      <x v="32"/>
    </i>
    <i r="2">
      <x v="2"/>
    </i>
    <i r="1">
      <x v="40"/>
    </i>
    <i r="2">
      <x v="51"/>
    </i>
    <i r="2">
      <x v="86"/>
    </i>
    <i r="1">
      <x v="41"/>
    </i>
    <i r="2">
      <x v="5"/>
    </i>
    <i r="2">
      <x v="52"/>
    </i>
    <i r="2">
      <x v="89"/>
    </i>
    <i r="1">
      <x v="42"/>
    </i>
    <i r="2">
      <x v="91"/>
    </i>
    <i r="1">
      <x v="43"/>
    </i>
    <i r="2">
      <x v="53"/>
    </i>
    <i r="1">
      <x v="44"/>
    </i>
    <i r="2">
      <x v="54"/>
    </i>
    <i r="2">
      <x v="108"/>
    </i>
    <i r="2">
      <x v="109"/>
    </i>
    <i r="1">
      <x v="46"/>
    </i>
    <i r="2">
      <x v="55"/>
    </i>
    <i r="2">
      <x v="76"/>
    </i>
    <i r="2">
      <x v="90"/>
    </i>
    <i r="2">
      <x v="102"/>
    </i>
    <i r="1">
      <x v="54"/>
    </i>
    <i r="2">
      <x v="35"/>
    </i>
    <i r="1">
      <x v="55"/>
    </i>
    <i r="2">
      <x v="114"/>
    </i>
    <i r="1">
      <x v="57"/>
    </i>
    <i r="2">
      <x v="9"/>
    </i>
    <i r="2">
      <x v="22"/>
    </i>
    <i r="2">
      <x v="56"/>
    </i>
    <i r="2">
      <x v="94"/>
    </i>
    <i r="1">
      <x v="58"/>
    </i>
    <i r="2">
      <x v="56"/>
    </i>
    <i r="2">
      <x v="87"/>
    </i>
    <i r="2">
      <x v="105"/>
    </i>
    <i r="2">
      <x v="117"/>
    </i>
    <i>
      <x v="9"/>
    </i>
    <i r="1">
      <x v="52"/>
    </i>
    <i r="2">
      <x v="103"/>
    </i>
    <i>
      <x v="10"/>
    </i>
    <i r="1">
      <x v="59"/>
    </i>
    <i r="2">
      <x v="118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ign_class" fld="17" subtotal="count" baseField="0" baseItem="0"/>
  </dataFields>
  <formats count="6">
    <format dxfId="44">
      <pivotArea collapsedLevelsAreSubtotals="1" fieldPosition="0">
        <references count="3">
          <reference field="1" count="1" selected="0">
            <x v="1"/>
          </reference>
          <reference field="4" count="1" selected="0">
            <x v="25"/>
          </reference>
          <reference field="5" count="1">
            <x v="20"/>
          </reference>
        </references>
      </pivotArea>
    </format>
    <format dxfId="43">
      <pivotArea dataOnly="0" labelOnly="1" fieldPosition="0">
        <references count="3">
          <reference field="1" count="1" selected="0">
            <x v="1"/>
          </reference>
          <reference field="4" count="1" selected="0">
            <x v="25"/>
          </reference>
          <reference field="5" count="1">
            <x v="20"/>
          </reference>
        </references>
      </pivotArea>
    </format>
    <format dxfId="35">
      <pivotArea collapsedLevelsAreSubtotals="1" fieldPosition="0">
        <references count="2">
          <reference field="1" count="1" selected="0">
            <x v="1"/>
          </reference>
          <reference field="4" count="1">
            <x v="31"/>
          </reference>
        </references>
      </pivotArea>
    </format>
    <format dxfId="34">
      <pivotArea dataOnly="0" labelOnly="1" fieldPosition="0">
        <references count="2">
          <reference field="1" count="1" selected="0">
            <x v="1"/>
          </reference>
          <reference field="4" count="1">
            <x v="31"/>
          </reference>
        </references>
      </pivotArea>
    </format>
    <format dxfId="25">
      <pivotArea collapsedLevelsAreSubtotals="1" fieldPosition="0">
        <references count="2">
          <reference field="1" count="1" selected="0">
            <x v="2"/>
          </reference>
          <reference field="4" count="1">
            <x v="22"/>
          </reference>
        </references>
      </pivotArea>
    </format>
    <format dxfId="24">
      <pivotArea dataOnly="0" labelOnly="1" fieldPosition="0">
        <references count="2">
          <reference field="1" count="1" selected="0">
            <x v="2"/>
          </reference>
          <reference field="4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1BD92-050E-440C-A7C4-CD51BA4191C7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B45:DD69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21">
        <item h="1" x="8"/>
        <item h="1" x="7"/>
        <item h="1" x="13"/>
        <item h="1" x="16"/>
        <item h="1" x="3"/>
        <item h="1" x="2"/>
        <item h="1" x="10"/>
        <item h="1" x="15"/>
        <item h="1" x="4"/>
        <item h="1" x="11"/>
        <item h="1" x="14"/>
        <item h="1" x="17"/>
        <item h="1" x="19"/>
        <item h="1" x="5"/>
        <item x="18"/>
        <item x="12"/>
        <item x="6"/>
        <item x="9"/>
        <item x="1"/>
        <item h="1" x="0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axis="axisRow" dataField="1" showAll="0">
      <items count="32">
        <item h="1" x="9"/>
        <item h="1" x="10"/>
        <item h="1" x="22"/>
        <item h="1" x="27"/>
        <item h="1" x="14"/>
        <item h="1" x="11"/>
        <item h="1" x="6"/>
        <item h="1" x="13"/>
        <item x="23"/>
        <item x="20"/>
        <item x="7"/>
        <item x="30"/>
        <item x="19"/>
        <item x="4"/>
        <item x="16"/>
        <item x="18"/>
        <item x="8"/>
        <item x="21"/>
        <item x="5"/>
        <item x="17"/>
        <item x="1"/>
        <item x="15"/>
        <item x="28"/>
        <item x="29"/>
        <item x="25"/>
        <item x="24"/>
        <item x="3"/>
        <item x="26"/>
        <item x="12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8"/>
  </rowFields>
  <rowItems count="2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8"/>
  </colFields>
  <colItems count="2">
    <i>
      <x v="2"/>
    </i>
    <i t="grand">
      <x/>
    </i>
  </colItems>
  <dataFields count="1">
    <dataField name="Count of dad_h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CF509-AE6F-4FAB-989C-1983DF2431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AC16" firstHeaderRow="1" firstDataRow="2" firstDataCol="1"/>
  <pivotFields count="1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ign_clas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692B-F606-4FE7-A384-1A59CE8F84FA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B35:DD42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21">
        <item h="1" x="8"/>
        <item h="1" x="7"/>
        <item h="1" x="13"/>
        <item h="1" x="16"/>
        <item h="1" x="3"/>
        <item h="1" x="2"/>
        <item h="1" x="10"/>
        <item h="1" x="15"/>
        <item h="1" x="4"/>
        <item h="1" x="11"/>
        <item h="1" x="14"/>
        <item h="1" x="17"/>
        <item h="1" x="19"/>
        <item h="1" x="5"/>
        <item x="18"/>
        <item x="12"/>
        <item x="6"/>
        <item x="9"/>
        <item x="1"/>
        <item h="1" x="0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6"/>
  </rowFields>
  <rowItems count="6">
    <i>
      <x v="14"/>
    </i>
    <i>
      <x v="15"/>
    </i>
    <i>
      <x v="16"/>
    </i>
    <i>
      <x v="17"/>
    </i>
    <i>
      <x v="18"/>
    </i>
    <i t="grand">
      <x/>
    </i>
  </rowItems>
  <colFields count="1">
    <field x="18"/>
  </colFields>
  <colItems count="2">
    <i>
      <x v="2"/>
    </i>
    <i t="grand">
      <x/>
    </i>
  </colItems>
  <dataFields count="1">
    <dataField name="Count of mom_hatch" fld="6" subtotal="count" baseField="0" baseItem="0"/>
  </dataFields>
  <formats count="2">
    <format dxfId="23">
      <pivotArea collapsedLevelsAreSubtotals="1" fieldPosition="0">
        <references count="1">
          <reference field="6" count="1">
            <x v="17"/>
          </reference>
        </references>
      </pivotArea>
    </format>
    <format dxfId="22">
      <pivotArea dataOnly="0" labelOnly="1" fieldPosition="0">
        <references count="1">
          <reference field="6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8D6B4-20DB-40EA-9267-81AE26F1260D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V42:DY73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21">
        <item h="1" x="8"/>
        <item h="1" x="7"/>
        <item h="1" x="13"/>
        <item h="1" x="16"/>
        <item h="1" x="3"/>
        <item h="1" x="2"/>
        <item h="1" x="10"/>
        <item h="1" x="15"/>
        <item h="1" x="4"/>
        <item h="1" x="11"/>
        <item h="1" x="14"/>
        <item h="1" x="17"/>
        <item h="1" x="19"/>
        <item h="1" x="5"/>
        <item x="18"/>
        <item x="12"/>
        <item x="6"/>
        <item x="9"/>
        <item x="1"/>
        <item h="1" x="0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32">
        <item h="1" x="9"/>
        <item h="1" x="10"/>
        <item h="1" x="22"/>
        <item h="1" x="27"/>
        <item h="1" x="14"/>
        <item h="1" x="11"/>
        <item h="1" x="6"/>
        <item h="1" x="13"/>
        <item x="23"/>
        <item x="20"/>
        <item x="7"/>
        <item x="30"/>
        <item x="19"/>
        <item x="4"/>
        <item x="16"/>
        <item x="18"/>
        <item x="8"/>
        <item x="21"/>
        <item x="5"/>
        <item x="17"/>
        <item x="1"/>
        <item x="15"/>
        <item x="28"/>
        <item x="29"/>
        <item x="25"/>
        <item x="24"/>
        <item x="3"/>
        <item x="26"/>
        <item x="12"/>
        <item x="2"/>
        <item h="1" x="0"/>
        <item t="default"/>
      </items>
    </pivotField>
    <pivotField showAll="0"/>
    <pivotField showAll="0">
      <items count="62">
        <item h="1" x="49"/>
        <item h="1" x="54"/>
        <item h="1" x="9"/>
        <item h="1" x="25"/>
        <item h="1" x="15"/>
        <item h="1" x="41"/>
        <item h="1" x="19"/>
        <item h="1" x="13"/>
        <item h="1" x="22"/>
        <item h="1" x="12"/>
        <item h="1" x="0"/>
        <item h="1" x="28"/>
        <item h="1" x="52"/>
        <item h="1" x="29"/>
        <item h="1" x="5"/>
        <item h="1" x="39"/>
        <item h="1" x="27"/>
        <item h="1" x="10"/>
        <item h="1" x="31"/>
        <item h="1" x="6"/>
        <item h="1" x="47"/>
        <item h="1" x="33"/>
        <item h="1" x="36"/>
        <item h="1" x="50"/>
        <item h="1" x="43"/>
        <item x="37"/>
        <item x="42"/>
        <item x="21"/>
        <item x="60"/>
        <item x="51"/>
        <item x="16"/>
        <item x="7"/>
        <item x="35"/>
        <item x="48"/>
        <item x="1"/>
        <item x="23"/>
        <item x="53"/>
        <item x="18"/>
        <item x="44"/>
        <item x="30"/>
        <item x="24"/>
        <item x="34"/>
        <item x="4"/>
        <item x="57"/>
        <item x="58"/>
        <item x="56"/>
        <item x="46"/>
        <item x="45"/>
        <item x="59"/>
        <item x="55"/>
        <item x="20"/>
        <item x="11"/>
        <item x="3"/>
        <item x="40"/>
        <item x="32"/>
        <item x="14"/>
        <item x="38"/>
        <item x="8"/>
        <item x="26"/>
        <item x="17"/>
        <item h="1" x="2"/>
        <item t="default"/>
      </items>
    </pivotField>
    <pivotField showAll="0"/>
    <pivotField axis="axisRow" dataField="1" showAll="0">
      <items count="44">
        <item h="1" x="36"/>
        <item h="1" x="7"/>
        <item h="1" x="33"/>
        <item h="1" x="42"/>
        <item h="1" x="16"/>
        <item h="1" x="40"/>
        <item h="1" x="18"/>
        <item h="1" x="12"/>
        <item h="1" x="23"/>
        <item h="1" x="34"/>
        <item h="1" x="41"/>
        <item h="1" x="26"/>
        <item h="1" x="10"/>
        <item x="24"/>
        <item x="39"/>
        <item x="11"/>
        <item x="21"/>
        <item x="30"/>
        <item x="1"/>
        <item x="27"/>
        <item x="28"/>
        <item x="19"/>
        <item x="29"/>
        <item x="31"/>
        <item x="25"/>
        <item x="38"/>
        <item x="8"/>
        <item x="4"/>
        <item x="14"/>
        <item x="32"/>
        <item x="9"/>
        <item x="20"/>
        <item x="15"/>
        <item x="3"/>
        <item x="2"/>
        <item x="5"/>
        <item x="35"/>
        <item x="6"/>
        <item x="37"/>
        <item x="17"/>
        <item x="22"/>
        <item x="13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</pivotFields>
  <rowFields count="1">
    <field x="12"/>
  </rowFields>
  <rowItems count="3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9"/>
  </colFields>
  <colItems count="3">
    <i>
      <x/>
    </i>
    <i>
      <x v="3"/>
    </i>
    <i t="grand">
      <x/>
    </i>
  </colItems>
  <dataFields count="1">
    <dataField name="Count of pup_pup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40E2-2029-49A1-A735-62C9BAFEBAB9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H28:DK57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h="1" x="1"/>
        <item x="3"/>
        <item x="4"/>
        <item x="2"/>
        <item h="1" x="0"/>
        <item t="default"/>
      </items>
    </pivotField>
    <pivotField showAll="0"/>
    <pivotField showAll="0"/>
    <pivotField showAll="0"/>
    <pivotField axis="axisRow" dataField="1" showAll="0">
      <items count="42">
        <item h="1" x="34"/>
        <item h="1" x="6"/>
        <item h="1" x="39"/>
        <item h="1" x="32"/>
        <item h="1" x="14"/>
        <item h="1" x="27"/>
        <item h="1" x="29"/>
        <item h="1" x="18"/>
        <item h="1" x="8"/>
        <item h="1" x="22"/>
        <item h="1" x="19"/>
        <item h="1" x="12"/>
        <item h="1" x="10"/>
        <item x="23"/>
        <item x="38"/>
        <item x="26"/>
        <item x="33"/>
        <item x="31"/>
        <item x="37"/>
        <item x="15"/>
        <item x="24"/>
        <item x="1"/>
        <item x="9"/>
        <item x="40"/>
        <item x="3"/>
        <item x="21"/>
        <item x="5"/>
        <item x="30"/>
        <item x="17"/>
        <item x="2"/>
        <item x="13"/>
        <item x="36"/>
        <item x="35"/>
        <item x="7"/>
        <item x="28"/>
        <item x="11"/>
        <item x="16"/>
        <item x="20"/>
        <item x="4"/>
        <item x="2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</pivotFields>
  <rowFields count="1">
    <field x="11"/>
  </rowFields>
  <rowItems count="28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9"/>
  </colFields>
  <colItems count="3">
    <i>
      <x/>
    </i>
    <i>
      <x v="3"/>
    </i>
    <i t="grand">
      <x/>
    </i>
  </colItems>
  <dataFields count="1">
    <dataField name="Count of egg_pup" fld="11" subtotal="count" baseField="0" baseItem="0"/>
  </dataFields>
  <formats count="2">
    <format dxfId="33">
      <pivotArea collapsedLevelsAreSubtotals="1" fieldPosition="0">
        <references count="1">
          <reference field="11" count="1">
            <x v="23"/>
          </reference>
        </references>
      </pivotArea>
    </format>
    <format dxfId="32">
      <pivotArea dataOnly="0" labelOnly="1" fieldPosition="0">
        <references count="1">
          <reference field="11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0D81-2AB2-44DF-A365-A0B6546D579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55:AB67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Count of surv_sign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641C-6968-450B-9B57-BA96A4BC2CF9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B27:DD32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6">
        <item h="1" x="1"/>
        <item x="3"/>
        <item x="4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7"/>
  </rowFields>
  <rowItems count="4">
    <i>
      <x v="1"/>
    </i>
    <i>
      <x v="2"/>
    </i>
    <i>
      <x v="3"/>
    </i>
    <i t="grand">
      <x/>
    </i>
  </rowItems>
  <colFields count="1">
    <field x="18"/>
  </colFields>
  <colItems count="2">
    <i>
      <x v="2"/>
    </i>
    <i t="grand">
      <x/>
    </i>
  </colItems>
  <dataFields count="1">
    <dataField name="Count of egg_hatch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53D8-6B0D-465F-BC25-1BF459655B5A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H62:DK95" firstHeaderRow="1" firstDataRow="2" firstDataCol="1"/>
  <pivotFields count="21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21">
        <item h="1" x="8"/>
        <item h="1" x="7"/>
        <item h="1" x="13"/>
        <item h="1" x="16"/>
        <item h="1" x="3"/>
        <item h="1" x="2"/>
        <item h="1" x="10"/>
        <item h="1" x="15"/>
        <item h="1" x="4"/>
        <item h="1" x="11"/>
        <item h="1" x="14"/>
        <item h="1" x="17"/>
        <item h="1" x="19"/>
        <item h="1" x="5"/>
        <item x="18"/>
        <item x="12"/>
        <item x="6"/>
        <item x="9"/>
        <item x="1"/>
        <item h="1" x="0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axis="axisRow" dataField="1" showAll="0">
      <items count="64">
        <item h="1" x="7"/>
        <item h="1" x="18"/>
        <item h="1" x="37"/>
        <item h="1" x="44"/>
        <item h="1" x="21"/>
        <item h="1" x="60"/>
        <item h="1" x="24"/>
        <item h="1" x="35"/>
        <item h="1" x="25"/>
        <item h="1" x="40"/>
        <item h="1" x="16"/>
        <item h="1" x="52"/>
        <item h="1" x="19"/>
        <item h="1" x="32"/>
        <item h="1" x="2"/>
        <item h="1" x="27"/>
        <item h="1" x="15"/>
        <item h="1" x="23"/>
        <item h="1" x="38"/>
        <item h="1" x="55"/>
        <item h="1" x="1"/>
        <item h="1" x="61"/>
        <item h="1" x="22"/>
        <item h="1" x="3"/>
        <item h="1" x="56"/>
        <item h="1" x="30"/>
        <item h="1" x="28"/>
        <item h="1" x="51"/>
        <item h="1" x="53"/>
        <item h="1" x="36"/>
        <item h="1" x="33"/>
        <item x="34"/>
        <item x="31"/>
        <item x="49"/>
        <item x="13"/>
        <item x="45"/>
        <item x="43"/>
        <item x="47"/>
        <item x="29"/>
        <item x="11"/>
        <item x="14"/>
        <item x="58"/>
        <item x="8"/>
        <item x="12"/>
        <item x="42"/>
        <item x="46"/>
        <item x="48"/>
        <item x="10"/>
        <item x="6"/>
        <item x="4"/>
        <item x="41"/>
        <item x="54"/>
        <item x="62"/>
        <item x="20"/>
        <item x="59"/>
        <item x="39"/>
        <item x="26"/>
        <item x="50"/>
        <item x="57"/>
        <item x="9"/>
        <item x="17"/>
        <item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</pivotFields>
  <rowFields count="1">
    <field x="9"/>
  </rowFields>
  <rowItems count="32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9"/>
  </colFields>
  <colItems count="3">
    <i>
      <x/>
    </i>
    <i>
      <x v="3"/>
    </i>
    <i t="grand">
      <x/>
    </i>
  </colItems>
  <dataFields count="1">
    <dataField name="Count of mom_pup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CC3DE-667F-4E59-BE49-9EC774A39D7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8:AC50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up_sign" fld="19" subtotal="count" baseField="0" baseItem="0"/>
  </dataFields>
  <formats count="2">
    <format dxfId="31">
      <pivotArea collapsedLevelsAreSubtotals="1" fieldPosition="0">
        <references count="1">
          <reference field="1" count="1">
            <x v="0"/>
          </reference>
        </references>
      </pivotArea>
    </format>
    <format dxfId="3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4FEC6-25CD-44C8-8FE5-A83FC61C0872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B8:DF20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mom_hatch" fld="6" subtotal="count" baseField="0" baseItem="0"/>
  </dataFields>
  <formats count="2">
    <format dxfId="50">
      <pivotArea collapsedLevelsAreSubtotals="1" fieldPosition="0">
        <references count="1">
          <reference field="1" count="1">
            <x v="7"/>
          </reference>
        </references>
      </pivotArea>
    </format>
    <format dxfId="49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30291-FC0D-41A4-9B14-53D0635FF8B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1:AB33" firstHeaderRow="1" firstDataRow="2" firstDataCol="1"/>
  <pivotFields count="2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hatch_sign" fld="18" subtotal="count" baseField="0" baseItem="0"/>
  </dataFields>
  <formats count="3"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8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7FD-3472-4F31-8C6B-E448404074F9}">
  <dimension ref="A1:ES230"/>
  <sheetViews>
    <sheetView tabSelected="1" topLeftCell="A88" zoomScale="84" zoomScaleNormal="55" workbookViewId="0">
      <selection activeCell="O104" sqref="O104"/>
    </sheetView>
  </sheetViews>
  <sheetFormatPr defaultRowHeight="14.4"/>
  <cols>
    <col min="7" max="8" width="12.6640625" bestFit="1" customWidth="1"/>
    <col min="9" max="9" width="13.5546875" bestFit="1" customWidth="1"/>
    <col min="10" max="11" width="12.6640625" bestFit="1" customWidth="1"/>
    <col min="18" max="18" width="9.5546875" style="8" bestFit="1" customWidth="1"/>
    <col min="24" max="24" width="15.77734375" bestFit="1" customWidth="1"/>
    <col min="25" max="25" width="15.5546875" bestFit="1" customWidth="1"/>
    <col min="26" max="26" width="8" bestFit="1" customWidth="1"/>
    <col min="27" max="27" width="7.6640625" bestFit="1" customWidth="1"/>
    <col min="28" max="29" width="10.5546875" bestFit="1" customWidth="1"/>
    <col min="34" max="34" width="28.88671875" bestFit="1" customWidth="1"/>
    <col min="35" max="35" width="15.5546875" bestFit="1" customWidth="1"/>
    <col min="36" max="36" width="8" bestFit="1" customWidth="1"/>
    <col min="37" max="37" width="7.6640625" bestFit="1" customWidth="1"/>
    <col min="38" max="38" width="7" bestFit="1" customWidth="1"/>
    <col min="39" max="39" width="10.5546875" bestFit="1" customWidth="1"/>
    <col min="43" max="43" width="26.109375" bestFit="1" customWidth="1"/>
    <col min="44" max="44" width="15.5546875" bestFit="1" customWidth="1"/>
    <col min="45" max="45" width="8" bestFit="1" customWidth="1"/>
    <col min="46" max="46" width="7.6640625" bestFit="1" customWidth="1"/>
    <col min="47" max="47" width="7" bestFit="1" customWidth="1"/>
    <col min="48" max="48" width="10.5546875" bestFit="1" customWidth="1"/>
    <col min="56" max="56" width="29.88671875" bestFit="1" customWidth="1"/>
    <col min="57" max="57" width="15.5546875" bestFit="1" customWidth="1"/>
    <col min="58" max="58" width="8.109375" bestFit="1" customWidth="1"/>
    <col min="59" max="59" width="7.6640625" bestFit="1" customWidth="1"/>
    <col min="60" max="60" width="10.6640625" bestFit="1" customWidth="1"/>
    <col min="63" max="63" width="24.77734375" bestFit="1" customWidth="1"/>
    <col min="64" max="64" width="31.109375" bestFit="1" customWidth="1"/>
    <col min="68" max="68" width="12.21875" bestFit="1" customWidth="1"/>
    <col min="74" max="74" width="28.88671875" bestFit="1" customWidth="1"/>
    <col min="75" max="75" width="16.6640625" bestFit="1" customWidth="1"/>
    <col min="76" max="76" width="3.44140625" bestFit="1" customWidth="1"/>
    <col min="77" max="77" width="8.109375" bestFit="1" customWidth="1"/>
    <col min="78" max="78" width="7.6640625" bestFit="1" customWidth="1"/>
    <col min="79" max="79" width="10.5546875" bestFit="1" customWidth="1"/>
    <col min="83" max="83" width="26.33203125" bestFit="1" customWidth="1"/>
    <col min="106" max="106" width="17.109375" bestFit="1" customWidth="1"/>
    <col min="107" max="107" width="16.6640625" bestFit="1" customWidth="1"/>
    <col min="108" max="108" width="10.5546875" bestFit="1" customWidth="1"/>
    <col min="109" max="109" width="12.88671875" bestFit="1" customWidth="1"/>
    <col min="110" max="110" width="10.5546875" bestFit="1" customWidth="1"/>
    <col min="111" max="111" width="13.5546875" bestFit="1" customWidth="1"/>
    <col min="112" max="112" width="16.77734375" bestFit="1" customWidth="1"/>
    <col min="113" max="113" width="16.6640625" bestFit="1" customWidth="1"/>
    <col min="114" max="114" width="7.6640625" bestFit="1" customWidth="1"/>
    <col min="115" max="115" width="10.5546875" bestFit="1" customWidth="1"/>
    <col min="116" max="116" width="7.6640625" bestFit="1" customWidth="1"/>
    <col min="117" max="117" width="10.5546875" bestFit="1" customWidth="1"/>
    <col min="118" max="118" width="13.5546875" bestFit="1" customWidth="1"/>
    <col min="119" max="119" width="15.6640625" bestFit="1" customWidth="1"/>
    <col min="120" max="120" width="16.6640625" bestFit="1" customWidth="1"/>
    <col min="121" max="121" width="7.6640625" bestFit="1" customWidth="1"/>
    <col min="122" max="122" width="14.88671875" bestFit="1" customWidth="1"/>
    <col min="123" max="123" width="7.6640625" bestFit="1" customWidth="1"/>
    <col min="124" max="124" width="10.5546875" bestFit="1" customWidth="1"/>
    <col min="125" max="125" width="15.6640625" bestFit="1" customWidth="1"/>
    <col min="126" max="126" width="22.109375" bestFit="1" customWidth="1"/>
    <col min="127" max="127" width="22.33203125" bestFit="1" customWidth="1"/>
    <col min="128" max="128" width="10.44140625" bestFit="1" customWidth="1"/>
    <col min="129" max="129" width="14.88671875" bestFit="1" customWidth="1"/>
    <col min="130" max="130" width="10.44140625" bestFit="1" customWidth="1"/>
    <col min="131" max="131" width="14.88671875" bestFit="1" customWidth="1"/>
    <col min="132" max="132" width="28.5546875" bestFit="1" customWidth="1"/>
    <col min="136" max="136" width="16.6640625" bestFit="1" customWidth="1"/>
    <col min="137" max="137" width="16.109375" bestFit="1" customWidth="1"/>
    <col min="138" max="138" width="8" bestFit="1" customWidth="1"/>
    <col min="139" max="139" width="7.6640625" bestFit="1" customWidth="1"/>
    <col min="140" max="140" width="10.5546875" bestFit="1" customWidth="1"/>
    <col min="143" max="147" width="19.88671875" customWidth="1"/>
  </cols>
  <sheetData>
    <row r="1" spans="1:1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458</v>
      </c>
      <c r="T1" t="s">
        <v>459</v>
      </c>
      <c r="U1" t="s">
        <v>460</v>
      </c>
    </row>
    <row r="2" spans="1:149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22</v>
      </c>
      <c r="G2" t="s">
        <v>23</v>
      </c>
      <c r="H2" t="s">
        <v>23</v>
      </c>
      <c r="I2" t="s">
        <v>23</v>
      </c>
      <c r="J2" t="s">
        <v>23</v>
      </c>
      <c r="K2">
        <v>-0.72752830999999996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s="8" t="s">
        <v>24</v>
      </c>
      <c r="S2" t="s">
        <v>23</v>
      </c>
      <c r="T2" t="s">
        <v>24</v>
      </c>
      <c r="U2" t="s">
        <v>23</v>
      </c>
      <c r="X2" t="s">
        <v>462</v>
      </c>
    </row>
    <row r="3" spans="1:149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23</v>
      </c>
      <c r="H3" t="s">
        <v>23</v>
      </c>
      <c r="I3" t="s">
        <v>23</v>
      </c>
      <c r="J3" t="s">
        <v>23</v>
      </c>
      <c r="K3">
        <v>0.41212870000000001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s="8" t="s">
        <v>31</v>
      </c>
      <c r="S3" t="s">
        <v>23</v>
      </c>
      <c r="T3" t="s">
        <v>31</v>
      </c>
      <c r="U3" t="s">
        <v>23</v>
      </c>
      <c r="X3" s="2" t="s">
        <v>452</v>
      </c>
      <c r="Y3" s="2" t="s">
        <v>456</v>
      </c>
      <c r="AH3" t="s">
        <v>462</v>
      </c>
    </row>
    <row r="4" spans="1:149">
      <c r="A4" t="s">
        <v>32</v>
      </c>
      <c r="B4" t="s">
        <v>26</v>
      </c>
      <c r="C4" t="s">
        <v>27</v>
      </c>
      <c r="D4" t="s">
        <v>33</v>
      </c>
      <c r="E4" t="s">
        <v>34</v>
      </c>
      <c r="F4" t="s">
        <v>35</v>
      </c>
      <c r="G4" t="s">
        <v>23</v>
      </c>
      <c r="H4" t="s">
        <v>23</v>
      </c>
      <c r="I4" t="s">
        <v>23</v>
      </c>
      <c r="J4">
        <v>-1.229268952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s="8" t="s">
        <v>24</v>
      </c>
      <c r="S4" t="s">
        <v>23</v>
      </c>
      <c r="T4" t="s">
        <v>24</v>
      </c>
      <c r="U4" t="s">
        <v>23</v>
      </c>
      <c r="X4" s="2" t="s">
        <v>453</v>
      </c>
      <c r="Y4" t="s">
        <v>52</v>
      </c>
      <c r="Z4" t="s">
        <v>24</v>
      </c>
      <c r="AA4" t="s">
        <v>31</v>
      </c>
      <c r="AB4" t="s">
        <v>454</v>
      </c>
      <c r="AC4" t="s">
        <v>455</v>
      </c>
      <c r="AH4" s="2" t="s">
        <v>452</v>
      </c>
      <c r="AI4" s="2" t="s">
        <v>456</v>
      </c>
    </row>
    <row r="5" spans="1:149">
      <c r="A5" t="s">
        <v>36</v>
      </c>
      <c r="B5" t="s">
        <v>26</v>
      </c>
      <c r="C5" t="s">
        <v>27</v>
      </c>
      <c r="D5" t="s">
        <v>33</v>
      </c>
      <c r="E5" t="s">
        <v>34</v>
      </c>
      <c r="F5" t="s">
        <v>37</v>
      </c>
      <c r="G5" t="s">
        <v>23</v>
      </c>
      <c r="H5" t="s">
        <v>23</v>
      </c>
      <c r="I5" t="s">
        <v>23</v>
      </c>
      <c r="J5" t="s">
        <v>23</v>
      </c>
      <c r="K5">
        <v>0.56487057100000004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s="8" t="s">
        <v>31</v>
      </c>
      <c r="S5" t="s">
        <v>23</v>
      </c>
      <c r="T5" t="s">
        <v>31</v>
      </c>
      <c r="U5" t="s">
        <v>23</v>
      </c>
      <c r="X5" s="3" t="s">
        <v>19</v>
      </c>
      <c r="Z5">
        <v>1</v>
      </c>
      <c r="AC5">
        <v>1</v>
      </c>
      <c r="AH5" s="2" t="s">
        <v>453</v>
      </c>
      <c r="AI5" t="s">
        <v>52</v>
      </c>
      <c r="AJ5" t="s">
        <v>24</v>
      </c>
      <c r="AK5" t="s">
        <v>31</v>
      </c>
      <c r="AL5" t="s">
        <v>454</v>
      </c>
      <c r="AM5" t="s">
        <v>455</v>
      </c>
      <c r="BD5" t="s">
        <v>463</v>
      </c>
    </row>
    <row r="6" spans="1:149">
      <c r="A6" t="s">
        <v>38</v>
      </c>
      <c r="B6" t="s">
        <v>26</v>
      </c>
      <c r="C6" t="s">
        <v>27</v>
      </c>
      <c r="D6" t="s">
        <v>33</v>
      </c>
      <c r="E6" t="s">
        <v>39</v>
      </c>
      <c r="F6" t="s">
        <v>40</v>
      </c>
      <c r="G6" t="s">
        <v>23</v>
      </c>
      <c r="H6" t="s">
        <v>23</v>
      </c>
      <c r="I6" t="s">
        <v>23</v>
      </c>
      <c r="J6" t="s">
        <v>23</v>
      </c>
      <c r="K6">
        <v>0.47052079800000002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s="8" t="s">
        <v>31</v>
      </c>
      <c r="S6" t="s">
        <v>23</v>
      </c>
      <c r="T6" t="s">
        <v>31</v>
      </c>
      <c r="U6" t="s">
        <v>23</v>
      </c>
      <c r="X6" s="3" t="s">
        <v>26</v>
      </c>
      <c r="Y6">
        <v>2</v>
      </c>
      <c r="Z6">
        <v>7</v>
      </c>
      <c r="AA6">
        <v>13</v>
      </c>
      <c r="AC6">
        <v>22</v>
      </c>
      <c r="AD6">
        <f>13/22</f>
        <v>0.59090909090909094</v>
      </c>
      <c r="AH6" s="3" t="s">
        <v>19</v>
      </c>
      <c r="AJ6">
        <v>1</v>
      </c>
      <c r="AM6">
        <v>1</v>
      </c>
      <c r="BD6" s="2" t="s">
        <v>461</v>
      </c>
      <c r="BE6" s="2" t="s">
        <v>456</v>
      </c>
      <c r="BV6" s="2" t="s">
        <v>465</v>
      </c>
      <c r="BW6" s="2" t="s">
        <v>456</v>
      </c>
    </row>
    <row r="7" spans="1:149">
      <c r="A7" t="s">
        <v>41</v>
      </c>
      <c r="B7" t="s">
        <v>26</v>
      </c>
      <c r="C7" t="s">
        <v>27</v>
      </c>
      <c r="D7" t="s">
        <v>28</v>
      </c>
      <c r="E7" t="s">
        <v>42</v>
      </c>
      <c r="F7" t="s">
        <v>43</v>
      </c>
      <c r="G7" t="s">
        <v>23</v>
      </c>
      <c r="H7" t="s">
        <v>23</v>
      </c>
      <c r="I7" t="s">
        <v>23</v>
      </c>
      <c r="J7" t="s">
        <v>23</v>
      </c>
      <c r="K7">
        <v>-0.68097298299999998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s="8" t="s">
        <v>24</v>
      </c>
      <c r="S7" t="s">
        <v>23</v>
      </c>
      <c r="T7" t="s">
        <v>24</v>
      </c>
      <c r="U7" t="s">
        <v>23</v>
      </c>
      <c r="X7" s="3" t="s">
        <v>76</v>
      </c>
      <c r="Y7">
        <v>7</v>
      </c>
      <c r="Z7">
        <v>7</v>
      </c>
      <c r="AA7">
        <v>12</v>
      </c>
      <c r="AC7">
        <v>26</v>
      </c>
      <c r="AD7">
        <f>12/26</f>
        <v>0.46153846153846156</v>
      </c>
      <c r="AH7" s="4" t="s">
        <v>22</v>
      </c>
      <c r="AJ7">
        <v>1</v>
      </c>
      <c r="AM7">
        <v>1</v>
      </c>
      <c r="BD7" s="2" t="s">
        <v>453</v>
      </c>
      <c r="BE7" t="s">
        <v>23</v>
      </c>
      <c r="BF7" t="s">
        <v>24</v>
      </c>
      <c r="BG7" t="s">
        <v>31</v>
      </c>
      <c r="BH7" t="s">
        <v>455</v>
      </c>
      <c r="BM7" t="s">
        <v>468</v>
      </c>
      <c r="BN7" t="s">
        <v>469</v>
      </c>
      <c r="BO7" t="s">
        <v>470</v>
      </c>
      <c r="BP7" t="s">
        <v>471</v>
      </c>
      <c r="BQ7" t="s">
        <v>472</v>
      </c>
      <c r="BV7" s="2" t="s">
        <v>453</v>
      </c>
      <c r="BW7" t="s">
        <v>52</v>
      </c>
      <c r="BX7" t="s">
        <v>23</v>
      </c>
      <c r="BY7" t="s">
        <v>24</v>
      </c>
      <c r="BZ7" t="s">
        <v>31</v>
      </c>
      <c r="CA7" t="s">
        <v>455</v>
      </c>
      <c r="CF7" t="s">
        <v>52</v>
      </c>
      <c r="CG7" t="s">
        <v>468</v>
      </c>
      <c r="CH7" t="s">
        <v>470</v>
      </c>
      <c r="CI7" t="s">
        <v>469</v>
      </c>
      <c r="CJ7" t="s">
        <v>471</v>
      </c>
      <c r="CK7" t="s">
        <v>472</v>
      </c>
      <c r="CL7" t="s">
        <v>473</v>
      </c>
      <c r="CM7" t="s">
        <v>475</v>
      </c>
      <c r="CN7" t="s">
        <v>474</v>
      </c>
      <c r="DB7" t="s">
        <v>463</v>
      </c>
    </row>
    <row r="8" spans="1:149">
      <c r="A8" t="s">
        <v>44</v>
      </c>
      <c r="B8" t="s">
        <v>26</v>
      </c>
      <c r="C8" t="s">
        <v>27</v>
      </c>
      <c r="D8" t="s">
        <v>33</v>
      </c>
      <c r="E8" t="s">
        <v>34</v>
      </c>
      <c r="F8" t="s">
        <v>35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>
        <v>0.46663744699999998</v>
      </c>
      <c r="M8">
        <v>0.34725782399999999</v>
      </c>
      <c r="N8" t="s">
        <v>23</v>
      </c>
      <c r="O8" t="s">
        <v>23</v>
      </c>
      <c r="P8" t="s">
        <v>23</v>
      </c>
      <c r="Q8" t="s">
        <v>23</v>
      </c>
      <c r="R8" s="8" t="s">
        <v>31</v>
      </c>
      <c r="S8" t="s">
        <v>23</v>
      </c>
      <c r="T8" t="s">
        <v>31</v>
      </c>
      <c r="U8" t="s">
        <v>23</v>
      </c>
      <c r="X8" s="3" t="s">
        <v>131</v>
      </c>
      <c r="Z8">
        <v>1</v>
      </c>
      <c r="AC8">
        <v>1</v>
      </c>
      <c r="AH8" s="5" t="s">
        <v>22</v>
      </c>
      <c r="AJ8">
        <v>1</v>
      </c>
      <c r="AM8">
        <v>1</v>
      </c>
      <c r="BD8" s="3" t="s">
        <v>19</v>
      </c>
      <c r="BE8">
        <v>1</v>
      </c>
      <c r="BH8">
        <v>1</v>
      </c>
      <c r="BL8" t="s">
        <v>19</v>
      </c>
      <c r="BM8">
        <v>1</v>
      </c>
      <c r="BP8">
        <v>1</v>
      </c>
      <c r="BQ8">
        <f>BP8-BM8</f>
        <v>0</v>
      </c>
      <c r="BR8" t="e">
        <f>BO8/BQ8</f>
        <v>#DIV/0!</v>
      </c>
      <c r="BV8" s="3" t="s">
        <v>19</v>
      </c>
      <c r="BY8">
        <v>1</v>
      </c>
      <c r="CA8">
        <v>1</v>
      </c>
      <c r="CE8" s="10" t="s">
        <v>19</v>
      </c>
      <c r="CF8" s="11"/>
      <c r="CG8" s="11"/>
      <c r="CH8" s="11">
        <v>1</v>
      </c>
      <c r="CI8" s="11"/>
      <c r="CJ8" s="11">
        <v>1</v>
      </c>
      <c r="CK8">
        <f>CJ8-CG8</f>
        <v>1</v>
      </c>
      <c r="CL8">
        <f>CH8/CK8</f>
        <v>1</v>
      </c>
      <c r="CM8">
        <f>CF8/CK8</f>
        <v>0</v>
      </c>
      <c r="CN8">
        <f>SUM(CL8:CM8)</f>
        <v>1</v>
      </c>
      <c r="DB8" s="2" t="s">
        <v>476</v>
      </c>
      <c r="DC8" s="2" t="s">
        <v>456</v>
      </c>
    </row>
    <row r="9" spans="1:149">
      <c r="A9" t="s">
        <v>45</v>
      </c>
      <c r="B9" t="s">
        <v>26</v>
      </c>
      <c r="C9" t="s">
        <v>27</v>
      </c>
      <c r="D9" t="s">
        <v>46</v>
      </c>
      <c r="E9" t="s">
        <v>47</v>
      </c>
      <c r="F9" t="s">
        <v>48</v>
      </c>
      <c r="G9" t="s">
        <v>23</v>
      </c>
      <c r="H9" t="s">
        <v>23</v>
      </c>
      <c r="I9" t="s">
        <v>23</v>
      </c>
      <c r="J9">
        <v>-1.2458070999999999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s="8" t="s">
        <v>24</v>
      </c>
      <c r="S9" t="s">
        <v>23</v>
      </c>
      <c r="T9" t="s">
        <v>24</v>
      </c>
      <c r="U9" t="s">
        <v>23</v>
      </c>
      <c r="X9" s="3" t="s">
        <v>137</v>
      </c>
      <c r="Y9">
        <v>1</v>
      </c>
      <c r="AC9">
        <v>1</v>
      </c>
      <c r="AH9" s="3" t="s">
        <v>26</v>
      </c>
      <c r="AI9">
        <v>2</v>
      </c>
      <c r="AJ9">
        <v>7</v>
      </c>
      <c r="AK9">
        <v>13</v>
      </c>
      <c r="AM9">
        <v>22</v>
      </c>
      <c r="BD9" s="4" t="s">
        <v>22</v>
      </c>
      <c r="BE9">
        <v>1</v>
      </c>
      <c r="BH9">
        <v>1</v>
      </c>
      <c r="BL9" t="s">
        <v>22</v>
      </c>
      <c r="BM9">
        <v>1</v>
      </c>
      <c r="BP9">
        <v>1</v>
      </c>
      <c r="BQ9">
        <f t="shared" ref="BQ9:BQ72" si="0">BP9-BM9</f>
        <v>0</v>
      </c>
      <c r="BR9" t="e">
        <f t="shared" ref="BR9:BR72" si="1">BO9/BQ9</f>
        <v>#DIV/0!</v>
      </c>
      <c r="BV9" s="4" t="s">
        <v>22</v>
      </c>
      <c r="BY9">
        <v>1</v>
      </c>
      <c r="CA9">
        <v>1</v>
      </c>
      <c r="CE9" s="12" t="s">
        <v>22</v>
      </c>
      <c r="CF9" s="13"/>
      <c r="CG9" s="13"/>
      <c r="CH9" s="13">
        <v>1</v>
      </c>
      <c r="CI9" s="13"/>
      <c r="CJ9" s="13">
        <v>1</v>
      </c>
      <c r="CK9">
        <f t="shared" ref="CK9:CK72" si="2">CJ9-CG9</f>
        <v>1</v>
      </c>
      <c r="CL9">
        <f t="shared" ref="CL9:CL72" si="3">CH9/CK9</f>
        <v>1</v>
      </c>
      <c r="CM9">
        <f t="shared" ref="CM9:CM72" si="4">CF9/CK9</f>
        <v>0</v>
      </c>
      <c r="CN9">
        <f t="shared" ref="CN9:CN72" si="5">SUM(CL9:CM9)</f>
        <v>1</v>
      </c>
      <c r="DB9" s="2" t="s">
        <v>453</v>
      </c>
      <c r="DC9" t="s">
        <v>23</v>
      </c>
      <c r="DD9" t="s">
        <v>24</v>
      </c>
      <c r="DE9" t="s">
        <v>31</v>
      </c>
      <c r="DF9" t="s">
        <v>455</v>
      </c>
    </row>
    <row r="10" spans="1:149">
      <c r="A10" t="s">
        <v>49</v>
      </c>
      <c r="B10" t="s">
        <v>26</v>
      </c>
      <c r="C10" t="s">
        <v>27</v>
      </c>
      <c r="D10" t="s">
        <v>33</v>
      </c>
      <c r="E10" t="s">
        <v>50</v>
      </c>
      <c r="F10" t="s">
        <v>51</v>
      </c>
      <c r="G10" t="s">
        <v>23</v>
      </c>
      <c r="H10" t="s">
        <v>23</v>
      </c>
      <c r="I10" t="s">
        <v>23</v>
      </c>
      <c r="J10" t="s">
        <v>23</v>
      </c>
      <c r="K10">
        <v>-0.45457643399999997</v>
      </c>
      <c r="L10">
        <v>0.60729945399999996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s="8" t="s">
        <v>52</v>
      </c>
      <c r="S10" t="s">
        <v>23</v>
      </c>
      <c r="T10" t="s">
        <v>52</v>
      </c>
      <c r="U10" t="s">
        <v>23</v>
      </c>
      <c r="X10" s="3" t="s">
        <v>143</v>
      </c>
      <c r="Y10">
        <v>4</v>
      </c>
      <c r="Z10">
        <v>7</v>
      </c>
      <c r="AA10">
        <v>10</v>
      </c>
      <c r="AC10">
        <v>21</v>
      </c>
      <c r="AD10">
        <f>10/21</f>
        <v>0.47619047619047616</v>
      </c>
      <c r="AH10" s="4" t="s">
        <v>50</v>
      </c>
      <c r="AI10">
        <v>1</v>
      </c>
      <c r="AM10">
        <v>1</v>
      </c>
      <c r="BD10" s="5" t="s">
        <v>22</v>
      </c>
      <c r="BE10">
        <v>1</v>
      </c>
      <c r="BH10">
        <v>1</v>
      </c>
      <c r="BL10" t="s">
        <v>22</v>
      </c>
      <c r="BM10">
        <v>1</v>
      </c>
      <c r="BP10">
        <v>1</v>
      </c>
      <c r="BQ10">
        <f t="shared" si="0"/>
        <v>0</v>
      </c>
      <c r="BR10" t="e">
        <f t="shared" si="1"/>
        <v>#DIV/0!</v>
      </c>
      <c r="BV10" s="5" t="s">
        <v>22</v>
      </c>
      <c r="BY10">
        <v>1</v>
      </c>
      <c r="CA10">
        <v>1</v>
      </c>
      <c r="CE10" s="5" t="s">
        <v>22</v>
      </c>
      <c r="CH10">
        <v>1</v>
      </c>
      <c r="CJ10">
        <v>1</v>
      </c>
      <c r="CK10">
        <f t="shared" si="2"/>
        <v>1</v>
      </c>
      <c r="CL10">
        <f t="shared" si="3"/>
        <v>1</v>
      </c>
      <c r="CM10">
        <f t="shared" si="4"/>
        <v>0</v>
      </c>
      <c r="CN10">
        <f t="shared" si="5"/>
        <v>1</v>
      </c>
      <c r="DB10" s="3" t="s">
        <v>19</v>
      </c>
      <c r="DC10">
        <v>1</v>
      </c>
      <c r="DF10">
        <v>1</v>
      </c>
    </row>
    <row r="11" spans="1:149">
      <c r="A11" t="s">
        <v>53</v>
      </c>
      <c r="B11" t="s">
        <v>26</v>
      </c>
      <c r="C11" t="s">
        <v>27</v>
      </c>
      <c r="D11" t="s">
        <v>33</v>
      </c>
      <c r="E11" t="s">
        <v>34</v>
      </c>
      <c r="F11" t="s">
        <v>37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>
        <v>1.0855531039999999</v>
      </c>
      <c r="N11" t="s">
        <v>23</v>
      </c>
      <c r="O11" t="s">
        <v>23</v>
      </c>
      <c r="P11" t="s">
        <v>23</v>
      </c>
      <c r="Q11" t="s">
        <v>23</v>
      </c>
      <c r="R11" s="8" t="s">
        <v>31</v>
      </c>
      <c r="S11" t="s">
        <v>23</v>
      </c>
      <c r="T11" t="s">
        <v>31</v>
      </c>
      <c r="U11" t="s">
        <v>23</v>
      </c>
      <c r="X11" s="3" t="s">
        <v>202</v>
      </c>
      <c r="Z11">
        <v>1</v>
      </c>
      <c r="AC11">
        <v>1</v>
      </c>
      <c r="AH11" s="5" t="s">
        <v>51</v>
      </c>
      <c r="AI11">
        <v>1</v>
      </c>
      <c r="AM11">
        <v>1</v>
      </c>
      <c r="BD11" s="3" t="s">
        <v>26</v>
      </c>
      <c r="BE11">
        <v>18</v>
      </c>
      <c r="BF11">
        <v>1</v>
      </c>
      <c r="BG11">
        <v>3</v>
      </c>
      <c r="BH11">
        <v>22</v>
      </c>
      <c r="BL11" s="7" t="s">
        <v>26</v>
      </c>
      <c r="BM11" s="7">
        <v>18</v>
      </c>
      <c r="BN11" s="7">
        <v>1</v>
      </c>
      <c r="BO11" s="7">
        <v>3</v>
      </c>
      <c r="BP11" s="7">
        <v>22</v>
      </c>
      <c r="BQ11" s="7">
        <f t="shared" si="0"/>
        <v>4</v>
      </c>
      <c r="BR11" s="7">
        <f t="shared" si="1"/>
        <v>0.75</v>
      </c>
      <c r="BV11" s="3" t="s">
        <v>26</v>
      </c>
      <c r="BW11">
        <v>2</v>
      </c>
      <c r="BX11">
        <v>2</v>
      </c>
      <c r="BY11">
        <v>6</v>
      </c>
      <c r="BZ11">
        <v>12</v>
      </c>
      <c r="CA11">
        <v>22</v>
      </c>
      <c r="CE11" s="10" t="s">
        <v>26</v>
      </c>
      <c r="CF11" s="11">
        <v>2</v>
      </c>
      <c r="CG11" s="11">
        <v>2</v>
      </c>
      <c r="CH11" s="11">
        <v>6</v>
      </c>
      <c r="CI11" s="11">
        <v>12</v>
      </c>
      <c r="CJ11" s="11">
        <v>22</v>
      </c>
      <c r="CK11">
        <f t="shared" si="2"/>
        <v>20</v>
      </c>
      <c r="CL11">
        <f t="shared" si="3"/>
        <v>0.3</v>
      </c>
      <c r="CM11">
        <f t="shared" si="4"/>
        <v>0.1</v>
      </c>
      <c r="CN11">
        <f t="shared" si="5"/>
        <v>0.4</v>
      </c>
      <c r="DB11" s="3" t="s">
        <v>26</v>
      </c>
      <c r="DC11">
        <v>18</v>
      </c>
      <c r="DD11">
        <v>1</v>
      </c>
      <c r="DE11">
        <v>3</v>
      </c>
      <c r="DF11">
        <v>22</v>
      </c>
    </row>
    <row r="12" spans="1:149">
      <c r="A12" t="s">
        <v>54</v>
      </c>
      <c r="B12" t="s">
        <v>26</v>
      </c>
      <c r="C12" t="s">
        <v>27</v>
      </c>
      <c r="D12" t="s">
        <v>33</v>
      </c>
      <c r="E12" t="s">
        <v>34</v>
      </c>
      <c r="F12" t="s">
        <v>35</v>
      </c>
      <c r="G12" t="s">
        <v>23</v>
      </c>
      <c r="H12">
        <v>-0.13224119100000001</v>
      </c>
      <c r="I12" t="s">
        <v>23</v>
      </c>
      <c r="J12">
        <v>-1.038260017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s="8" t="s">
        <v>24</v>
      </c>
      <c r="S12" t="s">
        <v>24</v>
      </c>
      <c r="T12" t="s">
        <v>24</v>
      </c>
      <c r="U12" t="s">
        <v>23</v>
      </c>
      <c r="X12" s="3" t="s">
        <v>208</v>
      </c>
      <c r="Z12">
        <v>2</v>
      </c>
      <c r="AC12">
        <v>2</v>
      </c>
      <c r="AH12" s="4" t="s">
        <v>62</v>
      </c>
      <c r="AK12">
        <v>1</v>
      </c>
      <c r="AM12">
        <v>1</v>
      </c>
      <c r="BD12" s="4" t="s">
        <v>50</v>
      </c>
      <c r="BE12">
        <v>1</v>
      </c>
      <c r="BH12">
        <v>1</v>
      </c>
      <c r="BL12" t="s">
        <v>50</v>
      </c>
      <c r="BM12">
        <v>1</v>
      </c>
      <c r="BP12">
        <v>1</v>
      </c>
      <c r="BQ12">
        <f t="shared" si="0"/>
        <v>0</v>
      </c>
      <c r="BR12" t="e">
        <f t="shared" si="1"/>
        <v>#DIV/0!</v>
      </c>
      <c r="BV12" s="4" t="s">
        <v>50</v>
      </c>
      <c r="BW12">
        <v>1</v>
      </c>
      <c r="CA12">
        <v>1</v>
      </c>
      <c r="CE12" s="12" t="s">
        <v>50</v>
      </c>
      <c r="CF12" s="13">
        <v>1</v>
      </c>
      <c r="CG12" s="13"/>
      <c r="CH12" s="13"/>
      <c r="CI12" s="13"/>
      <c r="CJ12" s="13">
        <v>1</v>
      </c>
      <c r="CK12">
        <f t="shared" si="2"/>
        <v>1</v>
      </c>
      <c r="CL12">
        <f t="shared" si="3"/>
        <v>0</v>
      </c>
      <c r="CM12">
        <f t="shared" si="4"/>
        <v>1</v>
      </c>
      <c r="CN12">
        <f t="shared" si="5"/>
        <v>1</v>
      </c>
      <c r="DB12" s="3" t="s">
        <v>76</v>
      </c>
      <c r="DC12">
        <v>18</v>
      </c>
      <c r="DD12">
        <v>5</v>
      </c>
      <c r="DE12">
        <v>3</v>
      </c>
      <c r="DF12">
        <v>26</v>
      </c>
    </row>
    <row r="13" spans="1:149">
      <c r="A13" t="s">
        <v>55</v>
      </c>
      <c r="B13" t="s">
        <v>26</v>
      </c>
      <c r="C13" t="s">
        <v>27</v>
      </c>
      <c r="D13" t="s">
        <v>33</v>
      </c>
      <c r="E13" t="s">
        <v>56</v>
      </c>
      <c r="F13" t="s">
        <v>57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>
        <v>0.53901158999999998</v>
      </c>
      <c r="M13">
        <v>1.0679479549999999</v>
      </c>
      <c r="N13" t="s">
        <v>23</v>
      </c>
      <c r="O13" t="s">
        <v>23</v>
      </c>
      <c r="P13" t="s">
        <v>23</v>
      </c>
      <c r="Q13" t="s">
        <v>23</v>
      </c>
      <c r="R13" s="8" t="s">
        <v>31</v>
      </c>
      <c r="S13" t="s">
        <v>23</v>
      </c>
      <c r="T13" t="s">
        <v>31</v>
      </c>
      <c r="U13" t="s">
        <v>23</v>
      </c>
      <c r="X13" s="3" t="s">
        <v>219</v>
      </c>
      <c r="Y13">
        <v>23</v>
      </c>
      <c r="Z13">
        <v>44</v>
      </c>
      <c r="AA13">
        <v>53</v>
      </c>
      <c r="AC13">
        <v>120</v>
      </c>
      <c r="AD13">
        <f>53/120</f>
        <v>0.44166666666666665</v>
      </c>
      <c r="AH13" s="5" t="s">
        <v>63</v>
      </c>
      <c r="AK13">
        <v>1</v>
      </c>
      <c r="AM13">
        <v>1</v>
      </c>
      <c r="AR13">
        <f>3/5</f>
        <v>0.6</v>
      </c>
      <c r="BD13" s="5" t="s">
        <v>51</v>
      </c>
      <c r="BE13">
        <v>1</v>
      </c>
      <c r="BH13">
        <v>1</v>
      </c>
      <c r="BL13" t="s">
        <v>51</v>
      </c>
      <c r="BM13">
        <v>1</v>
      </c>
      <c r="BP13">
        <v>1</v>
      </c>
      <c r="BQ13">
        <f t="shared" si="0"/>
        <v>0</v>
      </c>
      <c r="BR13" t="e">
        <f t="shared" si="1"/>
        <v>#DIV/0!</v>
      </c>
      <c r="BV13" s="5" t="s">
        <v>51</v>
      </c>
      <c r="BW13">
        <v>1</v>
      </c>
      <c r="CA13">
        <v>1</v>
      </c>
      <c r="CE13" s="5" t="s">
        <v>51</v>
      </c>
      <c r="CF13">
        <v>1</v>
      </c>
      <c r="CJ13">
        <v>1</v>
      </c>
      <c r="CK13">
        <f t="shared" si="2"/>
        <v>1</v>
      </c>
      <c r="CL13">
        <f t="shared" si="3"/>
        <v>0</v>
      </c>
      <c r="CM13">
        <f t="shared" si="4"/>
        <v>1</v>
      </c>
      <c r="CN13">
        <f t="shared" si="5"/>
        <v>1</v>
      </c>
      <c r="DB13" s="3" t="s">
        <v>131</v>
      </c>
      <c r="DC13">
        <v>1</v>
      </c>
      <c r="DF13">
        <v>1</v>
      </c>
      <c r="EF13" s="2" t="s">
        <v>467</v>
      </c>
      <c r="EG13" s="2" t="s">
        <v>456</v>
      </c>
    </row>
    <row r="14" spans="1:149">
      <c r="A14" t="s">
        <v>58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23</v>
      </c>
      <c r="H14" t="s">
        <v>23</v>
      </c>
      <c r="I14">
        <v>0.27592788000000001</v>
      </c>
      <c r="J14" t="s">
        <v>23</v>
      </c>
      <c r="K14">
        <v>0.39277905099999999</v>
      </c>
      <c r="L14" t="s">
        <v>23</v>
      </c>
      <c r="M14">
        <v>0.61245890000000003</v>
      </c>
      <c r="N14" t="s">
        <v>23</v>
      </c>
      <c r="O14" t="s">
        <v>23</v>
      </c>
      <c r="P14" t="s">
        <v>23</v>
      </c>
      <c r="Q14" t="s">
        <v>23</v>
      </c>
      <c r="R14" s="8" t="s">
        <v>31</v>
      </c>
      <c r="S14" t="s">
        <v>31</v>
      </c>
      <c r="T14" t="s">
        <v>31</v>
      </c>
      <c r="U14" t="s">
        <v>23</v>
      </c>
      <c r="X14" s="3" t="s">
        <v>447</v>
      </c>
      <c r="AA14">
        <v>1</v>
      </c>
      <c r="AC14">
        <v>1</v>
      </c>
      <c r="AH14" s="4" t="s">
        <v>39</v>
      </c>
      <c r="AK14">
        <v>1</v>
      </c>
      <c r="AM14">
        <v>1</v>
      </c>
      <c r="AR14">
        <f>2/5</f>
        <v>0.4</v>
      </c>
      <c r="BD14" s="4" t="s">
        <v>62</v>
      </c>
      <c r="BG14">
        <v>1</v>
      </c>
      <c r="BH14">
        <v>1</v>
      </c>
      <c r="BL14" t="s">
        <v>62</v>
      </c>
      <c r="BO14">
        <v>1</v>
      </c>
      <c r="BP14">
        <v>1</v>
      </c>
      <c r="BQ14">
        <f t="shared" si="0"/>
        <v>1</v>
      </c>
      <c r="BR14">
        <f t="shared" si="1"/>
        <v>1</v>
      </c>
      <c r="BV14" s="4" t="s">
        <v>62</v>
      </c>
      <c r="BZ14">
        <v>1</v>
      </c>
      <c r="CA14">
        <v>1</v>
      </c>
      <c r="CE14" s="12" t="s">
        <v>62</v>
      </c>
      <c r="CF14" s="13"/>
      <c r="CG14" s="13"/>
      <c r="CH14" s="13"/>
      <c r="CI14" s="13">
        <v>1</v>
      </c>
      <c r="CJ14" s="13">
        <v>1</v>
      </c>
      <c r="CK14">
        <f t="shared" si="2"/>
        <v>1</v>
      </c>
      <c r="CL14">
        <f t="shared" si="3"/>
        <v>0</v>
      </c>
      <c r="CM14">
        <f t="shared" si="4"/>
        <v>0</v>
      </c>
      <c r="CN14">
        <f t="shared" si="5"/>
        <v>0</v>
      </c>
      <c r="DB14" s="3" t="s">
        <v>137</v>
      </c>
      <c r="DE14">
        <v>1</v>
      </c>
      <c r="DF14">
        <v>1</v>
      </c>
      <c r="EF14" s="2" t="s">
        <v>453</v>
      </c>
      <c r="EG14" t="s">
        <v>23</v>
      </c>
      <c r="EH14" t="s">
        <v>24</v>
      </c>
      <c r="EI14" t="s">
        <v>31</v>
      </c>
      <c r="EJ14" t="s">
        <v>455</v>
      </c>
      <c r="EM14" t="s">
        <v>496</v>
      </c>
      <c r="EN14" t="s">
        <v>468</v>
      </c>
      <c r="EO14" t="s">
        <v>497</v>
      </c>
      <c r="EP14" t="s">
        <v>498</v>
      </c>
      <c r="EQ14" t="s">
        <v>471</v>
      </c>
      <c r="ER14" t="s">
        <v>472</v>
      </c>
    </row>
    <row r="15" spans="1:149">
      <c r="A15" t="s">
        <v>59</v>
      </c>
      <c r="B15" t="s">
        <v>26</v>
      </c>
      <c r="C15" t="s">
        <v>27</v>
      </c>
      <c r="D15" t="s">
        <v>28</v>
      </c>
      <c r="E15" t="s">
        <v>29</v>
      </c>
      <c r="F15" t="s">
        <v>60</v>
      </c>
      <c r="G15">
        <v>0.43194308799999998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>
        <v>1.1027263890000001</v>
      </c>
      <c r="N15" t="s">
        <v>23</v>
      </c>
      <c r="O15" t="s">
        <v>23</v>
      </c>
      <c r="P15" t="s">
        <v>23</v>
      </c>
      <c r="Q15" t="s">
        <v>23</v>
      </c>
      <c r="R15" s="8" t="s">
        <v>31</v>
      </c>
      <c r="S15" t="s">
        <v>31</v>
      </c>
      <c r="T15" t="s">
        <v>31</v>
      </c>
      <c r="U15" t="s">
        <v>23</v>
      </c>
      <c r="X15" s="3" t="s">
        <v>454</v>
      </c>
      <c r="AH15" s="5" t="s">
        <v>40</v>
      </c>
      <c r="AK15">
        <v>1</v>
      </c>
      <c r="AM15">
        <v>1</v>
      </c>
      <c r="AT15">
        <v>20</v>
      </c>
      <c r="AU15">
        <f>15/20</f>
        <v>0.75</v>
      </c>
      <c r="BD15" s="5" t="s">
        <v>63</v>
      </c>
      <c r="BG15">
        <v>1</v>
      </c>
      <c r="BH15">
        <v>1</v>
      </c>
      <c r="BL15" s="9" t="s">
        <v>63</v>
      </c>
      <c r="BM15" s="9"/>
      <c r="BN15" s="9"/>
      <c r="BO15" s="9">
        <v>1</v>
      </c>
      <c r="BP15" s="9">
        <v>1</v>
      </c>
      <c r="BQ15" s="9">
        <f t="shared" si="0"/>
        <v>1</v>
      </c>
      <c r="BR15" s="9">
        <f t="shared" si="1"/>
        <v>1</v>
      </c>
      <c r="BV15" s="5" t="s">
        <v>63</v>
      </c>
      <c r="BZ15">
        <v>1</v>
      </c>
      <c r="CA15">
        <v>1</v>
      </c>
      <c r="CE15" s="5" t="s">
        <v>63</v>
      </c>
      <c r="CI15">
        <v>1</v>
      </c>
      <c r="CJ15">
        <v>1</v>
      </c>
      <c r="CK15">
        <f t="shared" si="2"/>
        <v>1</v>
      </c>
      <c r="CL15">
        <f t="shared" si="3"/>
        <v>0</v>
      </c>
      <c r="CM15">
        <f t="shared" si="4"/>
        <v>0</v>
      </c>
      <c r="CN15">
        <f t="shared" si="5"/>
        <v>0</v>
      </c>
      <c r="DB15" s="3" t="s">
        <v>143</v>
      </c>
      <c r="DC15">
        <v>16</v>
      </c>
      <c r="DD15">
        <v>3</v>
      </c>
      <c r="DE15">
        <v>2</v>
      </c>
      <c r="DF15">
        <v>21</v>
      </c>
      <c r="EF15" s="3" t="s">
        <v>52</v>
      </c>
      <c r="EG15" s="25">
        <v>29</v>
      </c>
      <c r="EH15" s="25">
        <v>5</v>
      </c>
      <c r="EI15" s="25">
        <v>3</v>
      </c>
      <c r="EJ15" s="25">
        <v>37</v>
      </c>
      <c r="EM15" s="10" t="s">
        <v>19</v>
      </c>
      <c r="EN15" s="26">
        <v>1</v>
      </c>
      <c r="EO15" s="26"/>
      <c r="EP15" s="26"/>
      <c r="EQ15" s="26">
        <v>1</v>
      </c>
      <c r="ER15">
        <f>EQ15-EN15</f>
        <v>0</v>
      </c>
      <c r="ES15" t="e">
        <f>EP15/ER15</f>
        <v>#DIV/0!</v>
      </c>
    </row>
    <row r="16" spans="1:149">
      <c r="A16" t="s">
        <v>61</v>
      </c>
      <c r="B16" t="s">
        <v>26</v>
      </c>
      <c r="C16" t="s">
        <v>27</v>
      </c>
      <c r="D16" t="s">
        <v>33</v>
      </c>
      <c r="E16" t="s">
        <v>62</v>
      </c>
      <c r="F16" t="s">
        <v>63</v>
      </c>
      <c r="G16" t="s">
        <v>23</v>
      </c>
      <c r="H16" t="s">
        <v>23</v>
      </c>
      <c r="I16">
        <v>0.56849191200000004</v>
      </c>
      <c r="J16" t="s">
        <v>23</v>
      </c>
      <c r="K16">
        <v>0.98258241400000002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s="8" t="s">
        <v>31</v>
      </c>
      <c r="S16" t="s">
        <v>31</v>
      </c>
      <c r="T16" t="s">
        <v>31</v>
      </c>
      <c r="U16" t="s">
        <v>23</v>
      </c>
      <c r="X16" s="3" t="s">
        <v>455</v>
      </c>
      <c r="Y16">
        <v>37</v>
      </c>
      <c r="Z16">
        <v>70</v>
      </c>
      <c r="AA16">
        <v>89</v>
      </c>
      <c r="AC16">
        <v>196</v>
      </c>
      <c r="AH16" s="4" t="s">
        <v>42</v>
      </c>
      <c r="AJ16">
        <v>2</v>
      </c>
      <c r="AM16">
        <v>2</v>
      </c>
      <c r="BD16" s="4" t="s">
        <v>39</v>
      </c>
      <c r="BE16">
        <v>1</v>
      </c>
      <c r="BH16">
        <v>1</v>
      </c>
      <c r="BL16" t="s">
        <v>39</v>
      </c>
      <c r="BM16">
        <v>1</v>
      </c>
      <c r="BP16">
        <v>1</v>
      </c>
      <c r="BQ16">
        <f t="shared" si="0"/>
        <v>0</v>
      </c>
      <c r="BR16" t="e">
        <f t="shared" si="1"/>
        <v>#DIV/0!</v>
      </c>
      <c r="BV16" s="4" t="s">
        <v>39</v>
      </c>
      <c r="BZ16">
        <v>1</v>
      </c>
      <c r="CA16">
        <v>1</v>
      </c>
      <c r="CE16" s="12" t="s">
        <v>39</v>
      </c>
      <c r="CF16" s="13"/>
      <c r="CG16" s="13"/>
      <c r="CH16" s="13"/>
      <c r="CI16" s="13">
        <v>1</v>
      </c>
      <c r="CJ16" s="13">
        <v>1</v>
      </c>
      <c r="CK16">
        <f t="shared" si="2"/>
        <v>1</v>
      </c>
      <c r="CL16">
        <f t="shared" si="3"/>
        <v>0</v>
      </c>
      <c r="CM16">
        <f t="shared" si="4"/>
        <v>0</v>
      </c>
      <c r="CN16">
        <f t="shared" si="5"/>
        <v>0</v>
      </c>
      <c r="DB16" s="3" t="s">
        <v>202</v>
      </c>
      <c r="DC16">
        <v>1</v>
      </c>
      <c r="DF16">
        <v>1</v>
      </c>
      <c r="EF16" s="3" t="s">
        <v>24</v>
      </c>
      <c r="EG16" s="25">
        <v>60</v>
      </c>
      <c r="EH16" s="25">
        <v>10</v>
      </c>
      <c r="EI16" s="25"/>
      <c r="EJ16" s="25">
        <v>70</v>
      </c>
      <c r="EM16" s="12" t="s">
        <v>22</v>
      </c>
      <c r="EN16" s="27">
        <v>1</v>
      </c>
      <c r="EO16" s="27"/>
      <c r="EP16" s="27"/>
      <c r="EQ16" s="27">
        <v>1</v>
      </c>
      <c r="ER16">
        <f t="shared" ref="ER16:ER79" si="6">EQ16-EN16</f>
        <v>0</v>
      </c>
      <c r="ES16" t="e">
        <f t="shared" ref="ES16:ES79" si="7">EP16/ER16</f>
        <v>#DIV/0!</v>
      </c>
    </row>
    <row r="17" spans="1:149" s="8" customFormat="1">
      <c r="A17" s="8" t="s">
        <v>64</v>
      </c>
      <c r="B17" s="8" t="s">
        <v>26</v>
      </c>
      <c r="C17" s="8" t="s">
        <v>27</v>
      </c>
      <c r="D17" s="8" t="s">
        <v>28</v>
      </c>
      <c r="E17" s="8" t="s">
        <v>29</v>
      </c>
      <c r="F17" s="8" t="s">
        <v>65</v>
      </c>
      <c r="G17" s="8" t="s">
        <v>23</v>
      </c>
      <c r="H17" s="8" t="s">
        <v>23</v>
      </c>
      <c r="I17" s="8" t="s">
        <v>23</v>
      </c>
      <c r="J17" s="8">
        <v>0.60369866100000003</v>
      </c>
      <c r="K17" s="8">
        <v>-1.642235589</v>
      </c>
      <c r="L17" s="8" t="s">
        <v>23</v>
      </c>
      <c r="M17" s="8" t="s">
        <v>23</v>
      </c>
      <c r="N17" s="8" t="s">
        <v>23</v>
      </c>
      <c r="O17" s="8" t="s">
        <v>23</v>
      </c>
      <c r="P17" s="8">
        <v>4.7314324799999996</v>
      </c>
      <c r="Q17" s="8" t="s">
        <v>23</v>
      </c>
      <c r="R17" s="8" t="s">
        <v>52</v>
      </c>
      <c r="S17" s="8" t="s">
        <v>23</v>
      </c>
      <c r="T17" s="8" t="s">
        <v>52</v>
      </c>
      <c r="U17" s="8" t="s">
        <v>31</v>
      </c>
      <c r="V17" s="8" t="s">
        <v>499</v>
      </c>
      <c r="AH17" s="30" t="s">
        <v>43</v>
      </c>
      <c r="AJ17" s="8">
        <v>1</v>
      </c>
      <c r="AM17" s="8">
        <v>1</v>
      </c>
      <c r="BD17" s="30" t="s">
        <v>40</v>
      </c>
      <c r="BE17" s="8">
        <v>1</v>
      </c>
      <c r="BH17" s="8">
        <v>1</v>
      </c>
      <c r="BL17" s="8" t="s">
        <v>40</v>
      </c>
      <c r="BM17" s="8">
        <v>1</v>
      </c>
      <c r="BP17" s="8">
        <v>1</v>
      </c>
      <c r="BQ17" s="8">
        <f t="shared" si="0"/>
        <v>0</v>
      </c>
      <c r="BR17" s="8" t="e">
        <f t="shared" si="1"/>
        <v>#DIV/0!</v>
      </c>
      <c r="BV17" s="30" t="s">
        <v>40</v>
      </c>
      <c r="BZ17" s="8">
        <v>1</v>
      </c>
      <c r="CA17" s="8">
        <v>1</v>
      </c>
      <c r="CE17" s="30" t="s">
        <v>40</v>
      </c>
      <c r="CI17" s="8">
        <v>1</v>
      </c>
      <c r="CJ17" s="8">
        <v>1</v>
      </c>
      <c r="CK17" s="8">
        <f t="shared" si="2"/>
        <v>1</v>
      </c>
      <c r="CL17" s="8">
        <f t="shared" si="3"/>
        <v>0</v>
      </c>
      <c r="CM17" s="8">
        <f t="shared" si="4"/>
        <v>0</v>
      </c>
      <c r="CN17" s="8">
        <f t="shared" si="5"/>
        <v>0</v>
      </c>
      <c r="DB17" s="32" t="s">
        <v>208</v>
      </c>
      <c r="DC17" s="8">
        <v>2</v>
      </c>
      <c r="DF17" s="8">
        <v>2</v>
      </c>
      <c r="EF17" s="3" t="s">
        <v>31</v>
      </c>
      <c r="EG17" s="25">
        <v>87</v>
      </c>
      <c r="EH17" s="25"/>
      <c r="EI17" s="25">
        <v>2</v>
      </c>
      <c r="EJ17" s="25">
        <v>89</v>
      </c>
      <c r="EM17" s="30" t="s">
        <v>22</v>
      </c>
      <c r="EN17" s="31">
        <v>1</v>
      </c>
      <c r="EO17" s="31"/>
      <c r="EP17" s="31"/>
      <c r="EQ17" s="31">
        <v>1</v>
      </c>
      <c r="ER17" s="8">
        <f t="shared" si="6"/>
        <v>0</v>
      </c>
      <c r="ES17" s="8" t="e">
        <f t="shared" si="7"/>
        <v>#DIV/0!</v>
      </c>
    </row>
    <row r="18" spans="1:149">
      <c r="A18" t="s">
        <v>66</v>
      </c>
      <c r="B18" t="s">
        <v>26</v>
      </c>
      <c r="C18" t="s">
        <v>27</v>
      </c>
      <c r="D18" t="s">
        <v>33</v>
      </c>
      <c r="E18" t="s">
        <v>34</v>
      </c>
      <c r="F18" t="s">
        <v>35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>
        <v>-0.43703154700000002</v>
      </c>
      <c r="P18" t="s">
        <v>23</v>
      </c>
      <c r="Q18" t="s">
        <v>23</v>
      </c>
      <c r="R18" s="8" t="s">
        <v>24</v>
      </c>
      <c r="S18" t="s">
        <v>23</v>
      </c>
      <c r="T18" t="s">
        <v>23</v>
      </c>
      <c r="U18" t="s">
        <v>24</v>
      </c>
      <c r="AH18" s="5" t="s">
        <v>69</v>
      </c>
      <c r="AJ18">
        <v>1</v>
      </c>
      <c r="AM18">
        <v>1</v>
      </c>
      <c r="BD18" s="4" t="s">
        <v>42</v>
      </c>
      <c r="BE18">
        <v>2</v>
      </c>
      <c r="BH18">
        <v>2</v>
      </c>
      <c r="BL18" t="s">
        <v>42</v>
      </c>
      <c r="BM18">
        <v>2</v>
      </c>
      <c r="BP18">
        <v>2</v>
      </c>
      <c r="BQ18">
        <f t="shared" si="0"/>
        <v>0</v>
      </c>
      <c r="BR18" t="e">
        <f t="shared" si="1"/>
        <v>#DIV/0!</v>
      </c>
      <c r="BV18" s="4" t="s">
        <v>42</v>
      </c>
      <c r="BY18">
        <v>2</v>
      </c>
      <c r="CA18">
        <v>2</v>
      </c>
      <c r="CE18" s="12" t="s">
        <v>42</v>
      </c>
      <c r="CF18" s="13"/>
      <c r="CG18" s="13"/>
      <c r="CH18" s="13">
        <v>2</v>
      </c>
      <c r="CI18" s="13"/>
      <c r="CJ18" s="13">
        <v>2</v>
      </c>
      <c r="CK18">
        <f t="shared" si="2"/>
        <v>2</v>
      </c>
      <c r="CL18">
        <f t="shared" si="3"/>
        <v>1</v>
      </c>
      <c r="CM18">
        <f t="shared" si="4"/>
        <v>0</v>
      </c>
      <c r="CN18">
        <f t="shared" si="5"/>
        <v>1</v>
      </c>
      <c r="DB18" s="3" t="s">
        <v>219</v>
      </c>
      <c r="DC18">
        <v>81</v>
      </c>
      <c r="DD18">
        <v>13</v>
      </c>
      <c r="DE18">
        <v>26</v>
      </c>
      <c r="DF18">
        <v>120</v>
      </c>
      <c r="EF18" s="3" t="s">
        <v>455</v>
      </c>
      <c r="EG18" s="25">
        <v>176</v>
      </c>
      <c r="EH18" s="25">
        <v>15</v>
      </c>
      <c r="EI18" s="25">
        <v>5</v>
      </c>
      <c r="EJ18" s="25">
        <v>196</v>
      </c>
      <c r="EL18" s="8"/>
      <c r="EM18" s="28" t="s">
        <v>26</v>
      </c>
      <c r="EN18" s="29">
        <v>19</v>
      </c>
      <c r="EO18" s="29">
        <v>1</v>
      </c>
      <c r="EP18" s="29">
        <v>2</v>
      </c>
      <c r="EQ18" s="29">
        <v>22</v>
      </c>
      <c r="ER18" s="8">
        <f t="shared" si="6"/>
        <v>3</v>
      </c>
      <c r="ES18" s="8">
        <f t="shared" si="7"/>
        <v>0.66666666666666663</v>
      </c>
    </row>
    <row r="19" spans="1:149">
      <c r="A19" t="s">
        <v>67</v>
      </c>
      <c r="B19" t="s">
        <v>26</v>
      </c>
      <c r="C19" t="s">
        <v>27</v>
      </c>
      <c r="D19" t="s">
        <v>28</v>
      </c>
      <c r="E19" t="s">
        <v>29</v>
      </c>
      <c r="F19" t="s">
        <v>65</v>
      </c>
      <c r="G19" t="s">
        <v>23</v>
      </c>
      <c r="H19" t="s">
        <v>23</v>
      </c>
      <c r="I19" t="s">
        <v>23</v>
      </c>
      <c r="J19">
        <v>1.31168306</v>
      </c>
      <c r="K19" t="s">
        <v>23</v>
      </c>
      <c r="L19" t="s">
        <v>23</v>
      </c>
      <c r="M19">
        <v>1.2491585009999999</v>
      </c>
      <c r="N19" t="s">
        <v>23</v>
      </c>
      <c r="O19" t="s">
        <v>23</v>
      </c>
      <c r="P19" t="s">
        <v>23</v>
      </c>
      <c r="Q19" t="s">
        <v>23</v>
      </c>
      <c r="R19" s="8" t="s">
        <v>31</v>
      </c>
      <c r="S19" t="s">
        <v>23</v>
      </c>
      <c r="T19" t="s">
        <v>31</v>
      </c>
      <c r="U19" t="s">
        <v>23</v>
      </c>
      <c r="AH19" s="4" t="s">
        <v>34</v>
      </c>
      <c r="AJ19">
        <v>3</v>
      </c>
      <c r="AK19">
        <v>5</v>
      </c>
      <c r="AM19">
        <v>8</v>
      </c>
      <c r="BD19" s="5" t="s">
        <v>43</v>
      </c>
      <c r="BE19">
        <v>1</v>
      </c>
      <c r="BH19">
        <v>1</v>
      </c>
      <c r="BL19" t="s">
        <v>43</v>
      </c>
      <c r="BM19">
        <v>1</v>
      </c>
      <c r="BP19">
        <v>1</v>
      </c>
      <c r="BQ19">
        <f t="shared" si="0"/>
        <v>0</v>
      </c>
      <c r="BR19" t="e">
        <f t="shared" si="1"/>
        <v>#DIV/0!</v>
      </c>
      <c r="BV19" s="5" t="s">
        <v>43</v>
      </c>
      <c r="BY19">
        <v>1</v>
      </c>
      <c r="CA19">
        <v>1</v>
      </c>
      <c r="CE19" s="5" t="s">
        <v>43</v>
      </c>
      <c r="CH19">
        <v>1</v>
      </c>
      <c r="CJ19">
        <v>1</v>
      </c>
      <c r="CK19">
        <f t="shared" si="2"/>
        <v>1</v>
      </c>
      <c r="CL19">
        <f t="shared" si="3"/>
        <v>1</v>
      </c>
      <c r="CM19">
        <f t="shared" si="4"/>
        <v>0</v>
      </c>
      <c r="CN19">
        <f t="shared" si="5"/>
        <v>1</v>
      </c>
      <c r="DB19" s="3" t="s">
        <v>447</v>
      </c>
      <c r="DE19">
        <v>1</v>
      </c>
      <c r="DF19">
        <v>1</v>
      </c>
      <c r="EM19" s="12" t="s">
        <v>50</v>
      </c>
      <c r="EN19" s="27">
        <v>1</v>
      </c>
      <c r="EO19" s="27"/>
      <c r="EP19" s="27"/>
      <c r="EQ19" s="27">
        <v>1</v>
      </c>
      <c r="ER19">
        <f t="shared" si="6"/>
        <v>0</v>
      </c>
      <c r="ES19" t="e">
        <f t="shared" si="7"/>
        <v>#DIV/0!</v>
      </c>
    </row>
    <row r="20" spans="1:149">
      <c r="A20" t="s">
        <v>68</v>
      </c>
      <c r="B20" t="s">
        <v>26</v>
      </c>
      <c r="C20" t="s">
        <v>27</v>
      </c>
      <c r="D20" t="s">
        <v>28</v>
      </c>
      <c r="E20" t="s">
        <v>42</v>
      </c>
      <c r="F20" t="s">
        <v>69</v>
      </c>
      <c r="G20" t="s">
        <v>23</v>
      </c>
      <c r="H20" t="s">
        <v>23</v>
      </c>
      <c r="I20" t="s">
        <v>23</v>
      </c>
      <c r="J20" t="s">
        <v>23</v>
      </c>
      <c r="K20">
        <v>-0.72752830999999996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s="8" t="s">
        <v>24</v>
      </c>
      <c r="S20" t="s">
        <v>23</v>
      </c>
      <c r="T20" t="s">
        <v>24</v>
      </c>
      <c r="U20" t="s">
        <v>23</v>
      </c>
      <c r="X20" t="s">
        <v>463</v>
      </c>
      <c r="AH20" s="5" t="s">
        <v>37</v>
      </c>
      <c r="AK20">
        <v>2</v>
      </c>
      <c r="AM20">
        <v>2</v>
      </c>
      <c r="BD20" s="5" t="s">
        <v>69</v>
      </c>
      <c r="BE20">
        <v>1</v>
      </c>
      <c r="BH20">
        <v>1</v>
      </c>
      <c r="BL20" t="s">
        <v>69</v>
      </c>
      <c r="BM20">
        <v>1</v>
      </c>
      <c r="BP20">
        <v>1</v>
      </c>
      <c r="BQ20">
        <f t="shared" si="0"/>
        <v>0</v>
      </c>
      <c r="BR20" t="e">
        <f t="shared" si="1"/>
        <v>#DIV/0!</v>
      </c>
      <c r="BV20" s="5" t="s">
        <v>69</v>
      </c>
      <c r="BY20">
        <v>1</v>
      </c>
      <c r="CA20">
        <v>1</v>
      </c>
      <c r="CE20" s="5" t="s">
        <v>69</v>
      </c>
      <c r="CH20">
        <v>1</v>
      </c>
      <c r="CJ20">
        <v>1</v>
      </c>
      <c r="CK20">
        <f t="shared" si="2"/>
        <v>1</v>
      </c>
      <c r="CL20">
        <f t="shared" si="3"/>
        <v>1</v>
      </c>
      <c r="CM20">
        <f t="shared" si="4"/>
        <v>0</v>
      </c>
      <c r="CN20">
        <f t="shared" si="5"/>
        <v>1</v>
      </c>
      <c r="DB20" s="3" t="s">
        <v>455</v>
      </c>
      <c r="DC20">
        <v>138</v>
      </c>
      <c r="DD20">
        <v>22</v>
      </c>
      <c r="DE20">
        <v>36</v>
      </c>
      <c r="DF20">
        <v>196</v>
      </c>
      <c r="EM20" s="5" t="s">
        <v>51</v>
      </c>
      <c r="EN20" s="25">
        <v>1</v>
      </c>
      <c r="EO20" s="25"/>
      <c r="EP20" s="25"/>
      <c r="EQ20" s="25">
        <v>1</v>
      </c>
      <c r="ER20">
        <f t="shared" si="6"/>
        <v>0</v>
      </c>
      <c r="ES20" t="e">
        <f t="shared" si="7"/>
        <v>#DIV/0!</v>
      </c>
    </row>
    <row r="21" spans="1:149">
      <c r="A21" t="s">
        <v>70</v>
      </c>
      <c r="B21" t="s">
        <v>26</v>
      </c>
      <c r="C21" t="s">
        <v>27</v>
      </c>
      <c r="D21" t="s">
        <v>28</v>
      </c>
      <c r="E21" t="s">
        <v>29</v>
      </c>
      <c r="F21" t="s">
        <v>65</v>
      </c>
      <c r="G21" t="s">
        <v>23</v>
      </c>
      <c r="H21" t="s">
        <v>23</v>
      </c>
      <c r="I21" t="s">
        <v>23</v>
      </c>
      <c r="J21">
        <v>0.591521293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s="8" t="s">
        <v>31</v>
      </c>
      <c r="S21" t="s">
        <v>23</v>
      </c>
      <c r="T21" t="s">
        <v>31</v>
      </c>
      <c r="U21" t="s">
        <v>23</v>
      </c>
      <c r="X21" s="2" t="s">
        <v>461</v>
      </c>
      <c r="Y21" s="2" t="s">
        <v>456</v>
      </c>
      <c r="AH21" s="5" t="s">
        <v>35</v>
      </c>
      <c r="AJ21">
        <v>3</v>
      </c>
      <c r="AK21">
        <v>3</v>
      </c>
      <c r="AM21">
        <v>6</v>
      </c>
      <c r="BD21" s="4" t="s">
        <v>34</v>
      </c>
      <c r="BE21">
        <v>7</v>
      </c>
      <c r="BF21">
        <v>1</v>
      </c>
      <c r="BH21">
        <v>8</v>
      </c>
      <c r="BL21" t="s">
        <v>34</v>
      </c>
      <c r="BM21">
        <v>7</v>
      </c>
      <c r="BN21">
        <v>1</v>
      </c>
      <c r="BP21">
        <v>8</v>
      </c>
      <c r="BQ21">
        <f t="shared" si="0"/>
        <v>1</v>
      </c>
      <c r="BR21">
        <f t="shared" si="1"/>
        <v>0</v>
      </c>
      <c r="BV21" s="4" t="s">
        <v>34</v>
      </c>
      <c r="BX21">
        <v>2</v>
      </c>
      <c r="BY21">
        <v>2</v>
      </c>
      <c r="BZ21">
        <v>4</v>
      </c>
      <c r="CA21">
        <v>8</v>
      </c>
      <c r="CE21" s="12" t="s">
        <v>34</v>
      </c>
      <c r="CF21" s="13"/>
      <c r="CG21" s="13">
        <v>2</v>
      </c>
      <c r="CH21" s="13">
        <v>2</v>
      </c>
      <c r="CI21" s="13">
        <v>4</v>
      </c>
      <c r="CJ21" s="13">
        <v>8</v>
      </c>
      <c r="CK21">
        <f t="shared" si="2"/>
        <v>6</v>
      </c>
      <c r="CL21">
        <f t="shared" si="3"/>
        <v>0.33333333333333331</v>
      </c>
      <c r="CM21">
        <f t="shared" si="4"/>
        <v>0</v>
      </c>
      <c r="CN21">
        <f t="shared" si="5"/>
        <v>0.33333333333333331</v>
      </c>
      <c r="EM21" s="12" t="s">
        <v>62</v>
      </c>
      <c r="EN21" s="27">
        <v>1</v>
      </c>
      <c r="EO21" s="27"/>
      <c r="EP21" s="27"/>
      <c r="EQ21" s="27">
        <v>1</v>
      </c>
      <c r="ER21">
        <f t="shared" si="6"/>
        <v>0</v>
      </c>
      <c r="ES21" t="e">
        <f t="shared" si="7"/>
        <v>#DIV/0!</v>
      </c>
    </row>
    <row r="22" spans="1:149" s="8" customFormat="1">
      <c r="A22" s="8" t="s">
        <v>71</v>
      </c>
      <c r="B22" s="8" t="s">
        <v>26</v>
      </c>
      <c r="C22" s="8" t="s">
        <v>27</v>
      </c>
      <c r="D22" s="8" t="s">
        <v>33</v>
      </c>
      <c r="E22" s="8" t="s">
        <v>34</v>
      </c>
      <c r="F22" s="8" t="s">
        <v>35</v>
      </c>
      <c r="G22" s="8" t="s">
        <v>23</v>
      </c>
      <c r="H22" s="8" t="s">
        <v>23</v>
      </c>
      <c r="I22" s="8" t="s">
        <v>23</v>
      </c>
      <c r="J22" s="8" t="s">
        <v>23</v>
      </c>
      <c r="K22" s="8" t="s">
        <v>23</v>
      </c>
      <c r="L22" s="8" t="s">
        <v>23</v>
      </c>
      <c r="M22" s="8" t="s">
        <v>23</v>
      </c>
      <c r="N22" s="8" t="s">
        <v>23</v>
      </c>
      <c r="O22" s="8" t="s">
        <v>23</v>
      </c>
      <c r="P22" s="8">
        <v>6.8091731229999999</v>
      </c>
      <c r="Q22" s="8" t="s">
        <v>23</v>
      </c>
      <c r="R22" s="8" t="s">
        <v>31</v>
      </c>
      <c r="S22" s="8" t="s">
        <v>23</v>
      </c>
      <c r="T22" s="8" t="s">
        <v>23</v>
      </c>
      <c r="U22" s="8" t="s">
        <v>31</v>
      </c>
      <c r="V22" s="8" t="s">
        <v>499</v>
      </c>
      <c r="X22" s="8" t="s">
        <v>453</v>
      </c>
      <c r="Y22" s="8" t="s">
        <v>23</v>
      </c>
      <c r="Z22" s="8" t="s">
        <v>24</v>
      </c>
      <c r="AA22" s="8" t="s">
        <v>31</v>
      </c>
      <c r="AB22" s="8" t="s">
        <v>455</v>
      </c>
      <c r="AH22" s="33" t="s">
        <v>56</v>
      </c>
      <c r="AK22" s="8">
        <v>1</v>
      </c>
      <c r="AM22" s="8">
        <v>1</v>
      </c>
      <c r="BD22" s="30" t="s">
        <v>37</v>
      </c>
      <c r="BE22" s="8">
        <v>2</v>
      </c>
      <c r="BH22" s="8">
        <v>2</v>
      </c>
      <c r="BL22" s="8" t="s">
        <v>37</v>
      </c>
      <c r="BM22" s="8">
        <v>2</v>
      </c>
      <c r="BP22" s="8">
        <v>2</v>
      </c>
      <c r="BQ22" s="8">
        <f t="shared" si="0"/>
        <v>0</v>
      </c>
      <c r="BR22" s="8" t="e">
        <f t="shared" si="1"/>
        <v>#DIV/0!</v>
      </c>
      <c r="BV22" s="30" t="s">
        <v>37</v>
      </c>
      <c r="BZ22" s="8">
        <v>2</v>
      </c>
      <c r="CA22" s="8">
        <v>2</v>
      </c>
      <c r="CE22" s="30" t="s">
        <v>37</v>
      </c>
      <c r="CI22" s="8">
        <v>2</v>
      </c>
      <c r="CJ22" s="8">
        <v>2</v>
      </c>
      <c r="CK22" s="8">
        <f t="shared" si="2"/>
        <v>2</v>
      </c>
      <c r="CL22" s="8">
        <f t="shared" si="3"/>
        <v>0</v>
      </c>
      <c r="CM22" s="8">
        <f t="shared" si="4"/>
        <v>0</v>
      </c>
      <c r="CN22" s="8">
        <f t="shared" si="5"/>
        <v>0</v>
      </c>
      <c r="EF22"/>
      <c r="EG22"/>
      <c r="EH22"/>
      <c r="EI22">
        <v>8</v>
      </c>
      <c r="EJ22"/>
      <c r="EM22" s="30" t="s">
        <v>63</v>
      </c>
      <c r="EN22" s="31">
        <v>1</v>
      </c>
      <c r="EO22" s="31"/>
      <c r="EP22" s="31"/>
      <c r="EQ22" s="31">
        <v>1</v>
      </c>
      <c r="ER22" s="8">
        <f t="shared" si="6"/>
        <v>0</v>
      </c>
      <c r="ES22" s="8" t="e">
        <f t="shared" si="7"/>
        <v>#DIV/0!</v>
      </c>
    </row>
    <row r="23" spans="1:149">
      <c r="A23" t="s">
        <v>72</v>
      </c>
      <c r="B23" t="s">
        <v>26</v>
      </c>
      <c r="C23" t="s">
        <v>27</v>
      </c>
      <c r="D23" t="s">
        <v>28</v>
      </c>
      <c r="E23" t="s">
        <v>29</v>
      </c>
      <c r="F23" t="s">
        <v>73</v>
      </c>
      <c r="G23" t="s">
        <v>23</v>
      </c>
      <c r="H23" t="s">
        <v>23</v>
      </c>
      <c r="I23" t="s">
        <v>23</v>
      </c>
      <c r="J23">
        <v>-1.494019266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s="8" t="s">
        <v>24</v>
      </c>
      <c r="S23" t="s">
        <v>23</v>
      </c>
      <c r="T23" t="s">
        <v>24</v>
      </c>
      <c r="U23" t="s">
        <v>23</v>
      </c>
      <c r="X23" s="3" t="s">
        <v>19</v>
      </c>
      <c r="Y23">
        <v>1</v>
      </c>
      <c r="AB23">
        <v>1</v>
      </c>
      <c r="AH23" s="5" t="s">
        <v>57</v>
      </c>
      <c r="AK23">
        <v>1</v>
      </c>
      <c r="AM23">
        <v>1</v>
      </c>
      <c r="BD23" s="5" t="s">
        <v>35</v>
      </c>
      <c r="BE23">
        <v>5</v>
      </c>
      <c r="BF23">
        <v>1</v>
      </c>
      <c r="BH23">
        <v>6</v>
      </c>
      <c r="BL23" t="s">
        <v>35</v>
      </c>
      <c r="BM23">
        <v>5</v>
      </c>
      <c r="BN23">
        <v>1</v>
      </c>
      <c r="BP23">
        <v>6</v>
      </c>
      <c r="BQ23">
        <f t="shared" si="0"/>
        <v>1</v>
      </c>
      <c r="BR23">
        <f t="shared" si="1"/>
        <v>0</v>
      </c>
      <c r="BV23" s="5" t="s">
        <v>35</v>
      </c>
      <c r="BX23">
        <v>2</v>
      </c>
      <c r="BY23">
        <v>2</v>
      </c>
      <c r="BZ23">
        <v>2</v>
      </c>
      <c r="CA23">
        <v>6</v>
      </c>
      <c r="CE23" s="17" t="s">
        <v>35</v>
      </c>
      <c r="CF23" s="18"/>
      <c r="CG23" s="18">
        <v>2</v>
      </c>
      <c r="CH23" s="18">
        <v>2</v>
      </c>
      <c r="CI23" s="18">
        <v>2</v>
      </c>
      <c r="CJ23" s="18">
        <v>6</v>
      </c>
      <c r="CK23" s="18">
        <f t="shared" si="2"/>
        <v>4</v>
      </c>
      <c r="CL23" s="18">
        <f t="shared" si="3"/>
        <v>0.5</v>
      </c>
      <c r="CM23">
        <f t="shared" si="4"/>
        <v>0</v>
      </c>
      <c r="CN23">
        <f t="shared" si="5"/>
        <v>0.5</v>
      </c>
      <c r="EI23">
        <v>10</v>
      </c>
      <c r="EM23" s="12" t="s">
        <v>39</v>
      </c>
      <c r="EN23" s="27">
        <v>1</v>
      </c>
      <c r="EO23" s="27"/>
      <c r="EP23" s="27"/>
      <c r="EQ23" s="27">
        <v>1</v>
      </c>
      <c r="ER23">
        <f t="shared" si="6"/>
        <v>0</v>
      </c>
      <c r="ES23" t="e">
        <f t="shared" si="7"/>
        <v>#DIV/0!</v>
      </c>
    </row>
    <row r="24" spans="1:149">
      <c r="A24" t="s">
        <v>74</v>
      </c>
      <c r="B24" t="s">
        <v>26</v>
      </c>
      <c r="C24" t="s">
        <v>27</v>
      </c>
      <c r="D24" t="s">
        <v>33</v>
      </c>
      <c r="E24" t="s">
        <v>34</v>
      </c>
      <c r="F24" t="s">
        <v>35</v>
      </c>
      <c r="G24" t="s">
        <v>23</v>
      </c>
      <c r="H24" t="s">
        <v>23</v>
      </c>
      <c r="I24" t="s">
        <v>23</v>
      </c>
      <c r="J24">
        <v>0.43967078999999998</v>
      </c>
      <c r="K24" t="s">
        <v>23</v>
      </c>
      <c r="L24">
        <v>0.90362973000000002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s="8" t="s">
        <v>31</v>
      </c>
      <c r="S24" t="s">
        <v>23</v>
      </c>
      <c r="T24" t="s">
        <v>31</v>
      </c>
      <c r="U24" t="s">
        <v>23</v>
      </c>
      <c r="X24" s="3" t="s">
        <v>26</v>
      </c>
      <c r="Y24">
        <v>18</v>
      </c>
      <c r="Z24">
        <v>1</v>
      </c>
      <c r="AA24">
        <v>3</v>
      </c>
      <c r="AB24">
        <v>22</v>
      </c>
      <c r="AH24" s="4" t="s">
        <v>29</v>
      </c>
      <c r="AI24">
        <v>1</v>
      </c>
      <c r="AJ24">
        <v>1</v>
      </c>
      <c r="AK24">
        <v>5</v>
      </c>
      <c r="AM24">
        <v>7</v>
      </c>
      <c r="BD24" s="4" t="s">
        <v>56</v>
      </c>
      <c r="BE24">
        <v>1</v>
      </c>
      <c r="BH24">
        <v>1</v>
      </c>
      <c r="BL24" t="s">
        <v>56</v>
      </c>
      <c r="BM24">
        <v>1</v>
      </c>
      <c r="BP24">
        <v>1</v>
      </c>
      <c r="BQ24">
        <f t="shared" si="0"/>
        <v>0</v>
      </c>
      <c r="BR24" t="e">
        <f t="shared" si="1"/>
        <v>#DIV/0!</v>
      </c>
      <c r="BV24" s="4" t="s">
        <v>56</v>
      </c>
      <c r="BZ24">
        <v>1</v>
      </c>
      <c r="CA24">
        <v>1</v>
      </c>
      <c r="CE24" s="12" t="s">
        <v>56</v>
      </c>
      <c r="CF24" s="13"/>
      <c r="CG24" s="13"/>
      <c r="CH24" s="13"/>
      <c r="CI24" s="13">
        <v>1</v>
      </c>
      <c r="CJ24" s="13">
        <v>1</v>
      </c>
      <c r="CK24">
        <f t="shared" si="2"/>
        <v>1</v>
      </c>
      <c r="CL24">
        <f t="shared" si="3"/>
        <v>0</v>
      </c>
      <c r="CM24">
        <f t="shared" si="4"/>
        <v>0</v>
      </c>
      <c r="CN24">
        <f t="shared" si="5"/>
        <v>0</v>
      </c>
      <c r="EI24">
        <v>2</v>
      </c>
      <c r="EM24" s="5" t="s">
        <v>40</v>
      </c>
      <c r="EN24" s="25">
        <v>1</v>
      </c>
      <c r="EO24" s="25"/>
      <c r="EP24" s="25"/>
      <c r="EQ24" s="25">
        <v>1</v>
      </c>
      <c r="ER24">
        <f t="shared" si="6"/>
        <v>0</v>
      </c>
      <c r="ES24" t="e">
        <f t="shared" si="7"/>
        <v>#DIV/0!</v>
      </c>
    </row>
    <row r="25" spans="1:149">
      <c r="A25" t="s">
        <v>75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>
        <v>0.56857536099999995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s="8" t="s">
        <v>31</v>
      </c>
      <c r="S25" t="s">
        <v>23</v>
      </c>
      <c r="T25" t="s">
        <v>31</v>
      </c>
      <c r="U25" t="s">
        <v>23</v>
      </c>
      <c r="X25" s="3" t="s">
        <v>76</v>
      </c>
      <c r="Y25">
        <v>18</v>
      </c>
      <c r="Z25">
        <v>5</v>
      </c>
      <c r="AA25">
        <v>3</v>
      </c>
      <c r="AB25">
        <v>26</v>
      </c>
      <c r="AH25" s="5" t="s">
        <v>65</v>
      </c>
      <c r="AI25">
        <v>1</v>
      </c>
      <c r="AK25">
        <v>2</v>
      </c>
      <c r="AM25">
        <v>3</v>
      </c>
      <c r="BD25" s="5" t="s">
        <v>57</v>
      </c>
      <c r="BE25">
        <v>1</v>
      </c>
      <c r="BH25">
        <v>1</v>
      </c>
      <c r="BL25" t="s">
        <v>57</v>
      </c>
      <c r="BM25">
        <v>1</v>
      </c>
      <c r="BP25">
        <v>1</v>
      </c>
      <c r="BQ25">
        <f t="shared" si="0"/>
        <v>0</v>
      </c>
      <c r="BR25" t="e">
        <f t="shared" si="1"/>
        <v>#DIV/0!</v>
      </c>
      <c r="BV25" s="5" t="s">
        <v>57</v>
      </c>
      <c r="BZ25">
        <v>1</v>
      </c>
      <c r="CA25">
        <v>1</v>
      </c>
      <c r="CE25" s="5" t="s">
        <v>57</v>
      </c>
      <c r="CI25">
        <v>1</v>
      </c>
      <c r="CJ25">
        <v>1</v>
      </c>
      <c r="CK25">
        <f t="shared" si="2"/>
        <v>1</v>
      </c>
      <c r="CL25">
        <f t="shared" si="3"/>
        <v>0</v>
      </c>
      <c r="CM25">
        <f t="shared" si="4"/>
        <v>0</v>
      </c>
      <c r="CN25">
        <f t="shared" si="5"/>
        <v>0</v>
      </c>
      <c r="EM25" s="12" t="s">
        <v>42</v>
      </c>
      <c r="EN25" s="27">
        <v>2</v>
      </c>
      <c r="EO25" s="27"/>
      <c r="EP25" s="27"/>
      <c r="EQ25" s="27">
        <v>2</v>
      </c>
      <c r="ER25">
        <f t="shared" si="6"/>
        <v>0</v>
      </c>
      <c r="ES25" t="e">
        <f t="shared" si="7"/>
        <v>#DIV/0!</v>
      </c>
    </row>
    <row r="26" spans="1:149">
      <c r="A26" t="s">
        <v>81</v>
      </c>
      <c r="B26" t="s">
        <v>76</v>
      </c>
      <c r="C26" t="s">
        <v>77</v>
      </c>
      <c r="D26" t="s">
        <v>82</v>
      </c>
      <c r="E26" t="s">
        <v>83</v>
      </c>
      <c r="F26" t="s">
        <v>84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>
        <v>-0.40686477599999998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s="8" t="s">
        <v>24</v>
      </c>
      <c r="S26" t="s">
        <v>23</v>
      </c>
      <c r="T26" t="s">
        <v>24</v>
      </c>
      <c r="U26" t="s">
        <v>23</v>
      </c>
      <c r="X26" s="3" t="s">
        <v>131</v>
      </c>
      <c r="Y26">
        <v>1</v>
      </c>
      <c r="AB26">
        <v>1</v>
      </c>
      <c r="AH26" s="5" t="s">
        <v>60</v>
      </c>
      <c r="AK26">
        <v>1</v>
      </c>
      <c r="AM26">
        <v>1</v>
      </c>
      <c r="BD26" s="4" t="s">
        <v>29</v>
      </c>
      <c r="BE26">
        <v>5</v>
      </c>
      <c r="BG26">
        <v>2</v>
      </c>
      <c r="BH26">
        <v>7</v>
      </c>
      <c r="BL26" t="s">
        <v>29</v>
      </c>
      <c r="BM26">
        <v>5</v>
      </c>
      <c r="BO26">
        <v>2</v>
      </c>
      <c r="BP26">
        <v>7</v>
      </c>
      <c r="BQ26">
        <f t="shared" si="0"/>
        <v>2</v>
      </c>
      <c r="BR26">
        <f t="shared" si="1"/>
        <v>1</v>
      </c>
      <c r="BV26" s="4" t="s">
        <v>29</v>
      </c>
      <c r="BW26">
        <v>1</v>
      </c>
      <c r="BY26">
        <v>1</v>
      </c>
      <c r="BZ26">
        <v>5</v>
      </c>
      <c r="CA26">
        <v>7</v>
      </c>
      <c r="CE26" s="12" t="s">
        <v>29</v>
      </c>
      <c r="CF26" s="13">
        <v>1</v>
      </c>
      <c r="CG26" s="13"/>
      <c r="CH26" s="13">
        <v>1</v>
      </c>
      <c r="CI26" s="13">
        <v>5</v>
      </c>
      <c r="CJ26" s="13">
        <v>7</v>
      </c>
      <c r="CK26">
        <f t="shared" si="2"/>
        <v>7</v>
      </c>
      <c r="CL26">
        <f t="shared" si="3"/>
        <v>0.14285714285714285</v>
      </c>
      <c r="CM26">
        <f t="shared" si="4"/>
        <v>0.14285714285714285</v>
      </c>
      <c r="CN26">
        <f t="shared" si="5"/>
        <v>0.2857142857142857</v>
      </c>
      <c r="DB26" t="s">
        <v>463</v>
      </c>
      <c r="EM26" s="5" t="s">
        <v>43</v>
      </c>
      <c r="EN26" s="25">
        <v>1</v>
      </c>
      <c r="EO26" s="25"/>
      <c r="EP26" s="25"/>
      <c r="EQ26" s="25">
        <v>1</v>
      </c>
      <c r="ER26">
        <f t="shared" si="6"/>
        <v>0</v>
      </c>
      <c r="ES26" t="e">
        <f t="shared" si="7"/>
        <v>#DIV/0!</v>
      </c>
    </row>
    <row r="27" spans="1:149">
      <c r="A27" t="s">
        <v>85</v>
      </c>
      <c r="B27" t="s">
        <v>76</v>
      </c>
      <c r="C27" t="s">
        <v>77</v>
      </c>
      <c r="D27" t="s">
        <v>82</v>
      </c>
      <c r="E27" t="s">
        <v>83</v>
      </c>
      <c r="F27" t="s">
        <v>86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>
        <v>0.65461402400000002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s="8" t="s">
        <v>31</v>
      </c>
      <c r="S27" t="s">
        <v>23</v>
      </c>
      <c r="T27" t="s">
        <v>31</v>
      </c>
      <c r="U27" t="s">
        <v>23</v>
      </c>
      <c r="X27" s="3" t="s">
        <v>137</v>
      </c>
      <c r="AA27">
        <v>1</v>
      </c>
      <c r="AB27">
        <v>1</v>
      </c>
      <c r="AH27" s="5" t="s">
        <v>30</v>
      </c>
      <c r="AK27">
        <v>2</v>
      </c>
      <c r="AM27">
        <v>2</v>
      </c>
      <c r="BD27" s="5" t="s">
        <v>65</v>
      </c>
      <c r="BE27">
        <v>3</v>
      </c>
      <c r="BH27">
        <v>3</v>
      </c>
      <c r="BL27" t="s">
        <v>65</v>
      </c>
      <c r="BM27">
        <v>3</v>
      </c>
      <c r="BP27">
        <v>3</v>
      </c>
      <c r="BQ27">
        <f t="shared" si="0"/>
        <v>0</v>
      </c>
      <c r="BR27" t="e">
        <f t="shared" si="1"/>
        <v>#DIV/0!</v>
      </c>
      <c r="BV27" s="5" t="s">
        <v>65</v>
      </c>
      <c r="BW27">
        <v>1</v>
      </c>
      <c r="BZ27">
        <v>2</v>
      </c>
      <c r="CA27">
        <v>3</v>
      </c>
      <c r="CE27" s="5" t="s">
        <v>65</v>
      </c>
      <c r="CF27">
        <v>1</v>
      </c>
      <c r="CI27">
        <v>2</v>
      </c>
      <c r="CJ27">
        <v>3</v>
      </c>
      <c r="CK27">
        <f t="shared" si="2"/>
        <v>3</v>
      </c>
      <c r="CL27">
        <f t="shared" si="3"/>
        <v>0</v>
      </c>
      <c r="CM27">
        <f t="shared" si="4"/>
        <v>0.33333333333333331</v>
      </c>
      <c r="CN27">
        <f t="shared" si="5"/>
        <v>0.33333333333333331</v>
      </c>
      <c r="DB27" s="2" t="s">
        <v>477</v>
      </c>
      <c r="DC27" s="2" t="s">
        <v>456</v>
      </c>
      <c r="DH27" t="s">
        <v>457</v>
      </c>
      <c r="EM27" s="5" t="s">
        <v>69</v>
      </c>
      <c r="EN27" s="25">
        <v>1</v>
      </c>
      <c r="EO27" s="25"/>
      <c r="EP27" s="25"/>
      <c r="EQ27" s="25">
        <v>1</v>
      </c>
      <c r="ER27">
        <f t="shared" si="6"/>
        <v>0</v>
      </c>
      <c r="ES27" t="e">
        <f t="shared" si="7"/>
        <v>#DIV/0!</v>
      </c>
    </row>
    <row r="28" spans="1:149">
      <c r="A28" t="s">
        <v>87</v>
      </c>
      <c r="B28" t="s">
        <v>76</v>
      </c>
      <c r="C28" t="s">
        <v>77</v>
      </c>
      <c r="D28" t="s">
        <v>88</v>
      </c>
      <c r="E28" t="s">
        <v>89</v>
      </c>
      <c r="F28" t="s">
        <v>90</v>
      </c>
      <c r="G28">
        <v>-0.41525514200000002</v>
      </c>
      <c r="H28" t="s">
        <v>23</v>
      </c>
      <c r="I28" t="s">
        <v>23</v>
      </c>
      <c r="J28">
        <v>0.77343719</v>
      </c>
      <c r="K28">
        <v>-0.65587414499999996</v>
      </c>
      <c r="L28">
        <v>-0.15049069100000001</v>
      </c>
      <c r="M28">
        <v>-0.773172109</v>
      </c>
      <c r="N28" t="s">
        <v>23</v>
      </c>
      <c r="O28" t="s">
        <v>23</v>
      </c>
      <c r="P28" t="s">
        <v>23</v>
      </c>
      <c r="Q28" t="s">
        <v>23</v>
      </c>
      <c r="R28" s="8" t="s">
        <v>52</v>
      </c>
      <c r="S28" t="s">
        <v>24</v>
      </c>
      <c r="T28" t="s">
        <v>52</v>
      </c>
      <c r="U28" t="s">
        <v>23</v>
      </c>
      <c r="X28" s="3" t="s">
        <v>143</v>
      </c>
      <c r="Y28">
        <v>16</v>
      </c>
      <c r="Z28">
        <v>3</v>
      </c>
      <c r="AA28">
        <v>2</v>
      </c>
      <c r="AB28">
        <v>21</v>
      </c>
      <c r="AH28" s="5" t="s">
        <v>73</v>
      </c>
      <c r="AJ28">
        <v>1</v>
      </c>
      <c r="AM28">
        <v>1</v>
      </c>
      <c r="BD28" s="5" t="s">
        <v>60</v>
      </c>
      <c r="BG28">
        <v>1</v>
      </c>
      <c r="BH28">
        <v>1</v>
      </c>
      <c r="BL28" s="9" t="s">
        <v>60</v>
      </c>
      <c r="BM28" s="9"/>
      <c r="BN28" s="9"/>
      <c r="BO28" s="9">
        <v>1</v>
      </c>
      <c r="BP28" s="9">
        <v>1</v>
      </c>
      <c r="BQ28" s="9">
        <f t="shared" si="0"/>
        <v>1</v>
      </c>
      <c r="BR28" s="9">
        <f t="shared" si="1"/>
        <v>1</v>
      </c>
      <c r="BV28" s="5" t="s">
        <v>60</v>
      </c>
      <c r="BZ28">
        <v>1</v>
      </c>
      <c r="CA28">
        <v>1</v>
      </c>
      <c r="CE28" s="5" t="s">
        <v>60</v>
      </c>
      <c r="CI28">
        <v>1</v>
      </c>
      <c r="CJ28">
        <v>1</v>
      </c>
      <c r="CK28">
        <f t="shared" si="2"/>
        <v>1</v>
      </c>
      <c r="CL28">
        <f t="shared" si="3"/>
        <v>0</v>
      </c>
      <c r="CM28">
        <f t="shared" si="4"/>
        <v>0</v>
      </c>
      <c r="CN28">
        <f t="shared" si="5"/>
        <v>0</v>
      </c>
      <c r="DB28" s="2" t="s">
        <v>453</v>
      </c>
      <c r="DC28" t="s">
        <v>31</v>
      </c>
      <c r="DD28" t="s">
        <v>455</v>
      </c>
      <c r="DH28" s="2" t="s">
        <v>479</v>
      </c>
      <c r="DI28" s="2" t="s">
        <v>456</v>
      </c>
      <c r="EM28" s="12" t="s">
        <v>34</v>
      </c>
      <c r="EN28" s="27">
        <v>6</v>
      </c>
      <c r="EO28" s="27">
        <v>1</v>
      </c>
      <c r="EP28" s="27">
        <v>1</v>
      </c>
      <c r="EQ28" s="27">
        <v>8</v>
      </c>
      <c r="ER28">
        <f t="shared" si="6"/>
        <v>2</v>
      </c>
      <c r="ES28">
        <f t="shared" si="7"/>
        <v>0.5</v>
      </c>
    </row>
    <row r="29" spans="1:149">
      <c r="A29" t="s">
        <v>91</v>
      </c>
      <c r="B29" t="s">
        <v>76</v>
      </c>
      <c r="C29" t="s">
        <v>77</v>
      </c>
      <c r="D29" t="s">
        <v>82</v>
      </c>
      <c r="E29" t="s">
        <v>83</v>
      </c>
      <c r="F29" t="s">
        <v>92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>
        <v>0.57482929800000004</v>
      </c>
      <c r="N29" t="s">
        <v>23</v>
      </c>
      <c r="O29" t="s">
        <v>23</v>
      </c>
      <c r="P29" t="s">
        <v>23</v>
      </c>
      <c r="Q29" t="s">
        <v>23</v>
      </c>
      <c r="R29" s="8" t="s">
        <v>31</v>
      </c>
      <c r="S29" t="s">
        <v>23</v>
      </c>
      <c r="T29" t="s">
        <v>31</v>
      </c>
      <c r="U29" t="s">
        <v>23</v>
      </c>
      <c r="X29" s="3" t="s">
        <v>202</v>
      </c>
      <c r="Y29">
        <v>1</v>
      </c>
      <c r="AB29">
        <v>1</v>
      </c>
      <c r="AH29" s="4" t="s">
        <v>47</v>
      </c>
      <c r="AJ29">
        <v>1</v>
      </c>
      <c r="AM29">
        <v>1</v>
      </c>
      <c r="BD29" s="5" t="s">
        <v>30</v>
      </c>
      <c r="BE29">
        <v>1</v>
      </c>
      <c r="BG29">
        <v>1</v>
      </c>
      <c r="BH29">
        <v>2</v>
      </c>
      <c r="BL29" s="9" t="s">
        <v>30</v>
      </c>
      <c r="BM29" s="9">
        <v>1</v>
      </c>
      <c r="BN29" s="9"/>
      <c r="BO29" s="9">
        <v>1</v>
      </c>
      <c r="BP29" s="9">
        <v>2</v>
      </c>
      <c r="BQ29" s="9">
        <f t="shared" si="0"/>
        <v>1</v>
      </c>
      <c r="BR29" s="9">
        <f t="shared" si="1"/>
        <v>1</v>
      </c>
      <c r="BV29" s="5" t="s">
        <v>30</v>
      </c>
      <c r="BZ29">
        <v>2</v>
      </c>
      <c r="CA29">
        <v>2</v>
      </c>
      <c r="CE29" s="5" t="s">
        <v>30</v>
      </c>
      <c r="CI29">
        <v>2</v>
      </c>
      <c r="CJ29">
        <v>2</v>
      </c>
      <c r="CK29">
        <f t="shared" si="2"/>
        <v>2</v>
      </c>
      <c r="CL29">
        <f t="shared" si="3"/>
        <v>0</v>
      </c>
      <c r="CM29">
        <f t="shared" si="4"/>
        <v>0</v>
      </c>
      <c r="CN29">
        <f t="shared" si="5"/>
        <v>0</v>
      </c>
      <c r="DB29" s="3">
        <v>0.10423568499999999</v>
      </c>
      <c r="DC29">
        <v>1</v>
      </c>
      <c r="DD29">
        <v>1</v>
      </c>
      <c r="DH29" s="2" t="s">
        <v>453</v>
      </c>
      <c r="DI29" t="s">
        <v>52</v>
      </c>
      <c r="DJ29" t="s">
        <v>31</v>
      </c>
      <c r="DK29" t="s">
        <v>455</v>
      </c>
      <c r="EG29">
        <v>5</v>
      </c>
      <c r="EH29">
        <v>10</v>
      </c>
      <c r="EM29" s="5" t="s">
        <v>37</v>
      </c>
      <c r="EN29" s="25">
        <v>2</v>
      </c>
      <c r="EO29" s="25"/>
      <c r="EP29" s="25"/>
      <c r="EQ29" s="25">
        <v>2</v>
      </c>
      <c r="ER29">
        <f t="shared" si="6"/>
        <v>0</v>
      </c>
      <c r="ES29" t="e">
        <f t="shared" si="7"/>
        <v>#DIV/0!</v>
      </c>
    </row>
    <row r="30" spans="1:149">
      <c r="A30" t="s">
        <v>93</v>
      </c>
      <c r="B30" t="s">
        <v>76</v>
      </c>
      <c r="C30" t="s">
        <v>77</v>
      </c>
      <c r="D30" t="s">
        <v>94</v>
      </c>
      <c r="E30" t="s">
        <v>95</v>
      </c>
      <c r="F30" t="s">
        <v>96</v>
      </c>
      <c r="G30" t="s">
        <v>23</v>
      </c>
      <c r="H30" t="s">
        <v>23</v>
      </c>
      <c r="I30">
        <v>0.33886694499999997</v>
      </c>
      <c r="J30" t="s">
        <v>23</v>
      </c>
      <c r="K30">
        <v>0.54871994199999996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s="8" t="s">
        <v>31</v>
      </c>
      <c r="S30" t="s">
        <v>31</v>
      </c>
      <c r="T30" t="s">
        <v>31</v>
      </c>
      <c r="U30" t="s">
        <v>23</v>
      </c>
      <c r="X30" s="3" t="s">
        <v>208</v>
      </c>
      <c r="Y30">
        <v>2</v>
      </c>
      <c r="AB30">
        <v>2</v>
      </c>
      <c r="AH30" s="5" t="s">
        <v>48</v>
      </c>
      <c r="AJ30">
        <v>1</v>
      </c>
      <c r="AM30">
        <v>1</v>
      </c>
      <c r="BD30" s="5" t="s">
        <v>73</v>
      </c>
      <c r="BE30">
        <v>1</v>
      </c>
      <c r="BH30">
        <v>1</v>
      </c>
      <c r="BL30" t="s">
        <v>73</v>
      </c>
      <c r="BM30">
        <v>1</v>
      </c>
      <c r="BP30">
        <v>1</v>
      </c>
      <c r="BQ30">
        <f t="shared" si="0"/>
        <v>0</v>
      </c>
      <c r="BR30" t="e">
        <f t="shared" si="1"/>
        <v>#DIV/0!</v>
      </c>
      <c r="BV30" s="5" t="s">
        <v>73</v>
      </c>
      <c r="BY30">
        <v>1</v>
      </c>
      <c r="CA30">
        <v>1</v>
      </c>
      <c r="CE30" s="5" t="s">
        <v>73</v>
      </c>
      <c r="CH30">
        <v>1</v>
      </c>
      <c r="CJ30">
        <v>1</v>
      </c>
      <c r="CK30">
        <f t="shared" si="2"/>
        <v>1</v>
      </c>
      <c r="CL30">
        <f t="shared" si="3"/>
        <v>1</v>
      </c>
      <c r="CM30">
        <f t="shared" si="4"/>
        <v>0</v>
      </c>
      <c r="CN30">
        <f t="shared" si="5"/>
        <v>1</v>
      </c>
      <c r="DB30" s="3">
        <v>0.106349403</v>
      </c>
      <c r="DC30">
        <v>1</v>
      </c>
      <c r="DD30">
        <v>1</v>
      </c>
      <c r="DH30" s="3">
        <v>0.175243175</v>
      </c>
      <c r="DJ30">
        <v>1</v>
      </c>
      <c r="DK30">
        <v>1</v>
      </c>
      <c r="EM30" s="5" t="s">
        <v>35</v>
      </c>
      <c r="EN30" s="25">
        <v>4</v>
      </c>
      <c r="EO30" s="25">
        <v>1</v>
      </c>
      <c r="EP30" s="25">
        <v>1</v>
      </c>
      <c r="EQ30" s="25">
        <v>6</v>
      </c>
      <c r="ER30">
        <f t="shared" si="6"/>
        <v>2</v>
      </c>
      <c r="ES30">
        <f t="shared" si="7"/>
        <v>0.5</v>
      </c>
    </row>
    <row r="31" spans="1:149">
      <c r="A31" t="s">
        <v>97</v>
      </c>
      <c r="B31" t="s">
        <v>76</v>
      </c>
      <c r="C31" t="s">
        <v>77</v>
      </c>
      <c r="D31" t="s">
        <v>88</v>
      </c>
      <c r="E31" t="s">
        <v>89</v>
      </c>
      <c r="F31" t="s">
        <v>98</v>
      </c>
      <c r="G31" t="s">
        <v>23</v>
      </c>
      <c r="H31" t="s">
        <v>23</v>
      </c>
      <c r="I31" t="s">
        <v>23</v>
      </c>
      <c r="J31" t="s">
        <v>23</v>
      </c>
      <c r="K31">
        <v>-0.73636698499999997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s="8" t="s">
        <v>24</v>
      </c>
      <c r="S31" t="s">
        <v>23</v>
      </c>
      <c r="T31" t="s">
        <v>24</v>
      </c>
      <c r="U31" t="s">
        <v>23</v>
      </c>
      <c r="X31" s="3" t="s">
        <v>219</v>
      </c>
      <c r="Y31">
        <v>81</v>
      </c>
      <c r="Z31">
        <v>13</v>
      </c>
      <c r="AA31">
        <v>26</v>
      </c>
      <c r="AB31">
        <v>120</v>
      </c>
      <c r="AH31" s="3" t="s">
        <v>76</v>
      </c>
      <c r="AI31">
        <v>7</v>
      </c>
      <c r="AJ31">
        <v>7</v>
      </c>
      <c r="AK31">
        <v>12</v>
      </c>
      <c r="AM31">
        <v>26</v>
      </c>
      <c r="BD31" s="4" t="s">
        <v>47</v>
      </c>
      <c r="BE31">
        <v>1</v>
      </c>
      <c r="BH31">
        <v>1</v>
      </c>
      <c r="BL31" t="s">
        <v>47</v>
      </c>
      <c r="BM31">
        <v>1</v>
      </c>
      <c r="BP31">
        <v>1</v>
      </c>
      <c r="BQ31">
        <f t="shared" si="0"/>
        <v>0</v>
      </c>
      <c r="BR31" t="e">
        <f t="shared" si="1"/>
        <v>#DIV/0!</v>
      </c>
      <c r="BV31" s="4" t="s">
        <v>47</v>
      </c>
      <c r="BY31">
        <v>1</v>
      </c>
      <c r="CA31">
        <v>1</v>
      </c>
      <c r="CE31" s="12" t="s">
        <v>47</v>
      </c>
      <c r="CF31" s="13"/>
      <c r="CG31" s="13"/>
      <c r="CH31" s="13">
        <v>1</v>
      </c>
      <c r="CI31" s="13"/>
      <c r="CJ31" s="13">
        <v>1</v>
      </c>
      <c r="CK31">
        <f t="shared" si="2"/>
        <v>1</v>
      </c>
      <c r="CL31">
        <f t="shared" si="3"/>
        <v>1</v>
      </c>
      <c r="CM31">
        <f t="shared" si="4"/>
        <v>0</v>
      </c>
      <c r="CN31">
        <f t="shared" si="5"/>
        <v>1</v>
      </c>
      <c r="DB31" s="3">
        <v>0.12784383899999999</v>
      </c>
      <c r="DC31">
        <v>1</v>
      </c>
      <c r="DD31">
        <v>1</v>
      </c>
      <c r="DH31" s="3">
        <v>0.18884031900000001</v>
      </c>
      <c r="DJ31">
        <v>1</v>
      </c>
      <c r="DK31">
        <v>1</v>
      </c>
      <c r="EM31" s="12" t="s">
        <v>56</v>
      </c>
      <c r="EN31" s="27">
        <v>1</v>
      </c>
      <c r="EO31" s="27"/>
      <c r="EP31" s="27"/>
      <c r="EQ31" s="27">
        <v>1</v>
      </c>
      <c r="ER31">
        <f t="shared" si="6"/>
        <v>0</v>
      </c>
      <c r="ES31" t="e">
        <f t="shared" si="7"/>
        <v>#DIV/0!</v>
      </c>
    </row>
    <row r="32" spans="1:149">
      <c r="A32" t="s">
        <v>99</v>
      </c>
      <c r="B32" t="s">
        <v>76</v>
      </c>
      <c r="C32" t="s">
        <v>77</v>
      </c>
      <c r="D32" t="s">
        <v>78</v>
      </c>
      <c r="E32" t="s">
        <v>79</v>
      </c>
      <c r="F32" t="s">
        <v>100</v>
      </c>
      <c r="G32" t="s">
        <v>23</v>
      </c>
      <c r="H32" t="s">
        <v>23</v>
      </c>
      <c r="I32" t="s">
        <v>23</v>
      </c>
      <c r="J32" t="s">
        <v>23</v>
      </c>
      <c r="K32">
        <v>-0.77162847800000001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s="8" t="s">
        <v>24</v>
      </c>
      <c r="S32" t="s">
        <v>23</v>
      </c>
      <c r="T32" t="s">
        <v>24</v>
      </c>
      <c r="U32" t="s">
        <v>23</v>
      </c>
      <c r="X32" s="3" t="s">
        <v>447</v>
      </c>
      <c r="AA32">
        <v>1</v>
      </c>
      <c r="AB32">
        <v>1</v>
      </c>
      <c r="AH32" s="4" t="s">
        <v>83</v>
      </c>
      <c r="AJ32">
        <v>1</v>
      </c>
      <c r="AK32">
        <v>4</v>
      </c>
      <c r="AM32">
        <v>5</v>
      </c>
      <c r="BD32" s="5" t="s">
        <v>48</v>
      </c>
      <c r="BE32">
        <v>1</v>
      </c>
      <c r="BH32">
        <v>1</v>
      </c>
      <c r="BL32" t="s">
        <v>48</v>
      </c>
      <c r="BM32">
        <v>1</v>
      </c>
      <c r="BP32">
        <v>1</v>
      </c>
      <c r="BQ32">
        <f t="shared" si="0"/>
        <v>0</v>
      </c>
      <c r="BR32" t="e">
        <f t="shared" si="1"/>
        <v>#DIV/0!</v>
      </c>
      <c r="BV32" s="5" t="s">
        <v>48</v>
      </c>
      <c r="BY32">
        <v>1</v>
      </c>
      <c r="CA32">
        <v>1</v>
      </c>
      <c r="CE32" s="5" t="s">
        <v>48</v>
      </c>
      <c r="CH32">
        <v>1</v>
      </c>
      <c r="CJ32">
        <v>1</v>
      </c>
      <c r="CK32">
        <f t="shared" si="2"/>
        <v>1</v>
      </c>
      <c r="CL32">
        <f t="shared" si="3"/>
        <v>1</v>
      </c>
      <c r="CM32">
        <f t="shared" si="4"/>
        <v>0</v>
      </c>
      <c r="CN32">
        <f t="shared" si="5"/>
        <v>1</v>
      </c>
      <c r="DB32" s="3" t="s">
        <v>455</v>
      </c>
      <c r="DC32">
        <v>3</v>
      </c>
      <c r="DD32">
        <v>3</v>
      </c>
      <c r="DH32" s="3">
        <v>0.30326440300000002</v>
      </c>
      <c r="DI32">
        <v>1</v>
      </c>
      <c r="DK32">
        <v>1</v>
      </c>
      <c r="EM32" s="5" t="s">
        <v>57</v>
      </c>
      <c r="EN32" s="25">
        <v>1</v>
      </c>
      <c r="EO32" s="25"/>
      <c r="EP32" s="25"/>
      <c r="EQ32" s="25">
        <v>1</v>
      </c>
      <c r="ER32">
        <f t="shared" si="6"/>
        <v>0</v>
      </c>
      <c r="ES32" t="e">
        <f t="shared" si="7"/>
        <v>#DIV/0!</v>
      </c>
    </row>
    <row r="33" spans="1:149">
      <c r="A33" t="s">
        <v>101</v>
      </c>
      <c r="B33" t="s">
        <v>76</v>
      </c>
      <c r="C33" t="s">
        <v>77</v>
      </c>
      <c r="D33" t="s">
        <v>82</v>
      </c>
      <c r="E33" t="s">
        <v>83</v>
      </c>
      <c r="F33" t="s">
        <v>102</v>
      </c>
      <c r="G33" t="s">
        <v>23</v>
      </c>
      <c r="H33" t="s">
        <v>23</v>
      </c>
      <c r="I33" t="s">
        <v>23</v>
      </c>
      <c r="J33" t="s">
        <v>23</v>
      </c>
      <c r="K33">
        <v>0.78519122799999996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s="8" t="s">
        <v>31</v>
      </c>
      <c r="S33" t="s">
        <v>23</v>
      </c>
      <c r="T33" t="s">
        <v>31</v>
      </c>
      <c r="U33" t="s">
        <v>23</v>
      </c>
      <c r="X33" s="3" t="s">
        <v>455</v>
      </c>
      <c r="Y33">
        <v>138</v>
      </c>
      <c r="Z33">
        <v>22</v>
      </c>
      <c r="AA33">
        <v>36</v>
      </c>
      <c r="AB33">
        <v>196</v>
      </c>
      <c r="AH33" s="5" t="s">
        <v>128</v>
      </c>
      <c r="AK33">
        <v>1</v>
      </c>
      <c r="AM33">
        <v>1</v>
      </c>
      <c r="BD33" s="3" t="s">
        <v>76</v>
      </c>
      <c r="BE33">
        <v>18</v>
      </c>
      <c r="BF33">
        <v>5</v>
      </c>
      <c r="BG33">
        <v>3</v>
      </c>
      <c r="BH33">
        <v>26</v>
      </c>
      <c r="BL33" t="s">
        <v>76</v>
      </c>
      <c r="BM33">
        <v>18</v>
      </c>
      <c r="BN33">
        <v>5</v>
      </c>
      <c r="BO33">
        <v>3</v>
      </c>
      <c r="BP33">
        <v>26</v>
      </c>
      <c r="BQ33">
        <f t="shared" si="0"/>
        <v>8</v>
      </c>
      <c r="BR33">
        <f t="shared" si="1"/>
        <v>0.375</v>
      </c>
      <c r="BV33" s="3" t="s">
        <v>76</v>
      </c>
      <c r="BW33">
        <v>4</v>
      </c>
      <c r="BY33">
        <v>7</v>
      </c>
      <c r="BZ33">
        <v>15</v>
      </c>
      <c r="CA33">
        <v>26</v>
      </c>
      <c r="CE33" s="10" t="s">
        <v>76</v>
      </c>
      <c r="CF33" s="11">
        <v>4</v>
      </c>
      <c r="CG33" s="11"/>
      <c r="CH33" s="11">
        <v>7</v>
      </c>
      <c r="CI33" s="11">
        <v>15</v>
      </c>
      <c r="CJ33" s="11">
        <v>26</v>
      </c>
      <c r="CK33">
        <f t="shared" si="2"/>
        <v>26</v>
      </c>
      <c r="CL33">
        <f t="shared" si="3"/>
        <v>0.26923076923076922</v>
      </c>
      <c r="CM33">
        <f t="shared" si="4"/>
        <v>0.15384615384615385</v>
      </c>
      <c r="CN33">
        <f t="shared" si="5"/>
        <v>0.42307692307692307</v>
      </c>
      <c r="DH33" s="3">
        <v>0.32043328999999998</v>
      </c>
      <c r="DJ33">
        <v>1</v>
      </c>
      <c r="DK33">
        <v>1</v>
      </c>
      <c r="EM33" s="12" t="s">
        <v>29</v>
      </c>
      <c r="EN33" s="27">
        <v>6</v>
      </c>
      <c r="EO33" s="27"/>
      <c r="EP33" s="27">
        <v>1</v>
      </c>
      <c r="EQ33" s="27">
        <v>7</v>
      </c>
      <c r="ER33">
        <f t="shared" si="6"/>
        <v>1</v>
      </c>
      <c r="ES33">
        <f t="shared" si="7"/>
        <v>1</v>
      </c>
    </row>
    <row r="34" spans="1:149">
      <c r="A34" t="s">
        <v>103</v>
      </c>
      <c r="B34" t="s">
        <v>76</v>
      </c>
      <c r="C34" t="s">
        <v>77</v>
      </c>
      <c r="D34" t="s">
        <v>88</v>
      </c>
      <c r="E34" t="s">
        <v>89</v>
      </c>
      <c r="F34" t="s">
        <v>90</v>
      </c>
      <c r="G34" t="s">
        <v>23</v>
      </c>
      <c r="H34" t="s">
        <v>23</v>
      </c>
      <c r="I34" t="s">
        <v>23</v>
      </c>
      <c r="J34">
        <v>-1.038260017</v>
      </c>
      <c r="K34">
        <v>-0.86850209199999995</v>
      </c>
      <c r="L34">
        <v>0.47955298099999999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s="8" t="s">
        <v>52</v>
      </c>
      <c r="S34" t="s">
        <v>23</v>
      </c>
      <c r="T34" t="s">
        <v>52</v>
      </c>
      <c r="U34" t="s">
        <v>23</v>
      </c>
      <c r="AH34" s="5" t="s">
        <v>92</v>
      </c>
      <c r="AK34">
        <v>1</v>
      </c>
      <c r="AM34">
        <v>1</v>
      </c>
      <c r="BD34" s="4" t="s">
        <v>83</v>
      </c>
      <c r="BE34">
        <v>5</v>
      </c>
      <c r="BH34">
        <v>5</v>
      </c>
      <c r="BL34" t="s">
        <v>83</v>
      </c>
      <c r="BM34">
        <v>5</v>
      </c>
      <c r="BP34">
        <v>5</v>
      </c>
      <c r="BQ34">
        <f t="shared" si="0"/>
        <v>0</v>
      </c>
      <c r="BR34" t="e">
        <f t="shared" si="1"/>
        <v>#DIV/0!</v>
      </c>
      <c r="BV34" s="4" t="s">
        <v>83</v>
      </c>
      <c r="BY34">
        <v>1</v>
      </c>
      <c r="BZ34">
        <v>4</v>
      </c>
      <c r="CA34">
        <v>5</v>
      </c>
      <c r="CE34" s="12" t="s">
        <v>83</v>
      </c>
      <c r="CF34" s="13"/>
      <c r="CG34" s="13"/>
      <c r="CH34" s="13">
        <v>1</v>
      </c>
      <c r="CI34" s="13">
        <v>4</v>
      </c>
      <c r="CJ34" s="13">
        <v>5</v>
      </c>
      <c r="CK34">
        <f t="shared" si="2"/>
        <v>5</v>
      </c>
      <c r="CL34">
        <f t="shared" si="3"/>
        <v>0.2</v>
      </c>
      <c r="CM34">
        <f t="shared" si="4"/>
        <v>0</v>
      </c>
      <c r="CN34">
        <f t="shared" si="5"/>
        <v>0.2</v>
      </c>
      <c r="DB34" t="s">
        <v>463</v>
      </c>
      <c r="DH34" s="3">
        <v>0.37075440300000001</v>
      </c>
      <c r="DI34">
        <v>1</v>
      </c>
      <c r="DJ34">
        <v>1</v>
      </c>
      <c r="DK34">
        <v>2</v>
      </c>
      <c r="EM34" s="5" t="s">
        <v>65</v>
      </c>
      <c r="EN34" s="25">
        <v>2</v>
      </c>
      <c r="EO34" s="25"/>
      <c r="EP34" s="25">
        <v>1</v>
      </c>
      <c r="EQ34" s="25">
        <v>3</v>
      </c>
      <c r="ER34">
        <f t="shared" si="6"/>
        <v>1</v>
      </c>
      <c r="ES34">
        <f t="shared" si="7"/>
        <v>1</v>
      </c>
    </row>
    <row r="35" spans="1:149">
      <c r="A35" t="s">
        <v>104</v>
      </c>
      <c r="B35" t="s">
        <v>76</v>
      </c>
      <c r="C35" t="s">
        <v>77</v>
      </c>
      <c r="D35" t="s">
        <v>94</v>
      </c>
      <c r="E35" t="s">
        <v>95</v>
      </c>
      <c r="F35" t="s">
        <v>96</v>
      </c>
      <c r="G35" t="s">
        <v>23</v>
      </c>
      <c r="H35" t="s">
        <v>23</v>
      </c>
      <c r="I35">
        <v>0.24339934199999999</v>
      </c>
      <c r="J35" t="s">
        <v>23</v>
      </c>
      <c r="K35">
        <v>0.38707255699999998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s="8" t="s">
        <v>31</v>
      </c>
      <c r="S35" t="s">
        <v>31</v>
      </c>
      <c r="T35" t="s">
        <v>31</v>
      </c>
      <c r="U35" t="s">
        <v>23</v>
      </c>
      <c r="AH35" s="5" t="s">
        <v>102</v>
      </c>
      <c r="AK35">
        <v>1</v>
      </c>
      <c r="AM35">
        <v>1</v>
      </c>
      <c r="BD35" s="5" t="s">
        <v>128</v>
      </c>
      <c r="BE35">
        <v>1</v>
      </c>
      <c r="BH35">
        <v>1</v>
      </c>
      <c r="BL35" t="s">
        <v>128</v>
      </c>
      <c r="BM35">
        <v>1</v>
      </c>
      <c r="BP35">
        <v>1</v>
      </c>
      <c r="BQ35">
        <f t="shared" si="0"/>
        <v>0</v>
      </c>
      <c r="BR35" t="e">
        <f t="shared" si="1"/>
        <v>#DIV/0!</v>
      </c>
      <c r="BV35" s="5" t="s">
        <v>128</v>
      </c>
      <c r="BZ35">
        <v>1</v>
      </c>
      <c r="CA35">
        <v>1</v>
      </c>
      <c r="CE35" s="5" t="s">
        <v>128</v>
      </c>
      <c r="CI35">
        <v>1</v>
      </c>
      <c r="CJ35">
        <v>1</v>
      </c>
      <c r="CK35">
        <f t="shared" si="2"/>
        <v>1</v>
      </c>
      <c r="CL35">
        <f t="shared" si="3"/>
        <v>0</v>
      </c>
      <c r="CM35">
        <f t="shared" si="4"/>
        <v>0</v>
      </c>
      <c r="CN35">
        <f t="shared" si="5"/>
        <v>0</v>
      </c>
      <c r="DB35" s="2" t="s">
        <v>476</v>
      </c>
      <c r="DC35" s="2" t="s">
        <v>456</v>
      </c>
      <c r="DH35" s="3">
        <v>0.40904423600000001</v>
      </c>
      <c r="DJ35">
        <v>1</v>
      </c>
      <c r="DK35">
        <v>1</v>
      </c>
      <c r="EM35" s="5" t="s">
        <v>60</v>
      </c>
      <c r="EN35" s="25">
        <v>1</v>
      </c>
      <c r="EO35" s="25"/>
      <c r="EP35" s="25"/>
      <c r="EQ35" s="25">
        <v>1</v>
      </c>
      <c r="ER35">
        <f t="shared" si="6"/>
        <v>0</v>
      </c>
      <c r="ES35" t="e">
        <f t="shared" si="7"/>
        <v>#DIV/0!</v>
      </c>
    </row>
    <row r="36" spans="1:149">
      <c r="A36" t="s">
        <v>105</v>
      </c>
      <c r="B36" t="s">
        <v>76</v>
      </c>
      <c r="C36" t="s">
        <v>77</v>
      </c>
      <c r="D36" t="s">
        <v>78</v>
      </c>
      <c r="E36" t="s">
        <v>106</v>
      </c>
      <c r="F36" t="s">
        <v>107</v>
      </c>
      <c r="G36" t="s">
        <v>23</v>
      </c>
      <c r="H36" t="s">
        <v>23</v>
      </c>
      <c r="I36" t="s">
        <v>23</v>
      </c>
      <c r="J36">
        <v>0.56826055499999995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s="8" t="s">
        <v>31</v>
      </c>
      <c r="S36" t="s">
        <v>23</v>
      </c>
      <c r="T36" t="s">
        <v>31</v>
      </c>
      <c r="U36" t="s">
        <v>23</v>
      </c>
      <c r="AH36" s="5" t="s">
        <v>84</v>
      </c>
      <c r="AJ36">
        <v>1</v>
      </c>
      <c r="AM36">
        <v>1</v>
      </c>
      <c r="BD36" s="5" t="s">
        <v>92</v>
      </c>
      <c r="BE36">
        <v>1</v>
      </c>
      <c r="BH36">
        <v>1</v>
      </c>
      <c r="BL36" t="s">
        <v>92</v>
      </c>
      <c r="BM36">
        <v>1</v>
      </c>
      <c r="BP36">
        <v>1</v>
      </c>
      <c r="BQ36">
        <f t="shared" si="0"/>
        <v>0</v>
      </c>
      <c r="BR36" t="e">
        <f t="shared" si="1"/>
        <v>#DIV/0!</v>
      </c>
      <c r="BV36" s="5" t="s">
        <v>92</v>
      </c>
      <c r="BZ36">
        <v>1</v>
      </c>
      <c r="CA36">
        <v>1</v>
      </c>
      <c r="CE36" s="5" t="s">
        <v>92</v>
      </c>
      <c r="CI36">
        <v>1</v>
      </c>
      <c r="CJ36">
        <v>1</v>
      </c>
      <c r="CK36">
        <f t="shared" si="2"/>
        <v>1</v>
      </c>
      <c r="CL36">
        <f t="shared" si="3"/>
        <v>0</v>
      </c>
      <c r="CM36">
        <f t="shared" si="4"/>
        <v>0</v>
      </c>
      <c r="CN36">
        <f t="shared" si="5"/>
        <v>0</v>
      </c>
      <c r="DB36" s="2" t="s">
        <v>453</v>
      </c>
      <c r="DC36" t="s">
        <v>31</v>
      </c>
      <c r="DD36" t="s">
        <v>455</v>
      </c>
      <c r="DH36" s="3">
        <v>0.427181223</v>
      </c>
      <c r="DJ36">
        <v>1</v>
      </c>
      <c r="DK36">
        <v>1</v>
      </c>
      <c r="EM36" s="5" t="s">
        <v>30</v>
      </c>
      <c r="EN36" s="25">
        <v>2</v>
      </c>
      <c r="EO36" s="25"/>
      <c r="EP36" s="25"/>
      <c r="EQ36" s="25">
        <v>2</v>
      </c>
      <c r="ER36">
        <f t="shared" si="6"/>
        <v>0</v>
      </c>
      <c r="ES36" t="e">
        <f t="shared" si="7"/>
        <v>#DIV/0!</v>
      </c>
    </row>
    <row r="37" spans="1:149">
      <c r="A37" t="s">
        <v>108</v>
      </c>
      <c r="B37" t="s">
        <v>76</v>
      </c>
      <c r="C37" t="s">
        <v>77</v>
      </c>
      <c r="D37" t="s">
        <v>109</v>
      </c>
      <c r="E37" t="s">
        <v>110</v>
      </c>
      <c r="F37" t="s">
        <v>111</v>
      </c>
      <c r="G37" t="s">
        <v>23</v>
      </c>
      <c r="H37" t="s">
        <v>23</v>
      </c>
      <c r="I37" t="s">
        <v>23</v>
      </c>
      <c r="J37" t="s">
        <v>23</v>
      </c>
      <c r="K37">
        <v>1.2460458510000001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s="8" t="s">
        <v>31</v>
      </c>
      <c r="S37" t="s">
        <v>23</v>
      </c>
      <c r="T37" t="s">
        <v>31</v>
      </c>
      <c r="U37" t="s">
        <v>23</v>
      </c>
      <c r="X37" t="s">
        <v>464</v>
      </c>
      <c r="AH37" s="5" t="s">
        <v>86</v>
      </c>
      <c r="AK37">
        <v>1</v>
      </c>
      <c r="AM37">
        <v>1</v>
      </c>
      <c r="BD37" s="5" t="s">
        <v>102</v>
      </c>
      <c r="BE37">
        <v>1</v>
      </c>
      <c r="BH37">
        <v>1</v>
      </c>
      <c r="BL37" t="s">
        <v>102</v>
      </c>
      <c r="BM37">
        <v>1</v>
      </c>
      <c r="BP37">
        <v>1</v>
      </c>
      <c r="BQ37">
        <f t="shared" si="0"/>
        <v>0</v>
      </c>
      <c r="BR37" t="e">
        <f t="shared" si="1"/>
        <v>#DIV/0!</v>
      </c>
      <c r="BV37" s="5" t="s">
        <v>102</v>
      </c>
      <c r="BZ37">
        <v>1</v>
      </c>
      <c r="CA37">
        <v>1</v>
      </c>
      <c r="CE37" s="5" t="s">
        <v>102</v>
      </c>
      <c r="CI37">
        <v>1</v>
      </c>
      <c r="CJ37">
        <v>1</v>
      </c>
      <c r="CK37">
        <f t="shared" si="2"/>
        <v>1</v>
      </c>
      <c r="CL37">
        <f t="shared" si="3"/>
        <v>0</v>
      </c>
      <c r="CM37">
        <f t="shared" si="4"/>
        <v>0</v>
      </c>
      <c r="CN37">
        <f t="shared" si="5"/>
        <v>0</v>
      </c>
      <c r="DB37" s="3">
        <v>0.34947996599999998</v>
      </c>
      <c r="DC37">
        <v>1</v>
      </c>
      <c r="DD37">
        <v>1</v>
      </c>
      <c r="DH37" s="3">
        <v>0.446454346</v>
      </c>
      <c r="DJ37">
        <v>1</v>
      </c>
      <c r="DK37">
        <v>1</v>
      </c>
      <c r="EM37" s="5" t="s">
        <v>73</v>
      </c>
      <c r="EN37" s="25">
        <v>1</v>
      </c>
      <c r="EO37" s="25"/>
      <c r="EP37" s="25"/>
      <c r="EQ37" s="25">
        <v>1</v>
      </c>
      <c r="ER37">
        <f t="shared" si="6"/>
        <v>0</v>
      </c>
      <c r="ES37" t="e">
        <f t="shared" si="7"/>
        <v>#DIV/0!</v>
      </c>
    </row>
    <row r="38" spans="1:149">
      <c r="A38" t="s">
        <v>112</v>
      </c>
      <c r="B38" t="s">
        <v>76</v>
      </c>
      <c r="C38" t="s">
        <v>77</v>
      </c>
      <c r="D38" t="s">
        <v>88</v>
      </c>
      <c r="E38" t="s">
        <v>89</v>
      </c>
      <c r="F38" t="s">
        <v>90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23</v>
      </c>
      <c r="M38">
        <v>1.006681283</v>
      </c>
      <c r="N38" t="s">
        <v>23</v>
      </c>
      <c r="O38" t="s">
        <v>23</v>
      </c>
      <c r="P38" t="s">
        <v>23</v>
      </c>
      <c r="Q38" t="s">
        <v>23</v>
      </c>
      <c r="R38" s="8" t="s">
        <v>31</v>
      </c>
      <c r="S38" t="s">
        <v>23</v>
      </c>
      <c r="T38" t="s">
        <v>31</v>
      </c>
      <c r="U38" t="s">
        <v>23</v>
      </c>
      <c r="X38" s="2" t="s">
        <v>465</v>
      </c>
      <c r="Y38" s="2" t="s">
        <v>456</v>
      </c>
      <c r="AH38" s="4" t="s">
        <v>120</v>
      </c>
      <c r="AJ38">
        <v>1</v>
      </c>
      <c r="AM38">
        <v>1</v>
      </c>
      <c r="BD38" s="5" t="s">
        <v>84</v>
      </c>
      <c r="BE38">
        <v>1</v>
      </c>
      <c r="BH38">
        <v>1</v>
      </c>
      <c r="BL38" t="s">
        <v>84</v>
      </c>
      <c r="BM38">
        <v>1</v>
      </c>
      <c r="BP38">
        <v>1</v>
      </c>
      <c r="BQ38">
        <f t="shared" si="0"/>
        <v>0</v>
      </c>
      <c r="BR38" t="e">
        <f t="shared" si="1"/>
        <v>#DIV/0!</v>
      </c>
      <c r="BV38" s="5" t="s">
        <v>84</v>
      </c>
      <c r="BY38">
        <v>1</v>
      </c>
      <c r="CA38">
        <v>1</v>
      </c>
      <c r="CE38" s="5" t="s">
        <v>84</v>
      </c>
      <c r="CH38">
        <v>1</v>
      </c>
      <c r="CJ38">
        <v>1</v>
      </c>
      <c r="CK38">
        <f t="shared" si="2"/>
        <v>1</v>
      </c>
      <c r="CL38">
        <f t="shared" si="3"/>
        <v>1</v>
      </c>
      <c r="CM38">
        <f t="shared" si="4"/>
        <v>0</v>
      </c>
      <c r="CN38">
        <f t="shared" si="5"/>
        <v>1</v>
      </c>
      <c r="DB38" s="3">
        <v>0.35290441299999997</v>
      </c>
      <c r="DC38">
        <v>1</v>
      </c>
      <c r="DD38">
        <v>1</v>
      </c>
      <c r="DH38" s="3">
        <v>0.46663744699999998</v>
      </c>
      <c r="DJ38">
        <v>1</v>
      </c>
      <c r="DK38">
        <v>1</v>
      </c>
      <c r="EM38" s="12" t="s">
        <v>47</v>
      </c>
      <c r="EN38" s="27">
        <v>1</v>
      </c>
      <c r="EO38" s="27"/>
      <c r="EP38" s="27"/>
      <c r="EQ38" s="27">
        <v>1</v>
      </c>
      <c r="ER38">
        <f t="shared" si="6"/>
        <v>0</v>
      </c>
      <c r="ES38" t="e">
        <f t="shared" si="7"/>
        <v>#DIV/0!</v>
      </c>
    </row>
    <row r="39" spans="1:149">
      <c r="A39" t="s">
        <v>113</v>
      </c>
      <c r="B39" t="s">
        <v>76</v>
      </c>
      <c r="C39" t="s">
        <v>77</v>
      </c>
      <c r="D39" t="s">
        <v>88</v>
      </c>
      <c r="E39" t="s">
        <v>89</v>
      </c>
      <c r="F39" t="s">
        <v>90</v>
      </c>
      <c r="G39">
        <v>-0.457069422</v>
      </c>
      <c r="H39" t="s">
        <v>23</v>
      </c>
      <c r="I39" t="s">
        <v>23</v>
      </c>
      <c r="J39">
        <v>0.35612913699999998</v>
      </c>
      <c r="K39" t="s">
        <v>23</v>
      </c>
      <c r="L39" t="s">
        <v>23</v>
      </c>
      <c r="M39">
        <v>1.006681283</v>
      </c>
      <c r="N39" t="s">
        <v>23</v>
      </c>
      <c r="O39" t="s">
        <v>23</v>
      </c>
      <c r="P39" t="s">
        <v>23</v>
      </c>
      <c r="Q39" t="s">
        <v>23</v>
      </c>
      <c r="R39" s="8" t="s">
        <v>52</v>
      </c>
      <c r="S39" t="s">
        <v>24</v>
      </c>
      <c r="T39" t="s">
        <v>31</v>
      </c>
      <c r="U39" t="s">
        <v>23</v>
      </c>
      <c r="X39" s="2" t="s">
        <v>453</v>
      </c>
      <c r="Y39" t="s">
        <v>52</v>
      </c>
      <c r="Z39" t="s">
        <v>23</v>
      </c>
      <c r="AA39" t="s">
        <v>24</v>
      </c>
      <c r="AB39" t="s">
        <v>31</v>
      </c>
      <c r="AC39" t="s">
        <v>455</v>
      </c>
      <c r="AH39" s="5" t="s">
        <v>121</v>
      </c>
      <c r="AJ39">
        <v>1</v>
      </c>
      <c r="AM39">
        <v>1</v>
      </c>
      <c r="BD39" s="5" t="s">
        <v>86</v>
      </c>
      <c r="BE39">
        <v>1</v>
      </c>
      <c r="BH39">
        <v>1</v>
      </c>
      <c r="BL39" t="s">
        <v>86</v>
      </c>
      <c r="BM39">
        <v>1</v>
      </c>
      <c r="BP39">
        <v>1</v>
      </c>
      <c r="BQ39">
        <f t="shared" si="0"/>
        <v>0</v>
      </c>
      <c r="BR39" t="e">
        <f t="shared" si="1"/>
        <v>#DIV/0!</v>
      </c>
      <c r="BV39" s="5" t="s">
        <v>86</v>
      </c>
      <c r="BZ39">
        <v>1</v>
      </c>
      <c r="CA39">
        <v>1</v>
      </c>
      <c r="CE39" s="5" t="s">
        <v>86</v>
      </c>
      <c r="CI39">
        <v>1</v>
      </c>
      <c r="CJ39">
        <v>1</v>
      </c>
      <c r="CK39">
        <f t="shared" si="2"/>
        <v>1</v>
      </c>
      <c r="CL39">
        <f t="shared" si="3"/>
        <v>0</v>
      </c>
      <c r="CM39">
        <f t="shared" si="4"/>
        <v>0</v>
      </c>
      <c r="CN39">
        <f t="shared" si="5"/>
        <v>0</v>
      </c>
      <c r="DB39" s="3">
        <v>0.39161855400000001</v>
      </c>
      <c r="DC39">
        <v>1</v>
      </c>
      <c r="DD39">
        <v>1</v>
      </c>
      <c r="DH39" s="3">
        <v>0.47955298099999999</v>
      </c>
      <c r="DI39">
        <v>1</v>
      </c>
      <c r="DK39">
        <v>1</v>
      </c>
      <c r="EM39" s="5" t="s">
        <v>48</v>
      </c>
      <c r="EN39" s="25">
        <v>1</v>
      </c>
      <c r="EO39" s="25"/>
      <c r="EP39" s="25"/>
      <c r="EQ39" s="25">
        <v>1</v>
      </c>
      <c r="ER39">
        <f t="shared" si="6"/>
        <v>0</v>
      </c>
      <c r="ES39" t="e">
        <f t="shared" si="7"/>
        <v>#DIV/0!</v>
      </c>
    </row>
    <row r="40" spans="1:149" s="8" customFormat="1">
      <c r="A40" s="8" t="s">
        <v>114</v>
      </c>
      <c r="B40" s="8" t="s">
        <v>76</v>
      </c>
      <c r="C40" s="8" t="s">
        <v>77</v>
      </c>
      <c r="D40" s="8" t="s">
        <v>78</v>
      </c>
      <c r="E40" s="8" t="s">
        <v>79</v>
      </c>
      <c r="F40" s="8" t="s">
        <v>115</v>
      </c>
      <c r="G40" s="8" t="s">
        <v>23</v>
      </c>
      <c r="H40" s="8" t="s">
        <v>23</v>
      </c>
      <c r="I40" s="8" t="s">
        <v>23</v>
      </c>
      <c r="J40" s="8">
        <v>0.439854945</v>
      </c>
      <c r="K40" s="8" t="s">
        <v>23</v>
      </c>
      <c r="L40" s="8">
        <v>-0.10062532</v>
      </c>
      <c r="M40" s="8" t="s">
        <v>23</v>
      </c>
      <c r="N40" s="8" t="s">
        <v>23</v>
      </c>
      <c r="O40" s="8">
        <v>0.481493328</v>
      </c>
      <c r="P40" s="8" t="s">
        <v>23</v>
      </c>
      <c r="Q40" s="8" t="s">
        <v>23</v>
      </c>
      <c r="R40" s="8" t="s">
        <v>52</v>
      </c>
      <c r="S40" s="8" t="s">
        <v>23</v>
      </c>
      <c r="T40" s="8" t="s">
        <v>52</v>
      </c>
      <c r="U40" s="8" t="s">
        <v>31</v>
      </c>
      <c r="V40" s="8" t="s">
        <v>500</v>
      </c>
      <c r="X40" s="32" t="s">
        <v>19</v>
      </c>
      <c r="AA40" s="8">
        <v>1</v>
      </c>
      <c r="AC40" s="8">
        <v>1</v>
      </c>
      <c r="AH40" s="33" t="s">
        <v>106</v>
      </c>
      <c r="AK40" s="8">
        <v>2</v>
      </c>
      <c r="AM40" s="8">
        <v>2</v>
      </c>
      <c r="BD40" s="33" t="s">
        <v>120</v>
      </c>
      <c r="BE40" s="8">
        <v>1</v>
      </c>
      <c r="BH40" s="8">
        <v>1</v>
      </c>
      <c r="BL40" s="8" t="s">
        <v>120</v>
      </c>
      <c r="BM40" s="8">
        <v>1</v>
      </c>
      <c r="BP40" s="8">
        <v>1</v>
      </c>
      <c r="BQ40" s="8">
        <f t="shared" si="0"/>
        <v>0</v>
      </c>
      <c r="BR40" s="8" t="e">
        <f t="shared" si="1"/>
        <v>#DIV/0!</v>
      </c>
      <c r="BV40" s="33" t="s">
        <v>120</v>
      </c>
      <c r="BY40" s="8">
        <v>1</v>
      </c>
      <c r="CA40" s="8">
        <v>1</v>
      </c>
      <c r="CE40" s="34" t="s">
        <v>120</v>
      </c>
      <c r="CF40" s="7"/>
      <c r="CG40" s="7"/>
      <c r="CH40" s="7">
        <v>1</v>
      </c>
      <c r="CI40" s="7"/>
      <c r="CJ40" s="7">
        <v>1</v>
      </c>
      <c r="CK40" s="8">
        <f t="shared" si="2"/>
        <v>1</v>
      </c>
      <c r="CL40" s="8">
        <f t="shared" si="3"/>
        <v>1</v>
      </c>
      <c r="CM40" s="8">
        <f t="shared" si="4"/>
        <v>0</v>
      </c>
      <c r="CN40" s="8">
        <f t="shared" si="5"/>
        <v>1</v>
      </c>
      <c r="DB40" s="32">
        <v>0.41448295699999999</v>
      </c>
      <c r="DC40" s="8">
        <v>1</v>
      </c>
      <c r="DD40" s="8">
        <v>1</v>
      </c>
      <c r="DH40" s="32">
        <v>0.48804381600000002</v>
      </c>
      <c r="DI40" s="8">
        <v>1</v>
      </c>
      <c r="DK40" s="8">
        <v>1</v>
      </c>
      <c r="EF40"/>
      <c r="EG40"/>
      <c r="EH40"/>
      <c r="EI40"/>
      <c r="EJ40"/>
      <c r="EM40" s="28" t="s">
        <v>76</v>
      </c>
      <c r="EN40" s="29">
        <v>25</v>
      </c>
      <c r="EO40" s="29"/>
      <c r="EP40" s="29">
        <v>1</v>
      </c>
      <c r="EQ40" s="29">
        <v>26</v>
      </c>
      <c r="ER40" s="8">
        <f t="shared" si="6"/>
        <v>1</v>
      </c>
      <c r="ES40" s="8">
        <f t="shared" si="7"/>
        <v>1</v>
      </c>
    </row>
    <row r="41" spans="1:149">
      <c r="A41" t="s">
        <v>116</v>
      </c>
      <c r="B41" t="s">
        <v>76</v>
      </c>
      <c r="C41" t="s">
        <v>77</v>
      </c>
      <c r="D41" t="s">
        <v>88</v>
      </c>
      <c r="E41" t="s">
        <v>89</v>
      </c>
      <c r="F41" t="s">
        <v>90</v>
      </c>
      <c r="G41">
        <v>-0.38351685400000002</v>
      </c>
      <c r="H41" t="s">
        <v>23</v>
      </c>
      <c r="I41" t="s">
        <v>23</v>
      </c>
      <c r="J41">
        <v>0.28657999499999998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s="8" t="s">
        <v>52</v>
      </c>
      <c r="S41" t="s">
        <v>24</v>
      </c>
      <c r="T41" t="s">
        <v>31</v>
      </c>
      <c r="U41" t="s">
        <v>23</v>
      </c>
      <c r="X41" s="3" t="s">
        <v>26</v>
      </c>
      <c r="Y41">
        <v>2</v>
      </c>
      <c r="Z41">
        <v>2</v>
      </c>
      <c r="AA41">
        <v>6</v>
      </c>
      <c r="AB41">
        <v>12</v>
      </c>
      <c r="AC41">
        <v>22</v>
      </c>
      <c r="AH41" s="5" t="s">
        <v>107</v>
      </c>
      <c r="AK41">
        <v>2</v>
      </c>
      <c r="AM41">
        <v>2</v>
      </c>
      <c r="BD41" s="5" t="s">
        <v>121</v>
      </c>
      <c r="BE41">
        <v>1</v>
      </c>
      <c r="BH41">
        <v>1</v>
      </c>
      <c r="BL41" t="s">
        <v>121</v>
      </c>
      <c r="BM41">
        <v>1</v>
      </c>
      <c r="BP41">
        <v>1</v>
      </c>
      <c r="BQ41">
        <f t="shared" si="0"/>
        <v>0</v>
      </c>
      <c r="BR41" t="e">
        <f t="shared" si="1"/>
        <v>#DIV/0!</v>
      </c>
      <c r="BV41" s="5" t="s">
        <v>121</v>
      </c>
      <c r="BY41">
        <v>1</v>
      </c>
      <c r="CA41">
        <v>1</v>
      </c>
      <c r="CE41" s="5" t="s">
        <v>121</v>
      </c>
      <c r="CH41">
        <v>1</v>
      </c>
      <c r="CJ41">
        <v>1</v>
      </c>
      <c r="CK41">
        <f t="shared" si="2"/>
        <v>1</v>
      </c>
      <c r="CL41">
        <f t="shared" si="3"/>
        <v>1</v>
      </c>
      <c r="CM41">
        <f t="shared" si="4"/>
        <v>0</v>
      </c>
      <c r="CN41">
        <f t="shared" si="5"/>
        <v>1</v>
      </c>
      <c r="DB41" s="3">
        <v>0.43194308799999998</v>
      </c>
      <c r="DC41">
        <v>4</v>
      </c>
      <c r="DD41">
        <v>4</v>
      </c>
      <c r="DH41" s="3">
        <v>0.53901158999999998</v>
      </c>
      <c r="DJ41">
        <v>1</v>
      </c>
      <c r="DK41">
        <v>1</v>
      </c>
      <c r="DO41" t="s">
        <v>457</v>
      </c>
      <c r="EM41" s="12" t="s">
        <v>83</v>
      </c>
      <c r="EN41" s="27">
        <v>5</v>
      </c>
      <c r="EO41" s="27"/>
      <c r="EP41" s="27"/>
      <c r="EQ41" s="27">
        <v>5</v>
      </c>
      <c r="ER41">
        <f t="shared" si="6"/>
        <v>0</v>
      </c>
      <c r="ES41" t="e">
        <f t="shared" si="7"/>
        <v>#DIV/0!</v>
      </c>
    </row>
    <row r="42" spans="1:149">
      <c r="A42" t="s">
        <v>117</v>
      </c>
      <c r="B42" t="s">
        <v>76</v>
      </c>
      <c r="C42" t="s">
        <v>77</v>
      </c>
      <c r="D42" t="s">
        <v>88</v>
      </c>
      <c r="E42" t="s">
        <v>89</v>
      </c>
      <c r="F42" t="s">
        <v>90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>
        <v>-0.17059980299999999</v>
      </c>
      <c r="N42" t="s">
        <v>23</v>
      </c>
      <c r="O42" t="s">
        <v>23</v>
      </c>
      <c r="P42" t="s">
        <v>23</v>
      </c>
      <c r="Q42" t="s">
        <v>23</v>
      </c>
      <c r="R42" s="8" t="s">
        <v>24</v>
      </c>
      <c r="S42" t="s">
        <v>23</v>
      </c>
      <c r="T42" t="s">
        <v>24</v>
      </c>
      <c r="U42" t="s">
        <v>23</v>
      </c>
      <c r="X42" s="3" t="s">
        <v>76</v>
      </c>
      <c r="Y42">
        <v>4</v>
      </c>
      <c r="AA42">
        <v>7</v>
      </c>
      <c r="AB42">
        <v>15</v>
      </c>
      <c r="AC42">
        <v>26</v>
      </c>
      <c r="AH42" s="4" t="s">
        <v>89</v>
      </c>
      <c r="AI42">
        <v>4</v>
      </c>
      <c r="AJ42">
        <v>2</v>
      </c>
      <c r="AK42">
        <v>1</v>
      </c>
      <c r="AM42">
        <v>7</v>
      </c>
      <c r="BD42" s="4" t="s">
        <v>106</v>
      </c>
      <c r="BE42">
        <v>1</v>
      </c>
      <c r="BG42">
        <v>1</v>
      </c>
      <c r="BH42">
        <v>2</v>
      </c>
      <c r="BL42" s="7" t="s">
        <v>106</v>
      </c>
      <c r="BM42" s="7">
        <v>1</v>
      </c>
      <c r="BN42" s="7"/>
      <c r="BO42" s="7">
        <v>1</v>
      </c>
      <c r="BP42" s="7">
        <v>2</v>
      </c>
      <c r="BQ42" s="7">
        <f t="shared" si="0"/>
        <v>1</v>
      </c>
      <c r="BR42" s="7">
        <f t="shared" si="1"/>
        <v>1</v>
      </c>
      <c r="BV42" s="4" t="s">
        <v>106</v>
      </c>
      <c r="BZ42">
        <v>2</v>
      </c>
      <c r="CA42">
        <v>2</v>
      </c>
      <c r="CE42" s="12" t="s">
        <v>106</v>
      </c>
      <c r="CF42" s="13"/>
      <c r="CG42" s="13"/>
      <c r="CH42" s="13"/>
      <c r="CI42" s="13">
        <v>2</v>
      </c>
      <c r="CJ42" s="13">
        <v>2</v>
      </c>
      <c r="CK42">
        <f t="shared" si="2"/>
        <v>2</v>
      </c>
      <c r="CL42">
        <f t="shared" si="3"/>
        <v>0</v>
      </c>
      <c r="CM42">
        <f t="shared" si="4"/>
        <v>0</v>
      </c>
      <c r="CN42">
        <f t="shared" si="5"/>
        <v>0</v>
      </c>
      <c r="DB42" s="3" t="s">
        <v>455</v>
      </c>
      <c r="DC42">
        <v>8</v>
      </c>
      <c r="DD42">
        <v>8</v>
      </c>
      <c r="DH42" s="3">
        <v>0.56732205099999999</v>
      </c>
      <c r="DJ42">
        <v>1</v>
      </c>
      <c r="DK42">
        <v>1</v>
      </c>
      <c r="DO42" s="2" t="s">
        <v>481</v>
      </c>
      <c r="DP42" s="2" t="s">
        <v>456</v>
      </c>
      <c r="DV42" s="2" t="s">
        <v>482</v>
      </c>
      <c r="DW42" s="2" t="s">
        <v>456</v>
      </c>
      <c r="EM42" s="5" t="s">
        <v>128</v>
      </c>
      <c r="EN42" s="25">
        <v>1</v>
      </c>
      <c r="EO42" s="25"/>
      <c r="EP42" s="25"/>
      <c r="EQ42" s="25">
        <v>1</v>
      </c>
      <c r="ER42">
        <f t="shared" si="6"/>
        <v>0</v>
      </c>
      <c r="ES42" t="e">
        <f t="shared" si="7"/>
        <v>#DIV/0!</v>
      </c>
    </row>
    <row r="43" spans="1:149">
      <c r="A43" t="s">
        <v>118</v>
      </c>
      <c r="B43" t="s">
        <v>76</v>
      </c>
      <c r="C43" t="s">
        <v>77</v>
      </c>
      <c r="D43" t="s">
        <v>78</v>
      </c>
      <c r="E43" t="s">
        <v>106</v>
      </c>
      <c r="F43" t="s">
        <v>107</v>
      </c>
      <c r="G43" t="s">
        <v>23</v>
      </c>
      <c r="H43" t="s">
        <v>23</v>
      </c>
      <c r="I43">
        <v>0.26926625300000001</v>
      </c>
      <c r="J43" t="s">
        <v>23</v>
      </c>
      <c r="K43">
        <v>0.43022276999999998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s="8" t="s">
        <v>31</v>
      </c>
      <c r="S43" t="s">
        <v>31</v>
      </c>
      <c r="T43" t="s">
        <v>31</v>
      </c>
      <c r="U43" t="s">
        <v>23</v>
      </c>
      <c r="X43" s="3" t="s">
        <v>131</v>
      </c>
      <c r="AA43">
        <v>1</v>
      </c>
      <c r="AC43">
        <v>1</v>
      </c>
      <c r="AH43" s="5" t="s">
        <v>90</v>
      </c>
      <c r="AI43">
        <v>4</v>
      </c>
      <c r="AJ43">
        <v>1</v>
      </c>
      <c r="AK43">
        <v>1</v>
      </c>
      <c r="AM43">
        <v>6</v>
      </c>
      <c r="BD43" s="5" t="s">
        <v>107</v>
      </c>
      <c r="BE43">
        <v>1</v>
      </c>
      <c r="BG43">
        <v>1</v>
      </c>
      <c r="BH43">
        <v>2</v>
      </c>
      <c r="BL43" t="s">
        <v>107</v>
      </c>
      <c r="BM43">
        <v>1</v>
      </c>
      <c r="BO43">
        <v>1</v>
      </c>
      <c r="BP43">
        <v>2</v>
      </c>
      <c r="BQ43">
        <f t="shared" si="0"/>
        <v>1</v>
      </c>
      <c r="BR43">
        <f t="shared" si="1"/>
        <v>1</v>
      </c>
      <c r="BV43" s="5" t="s">
        <v>107</v>
      </c>
      <c r="BZ43">
        <v>2</v>
      </c>
      <c r="CA43">
        <v>2</v>
      </c>
      <c r="CE43" s="5" t="s">
        <v>107</v>
      </c>
      <c r="CI43">
        <v>2</v>
      </c>
      <c r="CJ43">
        <v>2</v>
      </c>
      <c r="CK43">
        <f t="shared" si="2"/>
        <v>2</v>
      </c>
      <c r="CL43">
        <f t="shared" si="3"/>
        <v>0</v>
      </c>
      <c r="CM43">
        <f t="shared" si="4"/>
        <v>0</v>
      </c>
      <c r="CN43">
        <f t="shared" si="5"/>
        <v>0</v>
      </c>
      <c r="DH43" s="3">
        <v>0.56857536099999995</v>
      </c>
      <c r="DJ43">
        <v>1</v>
      </c>
      <c r="DK43">
        <v>1</v>
      </c>
      <c r="DO43" s="2" t="s">
        <v>453</v>
      </c>
      <c r="DP43" t="s">
        <v>52</v>
      </c>
      <c r="DQ43" t="s">
        <v>31</v>
      </c>
      <c r="DR43" t="s">
        <v>455</v>
      </c>
      <c r="DV43" s="2" t="s">
        <v>453</v>
      </c>
      <c r="DW43" t="s">
        <v>52</v>
      </c>
      <c r="DX43" t="s">
        <v>31</v>
      </c>
      <c r="DY43" t="s">
        <v>455</v>
      </c>
      <c r="EM43" s="5" t="s">
        <v>92</v>
      </c>
      <c r="EN43" s="25">
        <v>1</v>
      </c>
      <c r="EO43" s="25"/>
      <c r="EP43" s="25"/>
      <c r="EQ43" s="25">
        <v>1</v>
      </c>
      <c r="ER43">
        <f t="shared" si="6"/>
        <v>0</v>
      </c>
      <c r="ES43" t="e">
        <f t="shared" si="7"/>
        <v>#DIV/0!</v>
      </c>
    </row>
    <row r="44" spans="1:149">
      <c r="A44" t="s">
        <v>119</v>
      </c>
      <c r="B44" t="s">
        <v>76</v>
      </c>
      <c r="C44" t="s">
        <v>77</v>
      </c>
      <c r="D44" t="s">
        <v>78</v>
      </c>
      <c r="E44" t="s">
        <v>120</v>
      </c>
      <c r="F44" t="s">
        <v>121</v>
      </c>
      <c r="G44" t="s">
        <v>23</v>
      </c>
      <c r="H44" t="s">
        <v>23</v>
      </c>
      <c r="I44" t="s">
        <v>23</v>
      </c>
      <c r="J44">
        <v>-1.494019266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s="8" t="s">
        <v>24</v>
      </c>
      <c r="S44" t="s">
        <v>23</v>
      </c>
      <c r="T44" t="s">
        <v>24</v>
      </c>
      <c r="U44" t="s">
        <v>23</v>
      </c>
      <c r="X44" s="3" t="s">
        <v>137</v>
      </c>
      <c r="AA44">
        <v>1</v>
      </c>
      <c r="AC44">
        <v>1</v>
      </c>
      <c r="AH44" s="5" t="s">
        <v>98</v>
      </c>
      <c r="AJ44">
        <v>1</v>
      </c>
      <c r="AM44">
        <v>1</v>
      </c>
      <c r="BD44" s="4" t="s">
        <v>89</v>
      </c>
      <c r="BE44">
        <v>4</v>
      </c>
      <c r="BF44">
        <v>3</v>
      </c>
      <c r="BH44">
        <v>7</v>
      </c>
      <c r="BL44" t="s">
        <v>89</v>
      </c>
      <c r="BM44">
        <v>4</v>
      </c>
      <c r="BN44">
        <v>3</v>
      </c>
      <c r="BP44">
        <v>7</v>
      </c>
      <c r="BQ44">
        <f t="shared" si="0"/>
        <v>3</v>
      </c>
      <c r="BR44">
        <f t="shared" si="1"/>
        <v>0</v>
      </c>
      <c r="BV44" s="4" t="s">
        <v>89</v>
      </c>
      <c r="BW44">
        <v>2</v>
      </c>
      <c r="BY44">
        <v>2</v>
      </c>
      <c r="BZ44">
        <v>3</v>
      </c>
      <c r="CA44">
        <v>7</v>
      </c>
      <c r="CE44" s="15" t="s">
        <v>89</v>
      </c>
      <c r="CF44" s="16">
        <v>2</v>
      </c>
      <c r="CG44" s="16"/>
      <c r="CH44" s="16">
        <v>2</v>
      </c>
      <c r="CI44" s="16">
        <v>3</v>
      </c>
      <c r="CJ44" s="16">
        <v>7</v>
      </c>
      <c r="CK44" s="9">
        <f t="shared" si="2"/>
        <v>7</v>
      </c>
      <c r="CL44" s="9">
        <f t="shared" si="3"/>
        <v>0.2857142857142857</v>
      </c>
      <c r="CM44" s="9">
        <f t="shared" si="4"/>
        <v>0.2857142857142857</v>
      </c>
      <c r="CN44" s="9">
        <f t="shared" si="5"/>
        <v>0.5714285714285714</v>
      </c>
      <c r="DB44" t="s">
        <v>463</v>
      </c>
      <c r="DH44" s="3">
        <v>0.57108155800000004</v>
      </c>
      <c r="DI44">
        <v>1</v>
      </c>
      <c r="DK44">
        <v>1</v>
      </c>
      <c r="DO44" s="3">
        <v>0.227018198</v>
      </c>
      <c r="DQ44">
        <v>1</v>
      </c>
      <c r="DR44">
        <v>1</v>
      </c>
      <c r="DT44">
        <f>43/96</f>
        <v>0.44791666666666669</v>
      </c>
      <c r="DV44" s="3">
        <v>0.18135664200000001</v>
      </c>
      <c r="DX44">
        <v>1</v>
      </c>
      <c r="DY44">
        <v>1</v>
      </c>
      <c r="EM44" s="5" t="s">
        <v>102</v>
      </c>
      <c r="EN44" s="25">
        <v>1</v>
      </c>
      <c r="EO44" s="25"/>
      <c r="EP44" s="25"/>
      <c r="EQ44" s="25">
        <v>1</v>
      </c>
      <c r="ER44">
        <f t="shared" si="6"/>
        <v>0</v>
      </c>
      <c r="ES44" t="e">
        <f t="shared" si="7"/>
        <v>#DIV/0!</v>
      </c>
    </row>
    <row r="45" spans="1:149">
      <c r="A45" t="s">
        <v>122</v>
      </c>
      <c r="B45" t="s">
        <v>76</v>
      </c>
      <c r="C45" t="s">
        <v>77</v>
      </c>
      <c r="D45" t="s">
        <v>78</v>
      </c>
      <c r="E45" t="s">
        <v>79</v>
      </c>
      <c r="F45" t="s">
        <v>80</v>
      </c>
      <c r="G45">
        <v>-0.210866268</v>
      </c>
      <c r="H45" t="s">
        <v>23</v>
      </c>
      <c r="I45" t="s">
        <v>23</v>
      </c>
      <c r="J45">
        <v>0.36521850300000003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s="8" t="s">
        <v>52</v>
      </c>
      <c r="S45" t="s">
        <v>24</v>
      </c>
      <c r="T45" t="s">
        <v>31</v>
      </c>
      <c r="U45" t="s">
        <v>23</v>
      </c>
      <c r="X45" s="3" t="s">
        <v>143</v>
      </c>
      <c r="Y45">
        <v>2</v>
      </c>
      <c r="AA45">
        <v>7</v>
      </c>
      <c r="AB45">
        <v>12</v>
      </c>
      <c r="AC45">
        <v>21</v>
      </c>
      <c r="AH45" s="4" t="s">
        <v>110</v>
      </c>
      <c r="AK45">
        <v>1</v>
      </c>
      <c r="AM45">
        <v>1</v>
      </c>
      <c r="BD45" s="5" t="s">
        <v>90</v>
      </c>
      <c r="BE45">
        <v>3</v>
      </c>
      <c r="BF45">
        <v>3</v>
      </c>
      <c r="BH45">
        <v>6</v>
      </c>
      <c r="BL45" t="s">
        <v>90</v>
      </c>
      <c r="BM45">
        <v>3</v>
      </c>
      <c r="BN45">
        <v>3</v>
      </c>
      <c r="BP45">
        <v>6</v>
      </c>
      <c r="BQ45">
        <f t="shared" si="0"/>
        <v>3</v>
      </c>
      <c r="BR45">
        <f t="shared" si="1"/>
        <v>0</v>
      </c>
      <c r="BV45" s="5" t="s">
        <v>90</v>
      </c>
      <c r="BW45">
        <v>2</v>
      </c>
      <c r="BY45">
        <v>1</v>
      </c>
      <c r="BZ45">
        <v>3</v>
      </c>
      <c r="CA45">
        <v>6</v>
      </c>
      <c r="CE45" s="5" t="s">
        <v>90</v>
      </c>
      <c r="CF45">
        <v>2</v>
      </c>
      <c r="CH45">
        <v>1</v>
      </c>
      <c r="CI45">
        <v>3</v>
      </c>
      <c r="CJ45">
        <v>6</v>
      </c>
      <c r="CK45">
        <f t="shared" si="2"/>
        <v>6</v>
      </c>
      <c r="CL45">
        <f t="shared" si="3"/>
        <v>0.16666666666666666</v>
      </c>
      <c r="CM45">
        <f t="shared" si="4"/>
        <v>0.33333333333333331</v>
      </c>
      <c r="CN45">
        <f t="shared" si="5"/>
        <v>0.5</v>
      </c>
      <c r="DB45" s="2" t="s">
        <v>478</v>
      </c>
      <c r="DC45" s="2" t="s">
        <v>456</v>
      </c>
      <c r="DH45" s="3">
        <v>0.58473218100000002</v>
      </c>
      <c r="DI45">
        <v>1</v>
      </c>
      <c r="DK45">
        <v>1</v>
      </c>
      <c r="DO45" s="3">
        <v>0.33264941100000001</v>
      </c>
      <c r="DQ45">
        <v>1</v>
      </c>
      <c r="DR45">
        <v>1</v>
      </c>
      <c r="DT45">
        <v>45</v>
      </c>
      <c r="DV45" s="3">
        <v>0.21706957900000001</v>
      </c>
      <c r="DX45">
        <v>1</v>
      </c>
      <c r="DY45">
        <v>1</v>
      </c>
      <c r="EM45" s="5" t="s">
        <v>84</v>
      </c>
      <c r="EN45" s="25">
        <v>1</v>
      </c>
      <c r="EO45" s="25"/>
      <c r="EP45" s="25"/>
      <c r="EQ45" s="25">
        <v>1</v>
      </c>
      <c r="ER45">
        <f t="shared" si="6"/>
        <v>0</v>
      </c>
      <c r="ES45" t="e">
        <f t="shared" si="7"/>
        <v>#DIV/0!</v>
      </c>
    </row>
    <row r="46" spans="1:149">
      <c r="A46" t="s">
        <v>123</v>
      </c>
      <c r="B46" t="s">
        <v>76</v>
      </c>
      <c r="C46" t="s">
        <v>77</v>
      </c>
      <c r="D46" t="s">
        <v>78</v>
      </c>
      <c r="E46" t="s">
        <v>79</v>
      </c>
      <c r="F46" t="s">
        <v>124</v>
      </c>
      <c r="G46" t="s">
        <v>23</v>
      </c>
      <c r="H46" t="s">
        <v>23</v>
      </c>
      <c r="I46" t="s">
        <v>23</v>
      </c>
      <c r="J46" t="s">
        <v>23</v>
      </c>
      <c r="K46">
        <v>-0.787986568</v>
      </c>
      <c r="L46">
        <v>0.73614122400000004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s="8" t="s">
        <v>52</v>
      </c>
      <c r="S46" t="s">
        <v>23</v>
      </c>
      <c r="T46" t="s">
        <v>52</v>
      </c>
      <c r="U46" t="s">
        <v>23</v>
      </c>
      <c r="X46" s="3" t="s">
        <v>202</v>
      </c>
      <c r="AA46">
        <v>1</v>
      </c>
      <c r="AC46">
        <v>1</v>
      </c>
      <c r="AH46" s="5" t="s">
        <v>111</v>
      </c>
      <c r="AK46">
        <v>1</v>
      </c>
      <c r="AM46">
        <v>1</v>
      </c>
      <c r="BD46" s="5" t="s">
        <v>98</v>
      </c>
      <c r="BE46">
        <v>1</v>
      </c>
      <c r="BH46">
        <v>1</v>
      </c>
      <c r="BL46" t="s">
        <v>98</v>
      </c>
      <c r="BM46">
        <v>1</v>
      </c>
      <c r="BP46">
        <v>1</v>
      </c>
      <c r="BQ46">
        <f t="shared" si="0"/>
        <v>0</v>
      </c>
      <c r="BR46" t="e">
        <f t="shared" si="1"/>
        <v>#DIV/0!</v>
      </c>
      <c r="BV46" s="5" t="s">
        <v>98</v>
      </c>
      <c r="BY46">
        <v>1</v>
      </c>
      <c r="CA46">
        <v>1</v>
      </c>
      <c r="CE46" s="5" t="s">
        <v>98</v>
      </c>
      <c r="CH46">
        <v>1</v>
      </c>
      <c r="CJ46">
        <v>1</v>
      </c>
      <c r="CK46">
        <f t="shared" si="2"/>
        <v>1</v>
      </c>
      <c r="CL46">
        <f t="shared" si="3"/>
        <v>1</v>
      </c>
      <c r="CM46">
        <f t="shared" si="4"/>
        <v>0</v>
      </c>
      <c r="CN46">
        <f t="shared" si="5"/>
        <v>1</v>
      </c>
      <c r="DB46" s="2" t="s">
        <v>453</v>
      </c>
      <c r="DC46" t="s">
        <v>31</v>
      </c>
      <c r="DD46" t="s">
        <v>455</v>
      </c>
      <c r="DH46" s="3">
        <v>0.60729945399999996</v>
      </c>
      <c r="DI46">
        <v>2</v>
      </c>
      <c r="DJ46">
        <v>2</v>
      </c>
      <c r="DK46">
        <v>4</v>
      </c>
      <c r="DO46" s="3">
        <v>0.33790883100000002</v>
      </c>
      <c r="DQ46">
        <v>1</v>
      </c>
      <c r="DR46">
        <v>1</v>
      </c>
      <c r="DV46" s="3">
        <v>0.23532508799999999</v>
      </c>
      <c r="DX46">
        <v>1</v>
      </c>
      <c r="DY46">
        <v>1</v>
      </c>
      <c r="EM46" s="5" t="s">
        <v>86</v>
      </c>
      <c r="EN46" s="25">
        <v>1</v>
      </c>
      <c r="EO46" s="25"/>
      <c r="EP46" s="25"/>
      <c r="EQ46" s="25">
        <v>1</v>
      </c>
      <c r="ER46">
        <f t="shared" si="6"/>
        <v>0</v>
      </c>
      <c r="ES46" t="e">
        <f t="shared" si="7"/>
        <v>#DIV/0!</v>
      </c>
    </row>
    <row r="47" spans="1:149">
      <c r="A47" t="s">
        <v>125</v>
      </c>
      <c r="B47" t="s">
        <v>76</v>
      </c>
      <c r="C47" t="s">
        <v>77</v>
      </c>
      <c r="D47" t="s">
        <v>78</v>
      </c>
      <c r="E47" t="s">
        <v>79</v>
      </c>
      <c r="F47" t="s">
        <v>115</v>
      </c>
      <c r="G47" t="s">
        <v>23</v>
      </c>
      <c r="H47" t="s">
        <v>23</v>
      </c>
      <c r="I47">
        <v>-0.15211413600000001</v>
      </c>
      <c r="J47" t="s">
        <v>23</v>
      </c>
      <c r="K47" t="s">
        <v>23</v>
      </c>
      <c r="L47">
        <v>-0.104440086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s="8" t="s">
        <v>24</v>
      </c>
      <c r="S47" t="s">
        <v>24</v>
      </c>
      <c r="T47" t="s">
        <v>24</v>
      </c>
      <c r="U47" t="s">
        <v>23</v>
      </c>
      <c r="X47" s="3" t="s">
        <v>208</v>
      </c>
      <c r="AA47">
        <v>2</v>
      </c>
      <c r="AC47">
        <v>2</v>
      </c>
      <c r="AH47" s="4" t="s">
        <v>95</v>
      </c>
      <c r="AK47">
        <v>2</v>
      </c>
      <c r="AM47">
        <v>2</v>
      </c>
      <c r="BD47" s="4" t="s">
        <v>110</v>
      </c>
      <c r="BE47">
        <v>1</v>
      </c>
      <c r="BH47">
        <v>1</v>
      </c>
      <c r="BL47" t="s">
        <v>110</v>
      </c>
      <c r="BM47">
        <v>1</v>
      </c>
      <c r="BP47">
        <v>1</v>
      </c>
      <c r="BQ47">
        <f t="shared" si="0"/>
        <v>0</v>
      </c>
      <c r="BR47" t="e">
        <f t="shared" si="1"/>
        <v>#DIV/0!</v>
      </c>
      <c r="BV47" s="4" t="s">
        <v>110</v>
      </c>
      <c r="BZ47">
        <v>1</v>
      </c>
      <c r="CA47">
        <v>1</v>
      </c>
      <c r="CE47" s="12" t="s">
        <v>110</v>
      </c>
      <c r="CF47" s="13"/>
      <c r="CG47" s="13"/>
      <c r="CH47" s="13"/>
      <c r="CI47" s="13">
        <v>1</v>
      </c>
      <c r="CJ47" s="13">
        <v>1</v>
      </c>
      <c r="CK47">
        <f t="shared" si="2"/>
        <v>1</v>
      </c>
      <c r="CL47">
        <f t="shared" si="3"/>
        <v>0</v>
      </c>
      <c r="CM47">
        <f t="shared" si="4"/>
        <v>0</v>
      </c>
      <c r="CN47">
        <f t="shared" si="5"/>
        <v>0</v>
      </c>
      <c r="DB47" s="3">
        <v>0.194614379</v>
      </c>
      <c r="DC47">
        <v>1</v>
      </c>
      <c r="DD47">
        <v>1</v>
      </c>
      <c r="DH47" s="3">
        <v>0.62098376899999996</v>
      </c>
      <c r="DJ47">
        <v>1</v>
      </c>
      <c r="DK47">
        <v>1</v>
      </c>
      <c r="DO47" s="3">
        <v>0.37064827</v>
      </c>
      <c r="DQ47">
        <v>1</v>
      </c>
      <c r="DR47">
        <v>1</v>
      </c>
      <c r="DV47" s="3">
        <v>0.26928689900000002</v>
      </c>
      <c r="DX47">
        <v>1</v>
      </c>
      <c r="DY47">
        <v>1</v>
      </c>
      <c r="EM47" s="12" t="s">
        <v>120</v>
      </c>
      <c r="EN47" s="27">
        <v>1</v>
      </c>
      <c r="EO47" s="27"/>
      <c r="EP47" s="27"/>
      <c r="EQ47" s="27">
        <v>1</v>
      </c>
      <c r="ER47">
        <f t="shared" si="6"/>
        <v>0</v>
      </c>
      <c r="ES47" t="e">
        <f t="shared" si="7"/>
        <v>#DIV/0!</v>
      </c>
    </row>
    <row r="48" spans="1:149">
      <c r="A48" t="s">
        <v>126</v>
      </c>
      <c r="B48" t="s">
        <v>76</v>
      </c>
      <c r="C48" t="s">
        <v>77</v>
      </c>
      <c r="D48" t="s">
        <v>78</v>
      </c>
      <c r="E48" t="s">
        <v>79</v>
      </c>
      <c r="F48" t="s">
        <v>115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>
        <v>0.62098376899999996</v>
      </c>
      <c r="M48">
        <v>0.23532508799999999</v>
      </c>
      <c r="N48" t="s">
        <v>23</v>
      </c>
      <c r="O48" t="s">
        <v>23</v>
      </c>
      <c r="P48" t="s">
        <v>23</v>
      </c>
      <c r="Q48" t="s">
        <v>23</v>
      </c>
      <c r="R48" s="8" t="s">
        <v>31</v>
      </c>
      <c r="S48" t="s">
        <v>23</v>
      </c>
      <c r="T48" t="s">
        <v>31</v>
      </c>
      <c r="U48" t="s">
        <v>23</v>
      </c>
      <c r="X48" s="3" t="s">
        <v>219</v>
      </c>
      <c r="Y48">
        <v>13</v>
      </c>
      <c r="Z48">
        <v>6</v>
      </c>
      <c r="AA48">
        <v>45</v>
      </c>
      <c r="AB48">
        <v>56</v>
      </c>
      <c r="AC48">
        <v>120</v>
      </c>
      <c r="AH48" s="5" t="s">
        <v>96</v>
      </c>
      <c r="AK48">
        <v>2</v>
      </c>
      <c r="AM48">
        <v>2</v>
      </c>
      <c r="BD48" s="5" t="s">
        <v>111</v>
      </c>
      <c r="BE48">
        <v>1</v>
      </c>
      <c r="BH48">
        <v>1</v>
      </c>
      <c r="BL48" t="s">
        <v>111</v>
      </c>
      <c r="BM48">
        <v>1</v>
      </c>
      <c r="BP48">
        <v>1</v>
      </c>
      <c r="BQ48">
        <f t="shared" si="0"/>
        <v>0</v>
      </c>
      <c r="BR48" t="e">
        <f t="shared" si="1"/>
        <v>#DIV/0!</v>
      </c>
      <c r="BV48" s="5" t="s">
        <v>111</v>
      </c>
      <c r="BZ48">
        <v>1</v>
      </c>
      <c r="CA48">
        <v>1</v>
      </c>
      <c r="CE48" s="5" t="s">
        <v>111</v>
      </c>
      <c r="CI48">
        <v>1</v>
      </c>
      <c r="CJ48">
        <v>1</v>
      </c>
      <c r="CK48">
        <f t="shared" si="2"/>
        <v>1</v>
      </c>
      <c r="CL48">
        <f t="shared" si="3"/>
        <v>0</v>
      </c>
      <c r="CM48">
        <f t="shared" si="4"/>
        <v>0</v>
      </c>
      <c r="CN48">
        <f t="shared" si="5"/>
        <v>0</v>
      </c>
      <c r="DB48" s="3">
        <v>0.19797481</v>
      </c>
      <c r="DC48">
        <v>1</v>
      </c>
      <c r="DD48">
        <v>1</v>
      </c>
      <c r="DH48" s="3">
        <v>0.63369336399999998</v>
      </c>
      <c r="DJ48">
        <v>1</v>
      </c>
      <c r="DK48">
        <v>1</v>
      </c>
      <c r="DO48" s="3">
        <v>0.37580886899999999</v>
      </c>
      <c r="DQ48">
        <v>1</v>
      </c>
      <c r="DR48">
        <v>1</v>
      </c>
      <c r="DV48" s="3">
        <v>0.29790552599999998</v>
      </c>
      <c r="DW48">
        <v>1</v>
      </c>
      <c r="DY48">
        <v>1</v>
      </c>
      <c r="EM48" s="5" t="s">
        <v>121</v>
      </c>
      <c r="EN48" s="25">
        <v>1</v>
      </c>
      <c r="EO48" s="25"/>
      <c r="EP48" s="25"/>
      <c r="EQ48" s="25">
        <v>1</v>
      </c>
      <c r="ER48">
        <f t="shared" si="6"/>
        <v>0</v>
      </c>
      <c r="ES48" t="e">
        <f t="shared" si="7"/>
        <v>#DIV/0!</v>
      </c>
    </row>
    <row r="49" spans="1:149">
      <c r="A49" t="s">
        <v>127</v>
      </c>
      <c r="B49" t="s">
        <v>76</v>
      </c>
      <c r="C49" t="s">
        <v>77</v>
      </c>
      <c r="D49" t="s">
        <v>82</v>
      </c>
      <c r="E49" t="s">
        <v>83</v>
      </c>
      <c r="F49" t="s">
        <v>128</v>
      </c>
      <c r="G49" t="s">
        <v>23</v>
      </c>
      <c r="H49" t="s">
        <v>23</v>
      </c>
      <c r="I49" t="s">
        <v>23</v>
      </c>
      <c r="J49" t="s">
        <v>23</v>
      </c>
      <c r="K49">
        <v>0.53629004899999999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s="8" t="s">
        <v>31</v>
      </c>
      <c r="S49" t="s">
        <v>23</v>
      </c>
      <c r="T49" t="s">
        <v>31</v>
      </c>
      <c r="U49" t="s">
        <v>23</v>
      </c>
      <c r="X49" s="3" t="s">
        <v>447</v>
      </c>
      <c r="AB49">
        <v>1</v>
      </c>
      <c r="AC49">
        <v>1</v>
      </c>
      <c r="AH49" s="4" t="s">
        <v>79</v>
      </c>
      <c r="AI49">
        <v>3</v>
      </c>
      <c r="AJ49">
        <v>3</v>
      </c>
      <c r="AK49">
        <v>2</v>
      </c>
      <c r="AM49">
        <v>8</v>
      </c>
      <c r="BD49" s="4" t="s">
        <v>95</v>
      </c>
      <c r="BG49">
        <v>2</v>
      </c>
      <c r="BH49">
        <v>2</v>
      </c>
      <c r="BL49" t="s">
        <v>95</v>
      </c>
      <c r="BO49">
        <v>2</v>
      </c>
      <c r="BP49">
        <v>2</v>
      </c>
      <c r="BQ49">
        <f t="shared" si="0"/>
        <v>2</v>
      </c>
      <c r="BR49">
        <f t="shared" si="1"/>
        <v>1</v>
      </c>
      <c r="BV49" s="4" t="s">
        <v>95</v>
      </c>
      <c r="BZ49">
        <v>2</v>
      </c>
      <c r="CA49">
        <v>2</v>
      </c>
      <c r="CE49" s="12" t="s">
        <v>95</v>
      </c>
      <c r="CF49" s="13"/>
      <c r="CG49" s="13"/>
      <c r="CH49" s="13"/>
      <c r="CI49" s="13">
        <v>2</v>
      </c>
      <c r="CJ49" s="13">
        <v>2</v>
      </c>
      <c r="CK49">
        <f t="shared" si="2"/>
        <v>2</v>
      </c>
      <c r="CL49">
        <f t="shared" si="3"/>
        <v>0</v>
      </c>
      <c r="CM49">
        <f t="shared" si="4"/>
        <v>0</v>
      </c>
      <c r="CN49">
        <f t="shared" si="5"/>
        <v>0</v>
      </c>
      <c r="DB49" s="3">
        <v>0.213619947</v>
      </c>
      <c r="DC49">
        <v>1</v>
      </c>
      <c r="DD49">
        <v>1</v>
      </c>
      <c r="DH49" s="3">
        <v>0.65124793400000003</v>
      </c>
      <c r="DJ49">
        <v>1</v>
      </c>
      <c r="DK49">
        <v>1</v>
      </c>
      <c r="DO49" s="3">
        <v>0.38707255699999998</v>
      </c>
      <c r="DQ49">
        <v>1</v>
      </c>
      <c r="DR49">
        <v>1</v>
      </c>
      <c r="DV49" s="3">
        <v>0.34725782399999999</v>
      </c>
      <c r="DX49">
        <v>1</v>
      </c>
      <c r="DY49">
        <v>1</v>
      </c>
      <c r="EM49" s="12" t="s">
        <v>106</v>
      </c>
      <c r="EN49" s="27">
        <v>2</v>
      </c>
      <c r="EO49" s="27"/>
      <c r="EP49" s="27"/>
      <c r="EQ49" s="27">
        <v>2</v>
      </c>
      <c r="ER49">
        <f t="shared" si="6"/>
        <v>0</v>
      </c>
      <c r="ES49" t="e">
        <f t="shared" si="7"/>
        <v>#DIV/0!</v>
      </c>
    </row>
    <row r="50" spans="1:149">
      <c r="A50" t="s">
        <v>129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23</v>
      </c>
      <c r="H50" t="s">
        <v>23</v>
      </c>
      <c r="I50" t="s">
        <v>23</v>
      </c>
      <c r="J50">
        <v>-1.2344368240000001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s="8" t="s">
        <v>24</v>
      </c>
      <c r="S50" t="s">
        <v>23</v>
      </c>
      <c r="T50" t="s">
        <v>24</v>
      </c>
      <c r="U50" t="s">
        <v>23</v>
      </c>
      <c r="X50" s="3" t="s">
        <v>455</v>
      </c>
      <c r="Y50">
        <v>21</v>
      </c>
      <c r="Z50">
        <v>8</v>
      </c>
      <c r="AA50">
        <v>71</v>
      </c>
      <c r="AB50">
        <v>96</v>
      </c>
      <c r="AC50">
        <v>196</v>
      </c>
      <c r="AH50" s="5" t="s">
        <v>115</v>
      </c>
      <c r="AI50">
        <v>1</v>
      </c>
      <c r="AJ50">
        <v>1</v>
      </c>
      <c r="AK50">
        <v>1</v>
      </c>
      <c r="AM50">
        <v>3</v>
      </c>
      <c r="BD50" s="5" t="s">
        <v>96</v>
      </c>
      <c r="BG50">
        <v>2</v>
      </c>
      <c r="BH50">
        <v>2</v>
      </c>
      <c r="BL50" t="s">
        <v>96</v>
      </c>
      <c r="BO50">
        <v>2</v>
      </c>
      <c r="BP50">
        <v>2</v>
      </c>
      <c r="BQ50">
        <f t="shared" si="0"/>
        <v>2</v>
      </c>
      <c r="BR50">
        <f t="shared" si="1"/>
        <v>1</v>
      </c>
      <c r="BV50" s="5" t="s">
        <v>96</v>
      </c>
      <c r="BZ50">
        <v>2</v>
      </c>
      <c r="CA50">
        <v>2</v>
      </c>
      <c r="CE50" s="5" t="s">
        <v>96</v>
      </c>
      <c r="CI50">
        <v>2</v>
      </c>
      <c r="CJ50">
        <v>2</v>
      </c>
      <c r="CK50">
        <f t="shared" si="2"/>
        <v>2</v>
      </c>
      <c r="CL50">
        <f t="shared" si="3"/>
        <v>0</v>
      </c>
      <c r="CM50">
        <f t="shared" si="4"/>
        <v>0</v>
      </c>
      <c r="CN50">
        <f t="shared" si="5"/>
        <v>0</v>
      </c>
      <c r="DB50" s="3">
        <v>0.233484356</v>
      </c>
      <c r="DC50">
        <v>1</v>
      </c>
      <c r="DD50">
        <v>1</v>
      </c>
      <c r="DH50" s="3">
        <v>0.65461402400000002</v>
      </c>
      <c r="DJ50">
        <v>1</v>
      </c>
      <c r="DK50">
        <v>1</v>
      </c>
      <c r="DO50" s="3">
        <v>0.39277905099999999</v>
      </c>
      <c r="DQ50">
        <v>1</v>
      </c>
      <c r="DR50">
        <v>1</v>
      </c>
      <c r="DV50" s="3">
        <v>0.35089501499999998</v>
      </c>
      <c r="DX50">
        <v>1</v>
      </c>
      <c r="DY50">
        <v>1</v>
      </c>
      <c r="EM50" s="5" t="s">
        <v>107</v>
      </c>
      <c r="EN50" s="25">
        <v>2</v>
      </c>
      <c r="EO50" s="25"/>
      <c r="EP50" s="25"/>
      <c r="EQ50" s="25">
        <v>2</v>
      </c>
      <c r="ER50">
        <f t="shared" si="6"/>
        <v>0</v>
      </c>
      <c r="ES50" t="e">
        <f t="shared" si="7"/>
        <v>#DIV/0!</v>
      </c>
    </row>
    <row r="51" spans="1:149">
      <c r="A51" t="s">
        <v>130</v>
      </c>
      <c r="B51" t="s">
        <v>131</v>
      </c>
      <c r="C51" t="s">
        <v>132</v>
      </c>
      <c r="D51" t="s">
        <v>133</v>
      </c>
      <c r="E51" t="s">
        <v>134</v>
      </c>
      <c r="F51" t="s">
        <v>135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>
        <v>-0.21129303599999999</v>
      </c>
      <c r="M51">
        <v>-0.371222628</v>
      </c>
      <c r="N51" t="s">
        <v>23</v>
      </c>
      <c r="O51" t="s">
        <v>23</v>
      </c>
      <c r="P51" t="s">
        <v>23</v>
      </c>
      <c r="Q51" t="s">
        <v>23</v>
      </c>
      <c r="R51" s="8" t="s">
        <v>24</v>
      </c>
      <c r="S51" t="s">
        <v>23</v>
      </c>
      <c r="T51" t="s">
        <v>24</v>
      </c>
      <c r="U51" t="s">
        <v>23</v>
      </c>
      <c r="Y51">
        <f>21/188</f>
        <v>0.11170212765957446</v>
      </c>
      <c r="AA51">
        <f>71/188</f>
        <v>0.37765957446808512</v>
      </c>
      <c r="AB51">
        <f>96/188</f>
        <v>0.51063829787234039</v>
      </c>
      <c r="AH51" s="5" t="s">
        <v>124</v>
      </c>
      <c r="AI51">
        <v>1</v>
      </c>
      <c r="AM51">
        <v>1</v>
      </c>
      <c r="BD51" s="4" t="s">
        <v>79</v>
      </c>
      <c r="BE51">
        <v>6</v>
      </c>
      <c r="BF51">
        <v>2</v>
      </c>
      <c r="BH51">
        <v>8</v>
      </c>
      <c r="BL51" t="s">
        <v>79</v>
      </c>
      <c r="BM51">
        <v>6</v>
      </c>
      <c r="BN51">
        <v>2</v>
      </c>
      <c r="BP51">
        <v>8</v>
      </c>
      <c r="BQ51">
        <f t="shared" si="0"/>
        <v>2</v>
      </c>
      <c r="BR51">
        <f t="shared" si="1"/>
        <v>0</v>
      </c>
      <c r="BV51" s="4" t="s">
        <v>79</v>
      </c>
      <c r="BW51">
        <v>2</v>
      </c>
      <c r="BY51">
        <v>3</v>
      </c>
      <c r="BZ51">
        <v>3</v>
      </c>
      <c r="CA51">
        <v>8</v>
      </c>
      <c r="CE51" s="12" t="s">
        <v>79</v>
      </c>
      <c r="CF51" s="13">
        <v>2</v>
      </c>
      <c r="CG51" s="13"/>
      <c r="CH51" s="13">
        <v>3</v>
      </c>
      <c r="CI51" s="13">
        <v>3</v>
      </c>
      <c r="CJ51" s="13">
        <v>8</v>
      </c>
      <c r="CK51">
        <f t="shared" si="2"/>
        <v>8</v>
      </c>
      <c r="CL51">
        <f t="shared" si="3"/>
        <v>0.375</v>
      </c>
      <c r="CM51">
        <f t="shared" si="4"/>
        <v>0.25</v>
      </c>
      <c r="CN51">
        <f t="shared" si="5"/>
        <v>0.625</v>
      </c>
      <c r="DB51" s="3">
        <v>0.23660425199999999</v>
      </c>
      <c r="DC51">
        <v>1</v>
      </c>
      <c r="DD51">
        <v>1</v>
      </c>
      <c r="DH51" s="3">
        <v>0.68304363000000001</v>
      </c>
      <c r="DJ51">
        <v>1</v>
      </c>
      <c r="DK51">
        <v>1</v>
      </c>
      <c r="DO51" s="3">
        <v>0.39895093199999998</v>
      </c>
      <c r="DQ51">
        <v>1</v>
      </c>
      <c r="DR51">
        <v>1</v>
      </c>
      <c r="DV51" s="3">
        <v>0.374900552</v>
      </c>
      <c r="DW51">
        <v>1</v>
      </c>
      <c r="DY51">
        <v>1</v>
      </c>
      <c r="EM51" s="12" t="s">
        <v>89</v>
      </c>
      <c r="EN51" s="27">
        <v>7</v>
      </c>
      <c r="EO51" s="27"/>
      <c r="EP51" s="27"/>
      <c r="EQ51" s="27">
        <v>7</v>
      </c>
      <c r="ER51">
        <f t="shared" si="6"/>
        <v>0</v>
      </c>
      <c r="ES51" t="e">
        <f t="shared" si="7"/>
        <v>#DIV/0!</v>
      </c>
    </row>
    <row r="52" spans="1:149">
      <c r="A52" t="s">
        <v>136</v>
      </c>
      <c r="B52" t="s">
        <v>137</v>
      </c>
      <c r="C52" t="s">
        <v>138</v>
      </c>
      <c r="D52" t="s">
        <v>139</v>
      </c>
      <c r="E52" t="s">
        <v>140</v>
      </c>
      <c r="F52" t="s">
        <v>141</v>
      </c>
      <c r="G52">
        <v>0.39161855400000001</v>
      </c>
      <c r="H52" t="s">
        <v>23</v>
      </c>
      <c r="I52" t="s">
        <v>23</v>
      </c>
      <c r="J52">
        <v>-1.454506589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s="8" t="s">
        <v>52</v>
      </c>
      <c r="S52" t="s">
        <v>31</v>
      </c>
      <c r="T52" t="s">
        <v>24</v>
      </c>
      <c r="U52" t="s">
        <v>23</v>
      </c>
      <c r="AH52" s="5" t="s">
        <v>80</v>
      </c>
      <c r="AI52">
        <v>1</v>
      </c>
      <c r="AJ52">
        <v>1</v>
      </c>
      <c r="AK52">
        <v>1</v>
      </c>
      <c r="AM52">
        <v>3</v>
      </c>
      <c r="BD52" s="5" t="s">
        <v>115</v>
      </c>
      <c r="BE52">
        <v>2</v>
      </c>
      <c r="BF52">
        <v>1</v>
      </c>
      <c r="BH52">
        <v>3</v>
      </c>
      <c r="BL52" t="s">
        <v>115</v>
      </c>
      <c r="BM52">
        <v>2</v>
      </c>
      <c r="BN52">
        <v>1</v>
      </c>
      <c r="BP52">
        <v>3</v>
      </c>
      <c r="BQ52">
        <f t="shared" si="0"/>
        <v>1</v>
      </c>
      <c r="BR52">
        <f t="shared" si="1"/>
        <v>0</v>
      </c>
      <c r="BV52" s="5" t="s">
        <v>115</v>
      </c>
      <c r="BW52">
        <v>1</v>
      </c>
      <c r="BY52">
        <v>1</v>
      </c>
      <c r="BZ52">
        <v>1</v>
      </c>
      <c r="CA52">
        <v>3</v>
      </c>
      <c r="CE52" s="14" t="s">
        <v>115</v>
      </c>
      <c r="CF52" s="9">
        <v>1</v>
      </c>
      <c r="CG52" s="9"/>
      <c r="CH52" s="9">
        <v>1</v>
      </c>
      <c r="CI52" s="9">
        <v>1</v>
      </c>
      <c r="CJ52" s="9">
        <v>3</v>
      </c>
      <c r="CK52" s="9">
        <f t="shared" si="2"/>
        <v>3</v>
      </c>
      <c r="CL52" s="9">
        <f t="shared" si="3"/>
        <v>0.33333333333333331</v>
      </c>
      <c r="CM52" s="9">
        <f t="shared" si="4"/>
        <v>0.33333333333333331</v>
      </c>
      <c r="CN52" s="9">
        <f t="shared" si="5"/>
        <v>0.66666666666666663</v>
      </c>
      <c r="DB52" s="3">
        <v>0.24339934199999999</v>
      </c>
      <c r="DC52">
        <v>1</v>
      </c>
      <c r="DD52">
        <v>1</v>
      </c>
      <c r="DH52" s="3">
        <v>0.73614122400000004</v>
      </c>
      <c r="DI52">
        <v>1</v>
      </c>
      <c r="DK52">
        <v>1</v>
      </c>
      <c r="DO52" s="3">
        <v>0.40810719400000001</v>
      </c>
      <c r="DQ52">
        <v>1</v>
      </c>
      <c r="DR52">
        <v>1</v>
      </c>
      <c r="DV52" s="3">
        <v>0.38502824499999999</v>
      </c>
      <c r="DX52">
        <v>1</v>
      </c>
      <c r="DY52">
        <v>1</v>
      </c>
      <c r="EM52" s="5" t="s">
        <v>90</v>
      </c>
      <c r="EN52" s="25">
        <v>6</v>
      </c>
      <c r="EO52" s="25"/>
      <c r="EP52" s="25"/>
      <c r="EQ52" s="25">
        <v>6</v>
      </c>
      <c r="ER52">
        <f t="shared" si="6"/>
        <v>0</v>
      </c>
      <c r="ES52" t="e">
        <f t="shared" si="7"/>
        <v>#DIV/0!</v>
      </c>
    </row>
    <row r="53" spans="1:149">
      <c r="A53" t="s">
        <v>142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23</v>
      </c>
      <c r="H53" t="s">
        <v>23</v>
      </c>
      <c r="I53">
        <v>0.213619947</v>
      </c>
      <c r="J53" t="s">
        <v>23</v>
      </c>
      <c r="K53">
        <v>0.33790883100000002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s="8" t="s">
        <v>31</v>
      </c>
      <c r="S53" t="s">
        <v>31</v>
      </c>
      <c r="T53" t="s">
        <v>31</v>
      </c>
      <c r="U53" t="s">
        <v>23</v>
      </c>
      <c r="AH53" s="5" t="s">
        <v>100</v>
      </c>
      <c r="AJ53">
        <v>1</v>
      </c>
      <c r="AM53">
        <v>1</v>
      </c>
      <c r="BD53" s="5" t="s">
        <v>124</v>
      </c>
      <c r="BE53">
        <v>1</v>
      </c>
      <c r="BH53">
        <v>1</v>
      </c>
      <c r="BL53" t="s">
        <v>124</v>
      </c>
      <c r="BM53">
        <v>1</v>
      </c>
      <c r="BP53">
        <v>1</v>
      </c>
      <c r="BQ53">
        <f t="shared" si="0"/>
        <v>0</v>
      </c>
      <c r="BR53" t="e">
        <f t="shared" si="1"/>
        <v>#DIV/0!</v>
      </c>
      <c r="BV53" s="5" t="s">
        <v>124</v>
      </c>
      <c r="BW53">
        <v>1</v>
      </c>
      <c r="CA53">
        <v>1</v>
      </c>
      <c r="CE53" s="5" t="s">
        <v>124</v>
      </c>
      <c r="CF53">
        <v>1</v>
      </c>
      <c r="CJ53">
        <v>1</v>
      </c>
      <c r="CK53">
        <f t="shared" si="2"/>
        <v>1</v>
      </c>
      <c r="CL53">
        <f t="shared" si="3"/>
        <v>0</v>
      </c>
      <c r="CM53">
        <f t="shared" si="4"/>
        <v>1</v>
      </c>
      <c r="CN53">
        <f t="shared" si="5"/>
        <v>1</v>
      </c>
      <c r="DB53" s="3">
        <v>0.25054476399999998</v>
      </c>
      <c r="DC53">
        <v>1</v>
      </c>
      <c r="DD53">
        <v>1</v>
      </c>
      <c r="DH53" s="3">
        <v>0.78623045300000005</v>
      </c>
      <c r="DI53">
        <v>1</v>
      </c>
      <c r="DK53">
        <v>1</v>
      </c>
      <c r="DO53" s="3">
        <v>0.41212870000000001</v>
      </c>
      <c r="DQ53">
        <v>1</v>
      </c>
      <c r="DR53">
        <v>1</v>
      </c>
      <c r="DV53" s="3">
        <v>0.45656645400000001</v>
      </c>
      <c r="DW53">
        <v>1</v>
      </c>
      <c r="DY53">
        <v>1</v>
      </c>
      <c r="EM53" s="5" t="s">
        <v>98</v>
      </c>
      <c r="EN53" s="25">
        <v>1</v>
      </c>
      <c r="EO53" s="25"/>
      <c r="EP53" s="25"/>
      <c r="EQ53" s="25">
        <v>1</v>
      </c>
      <c r="ER53">
        <f t="shared" si="6"/>
        <v>0</v>
      </c>
      <c r="ES53" t="e">
        <f t="shared" si="7"/>
        <v>#DIV/0!</v>
      </c>
    </row>
    <row r="54" spans="1:149">
      <c r="A54" t="s">
        <v>148</v>
      </c>
      <c r="B54" t="s">
        <v>143</v>
      </c>
      <c r="C54" t="s">
        <v>144</v>
      </c>
      <c r="D54" t="s">
        <v>145</v>
      </c>
      <c r="E54" t="s">
        <v>146</v>
      </c>
      <c r="F54" t="s">
        <v>149</v>
      </c>
      <c r="G54" t="s">
        <v>23</v>
      </c>
      <c r="H54" t="s">
        <v>23</v>
      </c>
      <c r="I54" t="s">
        <v>23</v>
      </c>
      <c r="J54">
        <v>0.97295432599999998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s="8" t="s">
        <v>31</v>
      </c>
      <c r="S54" t="s">
        <v>23</v>
      </c>
      <c r="T54" t="s">
        <v>31</v>
      </c>
      <c r="U54" t="s">
        <v>23</v>
      </c>
      <c r="X54" t="s">
        <v>466</v>
      </c>
      <c r="AH54" s="3" t="s">
        <v>131</v>
      </c>
      <c r="AJ54">
        <v>1</v>
      </c>
      <c r="AM54">
        <v>1</v>
      </c>
      <c r="BD54" s="5" t="s">
        <v>80</v>
      </c>
      <c r="BE54">
        <v>2</v>
      </c>
      <c r="BF54">
        <v>1</v>
      </c>
      <c r="BH54">
        <v>3</v>
      </c>
      <c r="BL54" t="s">
        <v>80</v>
      </c>
      <c r="BM54">
        <v>2</v>
      </c>
      <c r="BN54">
        <v>1</v>
      </c>
      <c r="BP54">
        <v>3</v>
      </c>
      <c r="BQ54">
        <f t="shared" si="0"/>
        <v>1</v>
      </c>
      <c r="BR54">
        <f t="shared" si="1"/>
        <v>0</v>
      </c>
      <c r="BV54" s="5" t="s">
        <v>80</v>
      </c>
      <c r="BY54">
        <v>1</v>
      </c>
      <c r="BZ54">
        <v>2</v>
      </c>
      <c r="CA54">
        <v>3</v>
      </c>
      <c r="CE54" s="5" t="s">
        <v>80</v>
      </c>
      <c r="CH54">
        <v>1</v>
      </c>
      <c r="CI54">
        <v>2</v>
      </c>
      <c r="CJ54">
        <v>3</v>
      </c>
      <c r="CK54">
        <f t="shared" si="2"/>
        <v>3</v>
      </c>
      <c r="CL54">
        <f t="shared" si="3"/>
        <v>0.33333333333333331</v>
      </c>
      <c r="CM54">
        <f t="shared" si="4"/>
        <v>0</v>
      </c>
      <c r="CN54">
        <f t="shared" si="5"/>
        <v>0.33333333333333331</v>
      </c>
      <c r="DB54" s="3">
        <v>0.25603994899999999</v>
      </c>
      <c r="DC54">
        <v>1</v>
      </c>
      <c r="DD54">
        <v>1</v>
      </c>
      <c r="DH54" s="3">
        <v>0.80839233499999996</v>
      </c>
      <c r="DJ54">
        <v>1</v>
      </c>
      <c r="DK54">
        <v>1</v>
      </c>
      <c r="DO54" s="3">
        <v>0.41407950399999999</v>
      </c>
      <c r="DQ54">
        <v>3</v>
      </c>
      <c r="DR54">
        <v>3</v>
      </c>
      <c r="DV54" s="3">
        <v>0.46177474899999998</v>
      </c>
      <c r="DX54">
        <v>1</v>
      </c>
      <c r="DY54">
        <v>1</v>
      </c>
      <c r="EM54" s="12" t="s">
        <v>110</v>
      </c>
      <c r="EN54" s="27">
        <v>1</v>
      </c>
      <c r="EO54" s="27"/>
      <c r="EP54" s="27"/>
      <c r="EQ54" s="27">
        <v>1</v>
      </c>
      <c r="ER54">
        <f t="shared" si="6"/>
        <v>0</v>
      </c>
      <c r="ES54" t="e">
        <f t="shared" si="7"/>
        <v>#DIV/0!</v>
      </c>
    </row>
    <row r="55" spans="1:149">
      <c r="A55" s="1" t="s">
        <v>150</v>
      </c>
      <c r="B55" t="s">
        <v>143</v>
      </c>
      <c r="C55" t="s">
        <v>144</v>
      </c>
      <c r="D55" t="s">
        <v>151</v>
      </c>
      <c r="E55" t="s">
        <v>151</v>
      </c>
      <c r="F55" t="s">
        <v>151</v>
      </c>
      <c r="G55" t="s">
        <v>23</v>
      </c>
      <c r="H55" t="s">
        <v>23</v>
      </c>
      <c r="I55" t="s">
        <v>23</v>
      </c>
      <c r="J55" t="s">
        <v>23</v>
      </c>
      <c r="K55">
        <v>-0.74641297100000004</v>
      </c>
      <c r="L55" t="s">
        <v>23</v>
      </c>
      <c r="M55">
        <v>1.586858286</v>
      </c>
      <c r="N55" t="s">
        <v>23</v>
      </c>
      <c r="O55" t="s">
        <v>23</v>
      </c>
      <c r="P55" t="s">
        <v>23</v>
      </c>
      <c r="Q55" t="s">
        <v>23</v>
      </c>
      <c r="R55" s="8" t="s">
        <v>52</v>
      </c>
      <c r="S55" t="s">
        <v>23</v>
      </c>
      <c r="T55" t="s">
        <v>52</v>
      </c>
      <c r="U55" t="s">
        <v>23</v>
      </c>
      <c r="X55" s="2" t="s">
        <v>467</v>
      </c>
      <c r="Y55" s="2" t="s">
        <v>456</v>
      </c>
      <c r="AH55" s="4" t="s">
        <v>134</v>
      </c>
      <c r="AJ55">
        <v>1</v>
      </c>
      <c r="AM55">
        <v>1</v>
      </c>
      <c r="BD55" s="5" t="s">
        <v>100</v>
      </c>
      <c r="BE55">
        <v>1</v>
      </c>
      <c r="BH55">
        <v>1</v>
      </c>
      <c r="BL55" t="s">
        <v>100</v>
      </c>
      <c r="BM55">
        <v>1</v>
      </c>
      <c r="BP55">
        <v>1</v>
      </c>
      <c r="BQ55">
        <f t="shared" si="0"/>
        <v>0</v>
      </c>
      <c r="BR55" t="e">
        <f t="shared" si="1"/>
        <v>#DIV/0!</v>
      </c>
      <c r="BV55" s="5" t="s">
        <v>100</v>
      </c>
      <c r="BY55">
        <v>1</v>
      </c>
      <c r="CA55">
        <v>1</v>
      </c>
      <c r="CE55" s="5" t="s">
        <v>100</v>
      </c>
      <c r="CH55">
        <v>1</v>
      </c>
      <c r="CJ55">
        <v>1</v>
      </c>
      <c r="CK55">
        <f t="shared" si="2"/>
        <v>1</v>
      </c>
      <c r="CL55">
        <f t="shared" si="3"/>
        <v>1</v>
      </c>
      <c r="CM55">
        <f t="shared" si="4"/>
        <v>0</v>
      </c>
      <c r="CN55">
        <f t="shared" si="5"/>
        <v>1</v>
      </c>
      <c r="DB55" s="3">
        <v>0.25962009699999999</v>
      </c>
      <c r="DC55">
        <v>3</v>
      </c>
      <c r="DD55">
        <v>3</v>
      </c>
      <c r="DH55" s="3">
        <v>0.90362973000000002</v>
      </c>
      <c r="DJ55">
        <v>2</v>
      </c>
      <c r="DK55">
        <v>2</v>
      </c>
      <c r="DO55" s="3">
        <v>0.42251265599999999</v>
      </c>
      <c r="DQ55">
        <v>1</v>
      </c>
      <c r="DR55">
        <v>1</v>
      </c>
      <c r="DV55" s="3">
        <v>0.49825813699999999</v>
      </c>
      <c r="DX55">
        <v>1</v>
      </c>
      <c r="DY55">
        <v>1</v>
      </c>
      <c r="EM55" s="5" t="s">
        <v>111</v>
      </c>
      <c r="EN55" s="25">
        <v>1</v>
      </c>
      <c r="EO55" s="25"/>
      <c r="EP55" s="25"/>
      <c r="EQ55" s="25">
        <v>1</v>
      </c>
      <c r="ER55">
        <f t="shared" si="6"/>
        <v>0</v>
      </c>
      <c r="ES55" t="e">
        <f t="shared" si="7"/>
        <v>#DIV/0!</v>
      </c>
    </row>
    <row r="56" spans="1:149">
      <c r="A56" t="s">
        <v>152</v>
      </c>
      <c r="B56" t="s">
        <v>143</v>
      </c>
      <c r="C56" t="s">
        <v>144</v>
      </c>
      <c r="D56" t="s">
        <v>145</v>
      </c>
      <c r="E56" t="s">
        <v>153</v>
      </c>
      <c r="F56" t="s">
        <v>153</v>
      </c>
      <c r="G56" t="s">
        <v>23</v>
      </c>
      <c r="H56" t="s">
        <v>23</v>
      </c>
      <c r="I56" t="s">
        <v>23</v>
      </c>
      <c r="J56" t="s">
        <v>23</v>
      </c>
      <c r="K56">
        <v>-0.77162847800000001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s="8" t="s">
        <v>24</v>
      </c>
      <c r="S56" t="s">
        <v>23</v>
      </c>
      <c r="T56" t="s">
        <v>24</v>
      </c>
      <c r="U56" t="s">
        <v>23</v>
      </c>
      <c r="X56" s="2" t="s">
        <v>453</v>
      </c>
      <c r="Y56" t="s">
        <v>23</v>
      </c>
      <c r="Z56" t="s">
        <v>24</v>
      </c>
      <c r="AA56" t="s">
        <v>31</v>
      </c>
      <c r="AB56" t="s">
        <v>455</v>
      </c>
      <c r="AH56" s="5" t="s">
        <v>135</v>
      </c>
      <c r="AJ56">
        <v>1</v>
      </c>
      <c r="AM56">
        <v>1</v>
      </c>
      <c r="BD56" s="3" t="s">
        <v>131</v>
      </c>
      <c r="BE56">
        <v>1</v>
      </c>
      <c r="BH56">
        <v>1</v>
      </c>
      <c r="BL56" t="s">
        <v>131</v>
      </c>
      <c r="BM56">
        <v>1</v>
      </c>
      <c r="BP56">
        <v>1</v>
      </c>
      <c r="BQ56">
        <f t="shared" si="0"/>
        <v>0</v>
      </c>
      <c r="BR56" t="e">
        <f t="shared" si="1"/>
        <v>#DIV/0!</v>
      </c>
      <c r="BV56" s="3" t="s">
        <v>131</v>
      </c>
      <c r="BY56">
        <v>1</v>
      </c>
      <c r="CA56">
        <v>1</v>
      </c>
      <c r="CE56" s="10" t="s">
        <v>131</v>
      </c>
      <c r="CF56" s="11"/>
      <c r="CG56" s="11"/>
      <c r="CH56" s="11">
        <v>1</v>
      </c>
      <c r="CI56" s="11"/>
      <c r="CJ56" s="11">
        <v>1</v>
      </c>
      <c r="CK56">
        <f t="shared" si="2"/>
        <v>1</v>
      </c>
      <c r="CL56">
        <f t="shared" si="3"/>
        <v>1</v>
      </c>
      <c r="CM56">
        <f t="shared" si="4"/>
        <v>0</v>
      </c>
      <c r="CN56">
        <f t="shared" si="5"/>
        <v>1</v>
      </c>
      <c r="DB56" s="3">
        <v>0.26466536000000002</v>
      </c>
      <c r="DC56">
        <v>1</v>
      </c>
      <c r="DD56">
        <v>1</v>
      </c>
      <c r="DH56" s="3">
        <v>0.99840208500000005</v>
      </c>
      <c r="DJ56">
        <v>1</v>
      </c>
      <c r="DK56">
        <v>1</v>
      </c>
      <c r="DO56" s="3">
        <v>0.43022276999999998</v>
      </c>
      <c r="DQ56">
        <v>1</v>
      </c>
      <c r="DR56">
        <v>1</v>
      </c>
      <c r="DV56" s="3">
        <v>0.563765878</v>
      </c>
      <c r="DX56">
        <v>1</v>
      </c>
      <c r="DY56">
        <v>1</v>
      </c>
      <c r="EM56" s="12" t="s">
        <v>95</v>
      </c>
      <c r="EN56" s="27">
        <v>2</v>
      </c>
      <c r="EO56" s="27"/>
      <c r="EP56" s="27"/>
      <c r="EQ56" s="27">
        <v>2</v>
      </c>
      <c r="ER56">
        <f t="shared" si="6"/>
        <v>0</v>
      </c>
      <c r="ES56" t="e">
        <f t="shared" si="7"/>
        <v>#DIV/0!</v>
      </c>
    </row>
    <row r="57" spans="1:149">
      <c r="A57" t="s">
        <v>154</v>
      </c>
      <c r="B57" t="s">
        <v>143</v>
      </c>
      <c r="C57" t="s">
        <v>155</v>
      </c>
      <c r="D57" t="s">
        <v>156</v>
      </c>
      <c r="E57" t="s">
        <v>157</v>
      </c>
      <c r="F57" t="s">
        <v>158</v>
      </c>
      <c r="G57" t="s">
        <v>23</v>
      </c>
      <c r="H57" t="s">
        <v>23</v>
      </c>
      <c r="I57" t="s">
        <v>23</v>
      </c>
      <c r="J57">
        <v>-1.038260017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s="8" t="s">
        <v>24</v>
      </c>
      <c r="S57" t="s">
        <v>23</v>
      </c>
      <c r="T57" t="s">
        <v>24</v>
      </c>
      <c r="U57" t="s">
        <v>23</v>
      </c>
      <c r="X57" s="3" t="s">
        <v>19</v>
      </c>
      <c r="Y57">
        <v>1</v>
      </c>
      <c r="AB57">
        <v>1</v>
      </c>
      <c r="AH57" s="3" t="s">
        <v>137</v>
      </c>
      <c r="AI57">
        <v>1</v>
      </c>
      <c r="AM57">
        <v>1</v>
      </c>
      <c r="BD57" s="4" t="s">
        <v>134</v>
      </c>
      <c r="BE57">
        <v>1</v>
      </c>
      <c r="BH57">
        <v>1</v>
      </c>
      <c r="BL57" t="s">
        <v>134</v>
      </c>
      <c r="BM57">
        <v>1</v>
      </c>
      <c r="BP57">
        <v>1</v>
      </c>
      <c r="BQ57">
        <f t="shared" si="0"/>
        <v>0</v>
      </c>
      <c r="BR57" t="e">
        <f t="shared" si="1"/>
        <v>#DIV/0!</v>
      </c>
      <c r="BV57" s="4" t="s">
        <v>134</v>
      </c>
      <c r="BY57">
        <v>1</v>
      </c>
      <c r="CA57">
        <v>1</v>
      </c>
      <c r="CE57" s="12" t="s">
        <v>134</v>
      </c>
      <c r="CF57" s="13"/>
      <c r="CG57" s="13"/>
      <c r="CH57" s="13">
        <v>1</v>
      </c>
      <c r="CI57" s="13"/>
      <c r="CJ57" s="13">
        <v>1</v>
      </c>
      <c r="CK57">
        <f t="shared" si="2"/>
        <v>1</v>
      </c>
      <c r="CL57">
        <f t="shared" si="3"/>
        <v>1</v>
      </c>
      <c r="CM57">
        <f t="shared" si="4"/>
        <v>0</v>
      </c>
      <c r="CN57">
        <f t="shared" si="5"/>
        <v>1</v>
      </c>
      <c r="DB57" s="3">
        <v>0.26926625300000001</v>
      </c>
      <c r="DC57">
        <v>1</v>
      </c>
      <c r="DD57">
        <v>1</v>
      </c>
      <c r="DH57" s="3" t="s">
        <v>455</v>
      </c>
      <c r="DI57">
        <v>10</v>
      </c>
      <c r="DJ57">
        <v>22</v>
      </c>
      <c r="DK57">
        <v>32</v>
      </c>
      <c r="DO57" s="3">
        <v>0.43230526000000002</v>
      </c>
      <c r="DQ57">
        <v>1</v>
      </c>
      <c r="DR57">
        <v>1</v>
      </c>
      <c r="DV57" s="3">
        <v>0.57482929800000004</v>
      </c>
      <c r="DX57">
        <v>1</v>
      </c>
      <c r="DY57">
        <v>1</v>
      </c>
      <c r="EM57" s="5" t="s">
        <v>96</v>
      </c>
      <c r="EN57" s="25">
        <v>2</v>
      </c>
      <c r="EO57" s="25"/>
      <c r="EP57" s="25"/>
      <c r="EQ57" s="25">
        <v>2</v>
      </c>
      <c r="ER57">
        <f t="shared" si="6"/>
        <v>0</v>
      </c>
      <c r="ES57" t="e">
        <f t="shared" si="7"/>
        <v>#DIV/0!</v>
      </c>
    </row>
    <row r="58" spans="1:149">
      <c r="A58" t="s">
        <v>159</v>
      </c>
      <c r="B58" t="s">
        <v>143</v>
      </c>
      <c r="C58" t="s">
        <v>144</v>
      </c>
      <c r="D58" t="s">
        <v>145</v>
      </c>
      <c r="E58" t="s">
        <v>160</v>
      </c>
      <c r="F58" t="s">
        <v>161</v>
      </c>
      <c r="G58" t="s">
        <v>23</v>
      </c>
      <c r="H58" t="s">
        <v>23</v>
      </c>
      <c r="I58" t="s">
        <v>23</v>
      </c>
      <c r="J58" t="s">
        <v>23</v>
      </c>
      <c r="K58">
        <v>-0.86850209199999995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s="8" t="s">
        <v>24</v>
      </c>
      <c r="S58" t="s">
        <v>23</v>
      </c>
      <c r="T58" t="s">
        <v>24</v>
      </c>
      <c r="U58" t="s">
        <v>23</v>
      </c>
      <c r="X58" s="3" t="s">
        <v>26</v>
      </c>
      <c r="Y58">
        <v>19</v>
      </c>
      <c r="Z58">
        <v>1</v>
      </c>
      <c r="AA58">
        <v>2</v>
      </c>
      <c r="AB58">
        <v>22</v>
      </c>
      <c r="AH58" s="4" t="s">
        <v>140</v>
      </c>
      <c r="AI58">
        <v>1</v>
      </c>
      <c r="AM58">
        <v>1</v>
      </c>
      <c r="BD58" s="5" t="s">
        <v>135</v>
      </c>
      <c r="BE58">
        <v>1</v>
      </c>
      <c r="BH58">
        <v>1</v>
      </c>
      <c r="BL58" t="s">
        <v>135</v>
      </c>
      <c r="BM58">
        <v>1</v>
      </c>
      <c r="BP58">
        <v>1</v>
      </c>
      <c r="BQ58">
        <f t="shared" si="0"/>
        <v>0</v>
      </c>
      <c r="BR58" t="e">
        <f t="shared" si="1"/>
        <v>#DIV/0!</v>
      </c>
      <c r="BV58" s="5" t="s">
        <v>135</v>
      </c>
      <c r="BY58">
        <v>1</v>
      </c>
      <c r="CA58">
        <v>1</v>
      </c>
      <c r="CE58" s="5" t="s">
        <v>135</v>
      </c>
      <c r="CH58">
        <v>1</v>
      </c>
      <c r="CJ58">
        <v>1</v>
      </c>
      <c r="CK58">
        <f t="shared" si="2"/>
        <v>1</v>
      </c>
      <c r="CL58">
        <f t="shared" si="3"/>
        <v>1</v>
      </c>
      <c r="CM58">
        <f t="shared" si="4"/>
        <v>0</v>
      </c>
      <c r="CN58">
        <f t="shared" si="5"/>
        <v>1</v>
      </c>
      <c r="DB58" s="3">
        <v>0.27050980899999999</v>
      </c>
      <c r="DC58">
        <v>1</v>
      </c>
      <c r="DD58">
        <v>1</v>
      </c>
      <c r="DO58" s="3">
        <v>0.444538873</v>
      </c>
      <c r="DP58">
        <v>1</v>
      </c>
      <c r="DR58">
        <v>1</v>
      </c>
      <c r="DV58" s="3">
        <v>0.61245890000000003</v>
      </c>
      <c r="DX58">
        <v>1</v>
      </c>
      <c r="DY58">
        <v>1</v>
      </c>
      <c r="EM58" s="12" t="s">
        <v>79</v>
      </c>
      <c r="EN58" s="27">
        <v>7</v>
      </c>
      <c r="EO58" s="27"/>
      <c r="EP58" s="27">
        <v>1</v>
      </c>
      <c r="EQ58" s="27">
        <v>8</v>
      </c>
      <c r="ER58">
        <f t="shared" si="6"/>
        <v>1</v>
      </c>
      <c r="ES58">
        <f t="shared" si="7"/>
        <v>1</v>
      </c>
    </row>
    <row r="59" spans="1:149">
      <c r="A59" t="s">
        <v>162</v>
      </c>
      <c r="B59" t="s">
        <v>143</v>
      </c>
      <c r="C59" t="s">
        <v>155</v>
      </c>
      <c r="D59" t="s">
        <v>163</v>
      </c>
      <c r="E59" t="s">
        <v>164</v>
      </c>
      <c r="F59" t="s">
        <v>165</v>
      </c>
      <c r="G59" t="s">
        <v>23</v>
      </c>
      <c r="H59" t="s">
        <v>23</v>
      </c>
      <c r="I59" t="s">
        <v>23</v>
      </c>
      <c r="J59" t="s">
        <v>23</v>
      </c>
      <c r="K59">
        <v>0.56487057100000004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s="8" t="s">
        <v>31</v>
      </c>
      <c r="S59" t="s">
        <v>23</v>
      </c>
      <c r="T59" t="s">
        <v>31</v>
      </c>
      <c r="U59" t="s">
        <v>23</v>
      </c>
      <c r="X59" s="3" t="s">
        <v>76</v>
      </c>
      <c r="Y59">
        <v>25</v>
      </c>
      <c r="AA59">
        <v>1</v>
      </c>
      <c r="AB59">
        <v>26</v>
      </c>
      <c r="AH59" s="5" t="s">
        <v>141</v>
      </c>
      <c r="AI59">
        <v>1</v>
      </c>
      <c r="AM59">
        <v>1</v>
      </c>
      <c r="BD59" s="3" t="s">
        <v>137</v>
      </c>
      <c r="BG59">
        <v>1</v>
      </c>
      <c r="BH59">
        <v>1</v>
      </c>
      <c r="BL59" t="s">
        <v>137</v>
      </c>
      <c r="BO59">
        <v>1</v>
      </c>
      <c r="BP59">
        <v>1</v>
      </c>
      <c r="BQ59">
        <f t="shared" si="0"/>
        <v>1</v>
      </c>
      <c r="BR59">
        <f t="shared" si="1"/>
        <v>1</v>
      </c>
      <c r="BV59" s="3" t="s">
        <v>137</v>
      </c>
      <c r="BY59">
        <v>1</v>
      </c>
      <c r="CA59">
        <v>1</v>
      </c>
      <c r="CE59" s="10" t="s">
        <v>137</v>
      </c>
      <c r="CF59" s="11"/>
      <c r="CG59" s="11"/>
      <c r="CH59" s="11">
        <v>1</v>
      </c>
      <c r="CI59" s="11"/>
      <c r="CJ59" s="11">
        <v>1</v>
      </c>
      <c r="CK59">
        <f t="shared" si="2"/>
        <v>1</v>
      </c>
      <c r="CL59">
        <f t="shared" si="3"/>
        <v>1</v>
      </c>
      <c r="CM59">
        <f t="shared" si="4"/>
        <v>0</v>
      </c>
      <c r="CN59">
        <f t="shared" si="5"/>
        <v>1</v>
      </c>
      <c r="DB59" s="3">
        <v>0.27592788000000001</v>
      </c>
      <c r="DC59">
        <v>1</v>
      </c>
      <c r="DD59">
        <v>1</v>
      </c>
      <c r="DM59">
        <f>22/96</f>
        <v>0.22916666666666666</v>
      </c>
      <c r="DO59" s="3">
        <v>0.45096026099999997</v>
      </c>
      <c r="DQ59">
        <v>1</v>
      </c>
      <c r="DR59">
        <v>1</v>
      </c>
      <c r="DV59" s="3">
        <v>0.65378693799999998</v>
      </c>
      <c r="DX59">
        <v>2</v>
      </c>
      <c r="DY59">
        <v>2</v>
      </c>
      <c r="EM59" s="30" t="s">
        <v>115</v>
      </c>
      <c r="EN59" s="31">
        <v>2</v>
      </c>
      <c r="EO59" s="31"/>
      <c r="EP59" s="31">
        <v>1</v>
      </c>
      <c r="EQ59" s="31">
        <v>3</v>
      </c>
      <c r="ER59" s="8">
        <f t="shared" si="6"/>
        <v>1</v>
      </c>
      <c r="ES59" s="8">
        <f t="shared" si="7"/>
        <v>1</v>
      </c>
    </row>
    <row r="60" spans="1:149">
      <c r="A60" t="s">
        <v>166</v>
      </c>
      <c r="B60" t="s">
        <v>143</v>
      </c>
      <c r="C60" t="s">
        <v>144</v>
      </c>
      <c r="D60" t="s">
        <v>151</v>
      </c>
      <c r="E60" t="s">
        <v>151</v>
      </c>
      <c r="F60" t="s">
        <v>151</v>
      </c>
      <c r="G60" t="s">
        <v>23</v>
      </c>
      <c r="H60" t="s">
        <v>23</v>
      </c>
      <c r="I60">
        <v>0.25962009699999999</v>
      </c>
      <c r="J60" t="s">
        <v>23</v>
      </c>
      <c r="K60">
        <v>0.41407950399999999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s="8" t="s">
        <v>31</v>
      </c>
      <c r="S60" t="s">
        <v>31</v>
      </c>
      <c r="T60" t="s">
        <v>31</v>
      </c>
      <c r="U60" t="s">
        <v>23</v>
      </c>
      <c r="X60" s="3" t="s">
        <v>131</v>
      </c>
      <c r="Y60">
        <v>1</v>
      </c>
      <c r="AB60">
        <v>1</v>
      </c>
      <c r="AH60" s="3" t="s">
        <v>143</v>
      </c>
      <c r="AI60">
        <v>4</v>
      </c>
      <c r="AJ60">
        <v>7</v>
      </c>
      <c r="AK60">
        <v>10</v>
      </c>
      <c r="AM60">
        <v>21</v>
      </c>
      <c r="BD60" s="4" t="s">
        <v>140</v>
      </c>
      <c r="BG60">
        <v>1</v>
      </c>
      <c r="BH60">
        <v>1</v>
      </c>
      <c r="BL60" t="s">
        <v>140</v>
      </c>
      <c r="BO60">
        <v>1</v>
      </c>
      <c r="BP60">
        <v>1</v>
      </c>
      <c r="BQ60">
        <f t="shared" si="0"/>
        <v>1</v>
      </c>
      <c r="BR60">
        <f t="shared" si="1"/>
        <v>1</v>
      </c>
      <c r="BV60" s="4" t="s">
        <v>140</v>
      </c>
      <c r="BY60">
        <v>1</v>
      </c>
      <c r="CA60">
        <v>1</v>
      </c>
      <c r="CE60" s="12" t="s">
        <v>140</v>
      </c>
      <c r="CF60" s="13"/>
      <c r="CG60" s="13"/>
      <c r="CH60" s="13">
        <v>1</v>
      </c>
      <c r="CI60" s="13"/>
      <c r="CJ60" s="13">
        <v>1</v>
      </c>
      <c r="CK60">
        <f t="shared" si="2"/>
        <v>1</v>
      </c>
      <c r="CL60">
        <f t="shared" si="3"/>
        <v>1</v>
      </c>
      <c r="CM60">
        <f t="shared" si="4"/>
        <v>0</v>
      </c>
      <c r="CN60">
        <f t="shared" si="5"/>
        <v>1</v>
      </c>
      <c r="DB60" s="3">
        <v>0.28574775000000002</v>
      </c>
      <c r="DC60">
        <v>2</v>
      </c>
      <c r="DD60">
        <v>2</v>
      </c>
      <c r="DM60">
        <v>23</v>
      </c>
      <c r="DO60" s="3">
        <v>0.45794302799999997</v>
      </c>
      <c r="DQ60">
        <v>2</v>
      </c>
      <c r="DR60">
        <v>2</v>
      </c>
      <c r="DV60" s="3">
        <v>0.74394262700000002</v>
      </c>
      <c r="DX60">
        <v>1</v>
      </c>
      <c r="DY60">
        <v>1</v>
      </c>
      <c r="EM60" s="5" t="s">
        <v>124</v>
      </c>
      <c r="EN60" s="25">
        <v>1</v>
      </c>
      <c r="EO60" s="25"/>
      <c r="EP60" s="25"/>
      <c r="EQ60" s="25">
        <v>1</v>
      </c>
      <c r="ER60">
        <f t="shared" si="6"/>
        <v>0</v>
      </c>
      <c r="ES60" t="e">
        <f t="shared" si="7"/>
        <v>#DIV/0!</v>
      </c>
    </row>
    <row r="61" spans="1:149">
      <c r="A61" t="s">
        <v>167</v>
      </c>
      <c r="B61" t="s">
        <v>143</v>
      </c>
      <c r="C61" t="s">
        <v>155</v>
      </c>
      <c r="D61" t="s">
        <v>168</v>
      </c>
      <c r="E61" t="s">
        <v>169</v>
      </c>
      <c r="F61" t="s">
        <v>170</v>
      </c>
      <c r="G61" t="s">
        <v>23</v>
      </c>
      <c r="H61" t="s">
        <v>23</v>
      </c>
      <c r="I61" t="s">
        <v>23</v>
      </c>
      <c r="J61">
        <v>-1.4821143809999999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s="8" t="s">
        <v>24</v>
      </c>
      <c r="S61" t="s">
        <v>23</v>
      </c>
      <c r="T61" t="s">
        <v>24</v>
      </c>
      <c r="U61" t="s">
        <v>23</v>
      </c>
      <c r="X61" s="3" t="s">
        <v>137</v>
      </c>
      <c r="Y61">
        <v>1</v>
      </c>
      <c r="AB61">
        <v>1</v>
      </c>
      <c r="AH61" s="4" t="s">
        <v>164</v>
      </c>
      <c r="AK61">
        <v>2</v>
      </c>
      <c r="AM61">
        <v>2</v>
      </c>
      <c r="BD61" s="5" t="s">
        <v>141</v>
      </c>
      <c r="BG61">
        <v>1</v>
      </c>
      <c r="BH61">
        <v>1</v>
      </c>
      <c r="BL61" t="s">
        <v>141</v>
      </c>
      <c r="BO61">
        <v>1</v>
      </c>
      <c r="BP61">
        <v>1</v>
      </c>
      <c r="BQ61">
        <f t="shared" si="0"/>
        <v>1</v>
      </c>
      <c r="BR61">
        <f t="shared" si="1"/>
        <v>1</v>
      </c>
      <c r="BV61" s="5" t="s">
        <v>141</v>
      </c>
      <c r="BY61">
        <v>1</v>
      </c>
      <c r="CA61">
        <v>1</v>
      </c>
      <c r="CE61" s="5" t="s">
        <v>141</v>
      </c>
      <c r="CH61">
        <v>1</v>
      </c>
      <c r="CJ61">
        <v>1</v>
      </c>
      <c r="CK61">
        <f t="shared" si="2"/>
        <v>1</v>
      </c>
      <c r="CL61">
        <f t="shared" si="3"/>
        <v>1</v>
      </c>
      <c r="CM61">
        <f t="shared" si="4"/>
        <v>0</v>
      </c>
      <c r="CN61">
        <f t="shared" si="5"/>
        <v>1</v>
      </c>
      <c r="DB61" s="3">
        <v>0.29857617400000003</v>
      </c>
      <c r="DC61">
        <v>1</v>
      </c>
      <c r="DD61">
        <v>1</v>
      </c>
      <c r="DH61" t="s">
        <v>457</v>
      </c>
      <c r="DO61" s="3">
        <v>0.47052079800000002</v>
      </c>
      <c r="DQ61">
        <v>1</v>
      </c>
      <c r="DR61">
        <v>1</v>
      </c>
      <c r="DV61" s="3">
        <v>1.006681283</v>
      </c>
      <c r="DX61">
        <v>3</v>
      </c>
      <c r="DY61">
        <v>3</v>
      </c>
      <c r="EM61" s="5" t="s">
        <v>80</v>
      </c>
      <c r="EN61" s="25">
        <v>3</v>
      </c>
      <c r="EO61" s="25"/>
      <c r="EP61" s="25"/>
      <c r="EQ61" s="25">
        <v>3</v>
      </c>
      <c r="ER61">
        <f t="shared" si="6"/>
        <v>0</v>
      </c>
      <c r="ES61" t="e">
        <f t="shared" si="7"/>
        <v>#DIV/0!</v>
      </c>
    </row>
    <row r="62" spans="1:149">
      <c r="A62" t="s">
        <v>171</v>
      </c>
      <c r="B62" t="s">
        <v>143</v>
      </c>
      <c r="C62" t="s">
        <v>172</v>
      </c>
      <c r="D62" t="s">
        <v>173</v>
      </c>
      <c r="E62" t="s">
        <v>174</v>
      </c>
      <c r="F62" t="s">
        <v>175</v>
      </c>
      <c r="G62" t="s">
        <v>23</v>
      </c>
      <c r="H62" t="s">
        <v>23</v>
      </c>
      <c r="I62" t="s">
        <v>23</v>
      </c>
      <c r="J62">
        <v>-1.326910703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s="8" t="s">
        <v>24</v>
      </c>
      <c r="S62" t="s">
        <v>23</v>
      </c>
      <c r="T62" t="s">
        <v>24</v>
      </c>
      <c r="U62" t="s">
        <v>23</v>
      </c>
      <c r="X62" s="3" t="s">
        <v>143</v>
      </c>
      <c r="Y62">
        <v>21</v>
      </c>
      <c r="AB62">
        <v>21</v>
      </c>
      <c r="AH62" s="5" t="s">
        <v>193</v>
      </c>
      <c r="AK62">
        <v>1</v>
      </c>
      <c r="AM62">
        <v>1</v>
      </c>
      <c r="BD62" s="3" t="s">
        <v>143</v>
      </c>
      <c r="BE62">
        <v>16</v>
      </c>
      <c r="BF62">
        <v>3</v>
      </c>
      <c r="BG62">
        <v>2</v>
      </c>
      <c r="BH62">
        <v>21</v>
      </c>
      <c r="BL62" t="s">
        <v>143</v>
      </c>
      <c r="BM62">
        <v>16</v>
      </c>
      <c r="BN62">
        <v>3</v>
      </c>
      <c r="BO62">
        <v>2</v>
      </c>
      <c r="BP62">
        <v>21</v>
      </c>
      <c r="BQ62">
        <f t="shared" si="0"/>
        <v>5</v>
      </c>
      <c r="BR62">
        <f t="shared" si="1"/>
        <v>0.4</v>
      </c>
      <c r="BV62" s="3" t="s">
        <v>143</v>
      </c>
      <c r="BW62">
        <v>2</v>
      </c>
      <c r="BY62">
        <v>7</v>
      </c>
      <c r="BZ62">
        <v>12</v>
      </c>
      <c r="CA62">
        <v>21</v>
      </c>
      <c r="CE62" s="10" t="s">
        <v>143</v>
      </c>
      <c r="CF62" s="11">
        <v>2</v>
      </c>
      <c r="CG62" s="11"/>
      <c r="CH62" s="11">
        <v>7</v>
      </c>
      <c r="CI62" s="11">
        <v>12</v>
      </c>
      <c r="CJ62" s="11">
        <v>21</v>
      </c>
      <c r="CK62">
        <f t="shared" si="2"/>
        <v>21</v>
      </c>
      <c r="CL62">
        <f t="shared" si="3"/>
        <v>0.33333333333333331</v>
      </c>
      <c r="CM62">
        <f t="shared" si="4"/>
        <v>9.5238095238095233E-2</v>
      </c>
      <c r="CN62">
        <f t="shared" si="5"/>
        <v>0.42857142857142855</v>
      </c>
      <c r="DB62" s="3">
        <v>0.30670280700000002</v>
      </c>
      <c r="DC62">
        <v>1</v>
      </c>
      <c r="DD62">
        <v>1</v>
      </c>
      <c r="DH62" s="2" t="s">
        <v>480</v>
      </c>
      <c r="DI62" s="2" t="s">
        <v>456</v>
      </c>
      <c r="DO62" s="3">
        <v>0.47966136700000001</v>
      </c>
      <c r="DQ62">
        <v>1</v>
      </c>
      <c r="DR62">
        <v>1</v>
      </c>
      <c r="DV62" s="3">
        <v>1.038869915</v>
      </c>
      <c r="DX62">
        <v>1</v>
      </c>
      <c r="DY62">
        <v>1</v>
      </c>
      <c r="EM62" s="5" t="s">
        <v>100</v>
      </c>
      <c r="EN62" s="25">
        <v>1</v>
      </c>
      <c r="EO62" s="25"/>
      <c r="EP62" s="25"/>
      <c r="EQ62" s="25">
        <v>1</v>
      </c>
      <c r="ER62">
        <f t="shared" si="6"/>
        <v>0</v>
      </c>
      <c r="ES62" t="e">
        <f t="shared" si="7"/>
        <v>#DIV/0!</v>
      </c>
    </row>
    <row r="63" spans="1:149">
      <c r="A63" t="s">
        <v>176</v>
      </c>
      <c r="B63" t="s">
        <v>143</v>
      </c>
      <c r="C63" t="s">
        <v>155</v>
      </c>
      <c r="D63" t="s">
        <v>156</v>
      </c>
      <c r="E63" t="s">
        <v>157</v>
      </c>
      <c r="F63" t="s">
        <v>158</v>
      </c>
      <c r="G63" t="s">
        <v>23</v>
      </c>
      <c r="H63" t="s">
        <v>23</v>
      </c>
      <c r="I63" t="s">
        <v>23</v>
      </c>
      <c r="J63" t="s">
        <v>23</v>
      </c>
      <c r="K63">
        <v>0.45096026099999997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s="8" t="s">
        <v>31</v>
      </c>
      <c r="S63" t="s">
        <v>23</v>
      </c>
      <c r="T63" t="s">
        <v>31</v>
      </c>
      <c r="U63" t="s">
        <v>23</v>
      </c>
      <c r="X63" s="3" t="s">
        <v>202</v>
      </c>
      <c r="Y63">
        <v>1</v>
      </c>
      <c r="AB63">
        <v>1</v>
      </c>
      <c r="AH63" s="5" t="s">
        <v>165</v>
      </c>
      <c r="AK63">
        <v>1</v>
      </c>
      <c r="AM63">
        <v>1</v>
      </c>
      <c r="BD63" s="4" t="s">
        <v>164</v>
      </c>
      <c r="BE63">
        <v>2</v>
      </c>
      <c r="BH63">
        <v>2</v>
      </c>
      <c r="BL63" t="s">
        <v>164</v>
      </c>
      <c r="BM63">
        <v>2</v>
      </c>
      <c r="BP63">
        <v>2</v>
      </c>
      <c r="BQ63">
        <f t="shared" si="0"/>
        <v>0</v>
      </c>
      <c r="BR63" t="e">
        <f t="shared" si="1"/>
        <v>#DIV/0!</v>
      </c>
      <c r="BV63" s="4" t="s">
        <v>164</v>
      </c>
      <c r="BZ63">
        <v>2</v>
      </c>
      <c r="CA63">
        <v>2</v>
      </c>
      <c r="CE63" s="12" t="s">
        <v>164</v>
      </c>
      <c r="CF63" s="13"/>
      <c r="CG63" s="13"/>
      <c r="CH63" s="13"/>
      <c r="CI63" s="13">
        <v>2</v>
      </c>
      <c r="CJ63" s="13">
        <v>2</v>
      </c>
      <c r="CK63">
        <f t="shared" si="2"/>
        <v>2</v>
      </c>
      <c r="CL63">
        <f t="shared" si="3"/>
        <v>0</v>
      </c>
      <c r="CM63">
        <f t="shared" si="4"/>
        <v>0</v>
      </c>
      <c r="CN63">
        <f t="shared" si="5"/>
        <v>0</v>
      </c>
      <c r="DB63" s="3">
        <v>0.30975934900000002</v>
      </c>
      <c r="DC63">
        <v>1</v>
      </c>
      <c r="DD63">
        <v>1</v>
      </c>
      <c r="DH63" s="2" t="s">
        <v>453</v>
      </c>
      <c r="DI63" t="s">
        <v>52</v>
      </c>
      <c r="DJ63" t="s">
        <v>31</v>
      </c>
      <c r="DK63" t="s">
        <v>455</v>
      </c>
      <c r="DO63" s="3">
        <v>0.493486918</v>
      </c>
      <c r="DQ63">
        <v>1</v>
      </c>
      <c r="DR63">
        <v>1</v>
      </c>
      <c r="DV63" s="3">
        <v>1.06474314</v>
      </c>
      <c r="DX63">
        <v>2</v>
      </c>
      <c r="DY63">
        <v>2</v>
      </c>
      <c r="EM63" s="10" t="s">
        <v>131</v>
      </c>
      <c r="EN63" s="26">
        <v>1</v>
      </c>
      <c r="EO63" s="26"/>
      <c r="EP63" s="26"/>
      <c r="EQ63" s="26">
        <v>1</v>
      </c>
      <c r="ER63">
        <f t="shared" si="6"/>
        <v>0</v>
      </c>
      <c r="ES63" t="e">
        <f t="shared" si="7"/>
        <v>#DIV/0!</v>
      </c>
    </row>
    <row r="64" spans="1:149">
      <c r="A64" t="s">
        <v>177</v>
      </c>
      <c r="B64" t="s">
        <v>143</v>
      </c>
      <c r="C64" t="s">
        <v>144</v>
      </c>
      <c r="D64" t="s">
        <v>145</v>
      </c>
      <c r="E64" t="s">
        <v>146</v>
      </c>
      <c r="F64" t="s">
        <v>178</v>
      </c>
      <c r="G64" t="s">
        <v>23</v>
      </c>
      <c r="H64" t="s">
        <v>23</v>
      </c>
      <c r="I64" t="s">
        <v>23</v>
      </c>
      <c r="J64" t="s">
        <v>23</v>
      </c>
      <c r="K64" t="s">
        <v>23</v>
      </c>
      <c r="L64">
        <v>0.427181223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s="8" t="s">
        <v>31</v>
      </c>
      <c r="S64" t="s">
        <v>23</v>
      </c>
      <c r="T64" t="s">
        <v>31</v>
      </c>
      <c r="U64" t="s">
        <v>23</v>
      </c>
      <c r="X64" s="3" t="s">
        <v>208</v>
      </c>
      <c r="Y64">
        <v>2</v>
      </c>
      <c r="AB64">
        <v>2</v>
      </c>
      <c r="AH64" s="4" t="s">
        <v>146</v>
      </c>
      <c r="AK64">
        <v>3</v>
      </c>
      <c r="AM64">
        <v>3</v>
      </c>
      <c r="BD64" s="5" t="s">
        <v>193</v>
      </c>
      <c r="BE64">
        <v>1</v>
      </c>
      <c r="BH64">
        <v>1</v>
      </c>
      <c r="BL64" t="s">
        <v>193</v>
      </c>
      <c r="BM64">
        <v>1</v>
      </c>
      <c r="BP64">
        <v>1</v>
      </c>
      <c r="BQ64">
        <f t="shared" si="0"/>
        <v>0</v>
      </c>
      <c r="BR64" t="e">
        <f t="shared" si="1"/>
        <v>#DIV/0!</v>
      </c>
      <c r="BV64" s="5" t="s">
        <v>193</v>
      </c>
      <c r="BZ64">
        <v>1</v>
      </c>
      <c r="CA64">
        <v>1</v>
      </c>
      <c r="CE64" s="5" t="s">
        <v>193</v>
      </c>
      <c r="CI64">
        <v>1</v>
      </c>
      <c r="CJ64">
        <v>1</v>
      </c>
      <c r="CK64">
        <f t="shared" si="2"/>
        <v>1</v>
      </c>
      <c r="CL64">
        <f t="shared" si="3"/>
        <v>0</v>
      </c>
      <c r="CM64">
        <f t="shared" si="4"/>
        <v>0</v>
      </c>
      <c r="CN64">
        <f t="shared" si="5"/>
        <v>0</v>
      </c>
      <c r="DB64" s="3">
        <v>0.32876616800000003</v>
      </c>
      <c r="DC64">
        <v>1</v>
      </c>
      <c r="DD64">
        <v>1</v>
      </c>
      <c r="DH64" s="3">
        <v>0.20559080800000001</v>
      </c>
      <c r="DJ64">
        <v>1</v>
      </c>
      <c r="DK64">
        <v>1</v>
      </c>
      <c r="DO64" s="3">
        <v>0.49869496299999999</v>
      </c>
      <c r="DQ64">
        <v>1</v>
      </c>
      <c r="DR64">
        <v>1</v>
      </c>
      <c r="DV64" s="3">
        <v>1.0679479549999999</v>
      </c>
      <c r="DX64">
        <v>1</v>
      </c>
      <c r="DY64">
        <v>1</v>
      </c>
      <c r="EM64" s="12" t="s">
        <v>134</v>
      </c>
      <c r="EN64" s="27">
        <v>1</v>
      </c>
      <c r="EO64" s="27"/>
      <c r="EP64" s="27"/>
      <c r="EQ64" s="27">
        <v>1</v>
      </c>
      <c r="ER64">
        <f t="shared" si="6"/>
        <v>0</v>
      </c>
      <c r="ES64" t="e">
        <f t="shared" si="7"/>
        <v>#DIV/0!</v>
      </c>
    </row>
    <row r="65" spans="1:149">
      <c r="A65" t="s">
        <v>179</v>
      </c>
      <c r="B65" t="s">
        <v>143</v>
      </c>
      <c r="C65" t="s">
        <v>144</v>
      </c>
      <c r="D65" t="s">
        <v>180</v>
      </c>
      <c r="E65" t="s">
        <v>181</v>
      </c>
      <c r="F65" t="s">
        <v>182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>
        <v>1.586858286</v>
      </c>
      <c r="N65" t="s">
        <v>23</v>
      </c>
      <c r="O65" t="s">
        <v>23</v>
      </c>
      <c r="P65" t="s">
        <v>23</v>
      </c>
      <c r="Q65" t="s">
        <v>23</v>
      </c>
      <c r="R65" s="8" t="s">
        <v>31</v>
      </c>
      <c r="S65" t="s">
        <v>23</v>
      </c>
      <c r="T65" t="s">
        <v>31</v>
      </c>
      <c r="U65" t="s">
        <v>23</v>
      </c>
      <c r="X65" s="3" t="s">
        <v>219</v>
      </c>
      <c r="Y65">
        <v>104</v>
      </c>
      <c r="Z65">
        <v>14</v>
      </c>
      <c r="AA65">
        <v>2</v>
      </c>
      <c r="AB65">
        <v>120</v>
      </c>
      <c r="AH65" s="5" t="s">
        <v>147</v>
      </c>
      <c r="AK65">
        <v>1</v>
      </c>
      <c r="AM65">
        <v>1</v>
      </c>
      <c r="BD65" s="5" t="s">
        <v>165</v>
      </c>
      <c r="BE65">
        <v>1</v>
      </c>
      <c r="BH65">
        <v>1</v>
      </c>
      <c r="BL65" t="s">
        <v>165</v>
      </c>
      <c r="BM65">
        <v>1</v>
      </c>
      <c r="BP65">
        <v>1</v>
      </c>
      <c r="BQ65">
        <f t="shared" si="0"/>
        <v>0</v>
      </c>
      <c r="BR65" t="e">
        <f t="shared" si="1"/>
        <v>#DIV/0!</v>
      </c>
      <c r="BV65" s="5" t="s">
        <v>165</v>
      </c>
      <c r="BZ65">
        <v>1</v>
      </c>
      <c r="CA65">
        <v>1</v>
      </c>
      <c r="CE65" s="5" t="s">
        <v>165</v>
      </c>
      <c r="CI65">
        <v>1</v>
      </c>
      <c r="CJ65">
        <v>1</v>
      </c>
      <c r="CK65">
        <f t="shared" si="2"/>
        <v>1</v>
      </c>
      <c r="CL65">
        <f t="shared" si="3"/>
        <v>0</v>
      </c>
      <c r="CM65">
        <f t="shared" si="4"/>
        <v>0</v>
      </c>
      <c r="CN65">
        <f t="shared" si="5"/>
        <v>0</v>
      </c>
      <c r="DB65" s="3">
        <v>0.33886694499999997</v>
      </c>
      <c r="DC65">
        <v>1</v>
      </c>
      <c r="DD65">
        <v>1</v>
      </c>
      <c r="DH65" s="3">
        <v>0.25638297700000001</v>
      </c>
      <c r="DI65">
        <v>1</v>
      </c>
      <c r="DK65">
        <v>1</v>
      </c>
      <c r="DO65" s="3">
        <v>0.50324819700000001</v>
      </c>
      <c r="DQ65">
        <v>1</v>
      </c>
      <c r="DR65">
        <v>1</v>
      </c>
      <c r="DV65" s="3">
        <v>1.0855531039999999</v>
      </c>
      <c r="DX65">
        <v>1</v>
      </c>
      <c r="DY65">
        <v>1</v>
      </c>
      <c r="EM65" s="5" t="s">
        <v>135</v>
      </c>
      <c r="EN65" s="25">
        <v>1</v>
      </c>
      <c r="EO65" s="25"/>
      <c r="EP65" s="25"/>
      <c r="EQ65" s="25">
        <v>1</v>
      </c>
      <c r="ER65">
        <f t="shared" si="6"/>
        <v>0</v>
      </c>
      <c r="ES65" t="e">
        <f t="shared" si="7"/>
        <v>#DIV/0!</v>
      </c>
    </row>
    <row r="66" spans="1:149">
      <c r="A66" t="s">
        <v>183</v>
      </c>
      <c r="B66" t="s">
        <v>143</v>
      </c>
      <c r="C66" t="s">
        <v>144</v>
      </c>
      <c r="D66" t="s">
        <v>184</v>
      </c>
      <c r="E66" t="s">
        <v>185</v>
      </c>
      <c r="F66" t="s">
        <v>186</v>
      </c>
      <c r="G66">
        <v>-0.54269281199999997</v>
      </c>
      <c r="H66" t="s">
        <v>23</v>
      </c>
      <c r="I66" t="s">
        <v>23</v>
      </c>
      <c r="J66" t="s">
        <v>23</v>
      </c>
      <c r="K66">
        <v>-1.0410333839999999</v>
      </c>
      <c r="L66" t="s">
        <v>23</v>
      </c>
      <c r="M66">
        <v>1.2491585009999999</v>
      </c>
      <c r="N66" t="s">
        <v>23</v>
      </c>
      <c r="O66" t="s">
        <v>23</v>
      </c>
      <c r="P66" t="s">
        <v>23</v>
      </c>
      <c r="Q66" t="s">
        <v>23</v>
      </c>
      <c r="R66" s="8" t="s">
        <v>52</v>
      </c>
      <c r="S66" t="s">
        <v>24</v>
      </c>
      <c r="T66" t="s">
        <v>52</v>
      </c>
      <c r="U66" t="s">
        <v>23</v>
      </c>
      <c r="X66" s="3" t="s">
        <v>447</v>
      </c>
      <c r="Y66">
        <v>1</v>
      </c>
      <c r="AB66">
        <v>1</v>
      </c>
      <c r="AH66" s="5" t="s">
        <v>149</v>
      </c>
      <c r="AK66">
        <v>1</v>
      </c>
      <c r="AM66">
        <v>1</v>
      </c>
      <c r="BD66" s="4" t="s">
        <v>146</v>
      </c>
      <c r="BE66">
        <v>2</v>
      </c>
      <c r="BG66">
        <v>1</v>
      </c>
      <c r="BH66">
        <v>3</v>
      </c>
      <c r="BL66" t="s">
        <v>146</v>
      </c>
      <c r="BM66">
        <v>2</v>
      </c>
      <c r="BO66">
        <v>1</v>
      </c>
      <c r="BP66">
        <v>3</v>
      </c>
      <c r="BQ66">
        <f t="shared" si="0"/>
        <v>1</v>
      </c>
      <c r="BR66">
        <f t="shared" si="1"/>
        <v>1</v>
      </c>
      <c r="BV66" s="4" t="s">
        <v>146</v>
      </c>
      <c r="BZ66">
        <v>3</v>
      </c>
      <c r="CA66">
        <v>3</v>
      </c>
      <c r="CE66" s="12" t="s">
        <v>146</v>
      </c>
      <c r="CF66" s="13"/>
      <c r="CG66" s="13"/>
      <c r="CH66" s="13"/>
      <c r="CI66" s="13">
        <v>3</v>
      </c>
      <c r="CJ66" s="13">
        <v>3</v>
      </c>
      <c r="CK66">
        <f t="shared" si="2"/>
        <v>3</v>
      </c>
      <c r="CL66">
        <f t="shared" si="3"/>
        <v>0</v>
      </c>
      <c r="CM66">
        <f t="shared" si="4"/>
        <v>0</v>
      </c>
      <c r="CN66">
        <f t="shared" si="5"/>
        <v>0</v>
      </c>
      <c r="DB66" s="3">
        <v>0.35121597300000001</v>
      </c>
      <c r="DC66">
        <v>1</v>
      </c>
      <c r="DD66">
        <v>1</v>
      </c>
      <c r="DH66" s="3">
        <v>0.27190842399999998</v>
      </c>
      <c r="DJ66">
        <v>1</v>
      </c>
      <c r="DK66">
        <v>1</v>
      </c>
      <c r="DO66" s="3">
        <v>0.509491162</v>
      </c>
      <c r="DQ66">
        <v>1</v>
      </c>
      <c r="DR66">
        <v>1</v>
      </c>
      <c r="DV66" s="3">
        <v>1.1027263890000001</v>
      </c>
      <c r="DX66">
        <v>1</v>
      </c>
      <c r="DY66">
        <v>1</v>
      </c>
      <c r="EM66" s="10" t="s">
        <v>137</v>
      </c>
      <c r="EN66" s="26">
        <v>1</v>
      </c>
      <c r="EO66" s="26"/>
      <c r="EP66" s="26"/>
      <c r="EQ66" s="26">
        <v>1</v>
      </c>
      <c r="ER66">
        <f t="shared" si="6"/>
        <v>0</v>
      </c>
      <c r="ES66" t="e">
        <f t="shared" si="7"/>
        <v>#DIV/0!</v>
      </c>
    </row>
    <row r="67" spans="1:149">
      <c r="A67" t="s">
        <v>187</v>
      </c>
      <c r="B67" t="s">
        <v>143</v>
      </c>
      <c r="C67" t="s">
        <v>144</v>
      </c>
      <c r="D67" t="s">
        <v>180</v>
      </c>
      <c r="E67" t="s">
        <v>181</v>
      </c>
      <c r="F67" t="s">
        <v>182</v>
      </c>
      <c r="G67" t="s">
        <v>23</v>
      </c>
      <c r="H67" t="s">
        <v>23</v>
      </c>
      <c r="I67" t="s">
        <v>23</v>
      </c>
      <c r="J67" t="s">
        <v>23</v>
      </c>
      <c r="K67" t="s">
        <v>23</v>
      </c>
      <c r="L67">
        <v>0.60729945399999996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s="8" t="s">
        <v>31</v>
      </c>
      <c r="S67" t="s">
        <v>23</v>
      </c>
      <c r="T67" t="s">
        <v>31</v>
      </c>
      <c r="U67" t="s">
        <v>23</v>
      </c>
      <c r="X67" s="3" t="s">
        <v>455</v>
      </c>
      <c r="Y67">
        <v>176</v>
      </c>
      <c r="Z67">
        <v>15</v>
      </c>
      <c r="AA67">
        <v>5</v>
      </c>
      <c r="AB67">
        <v>196</v>
      </c>
      <c r="AH67" s="5" t="s">
        <v>178</v>
      </c>
      <c r="AK67">
        <v>1</v>
      </c>
      <c r="AM67">
        <v>1</v>
      </c>
      <c r="BD67" s="5" t="s">
        <v>147</v>
      </c>
      <c r="BG67">
        <v>1</v>
      </c>
      <c r="BH67">
        <v>1</v>
      </c>
      <c r="BL67" t="s">
        <v>147</v>
      </c>
      <c r="BO67">
        <v>1</v>
      </c>
      <c r="BP67">
        <v>1</v>
      </c>
      <c r="BQ67">
        <f t="shared" si="0"/>
        <v>1</v>
      </c>
      <c r="BR67">
        <f t="shared" si="1"/>
        <v>1</v>
      </c>
      <c r="BV67" s="5" t="s">
        <v>147</v>
      </c>
      <c r="BZ67">
        <v>1</v>
      </c>
      <c r="CA67">
        <v>1</v>
      </c>
      <c r="CE67" s="5" t="s">
        <v>147</v>
      </c>
      <c r="CI67">
        <v>1</v>
      </c>
      <c r="CJ67">
        <v>1</v>
      </c>
      <c r="CK67">
        <f t="shared" si="2"/>
        <v>1</v>
      </c>
      <c r="CL67">
        <f t="shared" si="3"/>
        <v>0</v>
      </c>
      <c r="CM67">
        <f t="shared" si="4"/>
        <v>0</v>
      </c>
      <c r="CN67">
        <f t="shared" si="5"/>
        <v>0</v>
      </c>
      <c r="DB67" s="3">
        <v>0.49093623800000002</v>
      </c>
      <c r="DC67">
        <v>1</v>
      </c>
      <c r="DD67">
        <v>1</v>
      </c>
      <c r="DH67" s="3">
        <v>0.28657999499999998</v>
      </c>
      <c r="DJ67">
        <v>1</v>
      </c>
      <c r="DK67">
        <v>1</v>
      </c>
      <c r="DO67" s="3">
        <v>0.51445123400000003</v>
      </c>
      <c r="DQ67">
        <v>1</v>
      </c>
      <c r="DR67">
        <v>1</v>
      </c>
      <c r="DV67" s="3">
        <v>1.120702536</v>
      </c>
      <c r="DX67">
        <v>1</v>
      </c>
      <c r="DY67">
        <v>1</v>
      </c>
      <c r="EM67" s="12" t="s">
        <v>140</v>
      </c>
      <c r="EN67" s="27">
        <v>1</v>
      </c>
      <c r="EO67" s="27"/>
      <c r="EP67" s="27"/>
      <c r="EQ67" s="27">
        <v>1</v>
      </c>
      <c r="ER67">
        <f t="shared" si="6"/>
        <v>0</v>
      </c>
      <c r="ES67" t="e">
        <f t="shared" si="7"/>
        <v>#DIV/0!</v>
      </c>
    </row>
    <row r="68" spans="1:149">
      <c r="A68" t="s">
        <v>188</v>
      </c>
      <c r="B68" t="s">
        <v>143</v>
      </c>
      <c r="C68" t="s">
        <v>144</v>
      </c>
      <c r="D68" t="s">
        <v>189</v>
      </c>
      <c r="E68" t="s">
        <v>190</v>
      </c>
      <c r="F68" t="s">
        <v>191</v>
      </c>
      <c r="G68" t="s">
        <v>23</v>
      </c>
      <c r="H68" t="s">
        <v>23</v>
      </c>
      <c r="I68" t="s">
        <v>23</v>
      </c>
      <c r="J68">
        <v>-1.4821143809999999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s="8" t="s">
        <v>24</v>
      </c>
      <c r="S68" t="s">
        <v>23</v>
      </c>
      <c r="T68" t="s">
        <v>24</v>
      </c>
      <c r="U68" t="s">
        <v>23</v>
      </c>
      <c r="AH68" s="4" t="s">
        <v>199</v>
      </c>
      <c r="AK68">
        <v>1</v>
      </c>
      <c r="AM68">
        <v>1</v>
      </c>
      <c r="BD68" s="5" t="s">
        <v>149</v>
      </c>
      <c r="BE68">
        <v>1</v>
      </c>
      <c r="BH68">
        <v>1</v>
      </c>
      <c r="BL68" t="s">
        <v>149</v>
      </c>
      <c r="BM68">
        <v>1</v>
      </c>
      <c r="BP68">
        <v>1</v>
      </c>
      <c r="BQ68">
        <f t="shared" si="0"/>
        <v>0</v>
      </c>
      <c r="BR68" t="e">
        <f t="shared" si="1"/>
        <v>#DIV/0!</v>
      </c>
      <c r="BV68" s="5" t="s">
        <v>149</v>
      </c>
      <c r="BZ68">
        <v>1</v>
      </c>
      <c r="CA68">
        <v>1</v>
      </c>
      <c r="CE68" s="5" t="s">
        <v>149</v>
      </c>
      <c r="CI68">
        <v>1</v>
      </c>
      <c r="CJ68">
        <v>1</v>
      </c>
      <c r="CK68">
        <f t="shared" si="2"/>
        <v>1</v>
      </c>
      <c r="CL68">
        <f t="shared" si="3"/>
        <v>0</v>
      </c>
      <c r="CM68">
        <f t="shared" si="4"/>
        <v>0</v>
      </c>
      <c r="CN68">
        <f t="shared" si="5"/>
        <v>0</v>
      </c>
      <c r="DB68" s="3">
        <v>0.56849191200000004</v>
      </c>
      <c r="DC68">
        <v>1</v>
      </c>
      <c r="DD68">
        <v>1</v>
      </c>
      <c r="DH68" s="3">
        <v>0.29776091300000002</v>
      </c>
      <c r="DJ68">
        <v>1</v>
      </c>
      <c r="DK68">
        <v>1</v>
      </c>
      <c r="DO68" s="3">
        <v>0.53127343199999999</v>
      </c>
      <c r="DQ68">
        <v>1</v>
      </c>
      <c r="DR68">
        <v>1</v>
      </c>
      <c r="DV68" s="3">
        <v>1.2491585009999999</v>
      </c>
      <c r="DW68">
        <v>1</v>
      </c>
      <c r="DX68">
        <v>1</v>
      </c>
      <c r="DY68">
        <v>2</v>
      </c>
      <c r="EM68" s="5" t="s">
        <v>141</v>
      </c>
      <c r="EN68" s="25">
        <v>1</v>
      </c>
      <c r="EO68" s="25"/>
      <c r="EP68" s="25"/>
      <c r="EQ68" s="25">
        <v>1</v>
      </c>
      <c r="ER68">
        <f t="shared" si="6"/>
        <v>0</v>
      </c>
      <c r="ES68" t="e">
        <f t="shared" si="7"/>
        <v>#DIV/0!</v>
      </c>
    </row>
    <row r="69" spans="1:149">
      <c r="A69" t="s">
        <v>192</v>
      </c>
      <c r="B69" t="s">
        <v>143</v>
      </c>
      <c r="C69" t="s">
        <v>155</v>
      </c>
      <c r="D69" t="s">
        <v>163</v>
      </c>
      <c r="E69" t="s">
        <v>164</v>
      </c>
      <c r="F69" t="s">
        <v>193</v>
      </c>
      <c r="G69" t="s">
        <v>23</v>
      </c>
      <c r="H69" t="s">
        <v>23</v>
      </c>
      <c r="I69" t="s">
        <v>23</v>
      </c>
      <c r="J69" t="s">
        <v>23</v>
      </c>
      <c r="K69">
        <v>1.1985182160000001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s="8" t="s">
        <v>31</v>
      </c>
      <c r="S69" t="s">
        <v>23</v>
      </c>
      <c r="T69" t="s">
        <v>31</v>
      </c>
      <c r="U69" t="s">
        <v>23</v>
      </c>
      <c r="AH69" s="5" t="s">
        <v>147</v>
      </c>
      <c r="AK69">
        <v>1</v>
      </c>
      <c r="AM69">
        <v>1</v>
      </c>
      <c r="BD69" s="5" t="s">
        <v>178</v>
      </c>
      <c r="BE69">
        <v>1</v>
      </c>
      <c r="BH69">
        <v>1</v>
      </c>
      <c r="BL69" t="s">
        <v>178</v>
      </c>
      <c r="BM69">
        <v>1</v>
      </c>
      <c r="BP69">
        <v>1</v>
      </c>
      <c r="BQ69">
        <f t="shared" si="0"/>
        <v>0</v>
      </c>
      <c r="BR69" t="e">
        <f t="shared" si="1"/>
        <v>#DIV/0!</v>
      </c>
      <c r="BV69" s="5" t="s">
        <v>178</v>
      </c>
      <c r="BZ69">
        <v>1</v>
      </c>
      <c r="CA69">
        <v>1</v>
      </c>
      <c r="CE69" s="5" t="s">
        <v>178</v>
      </c>
      <c r="CI69">
        <v>1</v>
      </c>
      <c r="CJ69">
        <v>1</v>
      </c>
      <c r="CK69">
        <f t="shared" si="2"/>
        <v>1</v>
      </c>
      <c r="CL69">
        <f t="shared" si="3"/>
        <v>0</v>
      </c>
      <c r="CM69">
        <f t="shared" si="4"/>
        <v>0</v>
      </c>
      <c r="CN69">
        <f t="shared" si="5"/>
        <v>0</v>
      </c>
      <c r="DB69" s="3" t="s">
        <v>455</v>
      </c>
      <c r="DC69">
        <v>25</v>
      </c>
      <c r="DD69">
        <v>25</v>
      </c>
      <c r="DH69" s="3">
        <v>0.299561203</v>
      </c>
      <c r="DI69">
        <v>1</v>
      </c>
      <c r="DK69">
        <v>1</v>
      </c>
      <c r="DO69" s="3">
        <v>0.53629004899999999</v>
      </c>
      <c r="DQ69">
        <v>2</v>
      </c>
      <c r="DR69">
        <v>2</v>
      </c>
      <c r="DV69" s="3">
        <v>1.383075421</v>
      </c>
      <c r="DW69">
        <v>1</v>
      </c>
      <c r="DY69">
        <v>1</v>
      </c>
      <c r="EM69" s="10" t="s">
        <v>143</v>
      </c>
      <c r="EN69" s="26">
        <v>21</v>
      </c>
      <c r="EO69" s="26"/>
      <c r="EP69" s="26"/>
      <c r="EQ69" s="26">
        <v>21</v>
      </c>
      <c r="ER69">
        <f t="shared" si="6"/>
        <v>0</v>
      </c>
      <c r="ES69" t="e">
        <f t="shared" si="7"/>
        <v>#DIV/0!</v>
      </c>
    </row>
    <row r="70" spans="1:149">
      <c r="A70" t="s">
        <v>194</v>
      </c>
      <c r="B70" t="s">
        <v>143</v>
      </c>
      <c r="C70" t="s">
        <v>155</v>
      </c>
      <c r="D70" t="s">
        <v>156</v>
      </c>
      <c r="E70" t="s">
        <v>157</v>
      </c>
      <c r="F70" t="s">
        <v>195</v>
      </c>
      <c r="G70" t="s">
        <v>23</v>
      </c>
      <c r="H70" t="s">
        <v>23</v>
      </c>
      <c r="I70">
        <v>-0.91588651300000001</v>
      </c>
      <c r="J70" t="s">
        <v>23</v>
      </c>
      <c r="K70" t="s">
        <v>23</v>
      </c>
      <c r="L70" t="s">
        <v>23</v>
      </c>
      <c r="M70">
        <v>0.65378693799999998</v>
      </c>
      <c r="N70" t="s">
        <v>23</v>
      </c>
      <c r="O70" t="s">
        <v>23</v>
      </c>
      <c r="P70" t="s">
        <v>23</v>
      </c>
      <c r="Q70" t="s">
        <v>23</v>
      </c>
      <c r="R70" s="8" t="s">
        <v>52</v>
      </c>
      <c r="S70" t="s">
        <v>24</v>
      </c>
      <c r="T70" t="s">
        <v>31</v>
      </c>
      <c r="U70" t="s">
        <v>23</v>
      </c>
      <c r="AH70" s="4" t="s">
        <v>151</v>
      </c>
      <c r="AI70">
        <v>1</v>
      </c>
      <c r="AK70">
        <v>1</v>
      </c>
      <c r="AM70">
        <v>2</v>
      </c>
      <c r="BD70" s="4" t="s">
        <v>199</v>
      </c>
      <c r="BE70">
        <v>1</v>
      </c>
      <c r="BH70">
        <v>1</v>
      </c>
      <c r="BL70" t="s">
        <v>199</v>
      </c>
      <c r="BM70">
        <v>1</v>
      </c>
      <c r="BP70">
        <v>1</v>
      </c>
      <c r="BQ70">
        <f t="shared" si="0"/>
        <v>0</v>
      </c>
      <c r="BR70" t="e">
        <f t="shared" si="1"/>
        <v>#DIV/0!</v>
      </c>
      <c r="BV70" s="4" t="s">
        <v>199</v>
      </c>
      <c r="BZ70">
        <v>1</v>
      </c>
      <c r="CA70">
        <v>1</v>
      </c>
      <c r="CE70" s="12" t="s">
        <v>199</v>
      </c>
      <c r="CF70" s="13"/>
      <c r="CG70" s="13"/>
      <c r="CH70" s="13"/>
      <c r="CI70" s="13">
        <v>1</v>
      </c>
      <c r="CJ70" s="13">
        <v>1</v>
      </c>
      <c r="CK70">
        <f t="shared" si="2"/>
        <v>1</v>
      </c>
      <c r="CL70">
        <f t="shared" si="3"/>
        <v>0</v>
      </c>
      <c r="CM70">
        <f t="shared" si="4"/>
        <v>0</v>
      </c>
      <c r="CN70">
        <f t="shared" si="5"/>
        <v>0</v>
      </c>
      <c r="DH70" s="3">
        <v>0.30781071199999999</v>
      </c>
      <c r="DI70">
        <v>1</v>
      </c>
      <c r="DK70">
        <v>1</v>
      </c>
      <c r="DO70" s="3">
        <v>0.54871994199999996</v>
      </c>
      <c r="DQ70">
        <v>1</v>
      </c>
      <c r="DR70">
        <v>1</v>
      </c>
      <c r="DV70" s="3">
        <v>1.462337789</v>
      </c>
      <c r="DX70">
        <v>1</v>
      </c>
      <c r="DY70">
        <v>1</v>
      </c>
      <c r="EM70" s="12" t="s">
        <v>164</v>
      </c>
      <c r="EN70" s="27">
        <v>2</v>
      </c>
      <c r="EO70" s="27"/>
      <c r="EP70" s="27"/>
      <c r="EQ70" s="27">
        <v>2</v>
      </c>
      <c r="ER70">
        <f t="shared" si="6"/>
        <v>0</v>
      </c>
      <c r="ES70" t="e">
        <f t="shared" si="7"/>
        <v>#DIV/0!</v>
      </c>
    </row>
    <row r="71" spans="1:149">
      <c r="A71" t="s">
        <v>196</v>
      </c>
      <c r="B71" t="s">
        <v>143</v>
      </c>
      <c r="C71" t="s">
        <v>144</v>
      </c>
      <c r="D71" t="s">
        <v>184</v>
      </c>
      <c r="E71" t="s">
        <v>185</v>
      </c>
      <c r="F71" t="s">
        <v>186</v>
      </c>
      <c r="G71">
        <v>-0.73160552599999995</v>
      </c>
      <c r="H71" t="s">
        <v>23</v>
      </c>
      <c r="I71" t="s">
        <v>23</v>
      </c>
      <c r="J71">
        <v>0.63781257400000002</v>
      </c>
      <c r="K71" t="s">
        <v>23</v>
      </c>
      <c r="L71" t="s">
        <v>23</v>
      </c>
      <c r="M71">
        <v>1.06474314</v>
      </c>
      <c r="N71" t="s">
        <v>23</v>
      </c>
      <c r="O71" t="s">
        <v>23</v>
      </c>
      <c r="P71" t="s">
        <v>23</v>
      </c>
      <c r="Q71" t="s">
        <v>23</v>
      </c>
      <c r="R71" s="8" t="s">
        <v>52</v>
      </c>
      <c r="S71" t="s">
        <v>24</v>
      </c>
      <c r="T71" t="s">
        <v>31</v>
      </c>
      <c r="U71" t="s">
        <v>23</v>
      </c>
      <c r="AH71" s="5" t="s">
        <v>151</v>
      </c>
      <c r="AI71">
        <v>1</v>
      </c>
      <c r="AK71">
        <v>1</v>
      </c>
      <c r="AM71">
        <v>2</v>
      </c>
      <c r="BD71" s="5" t="s">
        <v>147</v>
      </c>
      <c r="BE71">
        <v>1</v>
      </c>
      <c r="BH71">
        <v>1</v>
      </c>
      <c r="BL71" t="s">
        <v>147</v>
      </c>
      <c r="BM71">
        <v>1</v>
      </c>
      <c r="BP71">
        <v>1</v>
      </c>
      <c r="BQ71">
        <f t="shared" si="0"/>
        <v>0</v>
      </c>
      <c r="BR71" t="e">
        <f t="shared" si="1"/>
        <v>#DIV/0!</v>
      </c>
      <c r="BV71" s="5" t="s">
        <v>147</v>
      </c>
      <c r="BZ71">
        <v>1</v>
      </c>
      <c r="CA71">
        <v>1</v>
      </c>
      <c r="CE71" s="5" t="s">
        <v>147</v>
      </c>
      <c r="CI71">
        <v>1</v>
      </c>
      <c r="CJ71">
        <v>1</v>
      </c>
      <c r="CK71">
        <f t="shared" si="2"/>
        <v>1</v>
      </c>
      <c r="CL71">
        <f t="shared" si="3"/>
        <v>0</v>
      </c>
      <c r="CM71">
        <f t="shared" si="4"/>
        <v>0</v>
      </c>
      <c r="CN71">
        <f t="shared" si="5"/>
        <v>0</v>
      </c>
      <c r="DH71" s="3">
        <v>0.33870685699999997</v>
      </c>
      <c r="DJ71">
        <v>1</v>
      </c>
      <c r="DK71">
        <v>1</v>
      </c>
      <c r="DO71" s="3">
        <v>0.56487057100000004</v>
      </c>
      <c r="DQ71">
        <v>4</v>
      </c>
      <c r="DR71">
        <v>4</v>
      </c>
      <c r="DV71" s="3">
        <v>1.530572507</v>
      </c>
      <c r="DX71">
        <v>1</v>
      </c>
      <c r="DY71">
        <v>1</v>
      </c>
      <c r="EM71" s="5" t="s">
        <v>193</v>
      </c>
      <c r="EN71" s="25">
        <v>1</v>
      </c>
      <c r="EO71" s="25"/>
      <c r="EP71" s="25"/>
      <c r="EQ71" s="25">
        <v>1</v>
      </c>
      <c r="ER71">
        <f t="shared" si="6"/>
        <v>0</v>
      </c>
      <c r="ES71" t="e">
        <f t="shared" si="7"/>
        <v>#DIV/0!</v>
      </c>
    </row>
    <row r="72" spans="1:149">
      <c r="A72" t="s">
        <v>197</v>
      </c>
      <c r="B72" t="s">
        <v>143</v>
      </c>
      <c r="C72" t="s">
        <v>144</v>
      </c>
      <c r="D72" t="s">
        <v>198</v>
      </c>
      <c r="E72" t="s">
        <v>199</v>
      </c>
      <c r="F72" t="s">
        <v>147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>
        <v>0.60729945399999996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s="8" t="s">
        <v>31</v>
      </c>
      <c r="S72" t="s">
        <v>23</v>
      </c>
      <c r="T72" t="s">
        <v>31</v>
      </c>
      <c r="U72" t="s">
        <v>23</v>
      </c>
      <c r="AH72" s="4" t="s">
        <v>157</v>
      </c>
      <c r="AI72">
        <v>1</v>
      </c>
      <c r="AJ72">
        <v>2</v>
      </c>
      <c r="AK72">
        <v>1</v>
      </c>
      <c r="AM72">
        <v>4</v>
      </c>
      <c r="BD72" s="4" t="s">
        <v>151</v>
      </c>
      <c r="BE72">
        <v>1</v>
      </c>
      <c r="BG72">
        <v>1</v>
      </c>
      <c r="BH72">
        <v>2</v>
      </c>
      <c r="BL72" t="s">
        <v>151</v>
      </c>
      <c r="BM72">
        <v>1</v>
      </c>
      <c r="BO72">
        <v>1</v>
      </c>
      <c r="BP72">
        <v>2</v>
      </c>
      <c r="BQ72">
        <f t="shared" si="0"/>
        <v>1</v>
      </c>
      <c r="BR72">
        <f t="shared" si="1"/>
        <v>1</v>
      </c>
      <c r="BV72" s="4" t="s">
        <v>151</v>
      </c>
      <c r="BW72">
        <v>1</v>
      </c>
      <c r="BZ72">
        <v>1</v>
      </c>
      <c r="CA72">
        <v>2</v>
      </c>
      <c r="CE72" s="12" t="s">
        <v>151</v>
      </c>
      <c r="CF72" s="13">
        <v>1</v>
      </c>
      <c r="CG72" s="13"/>
      <c r="CH72" s="13"/>
      <c r="CI72" s="13">
        <v>1</v>
      </c>
      <c r="CJ72" s="13">
        <v>2</v>
      </c>
      <c r="CK72">
        <f t="shared" si="2"/>
        <v>2</v>
      </c>
      <c r="CL72">
        <f t="shared" si="3"/>
        <v>0</v>
      </c>
      <c r="CM72">
        <f t="shared" si="4"/>
        <v>0.5</v>
      </c>
      <c r="CN72">
        <f t="shared" si="5"/>
        <v>0.5</v>
      </c>
      <c r="DH72" s="3">
        <v>0.35612913699999998</v>
      </c>
      <c r="DJ72">
        <v>1</v>
      </c>
      <c r="DK72">
        <v>1</v>
      </c>
      <c r="DO72" s="3">
        <v>0.584589943</v>
      </c>
      <c r="DQ72">
        <v>1</v>
      </c>
      <c r="DR72">
        <v>1</v>
      </c>
      <c r="DV72" s="3">
        <v>1.586858286</v>
      </c>
      <c r="DW72">
        <v>1</v>
      </c>
      <c r="DX72">
        <v>2</v>
      </c>
      <c r="DY72">
        <v>3</v>
      </c>
      <c r="EM72" s="5" t="s">
        <v>165</v>
      </c>
      <c r="EN72" s="25">
        <v>1</v>
      </c>
      <c r="EO72" s="25"/>
      <c r="EP72" s="25"/>
      <c r="EQ72" s="25">
        <v>1</v>
      </c>
      <c r="ER72">
        <f t="shared" si="6"/>
        <v>0</v>
      </c>
      <c r="ES72" t="e">
        <f t="shared" si="7"/>
        <v>#DIV/0!</v>
      </c>
    </row>
    <row r="73" spans="1:149">
      <c r="A73" t="s">
        <v>200</v>
      </c>
      <c r="B73" t="s">
        <v>143</v>
      </c>
      <c r="C73" t="s">
        <v>155</v>
      </c>
      <c r="D73" t="s">
        <v>156</v>
      </c>
      <c r="E73" t="s">
        <v>157</v>
      </c>
      <c r="F73" t="s">
        <v>158</v>
      </c>
      <c r="G73" t="s">
        <v>23</v>
      </c>
      <c r="H73" t="s">
        <v>23</v>
      </c>
      <c r="I73" t="s">
        <v>23</v>
      </c>
      <c r="J73">
        <v>-1.4725724019999999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s="8" t="s">
        <v>24</v>
      </c>
      <c r="S73" t="s">
        <v>23</v>
      </c>
      <c r="T73" t="s">
        <v>24</v>
      </c>
      <c r="U73" t="s">
        <v>23</v>
      </c>
      <c r="AH73" s="5" t="s">
        <v>158</v>
      </c>
      <c r="AJ73">
        <v>2</v>
      </c>
      <c r="AK73">
        <v>1</v>
      </c>
      <c r="AM73">
        <v>3</v>
      </c>
      <c r="BD73" s="5" t="s">
        <v>151</v>
      </c>
      <c r="BE73">
        <v>1</v>
      </c>
      <c r="BG73">
        <v>1</v>
      </c>
      <c r="BH73">
        <v>2</v>
      </c>
      <c r="BL73" t="s">
        <v>151</v>
      </c>
      <c r="BM73">
        <v>1</v>
      </c>
      <c r="BO73">
        <v>1</v>
      </c>
      <c r="BP73">
        <v>2</v>
      </c>
      <c r="BQ73">
        <f t="shared" ref="BQ73:BQ136" si="8">BP73-BM73</f>
        <v>1</v>
      </c>
      <c r="BR73">
        <f t="shared" ref="BR73:BR136" si="9">BO73/BQ73</f>
        <v>1</v>
      </c>
      <c r="BV73" s="5" t="s">
        <v>151</v>
      </c>
      <c r="BW73">
        <v>1</v>
      </c>
      <c r="BZ73">
        <v>1</v>
      </c>
      <c r="CA73">
        <v>2</v>
      </c>
      <c r="CE73" s="5" t="s">
        <v>151</v>
      </c>
      <c r="CF73">
        <v>1</v>
      </c>
      <c r="CI73">
        <v>1</v>
      </c>
      <c r="CJ73">
        <v>2</v>
      </c>
      <c r="CK73">
        <f t="shared" ref="CK73:CK136" si="10">CJ73-CG73</f>
        <v>2</v>
      </c>
      <c r="CL73">
        <f t="shared" ref="CL73:CL136" si="11">CH73/CK73</f>
        <v>0</v>
      </c>
      <c r="CM73">
        <f t="shared" ref="CM73:CM136" si="12">CF73/CK73</f>
        <v>0.5</v>
      </c>
      <c r="CN73">
        <f t="shared" ref="CN73:CN136" si="13">SUM(CL73:CM73)</f>
        <v>0.5</v>
      </c>
      <c r="DH73" s="3">
        <v>0.36521850300000003</v>
      </c>
      <c r="DJ73">
        <v>1</v>
      </c>
      <c r="DK73">
        <v>1</v>
      </c>
      <c r="DO73" s="3">
        <v>0.63188491000000002</v>
      </c>
      <c r="DQ73">
        <v>1</v>
      </c>
      <c r="DR73">
        <v>1</v>
      </c>
      <c r="DV73" s="3" t="s">
        <v>455</v>
      </c>
      <c r="DW73">
        <v>6</v>
      </c>
      <c r="DX73">
        <v>30</v>
      </c>
      <c r="DY73">
        <v>36</v>
      </c>
      <c r="EM73" s="12" t="s">
        <v>146</v>
      </c>
      <c r="EN73" s="27">
        <v>3</v>
      </c>
      <c r="EO73" s="27"/>
      <c r="EP73" s="27"/>
      <c r="EQ73" s="27">
        <v>3</v>
      </c>
      <c r="ER73">
        <f t="shared" si="6"/>
        <v>0</v>
      </c>
      <c r="ES73" t="e">
        <f t="shared" si="7"/>
        <v>#DIV/0!</v>
      </c>
    </row>
    <row r="74" spans="1:149">
      <c r="A74" t="s">
        <v>201</v>
      </c>
      <c r="B74" t="s">
        <v>202</v>
      </c>
      <c r="C74" t="s">
        <v>203</v>
      </c>
      <c r="D74" t="s">
        <v>204</v>
      </c>
      <c r="E74" t="s">
        <v>205</v>
      </c>
      <c r="F74" t="s">
        <v>206</v>
      </c>
      <c r="G74" t="s">
        <v>23</v>
      </c>
      <c r="H74" t="s">
        <v>23</v>
      </c>
      <c r="I74" t="s">
        <v>23</v>
      </c>
      <c r="J74" t="s">
        <v>23</v>
      </c>
      <c r="K74">
        <v>-0.67314210399999996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s="8" t="s">
        <v>24</v>
      </c>
      <c r="S74" t="s">
        <v>23</v>
      </c>
      <c r="T74" t="s">
        <v>24</v>
      </c>
      <c r="U74" t="s">
        <v>23</v>
      </c>
      <c r="AH74" s="5" t="s">
        <v>195</v>
      </c>
      <c r="AI74">
        <v>1</v>
      </c>
      <c r="AM74">
        <v>1</v>
      </c>
      <c r="BD74" s="4" t="s">
        <v>157</v>
      </c>
      <c r="BE74">
        <v>3</v>
      </c>
      <c r="BF74">
        <v>1</v>
      </c>
      <c r="BH74">
        <v>4</v>
      </c>
      <c r="BL74" t="s">
        <v>157</v>
      </c>
      <c r="BM74">
        <v>3</v>
      </c>
      <c r="BN74">
        <v>1</v>
      </c>
      <c r="BP74">
        <v>4</v>
      </c>
      <c r="BQ74">
        <f t="shared" si="8"/>
        <v>1</v>
      </c>
      <c r="BR74">
        <f t="shared" si="9"/>
        <v>0</v>
      </c>
      <c r="BV74" s="4" t="s">
        <v>157</v>
      </c>
      <c r="BY74">
        <v>2</v>
      </c>
      <c r="BZ74">
        <v>2</v>
      </c>
      <c r="CA74">
        <v>4</v>
      </c>
      <c r="CE74" s="21" t="s">
        <v>157</v>
      </c>
      <c r="CF74" s="22"/>
      <c r="CG74" s="22"/>
      <c r="CH74" s="22">
        <v>2</v>
      </c>
      <c r="CI74" s="22">
        <v>2</v>
      </c>
      <c r="CJ74" s="22">
        <v>4</v>
      </c>
      <c r="CK74" s="20">
        <f t="shared" si="10"/>
        <v>4</v>
      </c>
      <c r="CL74" s="20">
        <f t="shared" si="11"/>
        <v>0.5</v>
      </c>
      <c r="CM74" s="20">
        <f t="shared" si="12"/>
        <v>0</v>
      </c>
      <c r="CN74">
        <f t="shared" si="13"/>
        <v>0.5</v>
      </c>
      <c r="DH74" s="3">
        <v>0.37966757899999998</v>
      </c>
      <c r="DJ74">
        <v>1</v>
      </c>
      <c r="DK74">
        <v>1</v>
      </c>
      <c r="DO74" s="3">
        <v>0.78519122799999996</v>
      </c>
      <c r="DQ74">
        <v>1</v>
      </c>
      <c r="DR74">
        <v>1</v>
      </c>
      <c r="EM74" s="5" t="s">
        <v>147</v>
      </c>
      <c r="EN74" s="25">
        <v>1</v>
      </c>
      <c r="EO74" s="25"/>
      <c r="EP74" s="25"/>
      <c r="EQ74" s="25">
        <v>1</v>
      </c>
      <c r="ER74">
        <f t="shared" si="6"/>
        <v>0</v>
      </c>
      <c r="ES74" t="e">
        <f t="shared" si="7"/>
        <v>#DIV/0!</v>
      </c>
    </row>
    <row r="75" spans="1:149">
      <c r="A75" t="s">
        <v>207</v>
      </c>
      <c r="B75" t="s">
        <v>208</v>
      </c>
      <c r="C75" t="s">
        <v>209</v>
      </c>
      <c r="D75" t="s">
        <v>210</v>
      </c>
      <c r="E75" t="s">
        <v>211</v>
      </c>
      <c r="F75" t="s">
        <v>212</v>
      </c>
      <c r="G75" t="s">
        <v>23</v>
      </c>
      <c r="H75" t="s">
        <v>23</v>
      </c>
      <c r="I75" t="s">
        <v>23</v>
      </c>
      <c r="J75">
        <v>-1.226154067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s="8" t="s">
        <v>24</v>
      </c>
      <c r="S75" t="s">
        <v>23</v>
      </c>
      <c r="T75" t="s">
        <v>24</v>
      </c>
      <c r="U75" t="s">
        <v>23</v>
      </c>
      <c r="AH75" s="4" t="s">
        <v>169</v>
      </c>
      <c r="AJ75">
        <v>1</v>
      </c>
      <c r="AM75">
        <v>1</v>
      </c>
      <c r="BD75" s="5" t="s">
        <v>158</v>
      </c>
      <c r="BE75">
        <v>3</v>
      </c>
      <c r="BH75">
        <v>3</v>
      </c>
      <c r="BL75" t="s">
        <v>158</v>
      </c>
      <c r="BM75">
        <v>3</v>
      </c>
      <c r="BP75">
        <v>3</v>
      </c>
      <c r="BQ75">
        <f t="shared" si="8"/>
        <v>0</v>
      </c>
      <c r="BR75" t="e">
        <f t="shared" si="9"/>
        <v>#DIV/0!</v>
      </c>
      <c r="BV75" s="5" t="s">
        <v>158</v>
      </c>
      <c r="BY75">
        <v>2</v>
      </c>
      <c r="BZ75">
        <v>1</v>
      </c>
      <c r="CA75">
        <v>3</v>
      </c>
      <c r="CE75" s="19" t="s">
        <v>158</v>
      </c>
      <c r="CF75" s="20"/>
      <c r="CG75" s="20"/>
      <c r="CH75" s="20">
        <v>2</v>
      </c>
      <c r="CI75" s="20">
        <v>1</v>
      </c>
      <c r="CJ75" s="20">
        <v>3</v>
      </c>
      <c r="CK75" s="20">
        <f t="shared" si="10"/>
        <v>3</v>
      </c>
      <c r="CL75" s="20">
        <f t="shared" si="11"/>
        <v>0.66666666666666663</v>
      </c>
      <c r="CM75">
        <f t="shared" si="12"/>
        <v>0</v>
      </c>
      <c r="CN75">
        <f t="shared" si="13"/>
        <v>0.66666666666666663</v>
      </c>
      <c r="DH75" s="3">
        <v>0.43967078999999998</v>
      </c>
      <c r="DJ75">
        <v>1</v>
      </c>
      <c r="DK75">
        <v>1</v>
      </c>
      <c r="DO75" s="3">
        <v>0.90698884400000002</v>
      </c>
      <c r="DQ75">
        <v>1</v>
      </c>
      <c r="DR75">
        <v>1</v>
      </c>
      <c r="EM75" s="5" t="s">
        <v>149</v>
      </c>
      <c r="EN75" s="25">
        <v>1</v>
      </c>
      <c r="EO75" s="25"/>
      <c r="EP75" s="25"/>
      <c r="EQ75" s="25">
        <v>1</v>
      </c>
      <c r="ER75">
        <f t="shared" si="6"/>
        <v>0</v>
      </c>
      <c r="ES75" t="e">
        <f t="shared" si="7"/>
        <v>#DIV/0!</v>
      </c>
    </row>
    <row r="76" spans="1:149">
      <c r="A76" t="s">
        <v>213</v>
      </c>
      <c r="B76" t="s">
        <v>208</v>
      </c>
      <c r="C76" t="s">
        <v>214</v>
      </c>
      <c r="D76" t="s">
        <v>215</v>
      </c>
      <c r="E76" t="s">
        <v>216</v>
      </c>
      <c r="F76" t="s">
        <v>217</v>
      </c>
      <c r="G76" t="s">
        <v>23</v>
      </c>
      <c r="H76" t="s">
        <v>23</v>
      </c>
      <c r="I76" t="s">
        <v>23</v>
      </c>
      <c r="J76" t="s">
        <v>23</v>
      </c>
      <c r="K76">
        <v>-0.71964872300000005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s="8" t="s">
        <v>24</v>
      </c>
      <c r="S76" t="s">
        <v>23</v>
      </c>
      <c r="T76" t="s">
        <v>24</v>
      </c>
      <c r="U76" t="s">
        <v>23</v>
      </c>
      <c r="AH76" s="5" t="s">
        <v>170</v>
      </c>
      <c r="AJ76">
        <v>1</v>
      </c>
      <c r="AM76">
        <v>1</v>
      </c>
      <c r="BD76" s="5" t="s">
        <v>195</v>
      </c>
      <c r="BF76">
        <v>1</v>
      </c>
      <c r="BH76">
        <v>1</v>
      </c>
      <c r="BL76" t="s">
        <v>195</v>
      </c>
      <c r="BN76">
        <v>1</v>
      </c>
      <c r="BP76">
        <v>1</v>
      </c>
      <c r="BQ76">
        <f t="shared" si="8"/>
        <v>1</v>
      </c>
      <c r="BR76">
        <f t="shared" si="9"/>
        <v>0</v>
      </c>
      <c r="BV76" s="5" t="s">
        <v>195</v>
      </c>
      <c r="BZ76">
        <v>1</v>
      </c>
      <c r="CA76">
        <v>1</v>
      </c>
      <c r="CE76" s="5" t="s">
        <v>195</v>
      </c>
      <c r="CI76">
        <v>1</v>
      </c>
      <c r="CJ76">
        <v>1</v>
      </c>
      <c r="CK76">
        <f t="shared" si="10"/>
        <v>1</v>
      </c>
      <c r="CL76">
        <f t="shared" si="11"/>
        <v>0</v>
      </c>
      <c r="CM76">
        <f t="shared" si="12"/>
        <v>0</v>
      </c>
      <c r="CN76">
        <f t="shared" si="13"/>
        <v>0</v>
      </c>
      <c r="DH76" s="3">
        <v>0.439854945</v>
      </c>
      <c r="DI76">
        <v>1</v>
      </c>
      <c r="DK76">
        <v>1</v>
      </c>
      <c r="DO76" s="3">
        <v>0.98258241400000002</v>
      </c>
      <c r="DQ76">
        <v>1</v>
      </c>
      <c r="DR76">
        <v>1</v>
      </c>
      <c r="EA76">
        <v>30</v>
      </c>
      <c r="EM76" s="5" t="s">
        <v>178</v>
      </c>
      <c r="EN76" s="25">
        <v>1</v>
      </c>
      <c r="EO76" s="25"/>
      <c r="EP76" s="25"/>
      <c r="EQ76" s="25">
        <v>1</v>
      </c>
      <c r="ER76">
        <f t="shared" si="6"/>
        <v>0</v>
      </c>
      <c r="ES76" t="e">
        <f t="shared" si="7"/>
        <v>#DIV/0!</v>
      </c>
    </row>
    <row r="77" spans="1:149">
      <c r="A77" t="s">
        <v>218</v>
      </c>
      <c r="B77" t="s">
        <v>219</v>
      </c>
      <c r="C77" t="s">
        <v>220</v>
      </c>
      <c r="D77" t="s">
        <v>221</v>
      </c>
      <c r="E77" t="s">
        <v>222</v>
      </c>
      <c r="F77" t="s">
        <v>223</v>
      </c>
      <c r="G77" t="s">
        <v>23</v>
      </c>
      <c r="H77" t="s">
        <v>23</v>
      </c>
      <c r="I77" t="s">
        <v>23</v>
      </c>
      <c r="J77">
        <v>-1.230830348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s="8" t="s">
        <v>24</v>
      </c>
      <c r="S77" t="s">
        <v>23</v>
      </c>
      <c r="T77" t="s">
        <v>24</v>
      </c>
      <c r="U77" t="s">
        <v>23</v>
      </c>
      <c r="AH77" s="4" t="s">
        <v>153</v>
      </c>
      <c r="AJ77">
        <v>1</v>
      </c>
      <c r="AM77">
        <v>1</v>
      </c>
      <c r="BD77" s="4" t="s">
        <v>169</v>
      </c>
      <c r="BE77">
        <v>1</v>
      </c>
      <c r="BH77">
        <v>1</v>
      </c>
      <c r="BL77" t="s">
        <v>169</v>
      </c>
      <c r="BM77">
        <v>1</v>
      </c>
      <c r="BP77">
        <v>1</v>
      </c>
      <c r="BQ77">
        <f t="shared" si="8"/>
        <v>0</v>
      </c>
      <c r="BR77" t="e">
        <f t="shared" si="9"/>
        <v>#DIV/0!</v>
      </c>
      <c r="BV77" s="4" t="s">
        <v>169</v>
      </c>
      <c r="BY77">
        <v>1</v>
      </c>
      <c r="CA77">
        <v>1</v>
      </c>
      <c r="CE77" s="12" t="s">
        <v>169</v>
      </c>
      <c r="CF77" s="13"/>
      <c r="CG77" s="13"/>
      <c r="CH77" s="13">
        <v>1</v>
      </c>
      <c r="CI77" s="13"/>
      <c r="CJ77" s="13">
        <v>1</v>
      </c>
      <c r="CK77">
        <f t="shared" si="10"/>
        <v>1</v>
      </c>
      <c r="CL77">
        <f t="shared" si="11"/>
        <v>1</v>
      </c>
      <c r="CM77">
        <f t="shared" si="12"/>
        <v>0</v>
      </c>
      <c r="CN77">
        <f t="shared" si="13"/>
        <v>1</v>
      </c>
      <c r="DH77" s="3">
        <v>0.47186498700000001</v>
      </c>
      <c r="DJ77">
        <v>1</v>
      </c>
      <c r="DK77">
        <v>1</v>
      </c>
      <c r="DO77" s="3">
        <v>1.1985182160000001</v>
      </c>
      <c r="DQ77">
        <v>2</v>
      </c>
      <c r="DR77">
        <v>2</v>
      </c>
      <c r="EM77" s="12" t="s">
        <v>199</v>
      </c>
      <c r="EN77" s="27">
        <v>1</v>
      </c>
      <c r="EO77" s="27"/>
      <c r="EP77" s="27"/>
      <c r="EQ77" s="27">
        <v>1</v>
      </c>
      <c r="ER77">
        <f t="shared" si="6"/>
        <v>0</v>
      </c>
      <c r="ES77" t="e">
        <f t="shared" si="7"/>
        <v>#DIV/0!</v>
      </c>
    </row>
    <row r="78" spans="1:149">
      <c r="A78" s="1" t="s">
        <v>224</v>
      </c>
      <c r="B78" t="s">
        <v>219</v>
      </c>
      <c r="C78" t="s">
        <v>225</v>
      </c>
      <c r="D78" t="s">
        <v>226</v>
      </c>
      <c r="E78" t="s">
        <v>227</v>
      </c>
      <c r="F78" t="s">
        <v>228</v>
      </c>
      <c r="G78" t="s">
        <v>23</v>
      </c>
      <c r="H78" t="s">
        <v>23</v>
      </c>
      <c r="I78" t="s">
        <v>23</v>
      </c>
      <c r="J78">
        <v>-1.4657655039999999</v>
      </c>
      <c r="K78" t="s">
        <v>23</v>
      </c>
      <c r="L78">
        <v>0.78623045300000005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s="8" t="s">
        <v>52</v>
      </c>
      <c r="S78" t="s">
        <v>23</v>
      </c>
      <c r="T78" t="s">
        <v>52</v>
      </c>
      <c r="U78" t="s">
        <v>23</v>
      </c>
      <c r="AH78" s="5" t="s">
        <v>153</v>
      </c>
      <c r="AJ78">
        <v>1</v>
      </c>
      <c r="AM78">
        <v>1</v>
      </c>
      <c r="BD78" s="5" t="s">
        <v>170</v>
      </c>
      <c r="BE78">
        <v>1</v>
      </c>
      <c r="BH78">
        <v>1</v>
      </c>
      <c r="BL78" t="s">
        <v>170</v>
      </c>
      <c r="BM78">
        <v>1</v>
      </c>
      <c r="BP78">
        <v>1</v>
      </c>
      <c r="BQ78">
        <f t="shared" si="8"/>
        <v>0</v>
      </c>
      <c r="BR78" t="e">
        <f t="shared" si="9"/>
        <v>#DIV/0!</v>
      </c>
      <c r="BV78" s="5" t="s">
        <v>170</v>
      </c>
      <c r="BY78">
        <v>1</v>
      </c>
      <c r="CA78">
        <v>1</v>
      </c>
      <c r="CE78" s="5" t="s">
        <v>170</v>
      </c>
      <c r="CH78">
        <v>1</v>
      </c>
      <c r="CJ78">
        <v>1</v>
      </c>
      <c r="CK78">
        <f t="shared" si="10"/>
        <v>1</v>
      </c>
      <c r="CL78">
        <f t="shared" si="11"/>
        <v>1</v>
      </c>
      <c r="CM78">
        <f t="shared" si="12"/>
        <v>0</v>
      </c>
      <c r="CN78">
        <f t="shared" si="13"/>
        <v>1</v>
      </c>
      <c r="DH78" s="3">
        <v>0.48631429599999998</v>
      </c>
      <c r="DJ78">
        <v>1</v>
      </c>
      <c r="DK78">
        <v>1</v>
      </c>
      <c r="DO78" s="3">
        <v>1.2460458510000001</v>
      </c>
      <c r="DQ78">
        <v>1</v>
      </c>
      <c r="DR78">
        <v>1</v>
      </c>
      <c r="EM78" s="5" t="s">
        <v>147</v>
      </c>
      <c r="EN78" s="25">
        <v>1</v>
      </c>
      <c r="EO78" s="25"/>
      <c r="EP78" s="25"/>
      <c r="EQ78" s="25">
        <v>1</v>
      </c>
      <c r="ER78">
        <f t="shared" si="6"/>
        <v>0</v>
      </c>
      <c r="ES78" t="e">
        <f t="shared" si="7"/>
        <v>#DIV/0!</v>
      </c>
    </row>
    <row r="79" spans="1:149">
      <c r="A79" t="s">
        <v>229</v>
      </c>
      <c r="B79" t="s">
        <v>219</v>
      </c>
      <c r="C79" t="s">
        <v>220</v>
      </c>
      <c r="D79" t="s">
        <v>230</v>
      </c>
      <c r="E79" t="s">
        <v>231</v>
      </c>
      <c r="F79" t="s">
        <v>232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>
        <v>0.58473218100000002</v>
      </c>
      <c r="M79">
        <v>-0.67994110600000002</v>
      </c>
      <c r="N79" t="s">
        <v>23</v>
      </c>
      <c r="O79" t="s">
        <v>23</v>
      </c>
      <c r="P79" t="s">
        <v>23</v>
      </c>
      <c r="Q79" t="s">
        <v>23</v>
      </c>
      <c r="R79" s="8" t="s">
        <v>52</v>
      </c>
      <c r="S79" t="s">
        <v>23</v>
      </c>
      <c r="T79" t="s">
        <v>52</v>
      </c>
      <c r="U79" t="s">
        <v>23</v>
      </c>
      <c r="AH79" s="4" t="s">
        <v>190</v>
      </c>
      <c r="AJ79">
        <v>1</v>
      </c>
      <c r="AM79">
        <v>1</v>
      </c>
      <c r="BD79" s="4" t="s">
        <v>153</v>
      </c>
      <c r="BE79">
        <v>1</v>
      </c>
      <c r="BH79">
        <v>1</v>
      </c>
      <c r="BL79" t="s">
        <v>153</v>
      </c>
      <c r="BM79">
        <v>1</v>
      </c>
      <c r="BP79">
        <v>1</v>
      </c>
      <c r="BQ79">
        <f t="shared" si="8"/>
        <v>0</v>
      </c>
      <c r="BR79" t="e">
        <f t="shared" si="9"/>
        <v>#DIV/0!</v>
      </c>
      <c r="BV79" s="4" t="s">
        <v>153</v>
      </c>
      <c r="BY79">
        <v>1</v>
      </c>
      <c r="CA79">
        <v>1</v>
      </c>
      <c r="CE79" s="12" t="s">
        <v>153</v>
      </c>
      <c r="CF79" s="13"/>
      <c r="CG79" s="13"/>
      <c r="CH79" s="13">
        <v>1</v>
      </c>
      <c r="CI79" s="13"/>
      <c r="CJ79" s="13">
        <v>1</v>
      </c>
      <c r="CK79">
        <f t="shared" si="10"/>
        <v>1</v>
      </c>
      <c r="CL79">
        <f t="shared" si="11"/>
        <v>1</v>
      </c>
      <c r="CM79">
        <f t="shared" si="12"/>
        <v>0</v>
      </c>
      <c r="CN79">
        <f t="shared" si="13"/>
        <v>1</v>
      </c>
      <c r="DH79" s="3">
        <v>0.52706081400000004</v>
      </c>
      <c r="DJ79">
        <v>1</v>
      </c>
      <c r="DK79">
        <v>1</v>
      </c>
      <c r="DO79" s="3" t="s">
        <v>455</v>
      </c>
      <c r="DP79">
        <v>1</v>
      </c>
      <c r="DQ79">
        <v>42</v>
      </c>
      <c r="DR79">
        <v>43</v>
      </c>
      <c r="DY79">
        <v>22</v>
      </c>
      <c r="EM79" s="12" t="s">
        <v>151</v>
      </c>
      <c r="EN79" s="27">
        <v>2</v>
      </c>
      <c r="EO79" s="27"/>
      <c r="EP79" s="27"/>
      <c r="EQ79" s="27">
        <v>2</v>
      </c>
      <c r="ER79">
        <f t="shared" si="6"/>
        <v>0</v>
      </c>
      <c r="ES79" t="e">
        <f t="shared" si="7"/>
        <v>#DIV/0!</v>
      </c>
    </row>
    <row r="80" spans="1:149">
      <c r="A80" t="s">
        <v>233</v>
      </c>
      <c r="B80" t="s">
        <v>219</v>
      </c>
      <c r="C80" t="s">
        <v>220</v>
      </c>
      <c r="D80" t="s">
        <v>230</v>
      </c>
      <c r="E80" t="s">
        <v>234</v>
      </c>
      <c r="F80" t="s">
        <v>235</v>
      </c>
      <c r="G80">
        <v>0.41448295699999999</v>
      </c>
      <c r="H80" t="s">
        <v>23</v>
      </c>
      <c r="I80" t="s">
        <v>23</v>
      </c>
      <c r="J80">
        <v>-1.464990153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s="8" t="s">
        <v>52</v>
      </c>
      <c r="S80" t="s">
        <v>31</v>
      </c>
      <c r="T80" t="s">
        <v>24</v>
      </c>
      <c r="U80" t="s">
        <v>23</v>
      </c>
      <c r="AH80" s="5" t="s">
        <v>191</v>
      </c>
      <c r="AJ80">
        <v>1</v>
      </c>
      <c r="AM80">
        <v>1</v>
      </c>
      <c r="BD80" s="5" t="s">
        <v>153</v>
      </c>
      <c r="BE80">
        <v>1</v>
      </c>
      <c r="BH80">
        <v>1</v>
      </c>
      <c r="BL80" t="s">
        <v>153</v>
      </c>
      <c r="BM80">
        <v>1</v>
      </c>
      <c r="BP80">
        <v>1</v>
      </c>
      <c r="BQ80">
        <f t="shared" si="8"/>
        <v>0</v>
      </c>
      <c r="BR80" t="e">
        <f t="shared" si="9"/>
        <v>#DIV/0!</v>
      </c>
      <c r="BV80" s="5" t="s">
        <v>153</v>
      </c>
      <c r="BY80">
        <v>1</v>
      </c>
      <c r="CA80">
        <v>1</v>
      </c>
      <c r="CE80" s="5" t="s">
        <v>153</v>
      </c>
      <c r="CH80">
        <v>1</v>
      </c>
      <c r="CJ80">
        <v>1</v>
      </c>
      <c r="CK80">
        <f t="shared" si="10"/>
        <v>1</v>
      </c>
      <c r="CL80">
        <f t="shared" si="11"/>
        <v>1</v>
      </c>
      <c r="CM80">
        <f t="shared" si="12"/>
        <v>0</v>
      </c>
      <c r="CN80">
        <f t="shared" si="13"/>
        <v>1</v>
      </c>
      <c r="DH80" s="3">
        <v>0.56826055499999995</v>
      </c>
      <c r="DJ80">
        <v>1</v>
      </c>
      <c r="DK80">
        <v>1</v>
      </c>
      <c r="DY80">
        <v>23</v>
      </c>
      <c r="EM80" s="5" t="s">
        <v>151</v>
      </c>
      <c r="EN80" s="25">
        <v>2</v>
      </c>
      <c r="EO80" s="25"/>
      <c r="EP80" s="25"/>
      <c r="EQ80" s="25">
        <v>2</v>
      </c>
      <c r="ER80">
        <f t="shared" ref="ER80:ER143" si="14">EQ80-EN80</f>
        <v>0</v>
      </c>
      <c r="ES80" t="e">
        <f t="shared" ref="ES80:ES143" si="15">EP80/ER80</f>
        <v>#DIV/0!</v>
      </c>
    </row>
    <row r="81" spans="1:149">
      <c r="A81" t="s">
        <v>236</v>
      </c>
      <c r="B81" t="s">
        <v>219</v>
      </c>
      <c r="C81" t="s">
        <v>225</v>
      </c>
      <c r="D81" t="s">
        <v>237</v>
      </c>
      <c r="E81" t="s">
        <v>238</v>
      </c>
      <c r="F81" t="s">
        <v>239</v>
      </c>
      <c r="G81" t="s">
        <v>23</v>
      </c>
      <c r="H81" t="s">
        <v>23</v>
      </c>
      <c r="I81" t="s">
        <v>23</v>
      </c>
      <c r="J81" t="s">
        <v>23</v>
      </c>
      <c r="K81" t="s">
        <v>23</v>
      </c>
      <c r="L81" t="s">
        <v>23</v>
      </c>
      <c r="M81">
        <v>1.462337789</v>
      </c>
      <c r="N81" t="s">
        <v>23</v>
      </c>
      <c r="O81" t="s">
        <v>23</v>
      </c>
      <c r="P81" t="s">
        <v>23</v>
      </c>
      <c r="Q81" t="s">
        <v>23</v>
      </c>
      <c r="R81" s="8" t="s">
        <v>31</v>
      </c>
      <c r="S81" t="s">
        <v>23</v>
      </c>
      <c r="T81" t="s">
        <v>31</v>
      </c>
      <c r="U81" t="s">
        <v>23</v>
      </c>
      <c r="AH81" s="4" t="s">
        <v>160</v>
      </c>
      <c r="AJ81">
        <v>1</v>
      </c>
      <c r="AM81">
        <v>1</v>
      </c>
      <c r="BD81" s="4" t="s">
        <v>190</v>
      </c>
      <c r="BE81">
        <v>1</v>
      </c>
      <c r="BH81">
        <v>1</v>
      </c>
      <c r="BL81" t="s">
        <v>190</v>
      </c>
      <c r="BM81">
        <v>1</v>
      </c>
      <c r="BP81">
        <v>1</v>
      </c>
      <c r="BQ81">
        <f t="shared" si="8"/>
        <v>0</v>
      </c>
      <c r="BR81" t="e">
        <f t="shared" si="9"/>
        <v>#DIV/0!</v>
      </c>
      <c r="BV81" s="4" t="s">
        <v>190</v>
      </c>
      <c r="BY81">
        <v>1</v>
      </c>
      <c r="CA81">
        <v>1</v>
      </c>
      <c r="CE81" s="12" t="s">
        <v>190</v>
      </c>
      <c r="CF81" s="13"/>
      <c r="CG81" s="13"/>
      <c r="CH81" s="13">
        <v>1</v>
      </c>
      <c r="CI81" s="13"/>
      <c r="CJ81" s="13">
        <v>1</v>
      </c>
      <c r="CK81">
        <f t="shared" si="10"/>
        <v>1</v>
      </c>
      <c r="CL81">
        <f t="shared" si="11"/>
        <v>1</v>
      </c>
      <c r="CM81">
        <f t="shared" si="12"/>
        <v>0</v>
      </c>
      <c r="CN81">
        <f t="shared" si="13"/>
        <v>1</v>
      </c>
      <c r="DH81" s="3">
        <v>0.591521293</v>
      </c>
      <c r="DJ81">
        <v>1</v>
      </c>
      <c r="DK81">
        <v>1</v>
      </c>
      <c r="DY81">
        <v>42</v>
      </c>
      <c r="EM81" s="12" t="s">
        <v>157</v>
      </c>
      <c r="EN81" s="27">
        <v>4</v>
      </c>
      <c r="EO81" s="27"/>
      <c r="EP81" s="27"/>
      <c r="EQ81" s="27">
        <v>4</v>
      </c>
      <c r="ER81">
        <f t="shared" si="14"/>
        <v>0</v>
      </c>
      <c r="ES81" t="e">
        <f t="shared" si="15"/>
        <v>#DIV/0!</v>
      </c>
    </row>
    <row r="82" spans="1:149">
      <c r="A82" t="s">
        <v>240</v>
      </c>
      <c r="B82" t="s">
        <v>219</v>
      </c>
      <c r="C82" t="s">
        <v>225</v>
      </c>
      <c r="D82" t="s">
        <v>241</v>
      </c>
      <c r="E82" t="s">
        <v>242</v>
      </c>
      <c r="F82" t="s">
        <v>243</v>
      </c>
      <c r="G82" t="s">
        <v>23</v>
      </c>
      <c r="H82" t="s">
        <v>23</v>
      </c>
      <c r="I82" t="s">
        <v>23</v>
      </c>
      <c r="J82">
        <v>0.7387608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s="8" t="s">
        <v>31</v>
      </c>
      <c r="S82" t="s">
        <v>23</v>
      </c>
      <c r="T82" t="s">
        <v>31</v>
      </c>
      <c r="U82" t="s">
        <v>23</v>
      </c>
      <c r="AH82" s="5" t="s">
        <v>161</v>
      </c>
      <c r="AJ82">
        <v>1</v>
      </c>
      <c r="AM82">
        <v>1</v>
      </c>
      <c r="BD82" s="5" t="s">
        <v>191</v>
      </c>
      <c r="BE82">
        <v>1</v>
      </c>
      <c r="BH82">
        <v>1</v>
      </c>
      <c r="BL82" t="s">
        <v>191</v>
      </c>
      <c r="BM82">
        <v>1</v>
      </c>
      <c r="BP82">
        <v>1</v>
      </c>
      <c r="BQ82">
        <f t="shared" si="8"/>
        <v>0</v>
      </c>
      <c r="BR82" t="e">
        <f t="shared" si="9"/>
        <v>#DIV/0!</v>
      </c>
      <c r="BV82" s="5" t="s">
        <v>191</v>
      </c>
      <c r="BY82">
        <v>1</v>
      </c>
      <c r="CA82">
        <v>1</v>
      </c>
      <c r="CE82" s="5" t="s">
        <v>191</v>
      </c>
      <c r="CH82">
        <v>1</v>
      </c>
      <c r="CJ82">
        <v>1</v>
      </c>
      <c r="CK82">
        <f t="shared" si="10"/>
        <v>1</v>
      </c>
      <c r="CL82">
        <f t="shared" si="11"/>
        <v>1</v>
      </c>
      <c r="CM82">
        <f t="shared" si="12"/>
        <v>0</v>
      </c>
      <c r="CN82">
        <f t="shared" si="13"/>
        <v>1</v>
      </c>
      <c r="DH82" s="3">
        <v>0.60369866100000003</v>
      </c>
      <c r="DI82">
        <v>1</v>
      </c>
      <c r="DK82">
        <v>1</v>
      </c>
      <c r="DY82">
        <v>30</v>
      </c>
      <c r="EM82" s="5" t="s">
        <v>158</v>
      </c>
      <c r="EN82" s="25">
        <v>3</v>
      </c>
      <c r="EO82" s="25"/>
      <c r="EP82" s="25"/>
      <c r="EQ82" s="25">
        <v>3</v>
      </c>
      <c r="ER82">
        <f t="shared" si="14"/>
        <v>0</v>
      </c>
      <c r="ES82" t="e">
        <f t="shared" si="15"/>
        <v>#DIV/0!</v>
      </c>
    </row>
    <row r="83" spans="1:149">
      <c r="A83" t="s">
        <v>244</v>
      </c>
      <c r="B83" t="s">
        <v>219</v>
      </c>
      <c r="C83" t="s">
        <v>225</v>
      </c>
      <c r="D83" t="s">
        <v>245</v>
      </c>
      <c r="E83" t="s">
        <v>246</v>
      </c>
      <c r="F83" t="s">
        <v>247</v>
      </c>
      <c r="G83" t="s">
        <v>23</v>
      </c>
      <c r="H83" t="s">
        <v>23</v>
      </c>
      <c r="I83" t="s">
        <v>23</v>
      </c>
      <c r="J83">
        <v>-1.235286181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s="8" t="s">
        <v>24</v>
      </c>
      <c r="S83" t="s">
        <v>23</v>
      </c>
      <c r="T83" t="s">
        <v>24</v>
      </c>
      <c r="U83" t="s">
        <v>23</v>
      </c>
      <c r="AH83" s="4" t="s">
        <v>185</v>
      </c>
      <c r="AI83">
        <v>2</v>
      </c>
      <c r="AM83">
        <v>2</v>
      </c>
      <c r="BD83" s="4" t="s">
        <v>160</v>
      </c>
      <c r="BE83">
        <v>1</v>
      </c>
      <c r="BH83">
        <v>1</v>
      </c>
      <c r="BL83" t="s">
        <v>160</v>
      </c>
      <c r="BM83">
        <v>1</v>
      </c>
      <c r="BP83">
        <v>1</v>
      </c>
      <c r="BQ83">
        <f t="shared" si="8"/>
        <v>0</v>
      </c>
      <c r="BR83" t="e">
        <f t="shared" si="9"/>
        <v>#DIV/0!</v>
      </c>
      <c r="BV83" s="4" t="s">
        <v>160</v>
      </c>
      <c r="BY83">
        <v>1</v>
      </c>
      <c r="CA83">
        <v>1</v>
      </c>
      <c r="CE83" s="12" t="s">
        <v>160</v>
      </c>
      <c r="CF83" s="13"/>
      <c r="CG83" s="13"/>
      <c r="CH83" s="13">
        <v>1</v>
      </c>
      <c r="CI83" s="13"/>
      <c r="CJ83" s="13">
        <v>1</v>
      </c>
      <c r="CK83">
        <f t="shared" si="10"/>
        <v>1</v>
      </c>
      <c r="CL83">
        <f t="shared" si="11"/>
        <v>1</v>
      </c>
      <c r="CM83">
        <f t="shared" si="12"/>
        <v>0</v>
      </c>
      <c r="CN83">
        <f t="shared" si="13"/>
        <v>1</v>
      </c>
      <c r="DH83" s="3">
        <v>0.61675455000000001</v>
      </c>
      <c r="DJ83">
        <v>1</v>
      </c>
      <c r="DK83">
        <v>1</v>
      </c>
      <c r="DY83">
        <f>SUM(DY79:DY82)</f>
        <v>117</v>
      </c>
      <c r="EM83" s="5" t="s">
        <v>195</v>
      </c>
      <c r="EN83" s="25">
        <v>1</v>
      </c>
      <c r="EO83" s="25"/>
      <c r="EP83" s="25"/>
      <c r="EQ83" s="25">
        <v>1</v>
      </c>
      <c r="ER83">
        <f t="shared" si="14"/>
        <v>0</v>
      </c>
      <c r="ES83" t="e">
        <f t="shared" si="15"/>
        <v>#DIV/0!</v>
      </c>
    </row>
    <row r="84" spans="1:149">
      <c r="A84" t="s">
        <v>248</v>
      </c>
      <c r="B84" t="s">
        <v>219</v>
      </c>
      <c r="C84" t="s">
        <v>225</v>
      </c>
      <c r="D84" t="s">
        <v>249</v>
      </c>
      <c r="E84" t="s">
        <v>250</v>
      </c>
      <c r="F84" t="s">
        <v>251</v>
      </c>
      <c r="G84" t="s">
        <v>23</v>
      </c>
      <c r="H84" t="s">
        <v>23</v>
      </c>
      <c r="I84" t="s">
        <v>23</v>
      </c>
      <c r="J84">
        <v>-0.75852810599999998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s="8" t="s">
        <v>24</v>
      </c>
      <c r="S84" t="s">
        <v>23</v>
      </c>
      <c r="T84" t="s">
        <v>24</v>
      </c>
      <c r="U84" t="s">
        <v>23</v>
      </c>
      <c r="AH84" s="5" t="s">
        <v>186</v>
      </c>
      <c r="AI84">
        <v>2</v>
      </c>
      <c r="AM84">
        <v>2</v>
      </c>
      <c r="BD84" s="5" t="s">
        <v>161</v>
      </c>
      <c r="BE84">
        <v>1</v>
      </c>
      <c r="BH84">
        <v>1</v>
      </c>
      <c r="BL84" t="s">
        <v>161</v>
      </c>
      <c r="BM84">
        <v>1</v>
      </c>
      <c r="BP84">
        <v>1</v>
      </c>
      <c r="BQ84">
        <f t="shared" si="8"/>
        <v>0</v>
      </c>
      <c r="BR84" t="e">
        <f t="shared" si="9"/>
        <v>#DIV/0!</v>
      </c>
      <c r="BV84" s="5" t="s">
        <v>161</v>
      </c>
      <c r="BY84">
        <v>1</v>
      </c>
      <c r="CA84">
        <v>1</v>
      </c>
      <c r="CE84" s="5" t="s">
        <v>161</v>
      </c>
      <c r="CH84">
        <v>1</v>
      </c>
      <c r="CJ84">
        <v>1</v>
      </c>
      <c r="CK84">
        <f t="shared" si="10"/>
        <v>1</v>
      </c>
      <c r="CL84">
        <f t="shared" si="11"/>
        <v>1</v>
      </c>
      <c r="CM84">
        <f t="shared" si="12"/>
        <v>0</v>
      </c>
      <c r="CN84">
        <f t="shared" si="13"/>
        <v>1</v>
      </c>
      <c r="DH84" s="3">
        <v>0.63221798799999995</v>
      </c>
      <c r="DJ84">
        <v>1</v>
      </c>
      <c r="DK84">
        <v>1</v>
      </c>
      <c r="EM84" s="12" t="s">
        <v>169</v>
      </c>
      <c r="EN84" s="27">
        <v>1</v>
      </c>
      <c r="EO84" s="27"/>
      <c r="EP84" s="27"/>
      <c r="EQ84" s="27">
        <v>1</v>
      </c>
      <c r="ER84">
        <f t="shared" si="14"/>
        <v>0</v>
      </c>
      <c r="ES84" t="e">
        <f t="shared" si="15"/>
        <v>#DIV/0!</v>
      </c>
    </row>
    <row r="85" spans="1:149">
      <c r="A85" t="s">
        <v>252</v>
      </c>
      <c r="B85" t="s">
        <v>219</v>
      </c>
      <c r="C85" t="s">
        <v>220</v>
      </c>
      <c r="D85" t="s">
        <v>253</v>
      </c>
      <c r="E85" t="s">
        <v>254</v>
      </c>
      <c r="F85" t="s">
        <v>255</v>
      </c>
      <c r="G85">
        <v>-0.40233490100000002</v>
      </c>
      <c r="H85" t="s">
        <v>23</v>
      </c>
      <c r="I85" t="s">
        <v>23</v>
      </c>
      <c r="J85">
        <v>0.33870685699999997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s="8" t="s">
        <v>52</v>
      </c>
      <c r="S85" t="s">
        <v>24</v>
      </c>
      <c r="T85" t="s">
        <v>31</v>
      </c>
      <c r="U85" t="s">
        <v>23</v>
      </c>
      <c r="AH85" s="4" t="s">
        <v>181</v>
      </c>
      <c r="AK85">
        <v>2</v>
      </c>
      <c r="AM85">
        <v>2</v>
      </c>
      <c r="BD85" s="4" t="s">
        <v>185</v>
      </c>
      <c r="BF85">
        <v>2</v>
      </c>
      <c r="BH85">
        <v>2</v>
      </c>
      <c r="BL85" t="s">
        <v>185</v>
      </c>
      <c r="BN85">
        <v>2</v>
      </c>
      <c r="BP85">
        <v>2</v>
      </c>
      <c r="BQ85">
        <f t="shared" si="8"/>
        <v>2</v>
      </c>
      <c r="BR85">
        <f t="shared" si="9"/>
        <v>0</v>
      </c>
      <c r="BV85" s="4" t="s">
        <v>185</v>
      </c>
      <c r="BW85">
        <v>1</v>
      </c>
      <c r="BZ85">
        <v>1</v>
      </c>
      <c r="CA85">
        <v>2</v>
      </c>
      <c r="CE85" s="12" t="s">
        <v>185</v>
      </c>
      <c r="CF85" s="13">
        <v>1</v>
      </c>
      <c r="CG85" s="13"/>
      <c r="CH85" s="13"/>
      <c r="CI85" s="13">
        <v>1</v>
      </c>
      <c r="CJ85" s="13">
        <v>2</v>
      </c>
      <c r="CK85">
        <f t="shared" si="10"/>
        <v>2</v>
      </c>
      <c r="CL85">
        <f t="shared" si="11"/>
        <v>0</v>
      </c>
      <c r="CM85">
        <f t="shared" si="12"/>
        <v>0.5</v>
      </c>
      <c r="CN85">
        <f t="shared" si="13"/>
        <v>0.5</v>
      </c>
      <c r="DH85" s="3">
        <v>0.63576184700000005</v>
      </c>
      <c r="DJ85">
        <v>1</v>
      </c>
      <c r="DK85">
        <v>1</v>
      </c>
      <c r="EM85" s="5" t="s">
        <v>170</v>
      </c>
      <c r="EN85" s="25">
        <v>1</v>
      </c>
      <c r="EO85" s="25"/>
      <c r="EP85" s="25"/>
      <c r="EQ85" s="25">
        <v>1</v>
      </c>
      <c r="ER85">
        <f t="shared" si="14"/>
        <v>0</v>
      </c>
      <c r="ES85" t="e">
        <f t="shared" si="15"/>
        <v>#DIV/0!</v>
      </c>
    </row>
    <row r="86" spans="1:149">
      <c r="A86" t="s">
        <v>256</v>
      </c>
      <c r="B86" t="s">
        <v>219</v>
      </c>
      <c r="C86" t="s">
        <v>220</v>
      </c>
      <c r="D86" t="s">
        <v>253</v>
      </c>
      <c r="E86" t="s">
        <v>254</v>
      </c>
      <c r="F86" t="s">
        <v>255</v>
      </c>
      <c r="G86" t="s">
        <v>23</v>
      </c>
      <c r="H86" t="s">
        <v>23</v>
      </c>
      <c r="I86">
        <v>-0.74329593500000002</v>
      </c>
      <c r="J86">
        <v>-0.88301754499999996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>
        <v>-1.039926288</v>
      </c>
      <c r="Q86">
        <v>-1.588471368</v>
      </c>
      <c r="R86" s="8" t="s">
        <v>24</v>
      </c>
      <c r="S86" t="s">
        <v>24</v>
      </c>
      <c r="T86" t="s">
        <v>24</v>
      </c>
      <c r="U86" t="s">
        <v>24</v>
      </c>
      <c r="AH86" s="5" t="s">
        <v>182</v>
      </c>
      <c r="AK86">
        <v>2</v>
      </c>
      <c r="AM86">
        <v>2</v>
      </c>
      <c r="BD86" s="5" t="s">
        <v>186</v>
      </c>
      <c r="BF86">
        <v>2</v>
      </c>
      <c r="BH86">
        <v>2</v>
      </c>
      <c r="BL86" t="s">
        <v>186</v>
      </c>
      <c r="BN86">
        <v>2</v>
      </c>
      <c r="BP86">
        <v>2</v>
      </c>
      <c r="BQ86">
        <f t="shared" si="8"/>
        <v>2</v>
      </c>
      <c r="BR86">
        <f t="shared" si="9"/>
        <v>0</v>
      </c>
      <c r="BV86" s="5" t="s">
        <v>186</v>
      </c>
      <c r="BW86">
        <v>1</v>
      </c>
      <c r="BZ86">
        <v>1</v>
      </c>
      <c r="CA86">
        <v>2</v>
      </c>
      <c r="CE86" s="5" t="s">
        <v>186</v>
      </c>
      <c r="CF86">
        <v>1</v>
      </c>
      <c r="CI86">
        <v>1</v>
      </c>
      <c r="CJ86">
        <v>2</v>
      </c>
      <c r="CK86">
        <f t="shared" si="10"/>
        <v>2</v>
      </c>
      <c r="CL86">
        <f t="shared" si="11"/>
        <v>0</v>
      </c>
      <c r="CM86">
        <f t="shared" si="12"/>
        <v>0.5</v>
      </c>
      <c r="CN86">
        <f t="shared" si="13"/>
        <v>0.5</v>
      </c>
      <c r="DH86" s="3">
        <v>0.63781257400000002</v>
      </c>
      <c r="DJ86">
        <v>1</v>
      </c>
      <c r="DK86">
        <v>1</v>
      </c>
      <c r="EM86" s="12" t="s">
        <v>153</v>
      </c>
      <c r="EN86" s="27">
        <v>1</v>
      </c>
      <c r="EO86" s="27"/>
      <c r="EP86" s="27"/>
      <c r="EQ86" s="27">
        <v>1</v>
      </c>
      <c r="ER86">
        <f t="shared" si="14"/>
        <v>0</v>
      </c>
      <c r="ES86" t="e">
        <f t="shared" si="15"/>
        <v>#DIV/0!</v>
      </c>
    </row>
    <row r="87" spans="1:149">
      <c r="A87" t="s">
        <v>257</v>
      </c>
      <c r="B87" t="s">
        <v>219</v>
      </c>
      <c r="C87" t="s">
        <v>220</v>
      </c>
      <c r="D87" t="s">
        <v>253</v>
      </c>
      <c r="E87" t="s">
        <v>254</v>
      </c>
      <c r="F87" t="s">
        <v>255</v>
      </c>
      <c r="G87">
        <v>-0.37231974099999998</v>
      </c>
      <c r="H87" t="s">
        <v>23</v>
      </c>
      <c r="I87">
        <v>-0.18332094099999999</v>
      </c>
      <c r="J87">
        <v>0.25638297700000001</v>
      </c>
      <c r="K87" t="s">
        <v>23</v>
      </c>
      <c r="L87">
        <v>-0.159330153</v>
      </c>
      <c r="M87">
        <v>-0.497804527</v>
      </c>
      <c r="N87" t="s">
        <v>23</v>
      </c>
      <c r="O87" t="s">
        <v>23</v>
      </c>
      <c r="P87">
        <v>-0.391366031</v>
      </c>
      <c r="Q87" t="s">
        <v>23</v>
      </c>
      <c r="R87" s="8" t="s">
        <v>52</v>
      </c>
      <c r="S87" t="s">
        <v>24</v>
      </c>
      <c r="T87" t="s">
        <v>52</v>
      </c>
      <c r="U87" t="s">
        <v>24</v>
      </c>
      <c r="AH87" s="4" t="s">
        <v>174</v>
      </c>
      <c r="AJ87">
        <v>1</v>
      </c>
      <c r="AM87">
        <v>1</v>
      </c>
      <c r="BD87" s="4" t="s">
        <v>181</v>
      </c>
      <c r="BE87">
        <v>2</v>
      </c>
      <c r="BH87">
        <v>2</v>
      </c>
      <c r="BL87" t="s">
        <v>181</v>
      </c>
      <c r="BM87">
        <v>2</v>
      </c>
      <c r="BP87">
        <v>2</v>
      </c>
      <c r="BQ87">
        <f t="shared" si="8"/>
        <v>0</v>
      </c>
      <c r="BR87" t="e">
        <f t="shared" si="9"/>
        <v>#DIV/0!</v>
      </c>
      <c r="BV87" s="4" t="s">
        <v>181</v>
      </c>
      <c r="BZ87">
        <v>2</v>
      </c>
      <c r="CA87">
        <v>2</v>
      </c>
      <c r="CE87" s="12" t="s">
        <v>181</v>
      </c>
      <c r="CF87" s="13"/>
      <c r="CG87" s="13"/>
      <c r="CH87" s="13"/>
      <c r="CI87" s="13">
        <v>2</v>
      </c>
      <c r="CJ87" s="13">
        <v>2</v>
      </c>
      <c r="CK87">
        <f t="shared" si="10"/>
        <v>2</v>
      </c>
      <c r="CL87">
        <f t="shared" si="11"/>
        <v>0</v>
      </c>
      <c r="CM87">
        <f t="shared" si="12"/>
        <v>0</v>
      </c>
      <c r="CN87">
        <f t="shared" si="13"/>
        <v>0</v>
      </c>
      <c r="DH87" s="3">
        <v>0.66002708099999996</v>
      </c>
      <c r="DJ87">
        <v>1</v>
      </c>
      <c r="DK87">
        <v>1</v>
      </c>
      <c r="EM87" s="5" t="s">
        <v>153</v>
      </c>
      <c r="EN87" s="25">
        <v>1</v>
      </c>
      <c r="EO87" s="25"/>
      <c r="EP87" s="25"/>
      <c r="EQ87" s="25">
        <v>1</v>
      </c>
      <c r="ER87">
        <f t="shared" si="14"/>
        <v>0</v>
      </c>
      <c r="ES87" t="e">
        <f t="shared" si="15"/>
        <v>#DIV/0!</v>
      </c>
    </row>
    <row r="88" spans="1:149">
      <c r="A88" t="s">
        <v>258</v>
      </c>
      <c r="B88" t="s">
        <v>219</v>
      </c>
      <c r="C88" t="s">
        <v>220</v>
      </c>
      <c r="D88" t="s">
        <v>230</v>
      </c>
      <c r="E88" t="s">
        <v>234</v>
      </c>
      <c r="F88" t="s">
        <v>259</v>
      </c>
      <c r="G88" t="s">
        <v>23</v>
      </c>
      <c r="H88" t="s">
        <v>23</v>
      </c>
      <c r="I88" t="s">
        <v>23</v>
      </c>
      <c r="J88" t="s">
        <v>23</v>
      </c>
      <c r="K88">
        <v>-0.68528737399999995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s="8" t="s">
        <v>24</v>
      </c>
      <c r="S88" t="s">
        <v>23</v>
      </c>
      <c r="T88" t="s">
        <v>24</v>
      </c>
      <c r="U88" t="s">
        <v>23</v>
      </c>
      <c r="AH88" s="5" t="s">
        <v>175</v>
      </c>
      <c r="AJ88">
        <v>1</v>
      </c>
      <c r="AM88">
        <v>1</v>
      </c>
      <c r="BD88" s="5" t="s">
        <v>182</v>
      </c>
      <c r="BE88">
        <v>2</v>
      </c>
      <c r="BH88">
        <v>2</v>
      </c>
      <c r="BL88" t="s">
        <v>182</v>
      </c>
      <c r="BM88">
        <v>2</v>
      </c>
      <c r="BP88">
        <v>2</v>
      </c>
      <c r="BQ88">
        <f t="shared" si="8"/>
        <v>0</v>
      </c>
      <c r="BR88" t="e">
        <f t="shared" si="9"/>
        <v>#DIV/0!</v>
      </c>
      <c r="BV88" s="5" t="s">
        <v>182</v>
      </c>
      <c r="BZ88">
        <v>2</v>
      </c>
      <c r="CA88">
        <v>2</v>
      </c>
      <c r="CE88" s="5" t="s">
        <v>182</v>
      </c>
      <c r="CI88">
        <v>2</v>
      </c>
      <c r="CJ88">
        <v>2</v>
      </c>
      <c r="CK88">
        <f t="shared" si="10"/>
        <v>2</v>
      </c>
      <c r="CL88">
        <f t="shared" si="11"/>
        <v>0</v>
      </c>
      <c r="CM88">
        <f t="shared" si="12"/>
        <v>0</v>
      </c>
      <c r="CN88">
        <f t="shared" si="13"/>
        <v>0</v>
      </c>
      <c r="DH88" s="3">
        <v>0.71869157500000003</v>
      </c>
      <c r="DI88">
        <v>1</v>
      </c>
      <c r="DK88">
        <v>1</v>
      </c>
      <c r="EM88" s="12" t="s">
        <v>190</v>
      </c>
      <c r="EN88" s="27">
        <v>1</v>
      </c>
      <c r="EO88" s="27"/>
      <c r="EP88" s="27"/>
      <c r="EQ88" s="27">
        <v>1</v>
      </c>
      <c r="ER88">
        <f t="shared" si="14"/>
        <v>0</v>
      </c>
      <c r="ES88" t="e">
        <f t="shared" si="15"/>
        <v>#DIV/0!</v>
      </c>
    </row>
    <row r="89" spans="1:149">
      <c r="A89" t="s">
        <v>260</v>
      </c>
      <c r="B89" t="s">
        <v>219</v>
      </c>
      <c r="C89" t="s">
        <v>220</v>
      </c>
      <c r="D89" t="s">
        <v>221</v>
      </c>
      <c r="E89" t="s">
        <v>222</v>
      </c>
      <c r="F89" t="s">
        <v>223</v>
      </c>
      <c r="G89" t="s">
        <v>23</v>
      </c>
      <c r="H89" t="s">
        <v>23</v>
      </c>
      <c r="I89" t="s">
        <v>23</v>
      </c>
      <c r="J89">
        <v>-1.248565975</v>
      </c>
      <c r="K89" t="s">
        <v>23</v>
      </c>
      <c r="L89" t="s">
        <v>23</v>
      </c>
      <c r="M89" t="s">
        <v>23</v>
      </c>
      <c r="N89" t="s">
        <v>23</v>
      </c>
      <c r="O89" t="s">
        <v>23</v>
      </c>
      <c r="P89" t="s">
        <v>23</v>
      </c>
      <c r="Q89" t="s">
        <v>23</v>
      </c>
      <c r="R89" s="8" t="s">
        <v>24</v>
      </c>
      <c r="S89" t="s">
        <v>23</v>
      </c>
      <c r="T89" t="s">
        <v>24</v>
      </c>
      <c r="U89" t="s">
        <v>23</v>
      </c>
      <c r="AH89" s="3" t="s">
        <v>202</v>
      </c>
      <c r="AJ89">
        <v>1</v>
      </c>
      <c r="AM89">
        <v>1</v>
      </c>
      <c r="BD89" s="4" t="s">
        <v>174</v>
      </c>
      <c r="BE89">
        <v>1</v>
      </c>
      <c r="BH89">
        <v>1</v>
      </c>
      <c r="BL89" t="s">
        <v>174</v>
      </c>
      <c r="BM89">
        <v>1</v>
      </c>
      <c r="BP89">
        <v>1</v>
      </c>
      <c r="BQ89">
        <f t="shared" si="8"/>
        <v>0</v>
      </c>
      <c r="BR89" t="e">
        <f t="shared" si="9"/>
        <v>#DIV/0!</v>
      </c>
      <c r="BV89" s="4" t="s">
        <v>174</v>
      </c>
      <c r="BY89">
        <v>1</v>
      </c>
      <c r="CA89">
        <v>1</v>
      </c>
      <c r="CE89" s="12" t="s">
        <v>174</v>
      </c>
      <c r="CF89" s="13"/>
      <c r="CG89" s="13"/>
      <c r="CH89" s="13">
        <v>1</v>
      </c>
      <c r="CI89" s="13"/>
      <c r="CJ89" s="13">
        <v>1</v>
      </c>
      <c r="CK89">
        <f t="shared" si="10"/>
        <v>1</v>
      </c>
      <c r="CL89">
        <f t="shared" si="11"/>
        <v>1</v>
      </c>
      <c r="CM89">
        <f t="shared" si="12"/>
        <v>0</v>
      </c>
      <c r="CN89">
        <f t="shared" si="13"/>
        <v>1</v>
      </c>
      <c r="DH89" s="3">
        <v>0.7387608</v>
      </c>
      <c r="DJ89">
        <v>1</v>
      </c>
      <c r="DK89">
        <v>1</v>
      </c>
      <c r="EM89" s="5" t="s">
        <v>191</v>
      </c>
      <c r="EN89" s="25">
        <v>1</v>
      </c>
      <c r="EO89" s="25"/>
      <c r="EP89" s="25"/>
      <c r="EQ89" s="25">
        <v>1</v>
      </c>
      <c r="ER89">
        <f t="shared" si="14"/>
        <v>0</v>
      </c>
      <c r="ES89" t="e">
        <f t="shared" si="15"/>
        <v>#DIV/0!</v>
      </c>
    </row>
    <row r="90" spans="1:149">
      <c r="A90" t="s">
        <v>261</v>
      </c>
      <c r="B90" t="s">
        <v>219</v>
      </c>
      <c r="C90" t="s">
        <v>225</v>
      </c>
      <c r="D90" t="s">
        <v>226</v>
      </c>
      <c r="E90" t="s">
        <v>227</v>
      </c>
      <c r="F90" t="s">
        <v>262</v>
      </c>
      <c r="G90" t="s">
        <v>23</v>
      </c>
      <c r="H90" t="s">
        <v>23</v>
      </c>
      <c r="I90">
        <v>0.49093623800000002</v>
      </c>
      <c r="J90">
        <v>-0.33381207800000001</v>
      </c>
      <c r="K90">
        <v>0.444538873</v>
      </c>
      <c r="L90" t="s">
        <v>23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s="8" t="s">
        <v>52</v>
      </c>
      <c r="S90" t="s">
        <v>31</v>
      </c>
      <c r="T90" t="s">
        <v>52</v>
      </c>
      <c r="U90" t="s">
        <v>23</v>
      </c>
      <c r="AH90" s="4" t="s">
        <v>205</v>
      </c>
      <c r="AJ90">
        <v>1</v>
      </c>
      <c r="AM90">
        <v>1</v>
      </c>
      <c r="BD90" s="5" t="s">
        <v>175</v>
      </c>
      <c r="BE90">
        <v>1</v>
      </c>
      <c r="BH90">
        <v>1</v>
      </c>
      <c r="BL90" t="s">
        <v>175</v>
      </c>
      <c r="BM90">
        <v>1</v>
      </c>
      <c r="BP90">
        <v>1</v>
      </c>
      <c r="BQ90">
        <f t="shared" si="8"/>
        <v>0</v>
      </c>
      <c r="BR90" t="e">
        <f t="shared" si="9"/>
        <v>#DIV/0!</v>
      </c>
      <c r="BV90" s="5" t="s">
        <v>175</v>
      </c>
      <c r="BY90">
        <v>1</v>
      </c>
      <c r="CA90">
        <v>1</v>
      </c>
      <c r="CE90" s="5" t="s">
        <v>175</v>
      </c>
      <c r="CH90">
        <v>1</v>
      </c>
      <c r="CJ90">
        <v>1</v>
      </c>
      <c r="CK90">
        <f t="shared" si="10"/>
        <v>1</v>
      </c>
      <c r="CL90">
        <f t="shared" si="11"/>
        <v>1</v>
      </c>
      <c r="CM90">
        <f t="shared" si="12"/>
        <v>0</v>
      </c>
      <c r="CN90">
        <f t="shared" si="13"/>
        <v>1</v>
      </c>
      <c r="DH90" s="3">
        <v>0.74597610299999995</v>
      </c>
      <c r="DI90">
        <v>1</v>
      </c>
      <c r="DK90">
        <v>1</v>
      </c>
      <c r="EM90" s="12" t="s">
        <v>160</v>
      </c>
      <c r="EN90" s="27">
        <v>1</v>
      </c>
      <c r="EO90" s="27"/>
      <c r="EP90" s="27"/>
      <c r="EQ90" s="27">
        <v>1</v>
      </c>
      <c r="ER90">
        <f t="shared" si="14"/>
        <v>0</v>
      </c>
      <c r="ES90" t="e">
        <f t="shared" si="15"/>
        <v>#DIV/0!</v>
      </c>
    </row>
    <row r="91" spans="1:149">
      <c r="A91" t="s">
        <v>263</v>
      </c>
      <c r="B91" t="s">
        <v>219</v>
      </c>
      <c r="C91" t="s">
        <v>220</v>
      </c>
      <c r="D91" t="s">
        <v>230</v>
      </c>
      <c r="E91" t="s">
        <v>231</v>
      </c>
      <c r="F91" t="s">
        <v>232</v>
      </c>
      <c r="G91" t="s">
        <v>23</v>
      </c>
      <c r="H91" t="s">
        <v>23</v>
      </c>
      <c r="I91" t="s">
        <v>23</v>
      </c>
      <c r="J91" t="s">
        <v>23</v>
      </c>
      <c r="K91" t="s">
        <v>23</v>
      </c>
      <c r="L91" t="s">
        <v>23</v>
      </c>
      <c r="M91">
        <v>0.38502824499999999</v>
      </c>
      <c r="N91" t="s">
        <v>23</v>
      </c>
      <c r="O91" t="s">
        <v>23</v>
      </c>
      <c r="P91" t="s">
        <v>23</v>
      </c>
      <c r="Q91" t="s">
        <v>23</v>
      </c>
      <c r="R91" s="8" t="s">
        <v>31</v>
      </c>
      <c r="S91" t="s">
        <v>23</v>
      </c>
      <c r="T91" t="s">
        <v>31</v>
      </c>
      <c r="U91" t="s">
        <v>23</v>
      </c>
      <c r="AH91" s="5" t="s">
        <v>206</v>
      </c>
      <c r="AJ91">
        <v>1</v>
      </c>
      <c r="AM91">
        <v>1</v>
      </c>
      <c r="BD91" s="3" t="s">
        <v>202</v>
      </c>
      <c r="BE91">
        <v>1</v>
      </c>
      <c r="BH91">
        <v>1</v>
      </c>
      <c r="BL91" t="s">
        <v>202</v>
      </c>
      <c r="BM91">
        <v>1</v>
      </c>
      <c r="BP91">
        <v>1</v>
      </c>
      <c r="BQ91">
        <f t="shared" si="8"/>
        <v>0</v>
      </c>
      <c r="BR91" t="e">
        <f t="shared" si="9"/>
        <v>#DIV/0!</v>
      </c>
      <c r="BV91" s="3" t="s">
        <v>202</v>
      </c>
      <c r="BY91">
        <v>1</v>
      </c>
      <c r="CA91">
        <v>1</v>
      </c>
      <c r="CE91" s="10" t="s">
        <v>202</v>
      </c>
      <c r="CF91" s="11"/>
      <c r="CG91" s="11"/>
      <c r="CH91" s="11">
        <v>1</v>
      </c>
      <c r="CI91" s="11"/>
      <c r="CJ91" s="11">
        <v>1</v>
      </c>
      <c r="CK91">
        <f t="shared" si="10"/>
        <v>1</v>
      </c>
      <c r="CL91">
        <f t="shared" si="11"/>
        <v>1</v>
      </c>
      <c r="CM91">
        <f t="shared" si="12"/>
        <v>0</v>
      </c>
      <c r="CN91">
        <f t="shared" si="13"/>
        <v>1</v>
      </c>
      <c r="DH91" s="3">
        <v>0.75364367099999996</v>
      </c>
      <c r="DJ91">
        <v>1</v>
      </c>
      <c r="DK91">
        <v>1</v>
      </c>
      <c r="EM91" s="5" t="s">
        <v>161</v>
      </c>
      <c r="EN91" s="25">
        <v>1</v>
      </c>
      <c r="EO91" s="25"/>
      <c r="EP91" s="25"/>
      <c r="EQ91" s="25">
        <v>1</v>
      </c>
      <c r="ER91">
        <f t="shared" si="14"/>
        <v>0</v>
      </c>
      <c r="ES91" t="e">
        <f t="shared" si="15"/>
        <v>#DIV/0!</v>
      </c>
    </row>
    <row r="92" spans="1:149">
      <c r="A92" t="s">
        <v>264</v>
      </c>
      <c r="B92" t="s">
        <v>219</v>
      </c>
      <c r="C92" t="s">
        <v>220</v>
      </c>
      <c r="D92" t="s">
        <v>265</v>
      </c>
      <c r="E92" t="s">
        <v>266</v>
      </c>
      <c r="F92" t="s">
        <v>267</v>
      </c>
      <c r="G92">
        <v>0.35290441299999997</v>
      </c>
      <c r="H92" t="s">
        <v>23</v>
      </c>
      <c r="I92" t="s">
        <v>23</v>
      </c>
      <c r="J92" t="s">
        <v>23</v>
      </c>
      <c r="K92" t="s">
        <v>23</v>
      </c>
      <c r="L92" t="s">
        <v>23</v>
      </c>
      <c r="M92">
        <v>1.038869915</v>
      </c>
      <c r="N92" t="s">
        <v>23</v>
      </c>
      <c r="O92" t="s">
        <v>23</v>
      </c>
      <c r="P92" t="s">
        <v>23</v>
      </c>
      <c r="Q92" t="s">
        <v>23</v>
      </c>
      <c r="R92" s="8" t="s">
        <v>31</v>
      </c>
      <c r="S92" t="s">
        <v>31</v>
      </c>
      <c r="T92" t="s">
        <v>31</v>
      </c>
      <c r="U92" t="s">
        <v>23</v>
      </c>
      <c r="AH92" s="3" t="s">
        <v>208</v>
      </c>
      <c r="AJ92">
        <v>2</v>
      </c>
      <c r="AM92">
        <v>2</v>
      </c>
      <c r="BD92" s="4" t="s">
        <v>205</v>
      </c>
      <c r="BE92">
        <v>1</v>
      </c>
      <c r="BH92">
        <v>1</v>
      </c>
      <c r="BL92" t="s">
        <v>205</v>
      </c>
      <c r="BM92">
        <v>1</v>
      </c>
      <c r="BP92">
        <v>1</v>
      </c>
      <c r="BQ92">
        <f t="shared" si="8"/>
        <v>0</v>
      </c>
      <c r="BR92" t="e">
        <f t="shared" si="9"/>
        <v>#DIV/0!</v>
      </c>
      <c r="BV92" s="4" t="s">
        <v>205</v>
      </c>
      <c r="BY92">
        <v>1</v>
      </c>
      <c r="CA92">
        <v>1</v>
      </c>
      <c r="CE92" s="12" t="s">
        <v>205</v>
      </c>
      <c r="CF92" s="13"/>
      <c r="CG92" s="13"/>
      <c r="CH92" s="13">
        <v>1</v>
      </c>
      <c r="CI92" s="13"/>
      <c r="CJ92" s="13">
        <v>1</v>
      </c>
      <c r="CK92">
        <f t="shared" si="10"/>
        <v>1</v>
      </c>
      <c r="CL92">
        <f t="shared" si="11"/>
        <v>1</v>
      </c>
      <c r="CM92">
        <f t="shared" si="12"/>
        <v>0</v>
      </c>
      <c r="CN92">
        <f t="shared" si="13"/>
        <v>1</v>
      </c>
      <c r="DH92" s="3">
        <v>0.77343719</v>
      </c>
      <c r="DI92">
        <v>1</v>
      </c>
      <c r="DK92">
        <v>1</v>
      </c>
      <c r="EM92" s="12" t="s">
        <v>185</v>
      </c>
      <c r="EN92" s="27">
        <v>2</v>
      </c>
      <c r="EO92" s="27"/>
      <c r="EP92" s="27"/>
      <c r="EQ92" s="27">
        <v>2</v>
      </c>
      <c r="ER92">
        <f t="shared" si="14"/>
        <v>0</v>
      </c>
      <c r="ES92" t="e">
        <f t="shared" si="15"/>
        <v>#DIV/0!</v>
      </c>
    </row>
    <row r="93" spans="1:149">
      <c r="A93" t="s">
        <v>268</v>
      </c>
      <c r="B93" t="s">
        <v>219</v>
      </c>
      <c r="C93" t="s">
        <v>220</v>
      </c>
      <c r="D93" t="s">
        <v>265</v>
      </c>
      <c r="E93" t="s">
        <v>266</v>
      </c>
      <c r="F93" t="s">
        <v>269</v>
      </c>
      <c r="G93" t="s">
        <v>23</v>
      </c>
      <c r="H93" t="s">
        <v>23</v>
      </c>
      <c r="I93" t="s">
        <v>23</v>
      </c>
      <c r="J93" t="s">
        <v>23</v>
      </c>
      <c r="K93">
        <v>-0.71964872300000005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s="8" t="s">
        <v>24</v>
      </c>
      <c r="S93" t="s">
        <v>23</v>
      </c>
      <c r="T93" t="s">
        <v>24</v>
      </c>
      <c r="U93" t="s">
        <v>23</v>
      </c>
      <c r="AH93" s="4" t="s">
        <v>216</v>
      </c>
      <c r="AJ93">
        <v>1</v>
      </c>
      <c r="AM93">
        <v>1</v>
      </c>
      <c r="BD93" s="5" t="s">
        <v>206</v>
      </c>
      <c r="BE93">
        <v>1</v>
      </c>
      <c r="BH93">
        <v>1</v>
      </c>
      <c r="BL93" t="s">
        <v>206</v>
      </c>
      <c r="BM93">
        <v>1</v>
      </c>
      <c r="BP93">
        <v>1</v>
      </c>
      <c r="BQ93">
        <f t="shared" si="8"/>
        <v>0</v>
      </c>
      <c r="BR93" t="e">
        <f t="shared" si="9"/>
        <v>#DIV/0!</v>
      </c>
      <c r="BV93" s="5" t="s">
        <v>206</v>
      </c>
      <c r="BY93">
        <v>1</v>
      </c>
      <c r="CA93">
        <v>1</v>
      </c>
      <c r="CE93" s="5" t="s">
        <v>206</v>
      </c>
      <c r="CH93">
        <v>1</v>
      </c>
      <c r="CJ93">
        <v>1</v>
      </c>
      <c r="CK93">
        <f t="shared" si="10"/>
        <v>1</v>
      </c>
      <c r="CL93">
        <f t="shared" si="11"/>
        <v>1</v>
      </c>
      <c r="CM93">
        <f t="shared" si="12"/>
        <v>0</v>
      </c>
      <c r="CN93">
        <f t="shared" si="13"/>
        <v>1</v>
      </c>
      <c r="DH93" s="3">
        <v>0.97295432599999998</v>
      </c>
      <c r="DJ93">
        <v>1</v>
      </c>
      <c r="DK93">
        <v>1</v>
      </c>
      <c r="EM93" s="5" t="s">
        <v>186</v>
      </c>
      <c r="EN93" s="25">
        <v>2</v>
      </c>
      <c r="EO93" s="25"/>
      <c r="EP93" s="25"/>
      <c r="EQ93" s="25">
        <v>2</v>
      </c>
      <c r="ER93">
        <f t="shared" si="14"/>
        <v>0</v>
      </c>
      <c r="ES93" t="e">
        <f t="shared" si="15"/>
        <v>#DIV/0!</v>
      </c>
    </row>
    <row r="94" spans="1:149">
      <c r="A94" t="s">
        <v>270</v>
      </c>
      <c r="B94" t="s">
        <v>219</v>
      </c>
      <c r="C94" t="s">
        <v>220</v>
      </c>
      <c r="D94" t="s">
        <v>265</v>
      </c>
      <c r="E94" t="s">
        <v>266</v>
      </c>
      <c r="F94" t="s">
        <v>271</v>
      </c>
      <c r="G94" t="s">
        <v>23</v>
      </c>
      <c r="H94" t="s">
        <v>23</v>
      </c>
      <c r="I94" t="s">
        <v>23</v>
      </c>
      <c r="J94" t="s">
        <v>23</v>
      </c>
      <c r="K94">
        <v>-0.54497899500000002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s="8" t="s">
        <v>24</v>
      </c>
      <c r="S94" t="s">
        <v>23</v>
      </c>
      <c r="T94" t="s">
        <v>24</v>
      </c>
      <c r="U94" t="s">
        <v>23</v>
      </c>
      <c r="AH94" s="5" t="s">
        <v>217</v>
      </c>
      <c r="AJ94">
        <v>1</v>
      </c>
      <c r="AM94">
        <v>1</v>
      </c>
      <c r="BD94" s="3" t="s">
        <v>208</v>
      </c>
      <c r="BE94">
        <v>2</v>
      </c>
      <c r="BH94">
        <v>2</v>
      </c>
      <c r="BL94" t="s">
        <v>208</v>
      </c>
      <c r="BM94">
        <v>2</v>
      </c>
      <c r="BP94">
        <v>2</v>
      </c>
      <c r="BQ94">
        <f t="shared" si="8"/>
        <v>0</v>
      </c>
      <c r="BR94" t="e">
        <f t="shared" si="9"/>
        <v>#DIV/0!</v>
      </c>
      <c r="BV94" s="3" t="s">
        <v>208</v>
      </c>
      <c r="BY94">
        <v>2</v>
      </c>
      <c r="CA94">
        <v>2</v>
      </c>
      <c r="CE94" s="10" t="s">
        <v>208</v>
      </c>
      <c r="CF94" s="11"/>
      <c r="CG94" s="11"/>
      <c r="CH94" s="11">
        <v>2</v>
      </c>
      <c r="CI94" s="11"/>
      <c r="CJ94" s="11">
        <v>2</v>
      </c>
      <c r="CK94">
        <f t="shared" si="10"/>
        <v>2</v>
      </c>
      <c r="CL94">
        <f t="shared" si="11"/>
        <v>1</v>
      </c>
      <c r="CM94">
        <f t="shared" si="12"/>
        <v>0</v>
      </c>
      <c r="CN94">
        <f t="shared" si="13"/>
        <v>1</v>
      </c>
      <c r="DH94" s="3">
        <v>1.31168306</v>
      </c>
      <c r="DJ94">
        <v>1</v>
      </c>
      <c r="DK94">
        <v>1</v>
      </c>
      <c r="EM94" s="12" t="s">
        <v>181</v>
      </c>
      <c r="EN94" s="27">
        <v>2</v>
      </c>
      <c r="EO94" s="27"/>
      <c r="EP94" s="27"/>
      <c r="EQ94" s="27">
        <v>2</v>
      </c>
      <c r="ER94">
        <f t="shared" si="14"/>
        <v>0</v>
      </c>
      <c r="ES94" t="e">
        <f t="shared" si="15"/>
        <v>#DIV/0!</v>
      </c>
    </row>
    <row r="95" spans="1:149">
      <c r="A95" t="s">
        <v>272</v>
      </c>
      <c r="B95" t="s">
        <v>219</v>
      </c>
      <c r="C95" t="s">
        <v>220</v>
      </c>
      <c r="D95" t="s">
        <v>230</v>
      </c>
      <c r="E95" t="s">
        <v>273</v>
      </c>
      <c r="F95" t="s">
        <v>274</v>
      </c>
      <c r="G95" t="s">
        <v>23</v>
      </c>
      <c r="H95" t="s">
        <v>23</v>
      </c>
      <c r="I95" t="s">
        <v>23</v>
      </c>
      <c r="J95">
        <v>0.20559080800000001</v>
      </c>
      <c r="K95" t="s">
        <v>23</v>
      </c>
      <c r="L95" t="s">
        <v>23</v>
      </c>
      <c r="M95">
        <v>0.26928689900000002</v>
      </c>
      <c r="N95" t="s">
        <v>23</v>
      </c>
      <c r="O95" t="s">
        <v>23</v>
      </c>
      <c r="P95" t="s">
        <v>23</v>
      </c>
      <c r="Q95" t="s">
        <v>23</v>
      </c>
      <c r="R95" s="8" t="s">
        <v>31</v>
      </c>
      <c r="S95" t="s">
        <v>23</v>
      </c>
      <c r="T95" t="s">
        <v>31</v>
      </c>
      <c r="U95" t="s">
        <v>23</v>
      </c>
      <c r="AH95" s="4" t="s">
        <v>211</v>
      </c>
      <c r="AJ95">
        <v>1</v>
      </c>
      <c r="AM95">
        <v>1</v>
      </c>
      <c r="BD95" s="4" t="s">
        <v>216</v>
      </c>
      <c r="BE95">
        <v>1</v>
      </c>
      <c r="BH95">
        <v>1</v>
      </c>
      <c r="BL95" t="s">
        <v>216</v>
      </c>
      <c r="BM95">
        <v>1</v>
      </c>
      <c r="BP95">
        <v>1</v>
      </c>
      <c r="BQ95">
        <f t="shared" si="8"/>
        <v>0</v>
      </c>
      <c r="BR95" t="e">
        <f t="shared" si="9"/>
        <v>#DIV/0!</v>
      </c>
      <c r="BV95" s="4" t="s">
        <v>216</v>
      </c>
      <c r="BY95">
        <v>1</v>
      </c>
      <c r="CA95">
        <v>1</v>
      </c>
      <c r="CE95" s="12" t="s">
        <v>216</v>
      </c>
      <c r="CF95" s="13"/>
      <c r="CG95" s="13"/>
      <c r="CH95" s="13">
        <v>1</v>
      </c>
      <c r="CI95" s="13"/>
      <c r="CJ95" s="13">
        <v>1</v>
      </c>
      <c r="CK95">
        <f t="shared" si="10"/>
        <v>1</v>
      </c>
      <c r="CL95">
        <f t="shared" si="11"/>
        <v>1</v>
      </c>
      <c r="CM95">
        <f t="shared" si="12"/>
        <v>0</v>
      </c>
      <c r="CN95">
        <f t="shared" si="13"/>
        <v>1</v>
      </c>
      <c r="DH95" s="3" t="s">
        <v>455</v>
      </c>
      <c r="DI95">
        <v>8</v>
      </c>
      <c r="DJ95">
        <v>23</v>
      </c>
      <c r="DK95">
        <v>31</v>
      </c>
      <c r="EM95" s="5" t="s">
        <v>182</v>
      </c>
      <c r="EN95" s="25">
        <v>2</v>
      </c>
      <c r="EO95" s="25"/>
      <c r="EP95" s="25"/>
      <c r="EQ95" s="25">
        <v>2</v>
      </c>
      <c r="ER95">
        <f t="shared" si="14"/>
        <v>0</v>
      </c>
      <c r="ES95" t="e">
        <f t="shared" si="15"/>
        <v>#DIV/0!</v>
      </c>
    </row>
    <row r="96" spans="1:149">
      <c r="A96" s="1" t="s">
        <v>275</v>
      </c>
      <c r="B96" t="s">
        <v>219</v>
      </c>
      <c r="C96" t="s">
        <v>220</v>
      </c>
      <c r="D96" t="s">
        <v>265</v>
      </c>
      <c r="E96" t="s">
        <v>266</v>
      </c>
      <c r="F96" t="s">
        <v>269</v>
      </c>
      <c r="G96" t="s">
        <v>23</v>
      </c>
      <c r="H96" t="s">
        <v>23</v>
      </c>
      <c r="I96" t="s">
        <v>23</v>
      </c>
      <c r="J96">
        <v>-1.465188798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  <c r="P96" t="s">
        <v>23</v>
      </c>
      <c r="Q96" t="s">
        <v>23</v>
      </c>
      <c r="R96" s="8" t="s">
        <v>24</v>
      </c>
      <c r="S96" t="s">
        <v>23</v>
      </c>
      <c r="T96" t="s">
        <v>24</v>
      </c>
      <c r="U96" t="s">
        <v>23</v>
      </c>
      <c r="AH96" s="5" t="s">
        <v>212</v>
      </c>
      <c r="AJ96">
        <v>1</v>
      </c>
      <c r="AM96">
        <v>1</v>
      </c>
      <c r="BD96" s="5" t="s">
        <v>217</v>
      </c>
      <c r="BE96">
        <v>1</v>
      </c>
      <c r="BH96">
        <v>1</v>
      </c>
      <c r="BL96" t="s">
        <v>217</v>
      </c>
      <c r="BM96">
        <v>1</v>
      </c>
      <c r="BP96">
        <v>1</v>
      </c>
      <c r="BQ96">
        <f t="shared" si="8"/>
        <v>0</v>
      </c>
      <c r="BR96" t="e">
        <f t="shared" si="9"/>
        <v>#DIV/0!</v>
      </c>
      <c r="BV96" s="5" t="s">
        <v>217</v>
      </c>
      <c r="BY96">
        <v>1</v>
      </c>
      <c r="CA96">
        <v>1</v>
      </c>
      <c r="CE96" s="5" t="s">
        <v>217</v>
      </c>
      <c r="CH96">
        <v>1</v>
      </c>
      <c r="CJ96">
        <v>1</v>
      </c>
      <c r="CK96">
        <f t="shared" si="10"/>
        <v>1</v>
      </c>
      <c r="CL96">
        <f t="shared" si="11"/>
        <v>1</v>
      </c>
      <c r="CM96">
        <f t="shared" si="12"/>
        <v>0</v>
      </c>
      <c r="CN96">
        <f t="shared" si="13"/>
        <v>1</v>
      </c>
      <c r="DM96">
        <f>23/96</f>
        <v>0.23958333333333334</v>
      </c>
      <c r="EM96" s="12" t="s">
        <v>174</v>
      </c>
      <c r="EN96" s="27">
        <v>1</v>
      </c>
      <c r="EO96" s="27"/>
      <c r="EP96" s="27"/>
      <c r="EQ96" s="27">
        <v>1</v>
      </c>
      <c r="ER96">
        <f t="shared" si="14"/>
        <v>0</v>
      </c>
      <c r="ES96" t="e">
        <f t="shared" si="15"/>
        <v>#DIV/0!</v>
      </c>
    </row>
    <row r="97" spans="1:149">
      <c r="A97" t="s">
        <v>276</v>
      </c>
      <c r="B97" t="s">
        <v>219</v>
      </c>
      <c r="C97" t="s">
        <v>225</v>
      </c>
      <c r="D97" t="s">
        <v>245</v>
      </c>
      <c r="E97" t="s">
        <v>246</v>
      </c>
      <c r="F97" t="s">
        <v>277</v>
      </c>
      <c r="G97" t="s">
        <v>23</v>
      </c>
      <c r="H97" t="s">
        <v>23</v>
      </c>
      <c r="I97">
        <v>0.25962009699999999</v>
      </c>
      <c r="J97" t="s">
        <v>23</v>
      </c>
      <c r="K97">
        <v>0.41407950399999999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s="8" t="s">
        <v>31</v>
      </c>
      <c r="S97" t="s">
        <v>31</v>
      </c>
      <c r="T97" t="s">
        <v>31</v>
      </c>
      <c r="U97" t="s">
        <v>23</v>
      </c>
      <c r="AH97" s="3" t="s">
        <v>219</v>
      </c>
      <c r="AI97">
        <v>23</v>
      </c>
      <c r="AJ97">
        <v>44</v>
      </c>
      <c r="AK97">
        <v>53</v>
      </c>
      <c r="AM97">
        <v>120</v>
      </c>
      <c r="BD97" s="4" t="s">
        <v>211</v>
      </c>
      <c r="BE97">
        <v>1</v>
      </c>
      <c r="BH97">
        <v>1</v>
      </c>
      <c r="BL97" t="s">
        <v>211</v>
      </c>
      <c r="BM97">
        <v>1</v>
      </c>
      <c r="BP97">
        <v>1</v>
      </c>
      <c r="BQ97">
        <f t="shared" si="8"/>
        <v>0</v>
      </c>
      <c r="BR97" t="e">
        <f t="shared" si="9"/>
        <v>#DIV/0!</v>
      </c>
      <c r="BV97" s="4" t="s">
        <v>211</v>
      </c>
      <c r="BY97">
        <v>1</v>
      </c>
      <c r="CA97">
        <v>1</v>
      </c>
      <c r="CE97" s="12" t="s">
        <v>211</v>
      </c>
      <c r="CF97" s="13"/>
      <c r="CG97" s="13"/>
      <c r="CH97" s="13">
        <v>1</v>
      </c>
      <c r="CI97" s="13"/>
      <c r="CJ97" s="13">
        <v>1</v>
      </c>
      <c r="CK97">
        <f t="shared" si="10"/>
        <v>1</v>
      </c>
      <c r="CL97">
        <f t="shared" si="11"/>
        <v>1</v>
      </c>
      <c r="CM97">
        <f t="shared" si="12"/>
        <v>0</v>
      </c>
      <c r="CN97">
        <f t="shared" si="13"/>
        <v>1</v>
      </c>
      <c r="DM97">
        <v>24</v>
      </c>
      <c r="EM97" s="5" t="s">
        <v>175</v>
      </c>
      <c r="EN97" s="25">
        <v>1</v>
      </c>
      <c r="EO97" s="25"/>
      <c r="EP97" s="25"/>
      <c r="EQ97" s="25">
        <v>1</v>
      </c>
      <c r="ER97">
        <f t="shared" si="14"/>
        <v>0</v>
      </c>
      <c r="ES97" t="e">
        <f t="shared" si="15"/>
        <v>#DIV/0!</v>
      </c>
    </row>
    <row r="98" spans="1:149">
      <c r="A98" t="s">
        <v>278</v>
      </c>
      <c r="B98" t="s">
        <v>219</v>
      </c>
      <c r="C98" t="s">
        <v>220</v>
      </c>
      <c r="D98" t="s">
        <v>265</v>
      </c>
      <c r="E98" t="s">
        <v>279</v>
      </c>
      <c r="F98" t="s">
        <v>280</v>
      </c>
      <c r="G98" t="s">
        <v>23</v>
      </c>
      <c r="H98" t="s">
        <v>23</v>
      </c>
      <c r="I98" t="s">
        <v>23</v>
      </c>
      <c r="J98" t="s">
        <v>23</v>
      </c>
      <c r="K98" t="s">
        <v>23</v>
      </c>
      <c r="L98">
        <v>0.90362973000000002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s="8" t="s">
        <v>31</v>
      </c>
      <c r="S98" t="s">
        <v>23</v>
      </c>
      <c r="T98" t="s">
        <v>31</v>
      </c>
      <c r="U98" t="s">
        <v>23</v>
      </c>
      <c r="AH98" s="4" t="s">
        <v>246</v>
      </c>
      <c r="AI98">
        <v>2</v>
      </c>
      <c r="AJ98">
        <v>2</v>
      </c>
      <c r="AK98">
        <v>2</v>
      </c>
      <c r="AM98">
        <v>6</v>
      </c>
      <c r="BD98" s="5" t="s">
        <v>212</v>
      </c>
      <c r="BE98">
        <v>1</v>
      </c>
      <c r="BH98">
        <v>1</v>
      </c>
      <c r="BL98" t="s">
        <v>212</v>
      </c>
      <c r="BM98">
        <v>1</v>
      </c>
      <c r="BP98">
        <v>1</v>
      </c>
      <c r="BQ98">
        <f t="shared" si="8"/>
        <v>0</v>
      </c>
      <c r="BR98" t="e">
        <f t="shared" si="9"/>
        <v>#DIV/0!</v>
      </c>
      <c r="BV98" s="5" t="s">
        <v>212</v>
      </c>
      <c r="BY98">
        <v>1</v>
      </c>
      <c r="CA98">
        <v>1</v>
      </c>
      <c r="CE98" s="5" t="s">
        <v>212</v>
      </c>
      <c r="CH98">
        <v>1</v>
      </c>
      <c r="CJ98">
        <v>1</v>
      </c>
      <c r="CK98">
        <f t="shared" si="10"/>
        <v>1</v>
      </c>
      <c r="CL98">
        <f t="shared" si="11"/>
        <v>1</v>
      </c>
      <c r="CM98">
        <f t="shared" si="12"/>
        <v>0</v>
      </c>
      <c r="CN98">
        <f t="shared" si="13"/>
        <v>1</v>
      </c>
      <c r="EM98" s="10" t="s">
        <v>202</v>
      </c>
      <c r="EN98" s="26">
        <v>1</v>
      </c>
      <c r="EO98" s="26"/>
      <c r="EP98" s="26"/>
      <c r="EQ98" s="26">
        <v>1</v>
      </c>
      <c r="ER98">
        <f t="shared" si="14"/>
        <v>0</v>
      </c>
      <c r="ES98" t="e">
        <f t="shared" si="15"/>
        <v>#DIV/0!</v>
      </c>
    </row>
    <row r="99" spans="1:149">
      <c r="A99" t="s">
        <v>281</v>
      </c>
      <c r="B99" t="s">
        <v>219</v>
      </c>
      <c r="C99" t="s">
        <v>220</v>
      </c>
      <c r="D99" t="s">
        <v>253</v>
      </c>
      <c r="E99" t="s">
        <v>282</v>
      </c>
      <c r="F99" t="s">
        <v>283</v>
      </c>
      <c r="G99" t="s">
        <v>23</v>
      </c>
      <c r="H99" t="s">
        <v>23</v>
      </c>
      <c r="I99">
        <v>-0.10646789600000001</v>
      </c>
      <c r="J99" t="s">
        <v>23</v>
      </c>
      <c r="K99" t="s">
        <v>23</v>
      </c>
      <c r="L99">
        <v>-0.112158276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s="8" t="s">
        <v>24</v>
      </c>
      <c r="S99" t="s">
        <v>24</v>
      </c>
      <c r="T99" t="s">
        <v>24</v>
      </c>
      <c r="U99" t="s">
        <v>23</v>
      </c>
      <c r="AH99" s="5" t="s">
        <v>247</v>
      </c>
      <c r="AI99">
        <v>1</v>
      </c>
      <c r="AJ99">
        <v>1</v>
      </c>
      <c r="AM99">
        <v>2</v>
      </c>
      <c r="BD99" s="3" t="s">
        <v>219</v>
      </c>
      <c r="BE99">
        <v>81</v>
      </c>
      <c r="BF99">
        <v>13</v>
      </c>
      <c r="BG99">
        <v>26</v>
      </c>
      <c r="BH99">
        <v>120</v>
      </c>
      <c r="BL99" t="s">
        <v>219</v>
      </c>
      <c r="BM99">
        <v>81</v>
      </c>
      <c r="BN99">
        <v>13</v>
      </c>
      <c r="BO99">
        <v>26</v>
      </c>
      <c r="BP99">
        <v>120</v>
      </c>
      <c r="BQ99">
        <f t="shared" si="8"/>
        <v>39</v>
      </c>
      <c r="BR99">
        <f t="shared" si="9"/>
        <v>0.66666666666666663</v>
      </c>
      <c r="BV99" s="3" t="s">
        <v>219</v>
      </c>
      <c r="BW99">
        <v>13</v>
      </c>
      <c r="BX99">
        <v>6</v>
      </c>
      <c r="BY99">
        <v>45</v>
      </c>
      <c r="BZ99">
        <v>56</v>
      </c>
      <c r="CA99">
        <v>120</v>
      </c>
      <c r="CE99" s="10" t="s">
        <v>219</v>
      </c>
      <c r="CF99" s="11">
        <v>13</v>
      </c>
      <c r="CG99" s="11">
        <v>6</v>
      </c>
      <c r="CH99" s="11">
        <v>45</v>
      </c>
      <c r="CI99" s="11">
        <v>56</v>
      </c>
      <c r="CJ99" s="11">
        <v>120</v>
      </c>
      <c r="CK99">
        <f t="shared" si="10"/>
        <v>114</v>
      </c>
      <c r="CL99">
        <f t="shared" si="11"/>
        <v>0.39473684210526316</v>
      </c>
      <c r="CM99">
        <f t="shared" si="12"/>
        <v>0.11403508771929824</v>
      </c>
      <c r="CN99">
        <f t="shared" si="13"/>
        <v>0.50877192982456143</v>
      </c>
      <c r="EM99" s="12" t="s">
        <v>205</v>
      </c>
      <c r="EN99" s="27">
        <v>1</v>
      </c>
      <c r="EO99" s="27"/>
      <c r="EP99" s="27"/>
      <c r="EQ99" s="27">
        <v>1</v>
      </c>
      <c r="ER99">
        <f t="shared" si="14"/>
        <v>0</v>
      </c>
      <c r="ES99" t="e">
        <f t="shared" si="15"/>
        <v>#DIV/0!</v>
      </c>
    </row>
    <row r="100" spans="1:149">
      <c r="A100" t="s">
        <v>284</v>
      </c>
      <c r="B100" t="s">
        <v>219</v>
      </c>
      <c r="C100" t="s">
        <v>225</v>
      </c>
      <c r="D100" t="s">
        <v>226</v>
      </c>
      <c r="E100" t="s">
        <v>227</v>
      </c>
      <c r="F100" t="s">
        <v>262</v>
      </c>
      <c r="G100" t="s">
        <v>23</v>
      </c>
      <c r="H100" t="s">
        <v>23</v>
      </c>
      <c r="I100" t="s">
        <v>23</v>
      </c>
      <c r="J100" t="s">
        <v>23</v>
      </c>
      <c r="K100" t="s">
        <v>23</v>
      </c>
      <c r="L100">
        <v>0.80839233499999996</v>
      </c>
      <c r="M100">
        <v>1.530572507</v>
      </c>
      <c r="N100" t="s">
        <v>23</v>
      </c>
      <c r="O100" t="s">
        <v>23</v>
      </c>
      <c r="P100" t="s">
        <v>23</v>
      </c>
      <c r="Q100" t="s">
        <v>23</v>
      </c>
      <c r="R100" s="8" t="s">
        <v>31</v>
      </c>
      <c r="S100" t="s">
        <v>23</v>
      </c>
      <c r="T100" t="s">
        <v>31</v>
      </c>
      <c r="U100" t="s">
        <v>23</v>
      </c>
      <c r="AH100" s="5" t="s">
        <v>420</v>
      </c>
      <c r="AK100">
        <v>1</v>
      </c>
      <c r="AM100">
        <v>1</v>
      </c>
      <c r="BD100" s="4" t="s">
        <v>246</v>
      </c>
      <c r="BE100">
        <v>3</v>
      </c>
      <c r="BF100">
        <v>1</v>
      </c>
      <c r="BG100">
        <v>2</v>
      </c>
      <c r="BH100">
        <v>6</v>
      </c>
      <c r="BL100" s="8" t="s">
        <v>246</v>
      </c>
      <c r="BM100" s="8">
        <v>3</v>
      </c>
      <c r="BN100" s="8">
        <v>1</v>
      </c>
      <c r="BO100" s="8">
        <v>2</v>
      </c>
      <c r="BP100" s="8">
        <v>6</v>
      </c>
      <c r="BQ100" s="8">
        <f t="shared" si="8"/>
        <v>3</v>
      </c>
      <c r="BR100" s="8">
        <f t="shared" si="9"/>
        <v>0.66666666666666663</v>
      </c>
      <c r="BV100" s="4" t="s">
        <v>246</v>
      </c>
      <c r="BY100">
        <v>3</v>
      </c>
      <c r="BZ100">
        <v>3</v>
      </c>
      <c r="CA100">
        <v>6</v>
      </c>
      <c r="CE100" s="21" t="s">
        <v>246</v>
      </c>
      <c r="CF100" s="22"/>
      <c r="CG100" s="22"/>
      <c r="CH100" s="22">
        <v>3</v>
      </c>
      <c r="CI100" s="22">
        <v>3</v>
      </c>
      <c r="CJ100" s="22">
        <v>6</v>
      </c>
      <c r="CK100" s="20">
        <f t="shared" si="10"/>
        <v>6</v>
      </c>
      <c r="CL100" s="20">
        <f t="shared" si="11"/>
        <v>0.5</v>
      </c>
      <c r="CM100" s="20">
        <f t="shared" si="12"/>
        <v>0</v>
      </c>
      <c r="CN100" s="20">
        <f t="shared" si="13"/>
        <v>0.5</v>
      </c>
      <c r="DJ100">
        <f>31+23+8</f>
        <v>62</v>
      </c>
      <c r="EM100" s="5" t="s">
        <v>206</v>
      </c>
      <c r="EN100" s="25">
        <v>1</v>
      </c>
      <c r="EO100" s="25"/>
      <c r="EP100" s="25"/>
      <c r="EQ100" s="25">
        <v>1</v>
      </c>
      <c r="ER100">
        <f t="shared" si="14"/>
        <v>0</v>
      </c>
      <c r="ES100" t="e">
        <f t="shared" si="15"/>
        <v>#DIV/0!</v>
      </c>
    </row>
    <row r="101" spans="1:149">
      <c r="A101" t="s">
        <v>285</v>
      </c>
      <c r="B101" t="s">
        <v>219</v>
      </c>
      <c r="C101" t="s">
        <v>225</v>
      </c>
      <c r="D101" t="s">
        <v>249</v>
      </c>
      <c r="E101" t="s">
        <v>250</v>
      </c>
      <c r="F101" t="s">
        <v>286</v>
      </c>
      <c r="G101" t="s">
        <v>23</v>
      </c>
      <c r="H101" t="s">
        <v>23</v>
      </c>
      <c r="I101">
        <v>-0.28292947000000002</v>
      </c>
      <c r="J101">
        <v>-0.34075141399999997</v>
      </c>
      <c r="K101" t="s">
        <v>23</v>
      </c>
      <c r="L101" t="s">
        <v>23</v>
      </c>
      <c r="M101">
        <v>-0.30614697400000002</v>
      </c>
      <c r="N101" t="s">
        <v>23</v>
      </c>
      <c r="O101" t="s">
        <v>23</v>
      </c>
      <c r="P101">
        <v>-1.4820136209999999</v>
      </c>
      <c r="Q101" t="s">
        <v>23</v>
      </c>
      <c r="R101" s="8" t="s">
        <v>24</v>
      </c>
      <c r="S101" t="s">
        <v>24</v>
      </c>
      <c r="T101" t="s">
        <v>24</v>
      </c>
      <c r="U101" t="s">
        <v>24</v>
      </c>
      <c r="AH101" s="5" t="s">
        <v>347</v>
      </c>
      <c r="AI101">
        <v>1</v>
      </c>
      <c r="AM101">
        <v>1</v>
      </c>
      <c r="BD101" s="5" t="s">
        <v>247</v>
      </c>
      <c r="BE101">
        <v>1</v>
      </c>
      <c r="BF101">
        <v>1</v>
      </c>
      <c r="BH101">
        <v>2</v>
      </c>
      <c r="BL101" t="s">
        <v>247</v>
      </c>
      <c r="BM101">
        <v>1</v>
      </c>
      <c r="BN101">
        <v>1</v>
      </c>
      <c r="BP101">
        <v>2</v>
      </c>
      <c r="BQ101">
        <f t="shared" si="8"/>
        <v>1</v>
      </c>
      <c r="BR101">
        <f t="shared" si="9"/>
        <v>0</v>
      </c>
      <c r="BV101" s="5" t="s">
        <v>247</v>
      </c>
      <c r="BY101">
        <v>1</v>
      </c>
      <c r="BZ101">
        <v>1</v>
      </c>
      <c r="CA101">
        <v>2</v>
      </c>
      <c r="CE101" s="17" t="s">
        <v>247</v>
      </c>
      <c r="CF101" s="18"/>
      <c r="CG101" s="18"/>
      <c r="CH101" s="18">
        <v>1</v>
      </c>
      <c r="CI101" s="18">
        <v>1</v>
      </c>
      <c r="CJ101" s="18">
        <v>2</v>
      </c>
      <c r="CK101" s="18">
        <f t="shared" si="10"/>
        <v>2</v>
      </c>
      <c r="CL101" s="18">
        <f t="shared" si="11"/>
        <v>0.5</v>
      </c>
      <c r="CM101">
        <f t="shared" si="12"/>
        <v>0</v>
      </c>
      <c r="CN101">
        <f t="shared" si="13"/>
        <v>0.5</v>
      </c>
      <c r="EM101" s="10" t="s">
        <v>208</v>
      </c>
      <c r="EN101" s="26">
        <v>2</v>
      </c>
      <c r="EO101" s="26"/>
      <c r="EP101" s="26"/>
      <c r="EQ101" s="26">
        <v>2</v>
      </c>
      <c r="ER101">
        <f t="shared" si="14"/>
        <v>0</v>
      </c>
      <c r="ES101" t="e">
        <f t="shared" si="15"/>
        <v>#DIV/0!</v>
      </c>
    </row>
    <row r="102" spans="1:149">
      <c r="A102" t="s">
        <v>287</v>
      </c>
      <c r="B102" t="s">
        <v>219</v>
      </c>
      <c r="C102" t="s">
        <v>225</v>
      </c>
      <c r="D102" t="s">
        <v>226</v>
      </c>
      <c r="E102" t="s">
        <v>227</v>
      </c>
      <c r="F102" t="s">
        <v>288</v>
      </c>
      <c r="G102" t="s">
        <v>23</v>
      </c>
      <c r="H102" t="s">
        <v>23</v>
      </c>
      <c r="I102" t="s">
        <v>23</v>
      </c>
      <c r="J102" t="s">
        <v>23</v>
      </c>
      <c r="K102">
        <v>0.56487057100000004</v>
      </c>
      <c r="L102">
        <v>0.56732205099999999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s="8" t="s">
        <v>31</v>
      </c>
      <c r="S102" t="s">
        <v>23</v>
      </c>
      <c r="T102" t="s">
        <v>31</v>
      </c>
      <c r="U102" t="s">
        <v>23</v>
      </c>
      <c r="AH102" s="5" t="s">
        <v>295</v>
      </c>
      <c r="AJ102">
        <v>1</v>
      </c>
      <c r="AM102">
        <v>1</v>
      </c>
      <c r="BD102" s="5" t="s">
        <v>420</v>
      </c>
      <c r="BE102">
        <v>1</v>
      </c>
      <c r="BH102">
        <v>1</v>
      </c>
      <c r="BL102" t="s">
        <v>420</v>
      </c>
      <c r="BM102">
        <v>1</v>
      </c>
      <c r="BP102">
        <v>1</v>
      </c>
      <c r="BQ102">
        <f t="shared" si="8"/>
        <v>0</v>
      </c>
      <c r="BR102" t="e">
        <f t="shared" si="9"/>
        <v>#DIV/0!</v>
      </c>
      <c r="BV102" s="5" t="s">
        <v>420</v>
      </c>
      <c r="BZ102">
        <v>1</v>
      </c>
      <c r="CA102">
        <v>1</v>
      </c>
      <c r="CE102" s="17" t="s">
        <v>420</v>
      </c>
      <c r="CF102" s="18"/>
      <c r="CG102" s="18"/>
      <c r="CH102" s="18"/>
      <c r="CI102" s="18">
        <v>1</v>
      </c>
      <c r="CJ102" s="18">
        <v>1</v>
      </c>
      <c r="CK102" s="18">
        <f t="shared" si="10"/>
        <v>1</v>
      </c>
      <c r="CL102" s="18">
        <f t="shared" si="11"/>
        <v>0</v>
      </c>
      <c r="CM102">
        <f t="shared" si="12"/>
        <v>0</v>
      </c>
      <c r="CN102">
        <f t="shared" si="13"/>
        <v>0</v>
      </c>
      <c r="EM102" s="12" t="s">
        <v>216</v>
      </c>
      <c r="EN102" s="27">
        <v>1</v>
      </c>
      <c r="EO102" s="27"/>
      <c r="EP102" s="27"/>
      <c r="EQ102" s="27">
        <v>1</v>
      </c>
      <c r="ER102">
        <f t="shared" si="14"/>
        <v>0</v>
      </c>
      <c r="ES102" t="e">
        <f t="shared" si="15"/>
        <v>#DIV/0!</v>
      </c>
    </row>
    <row r="103" spans="1:149">
      <c r="A103" t="s">
        <v>289</v>
      </c>
      <c r="B103" t="s">
        <v>219</v>
      </c>
      <c r="C103" t="s">
        <v>220</v>
      </c>
      <c r="D103" t="s">
        <v>230</v>
      </c>
      <c r="E103" t="s">
        <v>231</v>
      </c>
      <c r="F103" t="s">
        <v>232</v>
      </c>
      <c r="G103" t="s">
        <v>23</v>
      </c>
      <c r="H103" t="s">
        <v>23</v>
      </c>
      <c r="I103" t="s">
        <v>23</v>
      </c>
      <c r="J103" t="s">
        <v>23</v>
      </c>
      <c r="K103">
        <v>-0.86850209199999995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s="8" t="s">
        <v>24</v>
      </c>
      <c r="S103" t="s">
        <v>23</v>
      </c>
      <c r="T103" t="s">
        <v>24</v>
      </c>
      <c r="U103" t="s">
        <v>23</v>
      </c>
      <c r="AH103" s="5" t="s">
        <v>277</v>
      </c>
      <c r="AK103">
        <v>1</v>
      </c>
      <c r="AM103">
        <v>1</v>
      </c>
      <c r="BD103" s="5" t="s">
        <v>347</v>
      </c>
      <c r="BG103">
        <v>1</v>
      </c>
      <c r="BH103">
        <v>1</v>
      </c>
      <c r="BL103" t="s">
        <v>347</v>
      </c>
      <c r="BO103">
        <v>1</v>
      </c>
      <c r="BP103">
        <v>1</v>
      </c>
      <c r="BQ103">
        <f t="shared" si="8"/>
        <v>1</v>
      </c>
      <c r="BR103">
        <f t="shared" si="9"/>
        <v>1</v>
      </c>
      <c r="BV103" s="5" t="s">
        <v>347</v>
      </c>
      <c r="BY103">
        <v>1</v>
      </c>
      <c r="CA103">
        <v>1</v>
      </c>
      <c r="CE103" s="17" t="s">
        <v>347</v>
      </c>
      <c r="CF103" s="18"/>
      <c r="CG103" s="18"/>
      <c r="CH103" s="18">
        <v>1</v>
      </c>
      <c r="CI103" s="18"/>
      <c r="CJ103" s="18">
        <v>1</v>
      </c>
      <c r="CK103" s="18">
        <f t="shared" si="10"/>
        <v>1</v>
      </c>
      <c r="CL103" s="18">
        <f t="shared" si="11"/>
        <v>1</v>
      </c>
      <c r="CM103">
        <f t="shared" si="12"/>
        <v>0</v>
      </c>
      <c r="CN103">
        <f t="shared" si="13"/>
        <v>1</v>
      </c>
      <c r="EM103" s="5" t="s">
        <v>217</v>
      </c>
      <c r="EN103" s="25">
        <v>1</v>
      </c>
      <c r="EO103" s="25"/>
      <c r="EP103" s="25"/>
      <c r="EQ103" s="25">
        <v>1</v>
      </c>
      <c r="ER103">
        <f t="shared" si="14"/>
        <v>0</v>
      </c>
      <c r="ES103" t="e">
        <f t="shared" si="15"/>
        <v>#DIV/0!</v>
      </c>
    </row>
    <row r="104" spans="1:149">
      <c r="A104" t="s">
        <v>290</v>
      </c>
      <c r="B104" t="s">
        <v>219</v>
      </c>
      <c r="C104" t="s">
        <v>225</v>
      </c>
      <c r="D104" t="s">
        <v>249</v>
      </c>
      <c r="E104" t="s">
        <v>291</v>
      </c>
      <c r="F104" t="s">
        <v>292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23</v>
      </c>
      <c r="O104">
        <v>0.58294425599999999</v>
      </c>
      <c r="P104" t="s">
        <v>23</v>
      </c>
      <c r="Q104" t="s">
        <v>23</v>
      </c>
      <c r="R104" s="8" t="s">
        <v>31</v>
      </c>
      <c r="S104" t="s">
        <v>23</v>
      </c>
      <c r="T104" t="s">
        <v>23</v>
      </c>
      <c r="U104" s="8" t="s">
        <v>31</v>
      </c>
      <c r="V104" t="s">
        <v>501</v>
      </c>
      <c r="AH104" s="4" t="s">
        <v>343</v>
      </c>
      <c r="AJ104">
        <v>2</v>
      </c>
      <c r="AK104">
        <v>2</v>
      </c>
      <c r="AM104">
        <v>4</v>
      </c>
      <c r="BD104" s="5" t="s">
        <v>295</v>
      </c>
      <c r="BE104">
        <v>1</v>
      </c>
      <c r="BH104">
        <v>1</v>
      </c>
      <c r="BL104" t="s">
        <v>295</v>
      </c>
      <c r="BM104">
        <v>1</v>
      </c>
      <c r="BP104">
        <v>1</v>
      </c>
      <c r="BQ104">
        <f t="shared" si="8"/>
        <v>0</v>
      </c>
      <c r="BR104" t="e">
        <f t="shared" si="9"/>
        <v>#DIV/0!</v>
      </c>
      <c r="BV104" s="5" t="s">
        <v>295</v>
      </c>
      <c r="BY104">
        <v>1</v>
      </c>
      <c r="CA104">
        <v>1</v>
      </c>
      <c r="CE104" s="17" t="s">
        <v>295</v>
      </c>
      <c r="CF104" s="18"/>
      <c r="CG104" s="18"/>
      <c r="CH104" s="18">
        <v>1</v>
      </c>
      <c r="CI104" s="18"/>
      <c r="CJ104" s="18">
        <v>1</v>
      </c>
      <c r="CK104" s="18">
        <f t="shared" si="10"/>
        <v>1</v>
      </c>
      <c r="CL104" s="18">
        <f t="shared" si="11"/>
        <v>1</v>
      </c>
      <c r="CM104">
        <f t="shared" si="12"/>
        <v>0</v>
      </c>
      <c r="CN104">
        <f t="shared" si="13"/>
        <v>1</v>
      </c>
      <c r="EM104" s="12" t="s">
        <v>211</v>
      </c>
      <c r="EN104" s="27">
        <v>1</v>
      </c>
      <c r="EO104" s="27"/>
      <c r="EP104" s="27"/>
      <c r="EQ104" s="27">
        <v>1</v>
      </c>
      <c r="ER104">
        <f t="shared" si="14"/>
        <v>0</v>
      </c>
      <c r="ES104" t="e">
        <f t="shared" si="15"/>
        <v>#DIV/0!</v>
      </c>
    </row>
    <row r="105" spans="1:149">
      <c r="A105" t="s">
        <v>293</v>
      </c>
      <c r="B105" t="s">
        <v>219</v>
      </c>
      <c r="C105" t="s">
        <v>225</v>
      </c>
      <c r="D105" t="s">
        <v>249</v>
      </c>
      <c r="E105" t="s">
        <v>291</v>
      </c>
      <c r="F105" t="s">
        <v>292</v>
      </c>
      <c r="G105" t="s">
        <v>23</v>
      </c>
      <c r="H105" t="s">
        <v>23</v>
      </c>
      <c r="I105" t="s">
        <v>23</v>
      </c>
      <c r="J105" t="s">
        <v>23</v>
      </c>
      <c r="K105">
        <v>0.63188491000000002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s="8" t="s">
        <v>31</v>
      </c>
      <c r="S105" t="s">
        <v>23</v>
      </c>
      <c r="T105" t="s">
        <v>31</v>
      </c>
      <c r="U105" t="s">
        <v>23</v>
      </c>
      <c r="AH105" s="5" t="s">
        <v>344</v>
      </c>
      <c r="AK105">
        <v>1</v>
      </c>
      <c r="AM105">
        <v>1</v>
      </c>
      <c r="BD105" s="5" t="s">
        <v>277</v>
      </c>
      <c r="BG105">
        <v>1</v>
      </c>
      <c r="BH105">
        <v>1</v>
      </c>
      <c r="BL105" t="s">
        <v>277</v>
      </c>
      <c r="BO105">
        <v>1</v>
      </c>
      <c r="BP105">
        <v>1</v>
      </c>
      <c r="BQ105">
        <f t="shared" si="8"/>
        <v>1</v>
      </c>
      <c r="BR105">
        <f t="shared" si="9"/>
        <v>1</v>
      </c>
      <c r="BV105" s="5" t="s">
        <v>277</v>
      </c>
      <c r="BZ105">
        <v>1</v>
      </c>
      <c r="CA105">
        <v>1</v>
      </c>
      <c r="CE105" s="17" t="s">
        <v>277</v>
      </c>
      <c r="CF105" s="18"/>
      <c r="CG105" s="18"/>
      <c r="CH105" s="18"/>
      <c r="CI105" s="18">
        <v>1</v>
      </c>
      <c r="CJ105" s="18">
        <v>1</v>
      </c>
      <c r="CK105" s="18">
        <f t="shared" si="10"/>
        <v>1</v>
      </c>
      <c r="CL105" s="18">
        <f t="shared" si="11"/>
        <v>0</v>
      </c>
      <c r="CM105">
        <f t="shared" si="12"/>
        <v>0</v>
      </c>
      <c r="CN105">
        <f t="shared" si="13"/>
        <v>0</v>
      </c>
      <c r="EM105" s="5" t="s">
        <v>212</v>
      </c>
      <c r="EN105" s="25">
        <v>1</v>
      </c>
      <c r="EO105" s="25"/>
      <c r="EP105" s="25"/>
      <c r="EQ105" s="25">
        <v>1</v>
      </c>
      <c r="ER105">
        <f t="shared" si="14"/>
        <v>0</v>
      </c>
      <c r="ES105" t="e">
        <f t="shared" si="15"/>
        <v>#DIV/0!</v>
      </c>
    </row>
    <row r="106" spans="1:149">
      <c r="A106" t="s">
        <v>294</v>
      </c>
      <c r="B106" t="s">
        <v>219</v>
      </c>
      <c r="C106" t="s">
        <v>225</v>
      </c>
      <c r="D106" t="s">
        <v>245</v>
      </c>
      <c r="E106" t="s">
        <v>246</v>
      </c>
      <c r="F106" t="s">
        <v>295</v>
      </c>
      <c r="G106" t="s">
        <v>23</v>
      </c>
      <c r="H106" t="s">
        <v>23</v>
      </c>
      <c r="I106" t="s">
        <v>23</v>
      </c>
      <c r="J106">
        <v>-1.4821143809999999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s="8" t="s">
        <v>24</v>
      </c>
      <c r="S106" t="s">
        <v>23</v>
      </c>
      <c r="T106" t="s">
        <v>24</v>
      </c>
      <c r="U106" t="s">
        <v>23</v>
      </c>
      <c r="AH106" s="5" t="s">
        <v>399</v>
      </c>
      <c r="AJ106">
        <v>1</v>
      </c>
      <c r="AM106">
        <v>1</v>
      </c>
      <c r="BD106" s="4" t="s">
        <v>343</v>
      </c>
      <c r="BE106">
        <v>3</v>
      </c>
      <c r="BG106">
        <v>1</v>
      </c>
      <c r="BH106">
        <v>4</v>
      </c>
      <c r="BL106" t="s">
        <v>343</v>
      </c>
      <c r="BM106">
        <v>3</v>
      </c>
      <c r="BO106">
        <v>1</v>
      </c>
      <c r="BP106">
        <v>4</v>
      </c>
      <c r="BQ106">
        <f t="shared" si="8"/>
        <v>1</v>
      </c>
      <c r="BR106">
        <f t="shared" si="9"/>
        <v>1</v>
      </c>
      <c r="BV106" s="4" t="s">
        <v>343</v>
      </c>
      <c r="BX106">
        <v>1</v>
      </c>
      <c r="BY106">
        <v>2</v>
      </c>
      <c r="BZ106">
        <v>1</v>
      </c>
      <c r="CA106">
        <v>4</v>
      </c>
      <c r="CE106" s="21" t="s">
        <v>343</v>
      </c>
      <c r="CF106" s="22"/>
      <c r="CG106" s="22">
        <v>1</v>
      </c>
      <c r="CH106" s="22">
        <v>2</v>
      </c>
      <c r="CI106" s="22">
        <v>1</v>
      </c>
      <c r="CJ106" s="22">
        <v>4</v>
      </c>
      <c r="CK106" s="20">
        <f t="shared" si="10"/>
        <v>3</v>
      </c>
      <c r="CL106" s="20">
        <f t="shared" si="11"/>
        <v>0.66666666666666663</v>
      </c>
      <c r="CM106" s="20">
        <f t="shared" si="12"/>
        <v>0</v>
      </c>
      <c r="CN106" s="20">
        <f t="shared" si="13"/>
        <v>0.66666666666666663</v>
      </c>
      <c r="EM106" s="10" t="s">
        <v>219</v>
      </c>
      <c r="EN106" s="26">
        <v>104</v>
      </c>
      <c r="EO106" s="26">
        <v>14</v>
      </c>
      <c r="EP106" s="26">
        <v>2</v>
      </c>
      <c r="EQ106" s="26">
        <v>120</v>
      </c>
      <c r="ER106">
        <f t="shared" si="14"/>
        <v>16</v>
      </c>
      <c r="ES106">
        <f t="shared" si="15"/>
        <v>0.125</v>
      </c>
    </row>
    <row r="107" spans="1:149">
      <c r="A107" t="s">
        <v>296</v>
      </c>
      <c r="B107" t="s">
        <v>219</v>
      </c>
      <c r="C107" t="s">
        <v>225</v>
      </c>
      <c r="D107" t="s">
        <v>226</v>
      </c>
      <c r="E107" t="s">
        <v>227</v>
      </c>
      <c r="F107" t="s">
        <v>297</v>
      </c>
      <c r="G107">
        <v>0.43194308799999998</v>
      </c>
      <c r="H107" t="s">
        <v>23</v>
      </c>
      <c r="I107" t="s">
        <v>23</v>
      </c>
      <c r="J107">
        <v>-1.4771587859999999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s="8" t="s">
        <v>52</v>
      </c>
      <c r="S107" t="s">
        <v>31</v>
      </c>
      <c r="T107" t="s">
        <v>24</v>
      </c>
      <c r="U107" t="s">
        <v>23</v>
      </c>
      <c r="AH107" s="5" t="s">
        <v>384</v>
      </c>
      <c r="AJ107">
        <v>1</v>
      </c>
      <c r="AM107">
        <v>1</v>
      </c>
      <c r="BD107" s="5" t="s">
        <v>344</v>
      </c>
      <c r="BE107">
        <v>1</v>
      </c>
      <c r="BH107">
        <v>1</v>
      </c>
      <c r="BL107" t="s">
        <v>344</v>
      </c>
      <c r="BM107">
        <v>1</v>
      </c>
      <c r="BP107">
        <v>1</v>
      </c>
      <c r="BQ107">
        <f t="shared" si="8"/>
        <v>0</v>
      </c>
      <c r="BR107" t="e">
        <f t="shared" si="9"/>
        <v>#DIV/0!</v>
      </c>
      <c r="BV107" s="5" t="s">
        <v>344</v>
      </c>
      <c r="BZ107">
        <v>1</v>
      </c>
      <c r="CA107">
        <v>1</v>
      </c>
      <c r="CE107" s="5" t="s">
        <v>344</v>
      </c>
      <c r="CI107">
        <v>1</v>
      </c>
      <c r="CJ107">
        <v>1</v>
      </c>
      <c r="CK107">
        <f t="shared" si="10"/>
        <v>1</v>
      </c>
      <c r="CL107">
        <f t="shared" si="11"/>
        <v>0</v>
      </c>
      <c r="CM107">
        <f t="shared" si="12"/>
        <v>0</v>
      </c>
      <c r="CN107">
        <f t="shared" si="13"/>
        <v>0</v>
      </c>
      <c r="EM107" s="12" t="s">
        <v>246</v>
      </c>
      <c r="EN107" s="27">
        <v>6</v>
      </c>
      <c r="EO107" s="27"/>
      <c r="EP107" s="27"/>
      <c r="EQ107" s="27">
        <v>6</v>
      </c>
      <c r="ER107">
        <f t="shared" si="14"/>
        <v>0</v>
      </c>
      <c r="ES107" t="e">
        <f t="shared" si="15"/>
        <v>#DIV/0!</v>
      </c>
    </row>
    <row r="108" spans="1:149">
      <c r="A108" t="s">
        <v>298</v>
      </c>
      <c r="B108" t="s">
        <v>219</v>
      </c>
      <c r="C108" t="s">
        <v>220</v>
      </c>
      <c r="D108" t="s">
        <v>221</v>
      </c>
      <c r="E108" t="s">
        <v>222</v>
      </c>
      <c r="F108" t="s">
        <v>251</v>
      </c>
      <c r="G108" t="s">
        <v>23</v>
      </c>
      <c r="H108" t="s">
        <v>23</v>
      </c>
      <c r="I108">
        <v>0.25962009699999999</v>
      </c>
      <c r="J108" t="s">
        <v>23</v>
      </c>
      <c r="K108">
        <v>0.41407950399999999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s="8" t="s">
        <v>31</v>
      </c>
      <c r="S108" t="s">
        <v>31</v>
      </c>
      <c r="T108" t="s">
        <v>31</v>
      </c>
      <c r="U108" t="s">
        <v>23</v>
      </c>
      <c r="AH108" s="5" t="s">
        <v>416</v>
      </c>
      <c r="AK108">
        <v>1</v>
      </c>
      <c r="AM108">
        <v>1</v>
      </c>
      <c r="BD108" s="5" t="s">
        <v>399</v>
      </c>
      <c r="BE108">
        <v>1</v>
      </c>
      <c r="BH108">
        <v>1</v>
      </c>
      <c r="BL108" t="s">
        <v>399</v>
      </c>
      <c r="BM108">
        <v>1</v>
      </c>
      <c r="BP108">
        <v>1</v>
      </c>
      <c r="BQ108">
        <f t="shared" si="8"/>
        <v>0</v>
      </c>
      <c r="BR108" t="e">
        <f t="shared" si="9"/>
        <v>#DIV/0!</v>
      </c>
      <c r="BV108" s="5" t="s">
        <v>399</v>
      </c>
      <c r="BY108">
        <v>1</v>
      </c>
      <c r="CA108">
        <v>1</v>
      </c>
      <c r="CE108" s="5" t="s">
        <v>399</v>
      </c>
      <c r="CH108">
        <v>1</v>
      </c>
      <c r="CJ108">
        <v>1</v>
      </c>
      <c r="CK108">
        <f t="shared" si="10"/>
        <v>1</v>
      </c>
      <c r="CL108">
        <f t="shared" si="11"/>
        <v>1</v>
      </c>
      <c r="CM108">
        <f t="shared" si="12"/>
        <v>0</v>
      </c>
      <c r="CN108">
        <f t="shared" si="13"/>
        <v>1</v>
      </c>
      <c r="EM108" s="5" t="s">
        <v>247</v>
      </c>
      <c r="EN108" s="25">
        <v>2</v>
      </c>
      <c r="EO108" s="25"/>
      <c r="EP108" s="25"/>
      <c r="EQ108" s="25">
        <v>2</v>
      </c>
      <c r="ER108">
        <f t="shared" si="14"/>
        <v>0</v>
      </c>
      <c r="ES108" t="e">
        <f t="shared" si="15"/>
        <v>#DIV/0!</v>
      </c>
    </row>
    <row r="109" spans="1:149">
      <c r="A109" t="s">
        <v>299</v>
      </c>
      <c r="B109" t="s">
        <v>219</v>
      </c>
      <c r="C109" t="s">
        <v>220</v>
      </c>
      <c r="D109" t="s">
        <v>230</v>
      </c>
      <c r="E109" t="s">
        <v>231</v>
      </c>
      <c r="F109" t="s">
        <v>300</v>
      </c>
      <c r="G109" t="s">
        <v>23</v>
      </c>
      <c r="H109" t="s">
        <v>23</v>
      </c>
      <c r="I109" t="s">
        <v>23</v>
      </c>
      <c r="J109">
        <v>-1.2305122310000001</v>
      </c>
      <c r="K109" t="s">
        <v>23</v>
      </c>
      <c r="L109" t="s">
        <v>23</v>
      </c>
      <c r="M109" t="s">
        <v>23</v>
      </c>
      <c r="N109" t="s">
        <v>23</v>
      </c>
      <c r="O109" t="s">
        <v>23</v>
      </c>
      <c r="P109" t="s">
        <v>23</v>
      </c>
      <c r="Q109" t="s">
        <v>23</v>
      </c>
      <c r="R109" s="8" t="s">
        <v>24</v>
      </c>
      <c r="S109" t="s">
        <v>23</v>
      </c>
      <c r="T109" t="s">
        <v>24</v>
      </c>
      <c r="U109" t="s">
        <v>23</v>
      </c>
      <c r="AH109" s="4" t="s">
        <v>279</v>
      </c>
      <c r="AK109">
        <v>1</v>
      </c>
      <c r="AM109">
        <v>1</v>
      </c>
      <c r="BD109" s="5" t="s">
        <v>384</v>
      </c>
      <c r="BE109">
        <v>1</v>
      </c>
      <c r="BH109">
        <v>1</v>
      </c>
      <c r="BL109" t="s">
        <v>384</v>
      </c>
      <c r="BM109">
        <v>1</v>
      </c>
      <c r="BP109">
        <v>1</v>
      </c>
      <c r="BQ109">
        <f t="shared" si="8"/>
        <v>0</v>
      </c>
      <c r="BR109" t="e">
        <f t="shared" si="9"/>
        <v>#DIV/0!</v>
      </c>
      <c r="BV109" s="5" t="s">
        <v>384</v>
      </c>
      <c r="BY109">
        <v>1</v>
      </c>
      <c r="CA109">
        <v>1</v>
      </c>
      <c r="CE109" s="5" t="s">
        <v>384</v>
      </c>
      <c r="CH109">
        <v>1</v>
      </c>
      <c r="CJ109">
        <v>1</v>
      </c>
      <c r="CK109">
        <f t="shared" si="10"/>
        <v>1</v>
      </c>
      <c r="CL109">
        <f t="shared" si="11"/>
        <v>1</v>
      </c>
      <c r="CM109">
        <f t="shared" si="12"/>
        <v>0</v>
      </c>
      <c r="CN109">
        <f t="shared" si="13"/>
        <v>1</v>
      </c>
      <c r="EM109" s="5" t="s">
        <v>420</v>
      </c>
      <c r="EN109" s="25">
        <v>1</v>
      </c>
      <c r="EO109" s="25"/>
      <c r="EP109" s="25"/>
      <c r="EQ109" s="25">
        <v>1</v>
      </c>
      <c r="ER109">
        <f t="shared" si="14"/>
        <v>0</v>
      </c>
      <c r="ES109" t="e">
        <f t="shared" si="15"/>
        <v>#DIV/0!</v>
      </c>
    </row>
    <row r="110" spans="1:149">
      <c r="A110" t="s">
        <v>301</v>
      </c>
      <c r="B110" t="s">
        <v>219</v>
      </c>
      <c r="C110" t="s">
        <v>220</v>
      </c>
      <c r="D110" t="s">
        <v>230</v>
      </c>
      <c r="E110" t="s">
        <v>231</v>
      </c>
      <c r="F110" t="s">
        <v>300</v>
      </c>
      <c r="G110">
        <v>-0.49908864600000002</v>
      </c>
      <c r="H110" t="s">
        <v>23</v>
      </c>
      <c r="I110" t="s">
        <v>23</v>
      </c>
      <c r="J110" t="s">
        <v>23</v>
      </c>
      <c r="K110" t="s">
        <v>23</v>
      </c>
      <c r="L110">
        <v>-0.123067443</v>
      </c>
      <c r="M110" t="s">
        <v>23</v>
      </c>
      <c r="N110" t="s">
        <v>23</v>
      </c>
      <c r="O110" t="s">
        <v>23</v>
      </c>
      <c r="P110">
        <v>-0.49945333600000003</v>
      </c>
      <c r="Q110" t="s">
        <v>23</v>
      </c>
      <c r="R110" s="8" t="s">
        <v>24</v>
      </c>
      <c r="S110" t="s">
        <v>24</v>
      </c>
      <c r="T110" t="s">
        <v>24</v>
      </c>
      <c r="U110" t="s">
        <v>24</v>
      </c>
      <c r="AH110" s="5" t="s">
        <v>280</v>
      </c>
      <c r="AK110">
        <v>1</v>
      </c>
      <c r="AM110">
        <v>1</v>
      </c>
      <c r="BD110" s="5" t="s">
        <v>416</v>
      </c>
      <c r="BG110">
        <v>1</v>
      </c>
      <c r="BH110">
        <v>1</v>
      </c>
      <c r="BL110" t="s">
        <v>416</v>
      </c>
      <c r="BO110">
        <v>1</v>
      </c>
      <c r="BP110">
        <v>1</v>
      </c>
      <c r="BQ110">
        <f t="shared" si="8"/>
        <v>1</v>
      </c>
      <c r="BR110">
        <f t="shared" si="9"/>
        <v>1</v>
      </c>
      <c r="BV110" s="5" t="s">
        <v>416</v>
      </c>
      <c r="BX110">
        <v>1</v>
      </c>
      <c r="CA110">
        <v>1</v>
      </c>
      <c r="CE110" s="5" t="s">
        <v>416</v>
      </c>
      <c r="CG110">
        <v>1</v>
      </c>
      <c r="CJ110">
        <v>1</v>
      </c>
      <c r="CK110">
        <f t="shared" si="10"/>
        <v>0</v>
      </c>
      <c r="CL110" t="e">
        <f t="shared" si="11"/>
        <v>#DIV/0!</v>
      </c>
      <c r="CM110" t="e">
        <f t="shared" si="12"/>
        <v>#DIV/0!</v>
      </c>
      <c r="CN110" t="e">
        <f t="shared" si="13"/>
        <v>#DIV/0!</v>
      </c>
      <c r="EM110" s="5" t="s">
        <v>347</v>
      </c>
      <c r="EN110" s="25">
        <v>1</v>
      </c>
      <c r="EO110" s="25"/>
      <c r="EP110" s="25"/>
      <c r="EQ110" s="25">
        <v>1</v>
      </c>
      <c r="ER110">
        <f t="shared" si="14"/>
        <v>0</v>
      </c>
      <c r="ES110" t="e">
        <f t="shared" si="15"/>
        <v>#DIV/0!</v>
      </c>
    </row>
    <row r="111" spans="1:149">
      <c r="A111" t="s">
        <v>302</v>
      </c>
      <c r="B111" t="s">
        <v>219</v>
      </c>
      <c r="C111" t="s">
        <v>225</v>
      </c>
      <c r="D111" t="s">
        <v>249</v>
      </c>
      <c r="E111" t="s">
        <v>291</v>
      </c>
      <c r="F111" t="s">
        <v>292</v>
      </c>
      <c r="G111" t="s">
        <v>23</v>
      </c>
      <c r="H111" t="s">
        <v>23</v>
      </c>
      <c r="I111" t="s">
        <v>23</v>
      </c>
      <c r="J111" t="s">
        <v>23</v>
      </c>
      <c r="K111">
        <v>-0.36781509600000001</v>
      </c>
      <c r="L111" t="s">
        <v>23</v>
      </c>
      <c r="M111" t="s">
        <v>23</v>
      </c>
      <c r="N111" t="s">
        <v>23</v>
      </c>
      <c r="O111" t="s">
        <v>23</v>
      </c>
      <c r="P111" t="s">
        <v>23</v>
      </c>
      <c r="Q111" t="s">
        <v>23</v>
      </c>
      <c r="R111" s="8" t="s">
        <v>24</v>
      </c>
      <c r="S111" t="s">
        <v>23</v>
      </c>
      <c r="T111" t="s">
        <v>24</v>
      </c>
      <c r="U111" t="s">
        <v>23</v>
      </c>
      <c r="AH111" s="4" t="s">
        <v>369</v>
      </c>
      <c r="AI111">
        <v>1</v>
      </c>
      <c r="AM111">
        <v>1</v>
      </c>
      <c r="BD111" s="4" t="s">
        <v>279</v>
      </c>
      <c r="BE111">
        <v>1</v>
      </c>
      <c r="BH111">
        <v>1</v>
      </c>
      <c r="BL111" t="s">
        <v>279</v>
      </c>
      <c r="BM111">
        <v>1</v>
      </c>
      <c r="BP111">
        <v>1</v>
      </c>
      <c r="BQ111">
        <f t="shared" si="8"/>
        <v>0</v>
      </c>
      <c r="BR111" t="e">
        <f t="shared" si="9"/>
        <v>#DIV/0!</v>
      </c>
      <c r="BV111" s="4" t="s">
        <v>279</v>
      </c>
      <c r="BZ111">
        <v>1</v>
      </c>
      <c r="CA111">
        <v>1</v>
      </c>
      <c r="CE111" s="12" t="s">
        <v>279</v>
      </c>
      <c r="CF111" s="13"/>
      <c r="CG111" s="13"/>
      <c r="CH111" s="13"/>
      <c r="CI111" s="13">
        <v>1</v>
      </c>
      <c r="CJ111" s="13">
        <v>1</v>
      </c>
      <c r="CK111">
        <f t="shared" si="10"/>
        <v>1</v>
      </c>
      <c r="CL111">
        <f t="shared" si="11"/>
        <v>0</v>
      </c>
      <c r="CM111">
        <f t="shared" si="12"/>
        <v>0</v>
      </c>
      <c r="CN111">
        <f t="shared" si="13"/>
        <v>0</v>
      </c>
      <c r="EM111" s="5" t="s">
        <v>295</v>
      </c>
      <c r="EN111" s="25">
        <v>1</v>
      </c>
      <c r="EO111" s="25"/>
      <c r="EP111" s="25"/>
      <c r="EQ111" s="25">
        <v>1</v>
      </c>
      <c r="ER111">
        <f t="shared" si="14"/>
        <v>0</v>
      </c>
      <c r="ES111" t="e">
        <f t="shared" si="15"/>
        <v>#DIV/0!</v>
      </c>
    </row>
    <row r="112" spans="1:149">
      <c r="A112" t="s">
        <v>303</v>
      </c>
      <c r="B112" t="s">
        <v>219</v>
      </c>
      <c r="C112" t="s">
        <v>220</v>
      </c>
      <c r="D112" t="s">
        <v>230</v>
      </c>
      <c r="E112" t="s">
        <v>231</v>
      </c>
      <c r="F112" t="s">
        <v>232</v>
      </c>
      <c r="G112" t="s">
        <v>23</v>
      </c>
      <c r="H112" t="s">
        <v>23</v>
      </c>
      <c r="I112">
        <v>0.28574775000000002</v>
      </c>
      <c r="J112" t="s">
        <v>23</v>
      </c>
      <c r="K112">
        <v>0.45794302799999997</v>
      </c>
      <c r="L112" t="s">
        <v>23</v>
      </c>
      <c r="M112" t="s">
        <v>23</v>
      </c>
      <c r="N112" t="s">
        <v>23</v>
      </c>
      <c r="O112" t="s">
        <v>23</v>
      </c>
      <c r="P112" t="s">
        <v>23</v>
      </c>
      <c r="Q112" t="s">
        <v>23</v>
      </c>
      <c r="R112" s="8" t="s">
        <v>31</v>
      </c>
      <c r="S112" t="s">
        <v>31</v>
      </c>
      <c r="T112" t="s">
        <v>31</v>
      </c>
      <c r="U112" t="s">
        <v>23</v>
      </c>
      <c r="AH112" s="5" t="s">
        <v>370</v>
      </c>
      <c r="AI112">
        <v>1</v>
      </c>
      <c r="AM112">
        <v>1</v>
      </c>
      <c r="BD112" s="5" t="s">
        <v>280</v>
      </c>
      <c r="BE112">
        <v>1</v>
      </c>
      <c r="BH112">
        <v>1</v>
      </c>
      <c r="BL112" t="s">
        <v>280</v>
      </c>
      <c r="BM112">
        <v>1</v>
      </c>
      <c r="BP112">
        <v>1</v>
      </c>
      <c r="BQ112">
        <f t="shared" si="8"/>
        <v>0</v>
      </c>
      <c r="BR112" t="e">
        <f t="shared" si="9"/>
        <v>#DIV/0!</v>
      </c>
      <c r="BV112" s="5" t="s">
        <v>280</v>
      </c>
      <c r="BZ112">
        <v>1</v>
      </c>
      <c r="CA112">
        <v>1</v>
      </c>
      <c r="CE112" s="5" t="s">
        <v>280</v>
      </c>
      <c r="CI112">
        <v>1</v>
      </c>
      <c r="CJ112">
        <v>1</v>
      </c>
      <c r="CK112">
        <f t="shared" si="10"/>
        <v>1</v>
      </c>
      <c r="CL112">
        <f t="shared" si="11"/>
        <v>0</v>
      </c>
      <c r="CM112">
        <f t="shared" si="12"/>
        <v>0</v>
      </c>
      <c r="CN112">
        <f t="shared" si="13"/>
        <v>0</v>
      </c>
      <c r="EM112" s="5" t="s">
        <v>277</v>
      </c>
      <c r="EN112" s="25">
        <v>1</v>
      </c>
      <c r="EO112" s="25"/>
      <c r="EP112" s="25"/>
      <c r="EQ112" s="25">
        <v>1</v>
      </c>
      <c r="ER112">
        <f t="shared" si="14"/>
        <v>0</v>
      </c>
      <c r="ES112" t="e">
        <f t="shared" si="15"/>
        <v>#DIV/0!</v>
      </c>
    </row>
    <row r="113" spans="1:149">
      <c r="A113" s="1" t="s">
        <v>304</v>
      </c>
      <c r="B113" t="s">
        <v>219</v>
      </c>
      <c r="C113" t="s">
        <v>225</v>
      </c>
      <c r="D113" t="s">
        <v>305</v>
      </c>
      <c r="E113" t="s">
        <v>306</v>
      </c>
      <c r="F113" t="s">
        <v>307</v>
      </c>
      <c r="G113" t="s">
        <v>23</v>
      </c>
      <c r="H113" t="s">
        <v>23</v>
      </c>
      <c r="I113">
        <v>0.25054476399999998</v>
      </c>
      <c r="J113" t="s">
        <v>23</v>
      </c>
      <c r="K113">
        <v>0.39895093199999998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s="8" t="s">
        <v>31</v>
      </c>
      <c r="S113" t="s">
        <v>31</v>
      </c>
      <c r="T113" t="s">
        <v>31</v>
      </c>
      <c r="U113" t="s">
        <v>23</v>
      </c>
      <c r="AH113" s="4" t="s">
        <v>291</v>
      </c>
      <c r="AI113">
        <v>1</v>
      </c>
      <c r="AJ113">
        <v>2</v>
      </c>
      <c r="AK113">
        <v>6</v>
      </c>
      <c r="AM113">
        <v>9</v>
      </c>
      <c r="BD113" s="4" t="s">
        <v>369</v>
      </c>
      <c r="BE113">
        <v>1</v>
      </c>
      <c r="BH113">
        <v>1</v>
      </c>
      <c r="BL113" t="s">
        <v>369</v>
      </c>
      <c r="BM113">
        <v>1</v>
      </c>
      <c r="BP113">
        <v>1</v>
      </c>
      <c r="BQ113">
        <f t="shared" si="8"/>
        <v>0</v>
      </c>
      <c r="BR113" t="e">
        <f t="shared" si="9"/>
        <v>#DIV/0!</v>
      </c>
      <c r="BV113" s="4" t="s">
        <v>369</v>
      </c>
      <c r="BW113">
        <v>1</v>
      </c>
      <c r="CA113">
        <v>1</v>
      </c>
      <c r="CE113" s="12" t="s">
        <v>369</v>
      </c>
      <c r="CF113" s="13">
        <v>1</v>
      </c>
      <c r="CG113" s="13"/>
      <c r="CH113" s="13"/>
      <c r="CI113" s="13"/>
      <c r="CJ113" s="13">
        <v>1</v>
      </c>
      <c r="CK113">
        <f t="shared" si="10"/>
        <v>1</v>
      </c>
      <c r="CL113">
        <f t="shared" si="11"/>
        <v>0</v>
      </c>
      <c r="CM113">
        <f t="shared" si="12"/>
        <v>1</v>
      </c>
      <c r="CN113">
        <f t="shared" si="13"/>
        <v>1</v>
      </c>
      <c r="EM113" s="12" t="s">
        <v>343</v>
      </c>
      <c r="EN113" s="27">
        <v>4</v>
      </c>
      <c r="EO113" s="27"/>
      <c r="EP113" s="27"/>
      <c r="EQ113" s="27">
        <v>4</v>
      </c>
      <c r="ER113">
        <f t="shared" si="14"/>
        <v>0</v>
      </c>
      <c r="ES113" t="e">
        <f t="shared" si="15"/>
        <v>#DIV/0!</v>
      </c>
    </row>
    <row r="114" spans="1:149">
      <c r="A114" t="s">
        <v>308</v>
      </c>
      <c r="B114" t="s">
        <v>219</v>
      </c>
      <c r="C114" t="s">
        <v>225</v>
      </c>
      <c r="D114" t="s">
        <v>249</v>
      </c>
      <c r="E114" t="s">
        <v>309</v>
      </c>
      <c r="F114" t="s">
        <v>310</v>
      </c>
      <c r="G114" t="s">
        <v>23</v>
      </c>
      <c r="H114" t="s">
        <v>23</v>
      </c>
      <c r="I114" t="s">
        <v>23</v>
      </c>
      <c r="J114" t="s">
        <v>23</v>
      </c>
      <c r="K114">
        <v>0.56487057100000004</v>
      </c>
      <c r="L114" t="s">
        <v>23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  <c r="R114" s="8" t="s">
        <v>31</v>
      </c>
      <c r="S114" t="s">
        <v>23</v>
      </c>
      <c r="T114" t="s">
        <v>31</v>
      </c>
      <c r="U114" t="s">
        <v>23</v>
      </c>
      <c r="AH114" s="5" t="s">
        <v>292</v>
      </c>
      <c r="AJ114">
        <v>2</v>
      </c>
      <c r="AK114">
        <v>3</v>
      </c>
      <c r="AM114">
        <v>5</v>
      </c>
      <c r="BD114" s="5" t="s">
        <v>370</v>
      </c>
      <c r="BE114">
        <v>1</v>
      </c>
      <c r="BH114">
        <v>1</v>
      </c>
      <c r="BL114" t="s">
        <v>370</v>
      </c>
      <c r="BM114">
        <v>1</v>
      </c>
      <c r="BP114">
        <v>1</v>
      </c>
      <c r="BQ114">
        <f t="shared" si="8"/>
        <v>0</v>
      </c>
      <c r="BR114" t="e">
        <f t="shared" si="9"/>
        <v>#DIV/0!</v>
      </c>
      <c r="BV114" s="5" t="s">
        <v>370</v>
      </c>
      <c r="BW114">
        <v>1</v>
      </c>
      <c r="CA114">
        <v>1</v>
      </c>
      <c r="CE114" s="5" t="s">
        <v>370</v>
      </c>
      <c r="CF114">
        <v>1</v>
      </c>
      <c r="CJ114">
        <v>1</v>
      </c>
      <c r="CK114">
        <f t="shared" si="10"/>
        <v>1</v>
      </c>
      <c r="CL114">
        <f t="shared" si="11"/>
        <v>0</v>
      </c>
      <c r="CM114">
        <f t="shared" si="12"/>
        <v>1</v>
      </c>
      <c r="CN114">
        <f t="shared" si="13"/>
        <v>1</v>
      </c>
      <c r="EM114" s="5" t="s">
        <v>344</v>
      </c>
      <c r="EN114" s="25">
        <v>1</v>
      </c>
      <c r="EO114" s="25"/>
      <c r="EP114" s="25"/>
      <c r="EQ114" s="25">
        <v>1</v>
      </c>
      <c r="ER114">
        <f t="shared" si="14"/>
        <v>0</v>
      </c>
      <c r="ES114" t="e">
        <f t="shared" si="15"/>
        <v>#DIV/0!</v>
      </c>
    </row>
    <row r="115" spans="1:149">
      <c r="A115" t="s">
        <v>311</v>
      </c>
      <c r="B115" t="s">
        <v>219</v>
      </c>
      <c r="C115" t="s">
        <v>225</v>
      </c>
      <c r="D115" t="s">
        <v>249</v>
      </c>
      <c r="E115" t="s">
        <v>309</v>
      </c>
      <c r="F115" t="s">
        <v>312</v>
      </c>
      <c r="G115" t="s">
        <v>23</v>
      </c>
      <c r="H115">
        <v>0.12784383899999999</v>
      </c>
      <c r="I115" t="s">
        <v>23</v>
      </c>
      <c r="J115">
        <v>0.71869157500000003</v>
      </c>
      <c r="K115">
        <v>-0.31437261</v>
      </c>
      <c r="L115" t="s">
        <v>23</v>
      </c>
      <c r="M115" t="s">
        <v>23</v>
      </c>
      <c r="N115" t="s">
        <v>23</v>
      </c>
      <c r="O115">
        <v>0.38870845999999998</v>
      </c>
      <c r="P115" t="s">
        <v>23</v>
      </c>
      <c r="Q115" t="s">
        <v>23</v>
      </c>
      <c r="R115" s="8" t="s">
        <v>52</v>
      </c>
      <c r="S115" t="s">
        <v>31</v>
      </c>
      <c r="T115" t="s">
        <v>52</v>
      </c>
      <c r="U115" s="8" t="s">
        <v>31</v>
      </c>
      <c r="V115" t="s">
        <v>502</v>
      </c>
      <c r="AH115" s="5" t="s">
        <v>337</v>
      </c>
      <c r="AK115">
        <v>1</v>
      </c>
      <c r="AM115">
        <v>1</v>
      </c>
      <c r="BD115" s="4" t="s">
        <v>291</v>
      </c>
      <c r="BE115">
        <v>8</v>
      </c>
      <c r="BG115">
        <v>1</v>
      </c>
      <c r="BH115">
        <v>9</v>
      </c>
      <c r="BL115" t="s">
        <v>291</v>
      </c>
      <c r="BM115">
        <v>8</v>
      </c>
      <c r="BO115">
        <v>1</v>
      </c>
      <c r="BP115">
        <v>9</v>
      </c>
      <c r="BQ115">
        <f t="shared" si="8"/>
        <v>1</v>
      </c>
      <c r="BR115">
        <f t="shared" si="9"/>
        <v>1</v>
      </c>
      <c r="BV115" s="4" t="s">
        <v>291</v>
      </c>
      <c r="BW115">
        <v>1</v>
      </c>
      <c r="BX115">
        <v>1</v>
      </c>
      <c r="BY115">
        <v>2</v>
      </c>
      <c r="BZ115">
        <v>5</v>
      </c>
      <c r="CA115">
        <v>9</v>
      </c>
      <c r="CE115" s="12" t="s">
        <v>291</v>
      </c>
      <c r="CF115" s="13">
        <v>1</v>
      </c>
      <c r="CG115" s="13">
        <v>1</v>
      </c>
      <c r="CH115" s="13">
        <v>2</v>
      </c>
      <c r="CI115" s="13">
        <v>5</v>
      </c>
      <c r="CJ115" s="13">
        <v>9</v>
      </c>
      <c r="CK115">
        <f t="shared" si="10"/>
        <v>8</v>
      </c>
      <c r="CL115">
        <f t="shared" si="11"/>
        <v>0.25</v>
      </c>
      <c r="CM115">
        <f t="shared" si="12"/>
        <v>0.125</v>
      </c>
      <c r="CN115">
        <f t="shared" si="13"/>
        <v>0.375</v>
      </c>
      <c r="EM115" s="5" t="s">
        <v>399</v>
      </c>
      <c r="EN115" s="25">
        <v>1</v>
      </c>
      <c r="EO115" s="25"/>
      <c r="EP115" s="25"/>
      <c r="EQ115" s="25">
        <v>1</v>
      </c>
      <c r="ER115">
        <f t="shared" si="14"/>
        <v>0</v>
      </c>
      <c r="ES115" t="e">
        <f t="shared" si="15"/>
        <v>#DIV/0!</v>
      </c>
    </row>
    <row r="116" spans="1:149">
      <c r="A116" t="s">
        <v>313</v>
      </c>
      <c r="B116" t="s">
        <v>219</v>
      </c>
      <c r="C116" t="s">
        <v>220</v>
      </c>
      <c r="D116" t="s">
        <v>221</v>
      </c>
      <c r="E116" t="s">
        <v>222</v>
      </c>
      <c r="F116" t="s">
        <v>223</v>
      </c>
      <c r="G116" t="s">
        <v>23</v>
      </c>
      <c r="H116" t="s">
        <v>23</v>
      </c>
      <c r="I116" t="s">
        <v>23</v>
      </c>
      <c r="J116" t="s">
        <v>23</v>
      </c>
      <c r="K116" t="s">
        <v>23</v>
      </c>
      <c r="L116" t="s">
        <v>23</v>
      </c>
      <c r="M116">
        <v>0.18135664200000001</v>
      </c>
      <c r="N116" t="s">
        <v>23</v>
      </c>
      <c r="O116" t="s">
        <v>23</v>
      </c>
      <c r="P116" t="s">
        <v>23</v>
      </c>
      <c r="Q116" t="s">
        <v>23</v>
      </c>
      <c r="R116" s="8" t="s">
        <v>31</v>
      </c>
      <c r="S116" t="s">
        <v>23</v>
      </c>
      <c r="T116" t="s">
        <v>31</v>
      </c>
      <c r="U116" t="s">
        <v>23</v>
      </c>
      <c r="AH116" s="5" t="s">
        <v>361</v>
      </c>
      <c r="AI116">
        <v>1</v>
      </c>
      <c r="AK116">
        <v>1</v>
      </c>
      <c r="AM116">
        <v>2</v>
      </c>
      <c r="BD116" s="5" t="s">
        <v>292</v>
      </c>
      <c r="BE116">
        <v>4</v>
      </c>
      <c r="BG116">
        <v>1</v>
      </c>
      <c r="BH116">
        <v>5</v>
      </c>
      <c r="BL116" t="s">
        <v>292</v>
      </c>
      <c r="BM116">
        <v>4</v>
      </c>
      <c r="BO116">
        <v>1</v>
      </c>
      <c r="BP116">
        <v>5</v>
      </c>
      <c r="BQ116">
        <f t="shared" si="8"/>
        <v>1</v>
      </c>
      <c r="BR116">
        <f t="shared" si="9"/>
        <v>1</v>
      </c>
      <c r="BV116" s="5" t="s">
        <v>292</v>
      </c>
      <c r="BX116">
        <v>1</v>
      </c>
      <c r="BY116">
        <v>2</v>
      </c>
      <c r="BZ116">
        <v>2</v>
      </c>
      <c r="CA116">
        <v>5</v>
      </c>
      <c r="CE116" s="5" t="s">
        <v>292</v>
      </c>
      <c r="CG116">
        <v>1</v>
      </c>
      <c r="CH116">
        <v>2</v>
      </c>
      <c r="CI116">
        <v>2</v>
      </c>
      <c r="CJ116">
        <v>5</v>
      </c>
      <c r="CK116">
        <f t="shared" si="10"/>
        <v>4</v>
      </c>
      <c r="CL116">
        <f t="shared" si="11"/>
        <v>0.5</v>
      </c>
      <c r="CM116">
        <f t="shared" si="12"/>
        <v>0</v>
      </c>
      <c r="CN116">
        <f t="shared" si="13"/>
        <v>0.5</v>
      </c>
      <c r="EM116" s="5" t="s">
        <v>384</v>
      </c>
      <c r="EN116" s="25">
        <v>1</v>
      </c>
      <c r="EO116" s="25"/>
      <c r="EP116" s="25"/>
      <c r="EQ116" s="25">
        <v>1</v>
      </c>
      <c r="ER116">
        <f t="shared" si="14"/>
        <v>0</v>
      </c>
      <c r="ES116" t="e">
        <f t="shared" si="15"/>
        <v>#DIV/0!</v>
      </c>
    </row>
    <row r="117" spans="1:149">
      <c r="A117" t="s">
        <v>314</v>
      </c>
      <c r="B117" t="s">
        <v>219</v>
      </c>
      <c r="C117" t="s">
        <v>220</v>
      </c>
      <c r="D117" t="s">
        <v>265</v>
      </c>
      <c r="E117" t="s">
        <v>266</v>
      </c>
      <c r="F117" t="s">
        <v>269</v>
      </c>
      <c r="G117" t="s">
        <v>23</v>
      </c>
      <c r="H117" t="s">
        <v>23</v>
      </c>
      <c r="I117" t="s">
        <v>23</v>
      </c>
      <c r="J117">
        <v>-1.4628741839999999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s="8" t="s">
        <v>24</v>
      </c>
      <c r="S117" t="s">
        <v>23</v>
      </c>
      <c r="T117" t="s">
        <v>24</v>
      </c>
      <c r="U117" t="s">
        <v>23</v>
      </c>
      <c r="AH117" s="5" t="s">
        <v>335</v>
      </c>
      <c r="AK117">
        <v>1</v>
      </c>
      <c r="AM117">
        <v>1</v>
      </c>
      <c r="BD117" s="5" t="s">
        <v>337</v>
      </c>
      <c r="BE117">
        <v>1</v>
      </c>
      <c r="BH117">
        <v>1</v>
      </c>
      <c r="BL117" t="s">
        <v>337</v>
      </c>
      <c r="BM117">
        <v>1</v>
      </c>
      <c r="BP117">
        <v>1</v>
      </c>
      <c r="BQ117">
        <f t="shared" si="8"/>
        <v>0</v>
      </c>
      <c r="BR117" t="e">
        <f t="shared" si="9"/>
        <v>#DIV/0!</v>
      </c>
      <c r="BV117" s="5" t="s">
        <v>337</v>
      </c>
      <c r="BZ117">
        <v>1</v>
      </c>
      <c r="CA117">
        <v>1</v>
      </c>
      <c r="CE117" s="5" t="s">
        <v>337</v>
      </c>
      <c r="CI117">
        <v>1</v>
      </c>
      <c r="CJ117">
        <v>1</v>
      </c>
      <c r="CK117">
        <f t="shared" si="10"/>
        <v>1</v>
      </c>
      <c r="CL117">
        <f t="shared" si="11"/>
        <v>0</v>
      </c>
      <c r="CM117">
        <f t="shared" si="12"/>
        <v>0</v>
      </c>
      <c r="CN117">
        <f t="shared" si="13"/>
        <v>0</v>
      </c>
      <c r="EM117" s="5" t="s">
        <v>416</v>
      </c>
      <c r="EN117" s="25">
        <v>1</v>
      </c>
      <c r="EO117" s="25"/>
      <c r="EP117" s="25"/>
      <c r="EQ117" s="25">
        <v>1</v>
      </c>
      <c r="ER117">
        <f t="shared" si="14"/>
        <v>0</v>
      </c>
      <c r="ES117" t="e">
        <f t="shared" si="15"/>
        <v>#DIV/0!</v>
      </c>
    </row>
    <row r="118" spans="1:149">
      <c r="A118" t="s">
        <v>315</v>
      </c>
      <c r="B118" t="s">
        <v>219</v>
      </c>
      <c r="C118" t="s">
        <v>220</v>
      </c>
      <c r="D118" t="s">
        <v>230</v>
      </c>
      <c r="E118" t="s">
        <v>231</v>
      </c>
      <c r="F118" t="s">
        <v>232</v>
      </c>
      <c r="G118">
        <v>-0.28947954599999998</v>
      </c>
      <c r="H118" t="s">
        <v>23</v>
      </c>
      <c r="I118" t="s">
        <v>23</v>
      </c>
      <c r="J118">
        <v>0.61675455000000001</v>
      </c>
      <c r="K118">
        <v>0.227018198</v>
      </c>
      <c r="L118">
        <v>0.175243175</v>
      </c>
      <c r="M118" t="s">
        <v>23</v>
      </c>
      <c r="N118">
        <v>-0.23023980699999999</v>
      </c>
      <c r="O118">
        <v>-0.255323262</v>
      </c>
      <c r="P118" t="s">
        <v>23</v>
      </c>
      <c r="Q118" t="s">
        <v>23</v>
      </c>
      <c r="R118" s="8" t="s">
        <v>52</v>
      </c>
      <c r="S118" t="s">
        <v>24</v>
      </c>
      <c r="T118" t="s">
        <v>31</v>
      </c>
      <c r="U118" t="s">
        <v>24</v>
      </c>
      <c r="AH118" s="4" t="s">
        <v>231</v>
      </c>
      <c r="AI118">
        <v>3</v>
      </c>
      <c r="AJ118">
        <v>10</v>
      </c>
      <c r="AK118">
        <v>9</v>
      </c>
      <c r="AM118">
        <v>22</v>
      </c>
      <c r="BD118" s="5" t="s">
        <v>361</v>
      </c>
      <c r="BE118">
        <v>2</v>
      </c>
      <c r="BH118">
        <v>2</v>
      </c>
      <c r="BL118" t="s">
        <v>361</v>
      </c>
      <c r="BM118">
        <v>2</v>
      </c>
      <c r="BP118">
        <v>2</v>
      </c>
      <c r="BQ118">
        <f t="shared" si="8"/>
        <v>0</v>
      </c>
      <c r="BR118" t="e">
        <f t="shared" si="9"/>
        <v>#DIV/0!</v>
      </c>
      <c r="BV118" s="5" t="s">
        <v>361</v>
      </c>
      <c r="BW118">
        <v>1</v>
      </c>
      <c r="BZ118">
        <v>1</v>
      </c>
      <c r="CA118">
        <v>2</v>
      </c>
      <c r="CE118" s="5" t="s">
        <v>361</v>
      </c>
      <c r="CF118">
        <v>1</v>
      </c>
      <c r="CI118">
        <v>1</v>
      </c>
      <c r="CJ118">
        <v>2</v>
      </c>
      <c r="CK118">
        <f t="shared" si="10"/>
        <v>2</v>
      </c>
      <c r="CL118">
        <f t="shared" si="11"/>
        <v>0</v>
      </c>
      <c r="CM118">
        <f t="shared" si="12"/>
        <v>0.5</v>
      </c>
      <c r="CN118">
        <f t="shared" si="13"/>
        <v>0.5</v>
      </c>
      <c r="EM118" s="12" t="s">
        <v>279</v>
      </c>
      <c r="EN118" s="27">
        <v>1</v>
      </c>
      <c r="EO118" s="27"/>
      <c r="EP118" s="27"/>
      <c r="EQ118" s="27">
        <v>1</v>
      </c>
      <c r="ER118">
        <f t="shared" si="14"/>
        <v>0</v>
      </c>
      <c r="ES118" t="e">
        <f t="shared" si="15"/>
        <v>#DIV/0!</v>
      </c>
    </row>
    <row r="119" spans="1:149">
      <c r="A119" t="s">
        <v>316</v>
      </c>
      <c r="B119" t="s">
        <v>219</v>
      </c>
      <c r="C119" t="s">
        <v>220</v>
      </c>
      <c r="D119" t="s">
        <v>253</v>
      </c>
      <c r="E119" t="s">
        <v>254</v>
      </c>
      <c r="F119" t="s">
        <v>255</v>
      </c>
      <c r="G119" t="s">
        <v>23</v>
      </c>
      <c r="H119" t="s">
        <v>23</v>
      </c>
      <c r="I119" t="s">
        <v>23</v>
      </c>
      <c r="J119">
        <v>0.47186498700000001</v>
      </c>
      <c r="K119" t="s">
        <v>23</v>
      </c>
      <c r="L119" t="s">
        <v>23</v>
      </c>
      <c r="M119" t="s">
        <v>23</v>
      </c>
      <c r="N119" t="s">
        <v>23</v>
      </c>
      <c r="O119" t="s">
        <v>23</v>
      </c>
      <c r="P119" t="s">
        <v>23</v>
      </c>
      <c r="Q119" t="s">
        <v>23</v>
      </c>
      <c r="R119" s="8" t="s">
        <v>31</v>
      </c>
      <c r="S119" t="s">
        <v>23</v>
      </c>
      <c r="T119" t="s">
        <v>31</v>
      </c>
      <c r="U119" t="s">
        <v>23</v>
      </c>
      <c r="AH119" s="5" t="s">
        <v>339</v>
      </c>
      <c r="AK119">
        <v>2</v>
      </c>
      <c r="AM119">
        <v>2</v>
      </c>
      <c r="BD119" s="5" t="s">
        <v>335</v>
      </c>
      <c r="BE119">
        <v>1</v>
      </c>
      <c r="BH119">
        <v>1</v>
      </c>
      <c r="BL119" t="s">
        <v>335</v>
      </c>
      <c r="BM119">
        <v>1</v>
      </c>
      <c r="BP119">
        <v>1</v>
      </c>
      <c r="BQ119">
        <f t="shared" si="8"/>
        <v>0</v>
      </c>
      <c r="BR119" t="e">
        <f t="shared" si="9"/>
        <v>#DIV/0!</v>
      </c>
      <c r="BV119" s="5" t="s">
        <v>335</v>
      </c>
      <c r="BZ119">
        <v>1</v>
      </c>
      <c r="CA119">
        <v>1</v>
      </c>
      <c r="CE119" s="5" t="s">
        <v>335</v>
      </c>
      <c r="CI119">
        <v>1</v>
      </c>
      <c r="CJ119">
        <v>1</v>
      </c>
      <c r="CK119">
        <f t="shared" si="10"/>
        <v>1</v>
      </c>
      <c r="CL119">
        <f t="shared" si="11"/>
        <v>0</v>
      </c>
      <c r="CM119">
        <f t="shared" si="12"/>
        <v>0</v>
      </c>
      <c r="CN119">
        <f t="shared" si="13"/>
        <v>0</v>
      </c>
      <c r="EM119" s="5" t="s">
        <v>280</v>
      </c>
      <c r="EN119" s="25">
        <v>1</v>
      </c>
      <c r="EO119" s="25"/>
      <c r="EP119" s="25"/>
      <c r="EQ119" s="25">
        <v>1</v>
      </c>
      <c r="ER119">
        <f t="shared" si="14"/>
        <v>0</v>
      </c>
      <c r="ES119" t="e">
        <f t="shared" si="15"/>
        <v>#DIV/0!</v>
      </c>
    </row>
    <row r="120" spans="1:149">
      <c r="A120" t="s">
        <v>317</v>
      </c>
      <c r="B120" t="s">
        <v>219</v>
      </c>
      <c r="C120" t="s">
        <v>220</v>
      </c>
      <c r="D120" t="s">
        <v>230</v>
      </c>
      <c r="E120" t="s">
        <v>318</v>
      </c>
      <c r="F120" t="s">
        <v>319</v>
      </c>
      <c r="G120" t="s">
        <v>23</v>
      </c>
      <c r="H120" t="s">
        <v>23</v>
      </c>
      <c r="I120" t="s">
        <v>23</v>
      </c>
      <c r="J120" t="s">
        <v>23</v>
      </c>
      <c r="K120">
        <v>0.90698884400000002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s="8" t="s">
        <v>31</v>
      </c>
      <c r="S120" t="s">
        <v>23</v>
      </c>
      <c r="T120" t="s">
        <v>31</v>
      </c>
      <c r="U120" t="s">
        <v>23</v>
      </c>
      <c r="AH120" s="5" t="s">
        <v>429</v>
      </c>
      <c r="AJ120">
        <v>1</v>
      </c>
      <c r="AM120">
        <v>1</v>
      </c>
      <c r="BD120" s="4" t="s">
        <v>231</v>
      </c>
      <c r="BE120">
        <v>15</v>
      </c>
      <c r="BF120">
        <v>3</v>
      </c>
      <c r="BG120">
        <v>4</v>
      </c>
      <c r="BH120">
        <v>22</v>
      </c>
      <c r="BL120" s="8" t="s">
        <v>231</v>
      </c>
      <c r="BM120" s="8">
        <v>15</v>
      </c>
      <c r="BN120" s="8">
        <v>3</v>
      </c>
      <c r="BO120" s="8">
        <v>4</v>
      </c>
      <c r="BP120" s="8">
        <v>22</v>
      </c>
      <c r="BQ120" s="8">
        <f t="shared" si="8"/>
        <v>7</v>
      </c>
      <c r="BR120" s="8">
        <f t="shared" si="9"/>
        <v>0.5714285714285714</v>
      </c>
      <c r="BV120" s="4" t="s">
        <v>231</v>
      </c>
      <c r="BW120">
        <v>1</v>
      </c>
      <c r="BY120">
        <v>10</v>
      </c>
      <c r="BZ120">
        <v>11</v>
      </c>
      <c r="CA120">
        <v>22</v>
      </c>
      <c r="CE120" s="21" t="s">
        <v>231</v>
      </c>
      <c r="CF120" s="22">
        <v>1</v>
      </c>
      <c r="CG120" s="22"/>
      <c r="CH120" s="22">
        <v>10</v>
      </c>
      <c r="CI120" s="22">
        <v>11</v>
      </c>
      <c r="CJ120" s="22">
        <v>22</v>
      </c>
      <c r="CK120" s="20">
        <f t="shared" si="10"/>
        <v>22</v>
      </c>
      <c r="CL120" s="20">
        <f t="shared" si="11"/>
        <v>0.45454545454545453</v>
      </c>
      <c r="CM120" s="20">
        <f t="shared" si="12"/>
        <v>4.5454545454545456E-2</v>
      </c>
      <c r="CN120" s="20">
        <f t="shared" si="13"/>
        <v>0.5</v>
      </c>
      <c r="EM120" s="12" t="s">
        <v>369</v>
      </c>
      <c r="EN120" s="27">
        <v>1</v>
      </c>
      <c r="EO120" s="27"/>
      <c r="EP120" s="27"/>
      <c r="EQ120" s="27">
        <v>1</v>
      </c>
      <c r="ER120">
        <f t="shared" si="14"/>
        <v>0</v>
      </c>
      <c r="ES120" t="e">
        <f t="shared" si="15"/>
        <v>#DIV/0!</v>
      </c>
    </row>
    <row r="121" spans="1:149">
      <c r="A121" t="s">
        <v>320</v>
      </c>
      <c r="B121" t="s">
        <v>219</v>
      </c>
      <c r="C121" t="s">
        <v>220</v>
      </c>
      <c r="D121" t="s">
        <v>253</v>
      </c>
      <c r="E121" t="s">
        <v>254</v>
      </c>
      <c r="F121" t="s">
        <v>255</v>
      </c>
      <c r="G121">
        <v>-0.38796586799999999</v>
      </c>
      <c r="H121" t="s">
        <v>23</v>
      </c>
      <c r="I121" t="s">
        <v>23</v>
      </c>
      <c r="J121">
        <v>0.299561203</v>
      </c>
      <c r="K121">
        <v>-0.67693429500000002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s="8" t="s">
        <v>52</v>
      </c>
      <c r="S121" t="s">
        <v>24</v>
      </c>
      <c r="T121" t="s">
        <v>52</v>
      </c>
      <c r="U121" t="s">
        <v>23</v>
      </c>
      <c r="AH121" s="5" t="s">
        <v>372</v>
      </c>
      <c r="AJ121">
        <v>1</v>
      </c>
      <c r="AM121">
        <v>1</v>
      </c>
      <c r="BD121" s="5" t="s">
        <v>339</v>
      </c>
      <c r="BE121">
        <v>2</v>
      </c>
      <c r="BH121">
        <v>2</v>
      </c>
      <c r="BL121" t="s">
        <v>339</v>
      </c>
      <c r="BM121">
        <v>2</v>
      </c>
      <c r="BP121">
        <v>2</v>
      </c>
      <c r="BQ121">
        <f t="shared" si="8"/>
        <v>0</v>
      </c>
      <c r="BR121" t="e">
        <f t="shared" si="9"/>
        <v>#DIV/0!</v>
      </c>
      <c r="BV121" s="5" t="s">
        <v>339</v>
      </c>
      <c r="BZ121">
        <v>2</v>
      </c>
      <c r="CA121">
        <v>2</v>
      </c>
      <c r="CE121" s="5" t="s">
        <v>339</v>
      </c>
      <c r="CI121">
        <v>2</v>
      </c>
      <c r="CJ121">
        <v>2</v>
      </c>
      <c r="CK121">
        <f t="shared" si="10"/>
        <v>2</v>
      </c>
      <c r="CL121">
        <f t="shared" si="11"/>
        <v>0</v>
      </c>
      <c r="CM121">
        <f t="shared" si="12"/>
        <v>0</v>
      </c>
      <c r="CN121">
        <f t="shared" si="13"/>
        <v>0</v>
      </c>
      <c r="EM121" s="5" t="s">
        <v>370</v>
      </c>
      <c r="EN121" s="25">
        <v>1</v>
      </c>
      <c r="EO121" s="25"/>
      <c r="EP121" s="25"/>
      <c r="EQ121" s="25">
        <v>1</v>
      </c>
      <c r="ER121">
        <f t="shared" si="14"/>
        <v>0</v>
      </c>
      <c r="ES121" t="e">
        <f t="shared" si="15"/>
        <v>#DIV/0!</v>
      </c>
    </row>
    <row r="122" spans="1:149">
      <c r="A122" t="s">
        <v>321</v>
      </c>
      <c r="B122" t="s">
        <v>219</v>
      </c>
      <c r="C122" t="s">
        <v>220</v>
      </c>
      <c r="D122" t="s">
        <v>253</v>
      </c>
      <c r="E122" t="s">
        <v>282</v>
      </c>
      <c r="F122" t="s">
        <v>283</v>
      </c>
      <c r="G122" t="s">
        <v>23</v>
      </c>
      <c r="H122" t="s">
        <v>23</v>
      </c>
      <c r="I122" t="s">
        <v>23</v>
      </c>
      <c r="J122">
        <v>-1.4761288420000001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s="8" t="s">
        <v>24</v>
      </c>
      <c r="S122" t="s">
        <v>23</v>
      </c>
      <c r="T122" t="s">
        <v>24</v>
      </c>
      <c r="U122" t="s">
        <v>23</v>
      </c>
      <c r="AH122" s="5" t="s">
        <v>329</v>
      </c>
      <c r="AJ122">
        <v>1</v>
      </c>
      <c r="AM122">
        <v>1</v>
      </c>
      <c r="BD122" s="5" t="s">
        <v>429</v>
      </c>
      <c r="BE122">
        <v>1</v>
      </c>
      <c r="BH122">
        <v>1</v>
      </c>
      <c r="BL122" t="s">
        <v>429</v>
      </c>
      <c r="BM122">
        <v>1</v>
      </c>
      <c r="BP122">
        <v>1</v>
      </c>
      <c r="BQ122">
        <f t="shared" si="8"/>
        <v>0</v>
      </c>
      <c r="BR122" t="e">
        <f t="shared" si="9"/>
        <v>#DIV/0!</v>
      </c>
      <c r="BV122" s="5" t="s">
        <v>429</v>
      </c>
      <c r="BY122">
        <v>1</v>
      </c>
      <c r="CA122">
        <v>1</v>
      </c>
      <c r="CE122" s="5" t="s">
        <v>429</v>
      </c>
      <c r="CH122">
        <v>1</v>
      </c>
      <c r="CJ122">
        <v>1</v>
      </c>
      <c r="CK122">
        <f t="shared" si="10"/>
        <v>1</v>
      </c>
      <c r="CL122">
        <f t="shared" si="11"/>
        <v>1</v>
      </c>
      <c r="CM122">
        <f t="shared" si="12"/>
        <v>0</v>
      </c>
      <c r="CN122">
        <f t="shared" si="13"/>
        <v>1</v>
      </c>
      <c r="EM122" s="12" t="s">
        <v>291</v>
      </c>
      <c r="EN122" s="27">
        <v>8</v>
      </c>
      <c r="EO122" s="27"/>
      <c r="EP122" s="27">
        <v>1</v>
      </c>
      <c r="EQ122" s="27">
        <v>9</v>
      </c>
      <c r="ER122">
        <f t="shared" si="14"/>
        <v>1</v>
      </c>
      <c r="ES122">
        <f t="shared" si="15"/>
        <v>1</v>
      </c>
    </row>
    <row r="123" spans="1:149">
      <c r="A123" t="s">
        <v>322</v>
      </c>
      <c r="B123" t="s">
        <v>219</v>
      </c>
      <c r="C123" t="s">
        <v>220</v>
      </c>
      <c r="D123" t="s">
        <v>265</v>
      </c>
      <c r="E123" t="s">
        <v>323</v>
      </c>
      <c r="F123" t="s">
        <v>324</v>
      </c>
      <c r="G123">
        <v>-0.46732574900000001</v>
      </c>
      <c r="H123" t="s">
        <v>23</v>
      </c>
      <c r="I123" t="s">
        <v>23</v>
      </c>
      <c r="J123">
        <v>0.29776091300000002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s="8" t="s">
        <v>52</v>
      </c>
      <c r="S123" t="s">
        <v>24</v>
      </c>
      <c r="T123" t="s">
        <v>31</v>
      </c>
      <c r="U123" t="s">
        <v>23</v>
      </c>
      <c r="AH123" s="5" t="s">
        <v>393</v>
      </c>
      <c r="AI123">
        <v>1</v>
      </c>
      <c r="AJ123">
        <v>1</v>
      </c>
      <c r="AM123">
        <v>2</v>
      </c>
      <c r="BD123" s="5" t="s">
        <v>372</v>
      </c>
      <c r="BE123">
        <v>1</v>
      </c>
      <c r="BH123">
        <v>1</v>
      </c>
      <c r="BL123" t="s">
        <v>372</v>
      </c>
      <c r="BM123">
        <v>1</v>
      </c>
      <c r="BP123">
        <v>1</v>
      </c>
      <c r="BQ123">
        <f t="shared" si="8"/>
        <v>0</v>
      </c>
      <c r="BR123" t="e">
        <f t="shared" si="9"/>
        <v>#DIV/0!</v>
      </c>
      <c r="BV123" s="5" t="s">
        <v>372</v>
      </c>
      <c r="BY123">
        <v>1</v>
      </c>
      <c r="CA123">
        <v>1</v>
      </c>
      <c r="CE123" s="5" t="s">
        <v>372</v>
      </c>
      <c r="CH123">
        <v>1</v>
      </c>
      <c r="CJ123">
        <v>1</v>
      </c>
      <c r="CK123">
        <f t="shared" si="10"/>
        <v>1</v>
      </c>
      <c r="CL123">
        <f t="shared" si="11"/>
        <v>1</v>
      </c>
      <c r="CM123">
        <f t="shared" si="12"/>
        <v>0</v>
      </c>
      <c r="CN123">
        <f t="shared" si="13"/>
        <v>1</v>
      </c>
      <c r="EM123" s="5" t="s">
        <v>292</v>
      </c>
      <c r="EN123" s="25">
        <v>4</v>
      </c>
      <c r="EO123" s="25"/>
      <c r="EP123" s="25">
        <v>1</v>
      </c>
      <c r="EQ123" s="25">
        <v>5</v>
      </c>
      <c r="ER123">
        <f t="shared" si="14"/>
        <v>1</v>
      </c>
      <c r="ES123">
        <f t="shared" si="15"/>
        <v>1</v>
      </c>
    </row>
    <row r="124" spans="1:149">
      <c r="A124" t="s">
        <v>325</v>
      </c>
      <c r="B124" t="s">
        <v>219</v>
      </c>
      <c r="C124" t="s">
        <v>220</v>
      </c>
      <c r="D124" t="s">
        <v>265</v>
      </c>
      <c r="E124" t="s">
        <v>266</v>
      </c>
      <c r="F124" t="s">
        <v>326</v>
      </c>
      <c r="G124" t="s">
        <v>23</v>
      </c>
      <c r="H124" t="s">
        <v>23</v>
      </c>
      <c r="I124" t="s">
        <v>23</v>
      </c>
      <c r="J124" t="s">
        <v>23</v>
      </c>
      <c r="K124">
        <v>0.584589943</v>
      </c>
      <c r="L124">
        <v>0.446454346</v>
      </c>
      <c r="M124">
        <v>1.006681283</v>
      </c>
      <c r="N124" t="s">
        <v>23</v>
      </c>
      <c r="O124" t="s">
        <v>23</v>
      </c>
      <c r="P124" t="s">
        <v>23</v>
      </c>
      <c r="Q124" t="s">
        <v>23</v>
      </c>
      <c r="R124" s="8" t="s">
        <v>31</v>
      </c>
      <c r="S124" t="s">
        <v>23</v>
      </c>
      <c r="T124" t="s">
        <v>31</v>
      </c>
      <c r="U124" t="s">
        <v>23</v>
      </c>
      <c r="AH124" s="5" t="s">
        <v>232</v>
      </c>
      <c r="AI124">
        <v>2</v>
      </c>
      <c r="AJ124">
        <v>2</v>
      </c>
      <c r="AK124">
        <v>4</v>
      </c>
      <c r="AM124">
        <v>8</v>
      </c>
      <c r="BD124" s="5" t="s">
        <v>329</v>
      </c>
      <c r="BE124">
        <v>1</v>
      </c>
      <c r="BH124">
        <v>1</v>
      </c>
      <c r="BL124" t="s">
        <v>329</v>
      </c>
      <c r="BM124">
        <v>1</v>
      </c>
      <c r="BP124">
        <v>1</v>
      </c>
      <c r="BQ124">
        <f t="shared" si="8"/>
        <v>0</v>
      </c>
      <c r="BR124" t="e">
        <f t="shared" si="9"/>
        <v>#DIV/0!</v>
      </c>
      <c r="BV124" s="5" t="s">
        <v>329</v>
      </c>
      <c r="BY124">
        <v>1</v>
      </c>
      <c r="CA124">
        <v>1</v>
      </c>
      <c r="CE124" s="5" t="s">
        <v>329</v>
      </c>
      <c r="CH124">
        <v>1</v>
      </c>
      <c r="CJ124">
        <v>1</v>
      </c>
      <c r="CK124">
        <f t="shared" si="10"/>
        <v>1</v>
      </c>
      <c r="CL124">
        <f t="shared" si="11"/>
        <v>1</v>
      </c>
      <c r="CM124">
        <f t="shared" si="12"/>
        <v>0</v>
      </c>
      <c r="CN124">
        <f t="shared" si="13"/>
        <v>1</v>
      </c>
      <c r="EM124" s="5" t="s">
        <v>337</v>
      </c>
      <c r="EN124" s="25">
        <v>1</v>
      </c>
      <c r="EO124" s="25"/>
      <c r="EP124" s="25"/>
      <c r="EQ124" s="25">
        <v>1</v>
      </c>
      <c r="ER124">
        <f t="shared" si="14"/>
        <v>0</v>
      </c>
      <c r="ES124" t="e">
        <f t="shared" si="15"/>
        <v>#DIV/0!</v>
      </c>
    </row>
    <row r="125" spans="1:149">
      <c r="A125" t="s">
        <v>327</v>
      </c>
      <c r="B125" t="s">
        <v>219</v>
      </c>
      <c r="C125" t="s">
        <v>220</v>
      </c>
      <c r="D125" t="s">
        <v>253</v>
      </c>
      <c r="E125" t="s">
        <v>254</v>
      </c>
      <c r="F125" t="s">
        <v>255</v>
      </c>
      <c r="G125" t="s">
        <v>23</v>
      </c>
      <c r="H125" t="s">
        <v>23</v>
      </c>
      <c r="I125" t="s">
        <v>23</v>
      </c>
      <c r="J125" t="s">
        <v>23</v>
      </c>
      <c r="K125" t="s">
        <v>23</v>
      </c>
      <c r="L125">
        <v>0.99840208500000005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s="8" t="s">
        <v>31</v>
      </c>
      <c r="S125" t="s">
        <v>23</v>
      </c>
      <c r="T125" t="s">
        <v>31</v>
      </c>
      <c r="U125" t="s">
        <v>23</v>
      </c>
      <c r="AH125" s="5" t="s">
        <v>410</v>
      </c>
      <c r="AK125">
        <v>1</v>
      </c>
      <c r="AM125">
        <v>1</v>
      </c>
      <c r="BD125" s="5" t="s">
        <v>393</v>
      </c>
      <c r="BE125">
        <v>1</v>
      </c>
      <c r="BF125">
        <v>1</v>
      </c>
      <c r="BH125">
        <v>2</v>
      </c>
      <c r="BL125" t="s">
        <v>393</v>
      </c>
      <c r="BM125">
        <v>1</v>
      </c>
      <c r="BN125">
        <v>1</v>
      </c>
      <c r="BP125">
        <v>2</v>
      </c>
      <c r="BQ125">
        <f t="shared" si="8"/>
        <v>1</v>
      </c>
      <c r="BR125">
        <f t="shared" si="9"/>
        <v>0</v>
      </c>
      <c r="BV125" s="5" t="s">
        <v>393</v>
      </c>
      <c r="BY125">
        <v>1</v>
      </c>
      <c r="BZ125">
        <v>1</v>
      </c>
      <c r="CA125">
        <v>2</v>
      </c>
      <c r="CE125" s="23" t="s">
        <v>393</v>
      </c>
      <c r="CF125" s="24"/>
      <c r="CG125" s="24"/>
      <c r="CH125" s="24">
        <v>1</v>
      </c>
      <c r="CI125" s="24">
        <v>1</v>
      </c>
      <c r="CJ125" s="24">
        <v>2</v>
      </c>
      <c r="CK125" s="24">
        <f t="shared" si="10"/>
        <v>2</v>
      </c>
      <c r="CL125" s="24">
        <f t="shared" si="11"/>
        <v>0.5</v>
      </c>
      <c r="CM125" s="24">
        <f t="shared" si="12"/>
        <v>0</v>
      </c>
      <c r="CN125" s="24">
        <f t="shared" si="13"/>
        <v>0.5</v>
      </c>
      <c r="EM125" s="5" t="s">
        <v>361</v>
      </c>
      <c r="EN125" s="25">
        <v>2</v>
      </c>
      <c r="EO125" s="25"/>
      <c r="EP125" s="25"/>
      <c r="EQ125" s="25">
        <v>2</v>
      </c>
      <c r="ER125">
        <f t="shared" si="14"/>
        <v>0</v>
      </c>
      <c r="ES125" t="e">
        <f t="shared" si="15"/>
        <v>#DIV/0!</v>
      </c>
    </row>
    <row r="126" spans="1:149">
      <c r="A126" t="s">
        <v>328</v>
      </c>
      <c r="B126" t="s">
        <v>219</v>
      </c>
      <c r="C126" t="s">
        <v>220</v>
      </c>
      <c r="D126" t="s">
        <v>230</v>
      </c>
      <c r="E126" t="s">
        <v>231</v>
      </c>
      <c r="F126" t="s">
        <v>329</v>
      </c>
      <c r="G126" t="s">
        <v>23</v>
      </c>
      <c r="H126" t="s">
        <v>23</v>
      </c>
      <c r="I126" t="s">
        <v>23</v>
      </c>
      <c r="J126" t="s">
        <v>23</v>
      </c>
      <c r="K126">
        <v>-0.80823922100000001</v>
      </c>
      <c r="L126" t="s">
        <v>23</v>
      </c>
      <c r="M126" t="s">
        <v>23</v>
      </c>
      <c r="N126" t="s">
        <v>23</v>
      </c>
      <c r="O126" t="s">
        <v>23</v>
      </c>
      <c r="P126">
        <v>-0.775458286</v>
      </c>
      <c r="Q126" t="s">
        <v>23</v>
      </c>
      <c r="R126" s="8" t="s">
        <v>24</v>
      </c>
      <c r="S126" t="s">
        <v>23</v>
      </c>
      <c r="T126" t="s">
        <v>24</v>
      </c>
      <c r="U126" t="s">
        <v>24</v>
      </c>
      <c r="AH126" s="5" t="s">
        <v>363</v>
      </c>
      <c r="AJ126">
        <v>1</v>
      </c>
      <c r="AM126">
        <v>1</v>
      </c>
      <c r="BD126" s="5" t="s">
        <v>232</v>
      </c>
      <c r="BE126">
        <v>4</v>
      </c>
      <c r="BF126">
        <v>1</v>
      </c>
      <c r="BG126">
        <v>3</v>
      </c>
      <c r="BH126">
        <v>8</v>
      </c>
      <c r="BL126" t="s">
        <v>232</v>
      </c>
      <c r="BM126">
        <v>4</v>
      </c>
      <c r="BN126">
        <v>1</v>
      </c>
      <c r="BO126">
        <v>3</v>
      </c>
      <c r="BP126">
        <v>8</v>
      </c>
      <c r="BQ126">
        <f t="shared" si="8"/>
        <v>4</v>
      </c>
      <c r="BR126">
        <f t="shared" si="9"/>
        <v>0.75</v>
      </c>
      <c r="BV126" s="5" t="s">
        <v>232</v>
      </c>
      <c r="BW126">
        <v>1</v>
      </c>
      <c r="BY126">
        <v>2</v>
      </c>
      <c r="BZ126">
        <v>5</v>
      </c>
      <c r="CA126">
        <v>8</v>
      </c>
      <c r="CE126" s="23" t="s">
        <v>232</v>
      </c>
      <c r="CF126" s="24">
        <v>1</v>
      </c>
      <c r="CG126" s="24"/>
      <c r="CH126" s="24">
        <v>2</v>
      </c>
      <c r="CI126" s="24">
        <v>5</v>
      </c>
      <c r="CJ126" s="24">
        <v>8</v>
      </c>
      <c r="CK126" s="24">
        <f t="shared" si="10"/>
        <v>8</v>
      </c>
      <c r="CL126" s="24">
        <f t="shared" si="11"/>
        <v>0.25</v>
      </c>
      <c r="CM126" s="24">
        <f t="shared" si="12"/>
        <v>0.125</v>
      </c>
      <c r="CN126" s="24">
        <f t="shared" si="13"/>
        <v>0.375</v>
      </c>
      <c r="EM126" s="5" t="s">
        <v>335</v>
      </c>
      <c r="EN126" s="25">
        <v>1</v>
      </c>
      <c r="EO126" s="25"/>
      <c r="EP126" s="25"/>
      <c r="EQ126" s="25">
        <v>1</v>
      </c>
      <c r="ER126">
        <f t="shared" si="14"/>
        <v>0</v>
      </c>
      <c r="ES126" t="e">
        <f t="shared" si="15"/>
        <v>#DIV/0!</v>
      </c>
    </row>
    <row r="127" spans="1:149">
      <c r="A127" t="s">
        <v>330</v>
      </c>
      <c r="B127" t="s">
        <v>219</v>
      </c>
      <c r="C127" t="s">
        <v>220</v>
      </c>
      <c r="D127" t="s">
        <v>331</v>
      </c>
      <c r="E127" t="s">
        <v>332</v>
      </c>
      <c r="F127" t="s">
        <v>333</v>
      </c>
      <c r="G127" t="s">
        <v>23</v>
      </c>
      <c r="H127" t="s">
        <v>23</v>
      </c>
      <c r="I127" t="s">
        <v>23</v>
      </c>
      <c r="J127" t="s">
        <v>23</v>
      </c>
      <c r="K127">
        <v>-0.86850209199999995</v>
      </c>
      <c r="L127" t="s">
        <v>23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s="8" t="s">
        <v>24</v>
      </c>
      <c r="S127" t="s">
        <v>23</v>
      </c>
      <c r="T127" t="s">
        <v>24</v>
      </c>
      <c r="U127" t="s">
        <v>23</v>
      </c>
      <c r="AH127" s="5" t="s">
        <v>427</v>
      </c>
      <c r="AK127">
        <v>1</v>
      </c>
      <c r="AM127">
        <v>1</v>
      </c>
      <c r="BD127" s="5" t="s">
        <v>410</v>
      </c>
      <c r="BE127">
        <v>1</v>
      </c>
      <c r="BH127">
        <v>1</v>
      </c>
      <c r="BL127" t="s">
        <v>410</v>
      </c>
      <c r="BM127">
        <v>1</v>
      </c>
      <c r="BP127">
        <v>1</v>
      </c>
      <c r="BQ127">
        <f t="shared" si="8"/>
        <v>0</v>
      </c>
      <c r="BR127" t="e">
        <f t="shared" si="9"/>
        <v>#DIV/0!</v>
      </c>
      <c r="BV127" s="5" t="s">
        <v>410</v>
      </c>
      <c r="BZ127">
        <v>1</v>
      </c>
      <c r="CA127">
        <v>1</v>
      </c>
      <c r="CE127" s="5" t="s">
        <v>410</v>
      </c>
      <c r="CI127">
        <v>1</v>
      </c>
      <c r="CJ127">
        <v>1</v>
      </c>
      <c r="CK127">
        <f t="shared" si="10"/>
        <v>1</v>
      </c>
      <c r="CL127">
        <f t="shared" si="11"/>
        <v>0</v>
      </c>
      <c r="CM127">
        <f t="shared" si="12"/>
        <v>0</v>
      </c>
      <c r="CN127">
        <f t="shared" si="13"/>
        <v>0</v>
      </c>
      <c r="EM127" s="12" t="s">
        <v>231</v>
      </c>
      <c r="EN127" s="27">
        <v>19</v>
      </c>
      <c r="EO127" s="27">
        <v>3</v>
      </c>
      <c r="EP127" s="27"/>
      <c r="EQ127" s="27">
        <v>22</v>
      </c>
      <c r="ER127">
        <f t="shared" si="14"/>
        <v>3</v>
      </c>
      <c r="ES127">
        <f t="shared" si="15"/>
        <v>0</v>
      </c>
    </row>
    <row r="128" spans="1:149">
      <c r="A128" t="s">
        <v>334</v>
      </c>
      <c r="B128" t="s">
        <v>219</v>
      </c>
      <c r="C128" t="s">
        <v>225</v>
      </c>
      <c r="D128" t="s">
        <v>249</v>
      </c>
      <c r="E128" t="s">
        <v>291</v>
      </c>
      <c r="F128" t="s">
        <v>335</v>
      </c>
      <c r="G128" t="s">
        <v>23</v>
      </c>
      <c r="H128" t="s">
        <v>23</v>
      </c>
      <c r="I128" t="s">
        <v>23</v>
      </c>
      <c r="J128" t="s">
        <v>23</v>
      </c>
      <c r="K128" t="s">
        <v>23</v>
      </c>
      <c r="L128" t="s">
        <v>23</v>
      </c>
      <c r="M128">
        <v>0.49825813699999999</v>
      </c>
      <c r="N128" t="s">
        <v>23</v>
      </c>
      <c r="O128" t="s">
        <v>23</v>
      </c>
      <c r="P128" t="s">
        <v>23</v>
      </c>
      <c r="Q128" t="s">
        <v>23</v>
      </c>
      <c r="R128" s="8" t="s">
        <v>31</v>
      </c>
      <c r="S128" t="s">
        <v>23</v>
      </c>
      <c r="T128" t="s">
        <v>31</v>
      </c>
      <c r="U128" t="s">
        <v>23</v>
      </c>
      <c r="AH128" s="5" t="s">
        <v>414</v>
      </c>
      <c r="AJ128">
        <v>1</v>
      </c>
      <c r="AM128">
        <v>1</v>
      </c>
      <c r="BD128" s="5" t="s">
        <v>363</v>
      </c>
      <c r="BE128">
        <v>1</v>
      </c>
      <c r="BH128">
        <v>1</v>
      </c>
      <c r="BL128" t="s">
        <v>363</v>
      </c>
      <c r="BM128">
        <v>1</v>
      </c>
      <c r="BP128">
        <v>1</v>
      </c>
      <c r="BQ128">
        <f t="shared" si="8"/>
        <v>0</v>
      </c>
      <c r="BR128" t="e">
        <f t="shared" si="9"/>
        <v>#DIV/0!</v>
      </c>
      <c r="BV128" s="5" t="s">
        <v>363</v>
      </c>
      <c r="BY128">
        <v>1</v>
      </c>
      <c r="CA128">
        <v>1</v>
      </c>
      <c r="CE128" s="5" t="s">
        <v>363</v>
      </c>
      <c r="CH128">
        <v>1</v>
      </c>
      <c r="CJ128">
        <v>1</v>
      </c>
      <c r="CK128">
        <f t="shared" si="10"/>
        <v>1</v>
      </c>
      <c r="CL128">
        <f t="shared" si="11"/>
        <v>1</v>
      </c>
      <c r="CM128">
        <f t="shared" si="12"/>
        <v>0</v>
      </c>
      <c r="CN128">
        <f t="shared" si="13"/>
        <v>1</v>
      </c>
      <c r="EM128" s="5" t="s">
        <v>339</v>
      </c>
      <c r="EN128" s="25">
        <v>2</v>
      </c>
      <c r="EO128" s="25"/>
      <c r="EP128" s="25"/>
      <c r="EQ128" s="25">
        <v>2</v>
      </c>
      <c r="ER128">
        <f t="shared" si="14"/>
        <v>0</v>
      </c>
      <c r="ES128" t="e">
        <f t="shared" si="15"/>
        <v>#DIV/0!</v>
      </c>
    </row>
    <row r="129" spans="1:149">
      <c r="A129" t="s">
        <v>336</v>
      </c>
      <c r="B129" t="s">
        <v>219</v>
      </c>
      <c r="C129" t="s">
        <v>225</v>
      </c>
      <c r="D129" t="s">
        <v>249</v>
      </c>
      <c r="E129" t="s">
        <v>291</v>
      </c>
      <c r="F129" t="s">
        <v>337</v>
      </c>
      <c r="G129" t="s">
        <v>23</v>
      </c>
      <c r="H129" t="s">
        <v>23</v>
      </c>
      <c r="I129" t="s">
        <v>23</v>
      </c>
      <c r="J129" t="s">
        <v>23</v>
      </c>
      <c r="K129">
        <v>0.33264941100000001</v>
      </c>
      <c r="L129" t="s">
        <v>23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s="8" t="s">
        <v>31</v>
      </c>
      <c r="S129" t="s">
        <v>23</v>
      </c>
      <c r="T129" t="s">
        <v>31</v>
      </c>
      <c r="U129" t="s">
        <v>23</v>
      </c>
      <c r="AH129" s="5" t="s">
        <v>378</v>
      </c>
      <c r="AK129">
        <v>1</v>
      </c>
      <c r="AM129">
        <v>1</v>
      </c>
      <c r="BD129" s="5" t="s">
        <v>427</v>
      </c>
      <c r="BG129">
        <v>1</v>
      </c>
      <c r="BH129">
        <v>1</v>
      </c>
      <c r="BL129" t="s">
        <v>427</v>
      </c>
      <c r="BO129">
        <v>1</v>
      </c>
      <c r="BP129">
        <v>1</v>
      </c>
      <c r="BQ129">
        <f t="shared" si="8"/>
        <v>1</v>
      </c>
      <c r="BR129">
        <f t="shared" si="9"/>
        <v>1</v>
      </c>
      <c r="BV129" s="5" t="s">
        <v>427</v>
      </c>
      <c r="BZ129">
        <v>1</v>
      </c>
      <c r="CA129">
        <v>1</v>
      </c>
      <c r="CE129" s="5" t="s">
        <v>427</v>
      </c>
      <c r="CI129">
        <v>1</v>
      </c>
      <c r="CJ129">
        <v>1</v>
      </c>
      <c r="CK129">
        <f t="shared" si="10"/>
        <v>1</v>
      </c>
      <c r="CL129">
        <f t="shared" si="11"/>
        <v>0</v>
      </c>
      <c r="CM129">
        <f t="shared" si="12"/>
        <v>0</v>
      </c>
      <c r="CN129">
        <f t="shared" si="13"/>
        <v>0</v>
      </c>
      <c r="EM129" s="5" t="s">
        <v>429</v>
      </c>
      <c r="EN129" s="25">
        <v>1</v>
      </c>
      <c r="EO129" s="25"/>
      <c r="EP129" s="25"/>
      <c r="EQ129" s="25">
        <v>1</v>
      </c>
      <c r="ER129">
        <f t="shared" si="14"/>
        <v>0</v>
      </c>
      <c r="ES129" t="e">
        <f t="shared" si="15"/>
        <v>#DIV/0!</v>
      </c>
    </row>
    <row r="130" spans="1:149">
      <c r="A130" t="s">
        <v>338</v>
      </c>
      <c r="B130" t="s">
        <v>219</v>
      </c>
      <c r="C130" t="s">
        <v>220</v>
      </c>
      <c r="D130" t="s">
        <v>230</v>
      </c>
      <c r="E130" t="s">
        <v>231</v>
      </c>
      <c r="F130" t="s">
        <v>339</v>
      </c>
      <c r="G130" t="s">
        <v>23</v>
      </c>
      <c r="H130" t="s">
        <v>23</v>
      </c>
      <c r="I130" t="s">
        <v>23</v>
      </c>
      <c r="J130">
        <v>0.48631429599999998</v>
      </c>
      <c r="K130" t="s">
        <v>23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s="8" t="s">
        <v>31</v>
      </c>
      <c r="S130" t="s">
        <v>23</v>
      </c>
      <c r="T130" t="s">
        <v>31</v>
      </c>
      <c r="U130" t="s">
        <v>23</v>
      </c>
      <c r="AH130" s="5" t="s">
        <v>300</v>
      </c>
      <c r="AJ130">
        <v>2</v>
      </c>
      <c r="AM130">
        <v>2</v>
      </c>
      <c r="BD130" s="5" t="s">
        <v>414</v>
      </c>
      <c r="BE130">
        <v>1</v>
      </c>
      <c r="BH130">
        <v>1</v>
      </c>
      <c r="BL130" t="s">
        <v>414</v>
      </c>
      <c r="BM130">
        <v>1</v>
      </c>
      <c r="BP130">
        <v>1</v>
      </c>
      <c r="BQ130">
        <f t="shared" si="8"/>
        <v>0</v>
      </c>
      <c r="BR130" t="e">
        <f t="shared" si="9"/>
        <v>#DIV/0!</v>
      </c>
      <c r="BV130" s="5" t="s">
        <v>414</v>
      </c>
      <c r="BY130">
        <v>1</v>
      </c>
      <c r="CA130">
        <v>1</v>
      </c>
      <c r="CE130" s="5" t="s">
        <v>414</v>
      </c>
      <c r="CH130">
        <v>1</v>
      </c>
      <c r="CJ130">
        <v>1</v>
      </c>
      <c r="CK130">
        <f t="shared" si="10"/>
        <v>1</v>
      </c>
      <c r="CL130">
        <f t="shared" si="11"/>
        <v>1</v>
      </c>
      <c r="CM130">
        <f t="shared" si="12"/>
        <v>0</v>
      </c>
      <c r="CN130">
        <f t="shared" si="13"/>
        <v>1</v>
      </c>
      <c r="EM130" s="5" t="s">
        <v>372</v>
      </c>
      <c r="EN130" s="25">
        <v>1</v>
      </c>
      <c r="EO130" s="25"/>
      <c r="EP130" s="25"/>
      <c r="EQ130" s="25">
        <v>1</v>
      </c>
      <c r="ER130">
        <f t="shared" si="14"/>
        <v>0</v>
      </c>
      <c r="ES130" t="e">
        <f t="shared" si="15"/>
        <v>#DIV/0!</v>
      </c>
    </row>
    <row r="131" spans="1:149">
      <c r="A131" t="s">
        <v>340</v>
      </c>
      <c r="B131" t="s">
        <v>219</v>
      </c>
      <c r="C131" t="s">
        <v>220</v>
      </c>
      <c r="D131" t="s">
        <v>265</v>
      </c>
      <c r="E131" t="s">
        <v>266</v>
      </c>
      <c r="F131" t="s">
        <v>269</v>
      </c>
      <c r="G131" t="s">
        <v>23</v>
      </c>
      <c r="H131" t="s">
        <v>23</v>
      </c>
      <c r="I131" t="s">
        <v>23</v>
      </c>
      <c r="J131">
        <v>0.30781071199999999</v>
      </c>
      <c r="K131">
        <v>-0.25130533100000002</v>
      </c>
      <c r="L131">
        <v>0.30326440300000002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s="8" t="s">
        <v>52</v>
      </c>
      <c r="S131" t="s">
        <v>23</v>
      </c>
      <c r="T131" t="s">
        <v>52</v>
      </c>
      <c r="U131" t="s">
        <v>23</v>
      </c>
      <c r="AH131" s="4" t="s">
        <v>227</v>
      </c>
      <c r="AI131">
        <v>4</v>
      </c>
      <c r="AK131">
        <v>3</v>
      </c>
      <c r="AM131">
        <v>7</v>
      </c>
      <c r="BD131" s="5" t="s">
        <v>378</v>
      </c>
      <c r="BE131">
        <v>1</v>
      </c>
      <c r="BH131">
        <v>1</v>
      </c>
      <c r="BL131" t="s">
        <v>378</v>
      </c>
      <c r="BM131">
        <v>1</v>
      </c>
      <c r="BP131">
        <v>1</v>
      </c>
      <c r="BQ131">
        <f t="shared" si="8"/>
        <v>0</v>
      </c>
      <c r="BR131" t="e">
        <f t="shared" si="9"/>
        <v>#DIV/0!</v>
      </c>
      <c r="BV131" s="5" t="s">
        <v>378</v>
      </c>
      <c r="BZ131">
        <v>1</v>
      </c>
      <c r="CA131">
        <v>1</v>
      </c>
      <c r="CE131" s="5" t="s">
        <v>378</v>
      </c>
      <c r="CI131">
        <v>1</v>
      </c>
      <c r="CJ131">
        <v>1</v>
      </c>
      <c r="CK131">
        <f t="shared" si="10"/>
        <v>1</v>
      </c>
      <c r="CL131">
        <f t="shared" si="11"/>
        <v>0</v>
      </c>
      <c r="CM131">
        <f t="shared" si="12"/>
        <v>0</v>
      </c>
      <c r="CN131">
        <f t="shared" si="13"/>
        <v>0</v>
      </c>
      <c r="EM131" s="5" t="s">
        <v>329</v>
      </c>
      <c r="EN131" s="25"/>
      <c r="EO131" s="25">
        <v>1</v>
      </c>
      <c r="EP131" s="25"/>
      <c r="EQ131" s="25">
        <v>1</v>
      </c>
      <c r="ER131">
        <f t="shared" si="14"/>
        <v>1</v>
      </c>
      <c r="ES131">
        <f t="shared" si="15"/>
        <v>0</v>
      </c>
    </row>
    <row r="132" spans="1:149">
      <c r="A132" t="s">
        <v>341</v>
      </c>
      <c r="B132" t="s">
        <v>219</v>
      </c>
      <c r="C132" t="s">
        <v>220</v>
      </c>
      <c r="D132" t="s">
        <v>230</v>
      </c>
      <c r="E132" t="s">
        <v>231</v>
      </c>
      <c r="F132" t="s">
        <v>232</v>
      </c>
      <c r="G132" t="s">
        <v>23</v>
      </c>
      <c r="H132" t="s">
        <v>23</v>
      </c>
      <c r="I132">
        <v>0.27050980899999999</v>
      </c>
      <c r="J132" t="s">
        <v>23</v>
      </c>
      <c r="K132">
        <v>0.43230526000000002</v>
      </c>
      <c r="L132" t="s">
        <v>23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s="8" t="s">
        <v>31</v>
      </c>
      <c r="S132" t="s">
        <v>31</v>
      </c>
      <c r="T132" t="s">
        <v>31</v>
      </c>
      <c r="U132" t="s">
        <v>23</v>
      </c>
      <c r="AH132" s="5" t="s">
        <v>288</v>
      </c>
      <c r="AK132">
        <v>1</v>
      </c>
      <c r="AM132">
        <v>1</v>
      </c>
      <c r="BD132" s="5" t="s">
        <v>300</v>
      </c>
      <c r="BE132">
        <v>1</v>
      </c>
      <c r="BF132">
        <v>1</v>
      </c>
      <c r="BH132">
        <v>2</v>
      </c>
      <c r="BL132" t="s">
        <v>300</v>
      </c>
      <c r="BM132">
        <v>1</v>
      </c>
      <c r="BN132">
        <v>1</v>
      </c>
      <c r="BP132">
        <v>2</v>
      </c>
      <c r="BQ132">
        <f t="shared" si="8"/>
        <v>1</v>
      </c>
      <c r="BR132">
        <f t="shared" si="9"/>
        <v>0</v>
      </c>
      <c r="BV132" s="5" t="s">
        <v>300</v>
      </c>
      <c r="BY132">
        <v>2</v>
      </c>
      <c r="CA132">
        <v>2</v>
      </c>
      <c r="CE132" s="5" t="s">
        <v>300</v>
      </c>
      <c r="CH132">
        <v>2</v>
      </c>
      <c r="CJ132">
        <v>2</v>
      </c>
      <c r="CK132">
        <f t="shared" si="10"/>
        <v>2</v>
      </c>
      <c r="CL132">
        <f t="shared" si="11"/>
        <v>1</v>
      </c>
      <c r="CM132">
        <f t="shared" si="12"/>
        <v>0</v>
      </c>
      <c r="CN132">
        <f t="shared" si="13"/>
        <v>1</v>
      </c>
      <c r="EM132" s="5" t="s">
        <v>393</v>
      </c>
      <c r="EN132" s="25">
        <v>2</v>
      </c>
      <c r="EO132" s="25"/>
      <c r="EP132" s="25"/>
      <c r="EQ132" s="25">
        <v>2</v>
      </c>
      <c r="ER132">
        <f t="shared" si="14"/>
        <v>0</v>
      </c>
      <c r="ES132" t="e">
        <f t="shared" si="15"/>
        <v>#DIV/0!</v>
      </c>
    </row>
    <row r="133" spans="1:149">
      <c r="A133" t="s">
        <v>342</v>
      </c>
      <c r="B133" t="s">
        <v>219</v>
      </c>
      <c r="C133" t="s">
        <v>220</v>
      </c>
      <c r="D133" t="s">
        <v>265</v>
      </c>
      <c r="E133" t="s">
        <v>343</v>
      </c>
      <c r="F133" t="s">
        <v>344</v>
      </c>
      <c r="G133" t="s">
        <v>23</v>
      </c>
      <c r="H133" t="s">
        <v>23</v>
      </c>
      <c r="I133" t="s">
        <v>23</v>
      </c>
      <c r="J133">
        <v>0.52706081400000004</v>
      </c>
      <c r="K133">
        <v>0.509491162</v>
      </c>
      <c r="L133" t="s">
        <v>23</v>
      </c>
      <c r="M133" t="s">
        <v>23</v>
      </c>
      <c r="N133" t="s">
        <v>23</v>
      </c>
      <c r="O133" t="s">
        <v>23</v>
      </c>
      <c r="P133" t="s">
        <v>23</v>
      </c>
      <c r="Q133" t="s">
        <v>23</v>
      </c>
      <c r="R133" s="8" t="s">
        <v>31</v>
      </c>
      <c r="S133" t="s">
        <v>23</v>
      </c>
      <c r="T133" t="s">
        <v>31</v>
      </c>
      <c r="U133" t="s">
        <v>23</v>
      </c>
      <c r="AH133" s="5" t="s">
        <v>262</v>
      </c>
      <c r="AI133">
        <v>1</v>
      </c>
      <c r="AK133">
        <v>2</v>
      </c>
      <c r="AM133">
        <v>3</v>
      </c>
      <c r="BD133" s="4" t="s">
        <v>227</v>
      </c>
      <c r="BE133">
        <v>4</v>
      </c>
      <c r="BG133">
        <v>3</v>
      </c>
      <c r="BH133">
        <v>7</v>
      </c>
      <c r="BL133" s="9" t="s">
        <v>227</v>
      </c>
      <c r="BM133" s="9">
        <v>4</v>
      </c>
      <c r="BN133" s="9"/>
      <c r="BO133" s="9">
        <v>3</v>
      </c>
      <c r="BP133" s="9">
        <v>7</v>
      </c>
      <c r="BQ133" s="9">
        <f t="shared" si="8"/>
        <v>3</v>
      </c>
      <c r="BR133" s="9">
        <f t="shared" si="9"/>
        <v>1</v>
      </c>
      <c r="BV133" s="4" t="s">
        <v>227</v>
      </c>
      <c r="BW133">
        <v>2</v>
      </c>
      <c r="BY133">
        <v>2</v>
      </c>
      <c r="BZ133">
        <v>3</v>
      </c>
      <c r="CA133">
        <v>7</v>
      </c>
      <c r="CE133" s="15" t="s">
        <v>227</v>
      </c>
      <c r="CF133" s="16">
        <v>2</v>
      </c>
      <c r="CG133" s="16"/>
      <c r="CH133" s="16">
        <v>2</v>
      </c>
      <c r="CI133" s="16">
        <v>3</v>
      </c>
      <c r="CJ133" s="16">
        <v>7</v>
      </c>
      <c r="CK133" s="9">
        <f t="shared" si="10"/>
        <v>7</v>
      </c>
      <c r="CL133" s="9">
        <f t="shared" si="11"/>
        <v>0.2857142857142857</v>
      </c>
      <c r="CM133" s="9">
        <f t="shared" si="12"/>
        <v>0.2857142857142857</v>
      </c>
      <c r="CN133" s="9">
        <f t="shared" si="13"/>
        <v>0.5714285714285714</v>
      </c>
      <c r="EM133" s="5" t="s">
        <v>232</v>
      </c>
      <c r="EN133" s="25">
        <v>7</v>
      </c>
      <c r="EO133" s="25">
        <v>1</v>
      </c>
      <c r="EP133" s="25"/>
      <c r="EQ133" s="25">
        <v>8</v>
      </c>
      <c r="ER133">
        <f t="shared" si="14"/>
        <v>1</v>
      </c>
      <c r="ES133">
        <f t="shared" si="15"/>
        <v>0</v>
      </c>
    </row>
    <row r="134" spans="1:149">
      <c r="A134" t="s">
        <v>345</v>
      </c>
      <c r="B134" t="s">
        <v>219</v>
      </c>
      <c r="C134" t="s">
        <v>225</v>
      </c>
      <c r="D134" t="s">
        <v>245</v>
      </c>
      <c r="E134" t="s">
        <v>246</v>
      </c>
      <c r="F134" t="s">
        <v>247</v>
      </c>
      <c r="G134">
        <v>-0.28432136200000002</v>
      </c>
      <c r="H134" t="s">
        <v>23</v>
      </c>
      <c r="I134" t="s">
        <v>23</v>
      </c>
      <c r="J134">
        <v>0.27190842399999998</v>
      </c>
      <c r="K134" t="s">
        <v>23</v>
      </c>
      <c r="L134" t="s">
        <v>23</v>
      </c>
      <c r="M134">
        <v>1.06474314</v>
      </c>
      <c r="N134" t="s">
        <v>23</v>
      </c>
      <c r="O134" t="s">
        <v>23</v>
      </c>
      <c r="P134" t="s">
        <v>23</v>
      </c>
      <c r="Q134" t="s">
        <v>23</v>
      </c>
      <c r="R134" s="8" t="s">
        <v>52</v>
      </c>
      <c r="S134" t="s">
        <v>24</v>
      </c>
      <c r="T134" t="s">
        <v>31</v>
      </c>
      <c r="U134" t="s">
        <v>23</v>
      </c>
      <c r="AH134" s="5" t="s">
        <v>228</v>
      </c>
      <c r="AI134">
        <v>2</v>
      </c>
      <c r="AM134">
        <v>2</v>
      </c>
      <c r="BD134" s="5" t="s">
        <v>288</v>
      </c>
      <c r="BE134">
        <v>1</v>
      </c>
      <c r="BH134">
        <v>1</v>
      </c>
      <c r="BL134" t="s">
        <v>288</v>
      </c>
      <c r="BM134">
        <v>1</v>
      </c>
      <c r="BP134">
        <v>1</v>
      </c>
      <c r="BQ134">
        <f t="shared" si="8"/>
        <v>0</v>
      </c>
      <c r="BR134" t="e">
        <f t="shared" si="9"/>
        <v>#DIV/0!</v>
      </c>
      <c r="BV134" s="5" t="s">
        <v>288</v>
      </c>
      <c r="BZ134">
        <v>1</v>
      </c>
      <c r="CA134">
        <v>1</v>
      </c>
      <c r="CE134" s="5" t="s">
        <v>288</v>
      </c>
      <c r="CI134">
        <v>1</v>
      </c>
      <c r="CJ134">
        <v>1</v>
      </c>
      <c r="CK134">
        <f t="shared" si="10"/>
        <v>1</v>
      </c>
      <c r="CL134">
        <f t="shared" si="11"/>
        <v>0</v>
      </c>
      <c r="CM134">
        <f t="shared" si="12"/>
        <v>0</v>
      </c>
      <c r="CN134">
        <f t="shared" si="13"/>
        <v>0</v>
      </c>
      <c r="EM134" s="5" t="s">
        <v>410</v>
      </c>
      <c r="EN134" s="25">
        <v>1</v>
      </c>
      <c r="EO134" s="25"/>
      <c r="EP134" s="25"/>
      <c r="EQ134" s="25">
        <v>1</v>
      </c>
      <c r="ER134">
        <f t="shared" si="14"/>
        <v>0</v>
      </c>
      <c r="ES134" t="e">
        <f t="shared" si="15"/>
        <v>#DIV/0!</v>
      </c>
    </row>
    <row r="135" spans="1:149">
      <c r="A135" t="s">
        <v>346</v>
      </c>
      <c r="B135" t="s">
        <v>219</v>
      </c>
      <c r="C135" t="s">
        <v>225</v>
      </c>
      <c r="D135" t="s">
        <v>245</v>
      </c>
      <c r="E135" t="s">
        <v>246</v>
      </c>
      <c r="F135" t="s">
        <v>347</v>
      </c>
      <c r="G135" t="s">
        <v>23</v>
      </c>
      <c r="H135">
        <v>0.10423568499999999</v>
      </c>
      <c r="I135" t="s">
        <v>23</v>
      </c>
      <c r="J135" t="s">
        <v>23</v>
      </c>
      <c r="K135" t="s">
        <v>23</v>
      </c>
      <c r="L135">
        <v>-0.196450027</v>
      </c>
      <c r="M135">
        <v>-0.21413570100000001</v>
      </c>
      <c r="N135" t="s">
        <v>23</v>
      </c>
      <c r="O135" t="s">
        <v>23</v>
      </c>
      <c r="P135" t="s">
        <v>23</v>
      </c>
      <c r="Q135" t="s">
        <v>23</v>
      </c>
      <c r="R135" s="8" t="s">
        <v>52</v>
      </c>
      <c r="S135" t="s">
        <v>31</v>
      </c>
      <c r="T135" t="s">
        <v>24</v>
      </c>
      <c r="U135" t="s">
        <v>23</v>
      </c>
      <c r="AH135" s="5" t="s">
        <v>297</v>
      </c>
      <c r="AI135">
        <v>1</v>
      </c>
      <c r="AM135">
        <v>1</v>
      </c>
      <c r="BD135" s="5" t="s">
        <v>262</v>
      </c>
      <c r="BE135">
        <v>2</v>
      </c>
      <c r="BG135">
        <v>1</v>
      </c>
      <c r="BH135">
        <v>3</v>
      </c>
      <c r="BL135" t="s">
        <v>262</v>
      </c>
      <c r="BM135">
        <v>2</v>
      </c>
      <c r="BO135">
        <v>1</v>
      </c>
      <c r="BP135">
        <v>3</v>
      </c>
      <c r="BQ135">
        <f t="shared" si="8"/>
        <v>1</v>
      </c>
      <c r="BR135">
        <f t="shared" si="9"/>
        <v>1</v>
      </c>
      <c r="BV135" s="5" t="s">
        <v>262</v>
      </c>
      <c r="BW135">
        <v>1</v>
      </c>
      <c r="BZ135">
        <v>2</v>
      </c>
      <c r="CA135">
        <v>3</v>
      </c>
      <c r="CE135" s="5" t="s">
        <v>262</v>
      </c>
      <c r="CF135">
        <v>1</v>
      </c>
      <c r="CI135">
        <v>2</v>
      </c>
      <c r="CJ135">
        <v>3</v>
      </c>
      <c r="CK135">
        <f t="shared" si="10"/>
        <v>3</v>
      </c>
      <c r="CL135">
        <f t="shared" si="11"/>
        <v>0</v>
      </c>
      <c r="CM135">
        <f t="shared" si="12"/>
        <v>0.33333333333333331</v>
      </c>
      <c r="CN135">
        <f t="shared" si="13"/>
        <v>0.33333333333333331</v>
      </c>
      <c r="EM135" s="5" t="s">
        <v>363</v>
      </c>
      <c r="EN135" s="25">
        <v>1</v>
      </c>
      <c r="EO135" s="25"/>
      <c r="EP135" s="25"/>
      <c r="EQ135" s="25">
        <v>1</v>
      </c>
      <c r="ER135">
        <f t="shared" si="14"/>
        <v>0</v>
      </c>
      <c r="ES135" t="e">
        <f t="shared" si="15"/>
        <v>#DIV/0!</v>
      </c>
    </row>
    <row r="136" spans="1:149">
      <c r="A136" t="s">
        <v>348</v>
      </c>
      <c r="B136" t="s">
        <v>219</v>
      </c>
      <c r="C136" t="s">
        <v>225</v>
      </c>
      <c r="D136" t="s">
        <v>305</v>
      </c>
      <c r="E136" t="s">
        <v>306</v>
      </c>
      <c r="F136" t="s">
        <v>349</v>
      </c>
      <c r="G136" t="s">
        <v>23</v>
      </c>
      <c r="H136" t="s">
        <v>23</v>
      </c>
      <c r="I136" t="s">
        <v>23</v>
      </c>
      <c r="J136" t="s">
        <v>23</v>
      </c>
      <c r="K136">
        <v>0.50324819700000001</v>
      </c>
      <c r="L136" t="s">
        <v>23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s="8" t="s">
        <v>31</v>
      </c>
      <c r="S136" t="s">
        <v>23</v>
      </c>
      <c r="T136" t="s">
        <v>31</v>
      </c>
      <c r="U136" t="s">
        <v>23</v>
      </c>
      <c r="AH136" s="4" t="s">
        <v>273</v>
      </c>
      <c r="AK136">
        <v>2</v>
      </c>
      <c r="AM136">
        <v>2</v>
      </c>
      <c r="BD136" s="5" t="s">
        <v>228</v>
      </c>
      <c r="BE136">
        <v>1</v>
      </c>
      <c r="BG136">
        <v>1</v>
      </c>
      <c r="BH136">
        <v>2</v>
      </c>
      <c r="BL136" t="s">
        <v>228</v>
      </c>
      <c r="BM136">
        <v>1</v>
      </c>
      <c r="BO136">
        <v>1</v>
      </c>
      <c r="BP136">
        <v>2</v>
      </c>
      <c r="BQ136">
        <f t="shared" si="8"/>
        <v>1</v>
      </c>
      <c r="BR136">
        <f t="shared" si="9"/>
        <v>1</v>
      </c>
      <c r="BV136" s="5" t="s">
        <v>228</v>
      </c>
      <c r="BW136">
        <v>1</v>
      </c>
      <c r="BY136">
        <v>1</v>
      </c>
      <c r="CA136">
        <v>2</v>
      </c>
      <c r="CE136" s="5" t="s">
        <v>228</v>
      </c>
      <c r="CF136">
        <v>1</v>
      </c>
      <c r="CH136">
        <v>1</v>
      </c>
      <c r="CJ136">
        <v>2</v>
      </c>
      <c r="CK136">
        <f t="shared" si="10"/>
        <v>2</v>
      </c>
      <c r="CL136">
        <f t="shared" si="11"/>
        <v>0.5</v>
      </c>
      <c r="CM136">
        <f t="shared" si="12"/>
        <v>0.5</v>
      </c>
      <c r="CN136">
        <f t="shared" si="13"/>
        <v>1</v>
      </c>
      <c r="EM136" s="5" t="s">
        <v>427</v>
      </c>
      <c r="EN136" s="25">
        <v>1</v>
      </c>
      <c r="EO136" s="25"/>
      <c r="EP136" s="25"/>
      <c r="EQ136" s="25">
        <v>1</v>
      </c>
      <c r="ER136">
        <f t="shared" si="14"/>
        <v>0</v>
      </c>
      <c r="ES136" t="e">
        <f t="shared" si="15"/>
        <v>#DIV/0!</v>
      </c>
    </row>
    <row r="137" spans="1:149">
      <c r="A137" t="s">
        <v>350</v>
      </c>
      <c r="B137" t="s">
        <v>219</v>
      </c>
      <c r="C137" t="s">
        <v>225</v>
      </c>
      <c r="D137" t="s">
        <v>249</v>
      </c>
      <c r="E137" t="s">
        <v>250</v>
      </c>
      <c r="F137" t="s">
        <v>351</v>
      </c>
      <c r="G137" t="s">
        <v>23</v>
      </c>
      <c r="H137" t="s">
        <v>23</v>
      </c>
      <c r="I137" t="s">
        <v>23</v>
      </c>
      <c r="J137" t="s">
        <v>23</v>
      </c>
      <c r="K137" t="s">
        <v>23</v>
      </c>
      <c r="L137">
        <v>0.68304363000000001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s="8" t="s">
        <v>31</v>
      </c>
      <c r="S137" t="s">
        <v>23</v>
      </c>
      <c r="T137" t="s">
        <v>31</v>
      </c>
      <c r="U137" t="s">
        <v>23</v>
      </c>
      <c r="AH137" s="5" t="s">
        <v>274</v>
      </c>
      <c r="AK137">
        <v>1</v>
      </c>
      <c r="AM137">
        <v>1</v>
      </c>
      <c r="BD137" s="5" t="s">
        <v>297</v>
      </c>
      <c r="BG137">
        <v>1</v>
      </c>
      <c r="BH137">
        <v>1</v>
      </c>
      <c r="BL137" t="s">
        <v>297</v>
      </c>
      <c r="BO137">
        <v>1</v>
      </c>
      <c r="BP137">
        <v>1</v>
      </c>
      <c r="BQ137">
        <f t="shared" ref="BQ137:BQ196" si="16">BP137-BM137</f>
        <v>1</v>
      </c>
      <c r="BR137">
        <f t="shared" ref="BR137:BR196" si="17">BO137/BQ137</f>
        <v>1</v>
      </c>
      <c r="BV137" s="5" t="s">
        <v>297</v>
      </c>
      <c r="BY137">
        <v>1</v>
      </c>
      <c r="CA137">
        <v>1</v>
      </c>
      <c r="CE137" s="5" t="s">
        <v>297</v>
      </c>
      <c r="CH137">
        <v>1</v>
      </c>
      <c r="CJ137">
        <v>1</v>
      </c>
      <c r="CK137">
        <f t="shared" ref="CK137:CK196" si="18">CJ137-CG137</f>
        <v>1</v>
      </c>
      <c r="CL137">
        <f t="shared" ref="CL137:CL196" si="19">CH137/CK137</f>
        <v>1</v>
      </c>
      <c r="CM137">
        <f t="shared" ref="CM137:CM196" si="20">CF137/CK137</f>
        <v>0</v>
      </c>
      <c r="CN137">
        <f t="shared" ref="CN137:CN196" si="21">SUM(CL137:CM137)</f>
        <v>1</v>
      </c>
      <c r="EM137" s="5" t="s">
        <v>414</v>
      </c>
      <c r="EN137" s="25">
        <v>1</v>
      </c>
      <c r="EO137" s="25"/>
      <c r="EP137" s="25"/>
      <c r="EQ137" s="25">
        <v>1</v>
      </c>
      <c r="ER137">
        <f t="shared" si="14"/>
        <v>0</v>
      </c>
      <c r="ES137" t="e">
        <f t="shared" si="15"/>
        <v>#DIV/0!</v>
      </c>
    </row>
    <row r="138" spans="1:149">
      <c r="A138" t="s">
        <v>352</v>
      </c>
      <c r="B138" t="s">
        <v>219</v>
      </c>
      <c r="C138" t="s">
        <v>220</v>
      </c>
      <c r="D138" t="s">
        <v>253</v>
      </c>
      <c r="E138" t="s">
        <v>282</v>
      </c>
      <c r="F138" t="s">
        <v>353</v>
      </c>
      <c r="G138" t="s">
        <v>23</v>
      </c>
      <c r="H138" t="s">
        <v>23</v>
      </c>
      <c r="I138" t="s">
        <v>23</v>
      </c>
      <c r="J138" t="s">
        <v>23</v>
      </c>
      <c r="K138" t="s">
        <v>23</v>
      </c>
      <c r="L138" t="s">
        <v>23</v>
      </c>
      <c r="M138">
        <v>0.35089501499999998</v>
      </c>
      <c r="N138" t="s">
        <v>23</v>
      </c>
      <c r="O138" t="s">
        <v>23</v>
      </c>
      <c r="P138" t="s">
        <v>23</v>
      </c>
      <c r="Q138" t="s">
        <v>23</v>
      </c>
      <c r="R138" s="8" t="s">
        <v>31</v>
      </c>
      <c r="S138" t="s">
        <v>23</v>
      </c>
      <c r="T138" t="s">
        <v>31</v>
      </c>
      <c r="U138" t="s">
        <v>23</v>
      </c>
      <c r="AH138" s="5" t="s">
        <v>397</v>
      </c>
      <c r="AK138">
        <v>1</v>
      </c>
      <c r="AM138">
        <v>1</v>
      </c>
      <c r="BD138" s="4" t="s">
        <v>273</v>
      </c>
      <c r="BE138">
        <v>1</v>
      </c>
      <c r="BG138">
        <v>1</v>
      </c>
      <c r="BH138">
        <v>2</v>
      </c>
      <c r="BL138" t="s">
        <v>273</v>
      </c>
      <c r="BM138">
        <v>1</v>
      </c>
      <c r="BO138">
        <v>1</v>
      </c>
      <c r="BP138">
        <v>2</v>
      </c>
      <c r="BQ138">
        <f t="shared" si="16"/>
        <v>1</v>
      </c>
      <c r="BR138">
        <f t="shared" si="17"/>
        <v>1</v>
      </c>
      <c r="BV138" s="4" t="s">
        <v>273</v>
      </c>
      <c r="BX138">
        <v>1</v>
      </c>
      <c r="BZ138">
        <v>1</v>
      </c>
      <c r="CA138">
        <v>2</v>
      </c>
      <c r="CE138" s="12" t="s">
        <v>273</v>
      </c>
      <c r="CF138" s="13"/>
      <c r="CG138" s="13">
        <v>1</v>
      </c>
      <c r="CH138" s="13"/>
      <c r="CI138" s="13">
        <v>1</v>
      </c>
      <c r="CJ138" s="13">
        <v>2</v>
      </c>
      <c r="CK138">
        <f t="shared" si="18"/>
        <v>1</v>
      </c>
      <c r="CL138">
        <f t="shared" si="19"/>
        <v>0</v>
      </c>
      <c r="CM138">
        <f t="shared" si="20"/>
        <v>0</v>
      </c>
      <c r="CN138">
        <f t="shared" si="21"/>
        <v>0</v>
      </c>
      <c r="EM138" s="5" t="s">
        <v>378</v>
      </c>
      <c r="EN138" s="25">
        <v>1</v>
      </c>
      <c r="EO138" s="25"/>
      <c r="EP138" s="25"/>
      <c r="EQ138" s="25">
        <v>1</v>
      </c>
      <c r="ER138">
        <f t="shared" si="14"/>
        <v>0</v>
      </c>
      <c r="ES138" t="e">
        <f t="shared" si="15"/>
        <v>#DIV/0!</v>
      </c>
    </row>
    <row r="139" spans="1:149">
      <c r="A139" t="s">
        <v>354</v>
      </c>
      <c r="B139" t="s">
        <v>219</v>
      </c>
      <c r="C139" t="s">
        <v>225</v>
      </c>
      <c r="D139" t="s">
        <v>355</v>
      </c>
      <c r="E139" t="s">
        <v>355</v>
      </c>
      <c r="F139" t="s">
        <v>355</v>
      </c>
      <c r="G139" t="s">
        <v>23</v>
      </c>
      <c r="H139" t="s">
        <v>23</v>
      </c>
      <c r="I139" t="s">
        <v>23</v>
      </c>
      <c r="J139" t="s">
        <v>23</v>
      </c>
      <c r="K139">
        <v>-0.80823922100000001</v>
      </c>
      <c r="L139" t="s">
        <v>23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s="8" t="s">
        <v>24</v>
      </c>
      <c r="S139" t="s">
        <v>23</v>
      </c>
      <c r="T139" t="s">
        <v>24</v>
      </c>
      <c r="U139" t="s">
        <v>23</v>
      </c>
      <c r="AH139" s="4" t="s">
        <v>355</v>
      </c>
      <c r="AJ139">
        <v>1</v>
      </c>
      <c r="AK139">
        <v>1</v>
      </c>
      <c r="AM139">
        <v>2</v>
      </c>
      <c r="BD139" s="5" t="s">
        <v>274</v>
      </c>
      <c r="BE139">
        <v>1</v>
      </c>
      <c r="BH139">
        <v>1</v>
      </c>
      <c r="BL139" t="s">
        <v>274</v>
      </c>
      <c r="BM139">
        <v>1</v>
      </c>
      <c r="BP139">
        <v>1</v>
      </c>
      <c r="BQ139">
        <f t="shared" si="16"/>
        <v>0</v>
      </c>
      <c r="BR139" t="e">
        <f t="shared" si="17"/>
        <v>#DIV/0!</v>
      </c>
      <c r="BV139" s="5" t="s">
        <v>274</v>
      </c>
      <c r="BZ139">
        <v>1</v>
      </c>
      <c r="CA139">
        <v>1</v>
      </c>
      <c r="CE139" s="5" t="s">
        <v>274</v>
      </c>
      <c r="CI139">
        <v>1</v>
      </c>
      <c r="CJ139">
        <v>1</v>
      </c>
      <c r="CK139">
        <f t="shared" si="18"/>
        <v>1</v>
      </c>
      <c r="CL139">
        <f t="shared" si="19"/>
        <v>0</v>
      </c>
      <c r="CM139">
        <f t="shared" si="20"/>
        <v>0</v>
      </c>
      <c r="CN139">
        <f t="shared" si="21"/>
        <v>0</v>
      </c>
      <c r="EM139" s="5" t="s">
        <v>300</v>
      </c>
      <c r="EN139" s="25">
        <v>1</v>
      </c>
      <c r="EO139" s="25">
        <v>1</v>
      </c>
      <c r="EP139" s="25"/>
      <c r="EQ139" s="25">
        <v>2</v>
      </c>
      <c r="ER139">
        <f t="shared" si="14"/>
        <v>1</v>
      </c>
      <c r="ES139">
        <f t="shared" si="15"/>
        <v>0</v>
      </c>
    </row>
    <row r="140" spans="1:149">
      <c r="A140" t="s">
        <v>356</v>
      </c>
      <c r="B140" t="s">
        <v>219</v>
      </c>
      <c r="C140" t="s">
        <v>225</v>
      </c>
      <c r="D140" t="s">
        <v>226</v>
      </c>
      <c r="E140" t="s">
        <v>227</v>
      </c>
      <c r="F140" t="s">
        <v>262</v>
      </c>
      <c r="G140" t="s">
        <v>23</v>
      </c>
      <c r="H140" t="s">
        <v>23</v>
      </c>
      <c r="I140" t="s">
        <v>23</v>
      </c>
      <c r="J140" t="s">
        <v>23</v>
      </c>
      <c r="K140">
        <v>1.1985182160000001</v>
      </c>
      <c r="L140" t="s">
        <v>23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s="8" t="s">
        <v>31</v>
      </c>
      <c r="S140" t="s">
        <v>23</v>
      </c>
      <c r="T140" t="s">
        <v>31</v>
      </c>
      <c r="U140" t="s">
        <v>23</v>
      </c>
      <c r="AH140" s="5" t="s">
        <v>355</v>
      </c>
      <c r="AJ140">
        <v>1</v>
      </c>
      <c r="AK140">
        <v>1</v>
      </c>
      <c r="AM140">
        <v>2</v>
      </c>
      <c r="BD140" s="5" t="s">
        <v>397</v>
      </c>
      <c r="BG140">
        <v>1</v>
      </c>
      <c r="BH140">
        <v>1</v>
      </c>
      <c r="BL140" t="s">
        <v>397</v>
      </c>
      <c r="BO140">
        <v>1</v>
      </c>
      <c r="BP140">
        <v>1</v>
      </c>
      <c r="BQ140">
        <f t="shared" si="16"/>
        <v>1</v>
      </c>
      <c r="BR140">
        <f t="shared" si="17"/>
        <v>1</v>
      </c>
      <c r="BV140" s="5" t="s">
        <v>397</v>
      </c>
      <c r="BX140">
        <v>1</v>
      </c>
      <c r="CA140">
        <v>1</v>
      </c>
      <c r="CE140" s="5" t="s">
        <v>397</v>
      </c>
      <c r="CG140">
        <v>1</v>
      </c>
      <c r="CJ140">
        <v>1</v>
      </c>
      <c r="CK140">
        <f t="shared" si="18"/>
        <v>0</v>
      </c>
      <c r="CL140" t="e">
        <f t="shared" si="19"/>
        <v>#DIV/0!</v>
      </c>
      <c r="CM140" t="e">
        <f t="shared" si="20"/>
        <v>#DIV/0!</v>
      </c>
      <c r="CN140" t="e">
        <f t="shared" si="21"/>
        <v>#DIV/0!</v>
      </c>
      <c r="EM140" s="12" t="s">
        <v>227</v>
      </c>
      <c r="EN140" s="27">
        <v>7</v>
      </c>
      <c r="EO140" s="27"/>
      <c r="EP140" s="27"/>
      <c r="EQ140" s="27">
        <v>7</v>
      </c>
      <c r="ER140">
        <f t="shared" si="14"/>
        <v>0</v>
      </c>
      <c r="ES140" t="e">
        <f t="shared" si="15"/>
        <v>#DIV/0!</v>
      </c>
    </row>
    <row r="141" spans="1:149">
      <c r="A141" t="s">
        <v>357</v>
      </c>
      <c r="B141" t="s">
        <v>219</v>
      </c>
      <c r="C141" t="s">
        <v>220</v>
      </c>
      <c r="D141" t="s">
        <v>221</v>
      </c>
      <c r="E141" t="s">
        <v>222</v>
      </c>
      <c r="F141" t="s">
        <v>223</v>
      </c>
      <c r="G141" t="s">
        <v>23</v>
      </c>
      <c r="H141" t="s">
        <v>23</v>
      </c>
      <c r="I141" t="s">
        <v>23</v>
      </c>
      <c r="J141" t="s">
        <v>23</v>
      </c>
      <c r="K141">
        <v>-0.38159552600000002</v>
      </c>
      <c r="L141">
        <v>-0.18919740500000001</v>
      </c>
      <c r="M141" t="s">
        <v>23</v>
      </c>
      <c r="N141" t="s">
        <v>23</v>
      </c>
      <c r="O141">
        <v>-0.24196794699999999</v>
      </c>
      <c r="P141" t="s">
        <v>23</v>
      </c>
      <c r="Q141" t="s">
        <v>23</v>
      </c>
      <c r="R141" s="8" t="s">
        <v>24</v>
      </c>
      <c r="S141" t="s">
        <v>23</v>
      </c>
      <c r="T141" t="s">
        <v>24</v>
      </c>
      <c r="U141" t="s">
        <v>24</v>
      </c>
      <c r="AH141" s="4" t="s">
        <v>266</v>
      </c>
      <c r="AI141">
        <v>3</v>
      </c>
      <c r="AJ141">
        <v>5</v>
      </c>
      <c r="AK141">
        <v>3</v>
      </c>
      <c r="AM141">
        <v>11</v>
      </c>
      <c r="BD141" s="4" t="s">
        <v>355</v>
      </c>
      <c r="BE141">
        <v>2</v>
      </c>
      <c r="BH141">
        <v>2</v>
      </c>
      <c r="BL141" t="s">
        <v>355</v>
      </c>
      <c r="BM141">
        <v>2</v>
      </c>
      <c r="BP141">
        <v>2</v>
      </c>
      <c r="BQ141">
        <f t="shared" si="16"/>
        <v>0</v>
      </c>
      <c r="BR141" t="e">
        <f t="shared" si="17"/>
        <v>#DIV/0!</v>
      </c>
      <c r="BV141" s="4" t="s">
        <v>355</v>
      </c>
      <c r="BY141">
        <v>1</v>
      </c>
      <c r="BZ141">
        <v>1</v>
      </c>
      <c r="CA141">
        <v>2</v>
      </c>
      <c r="CE141" s="12" t="s">
        <v>355</v>
      </c>
      <c r="CF141" s="13"/>
      <c r="CG141" s="13"/>
      <c r="CH141" s="13">
        <v>1</v>
      </c>
      <c r="CI141" s="13">
        <v>1</v>
      </c>
      <c r="CJ141" s="13">
        <v>2</v>
      </c>
      <c r="CK141">
        <f t="shared" si="18"/>
        <v>2</v>
      </c>
      <c r="CL141">
        <f t="shared" si="19"/>
        <v>0.5</v>
      </c>
      <c r="CM141">
        <f t="shared" si="20"/>
        <v>0</v>
      </c>
      <c r="CN141">
        <f t="shared" si="21"/>
        <v>0.5</v>
      </c>
      <c r="EM141" s="5" t="s">
        <v>288</v>
      </c>
      <c r="EN141" s="25">
        <v>1</v>
      </c>
      <c r="EO141" s="25"/>
      <c r="EP141" s="25"/>
      <c r="EQ141" s="25">
        <v>1</v>
      </c>
      <c r="ER141">
        <f t="shared" si="14"/>
        <v>0</v>
      </c>
      <c r="ES141" t="e">
        <f t="shared" si="15"/>
        <v>#DIV/0!</v>
      </c>
    </row>
    <row r="142" spans="1:149">
      <c r="A142" t="s">
        <v>358</v>
      </c>
      <c r="B142" t="s">
        <v>219</v>
      </c>
      <c r="C142" t="s">
        <v>220</v>
      </c>
      <c r="D142" t="s">
        <v>265</v>
      </c>
      <c r="E142" t="s">
        <v>266</v>
      </c>
      <c r="F142" t="s">
        <v>359</v>
      </c>
      <c r="G142" t="s">
        <v>23</v>
      </c>
      <c r="H142" t="s">
        <v>23</v>
      </c>
      <c r="I142">
        <v>0.25603994899999999</v>
      </c>
      <c r="J142" t="s">
        <v>23</v>
      </c>
      <c r="K142">
        <v>0.40810719400000001</v>
      </c>
      <c r="L142" t="s">
        <v>23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s="8" t="s">
        <v>31</v>
      </c>
      <c r="S142" t="s">
        <v>31</v>
      </c>
      <c r="T142" t="s">
        <v>31</v>
      </c>
      <c r="U142" t="s">
        <v>23</v>
      </c>
      <c r="AH142" s="5" t="s">
        <v>326</v>
      </c>
      <c r="AK142">
        <v>1</v>
      </c>
      <c r="AM142">
        <v>1</v>
      </c>
      <c r="BD142" s="5" t="s">
        <v>355</v>
      </c>
      <c r="BE142">
        <v>2</v>
      </c>
      <c r="BH142">
        <v>2</v>
      </c>
      <c r="BL142" t="s">
        <v>355</v>
      </c>
      <c r="BM142">
        <v>2</v>
      </c>
      <c r="BP142">
        <v>2</v>
      </c>
      <c r="BQ142">
        <f t="shared" si="16"/>
        <v>0</v>
      </c>
      <c r="BR142" t="e">
        <f t="shared" si="17"/>
        <v>#DIV/0!</v>
      </c>
      <c r="BV142" s="5" t="s">
        <v>355</v>
      </c>
      <c r="BY142">
        <v>1</v>
      </c>
      <c r="BZ142">
        <v>1</v>
      </c>
      <c r="CA142">
        <v>2</v>
      </c>
      <c r="CE142" s="5" t="s">
        <v>355</v>
      </c>
      <c r="CH142">
        <v>1</v>
      </c>
      <c r="CI142">
        <v>1</v>
      </c>
      <c r="CJ142">
        <v>2</v>
      </c>
      <c r="CK142">
        <f t="shared" si="18"/>
        <v>2</v>
      </c>
      <c r="CL142">
        <f t="shared" si="19"/>
        <v>0.5</v>
      </c>
      <c r="CM142">
        <f t="shared" si="20"/>
        <v>0</v>
      </c>
      <c r="CN142">
        <f t="shared" si="21"/>
        <v>0.5</v>
      </c>
      <c r="EM142" s="5" t="s">
        <v>262</v>
      </c>
      <c r="EN142" s="25">
        <v>3</v>
      </c>
      <c r="EO142" s="25"/>
      <c r="EP142" s="25"/>
      <c r="EQ142" s="25">
        <v>3</v>
      </c>
      <c r="ER142">
        <f t="shared" si="14"/>
        <v>0</v>
      </c>
      <c r="ES142" t="e">
        <f t="shared" si="15"/>
        <v>#DIV/0!</v>
      </c>
    </row>
    <row r="143" spans="1:149">
      <c r="A143" t="s">
        <v>360</v>
      </c>
      <c r="B143" t="s">
        <v>219</v>
      </c>
      <c r="C143" t="s">
        <v>225</v>
      </c>
      <c r="D143" t="s">
        <v>249</v>
      </c>
      <c r="E143" t="s">
        <v>291</v>
      </c>
      <c r="F143" t="s">
        <v>361</v>
      </c>
      <c r="G143" t="s">
        <v>23</v>
      </c>
      <c r="H143" t="s">
        <v>23</v>
      </c>
      <c r="I143" t="s">
        <v>23</v>
      </c>
      <c r="J143">
        <v>0.74597610299999995</v>
      </c>
      <c r="K143">
        <v>-2.0351937109999998</v>
      </c>
      <c r="L143">
        <v>0.57108155800000004</v>
      </c>
      <c r="M143">
        <v>0.374900552</v>
      </c>
      <c r="N143" t="s">
        <v>23</v>
      </c>
      <c r="O143" t="s">
        <v>23</v>
      </c>
      <c r="P143" t="s">
        <v>23</v>
      </c>
      <c r="Q143" t="s">
        <v>23</v>
      </c>
      <c r="R143" s="8" t="s">
        <v>52</v>
      </c>
      <c r="S143" t="s">
        <v>23</v>
      </c>
      <c r="T143" t="s">
        <v>52</v>
      </c>
      <c r="U143" t="s">
        <v>23</v>
      </c>
      <c r="AH143" s="5" t="s">
        <v>359</v>
      </c>
      <c r="AK143">
        <v>1</v>
      </c>
      <c r="AM143">
        <v>1</v>
      </c>
      <c r="BD143" s="4" t="s">
        <v>266</v>
      </c>
      <c r="BE143">
        <v>7</v>
      </c>
      <c r="BF143">
        <v>1</v>
      </c>
      <c r="BG143">
        <v>3</v>
      </c>
      <c r="BH143">
        <v>11</v>
      </c>
      <c r="BL143" s="8" t="s">
        <v>266</v>
      </c>
      <c r="BM143" s="8">
        <v>7</v>
      </c>
      <c r="BN143" s="8">
        <v>1</v>
      </c>
      <c r="BO143" s="8">
        <v>3</v>
      </c>
      <c r="BP143" s="8">
        <v>11</v>
      </c>
      <c r="BQ143" s="8">
        <f t="shared" si="16"/>
        <v>4</v>
      </c>
      <c r="BR143" s="8">
        <f t="shared" si="17"/>
        <v>0.75</v>
      </c>
      <c r="BV143" s="4" t="s">
        <v>266</v>
      </c>
      <c r="BW143">
        <v>2</v>
      </c>
      <c r="BX143">
        <v>1</v>
      </c>
      <c r="BY143">
        <v>4</v>
      </c>
      <c r="BZ143">
        <v>4</v>
      </c>
      <c r="CA143">
        <v>11</v>
      </c>
      <c r="CE143" s="12" t="s">
        <v>266</v>
      </c>
      <c r="CF143" s="13">
        <v>2</v>
      </c>
      <c r="CG143" s="13">
        <v>1</v>
      </c>
      <c r="CH143" s="13">
        <v>4</v>
      </c>
      <c r="CI143" s="13">
        <v>4</v>
      </c>
      <c r="CJ143" s="13">
        <v>11</v>
      </c>
      <c r="CK143">
        <f t="shared" si="18"/>
        <v>10</v>
      </c>
      <c r="CL143">
        <f t="shared" si="19"/>
        <v>0.4</v>
      </c>
      <c r="CM143">
        <f t="shared" si="20"/>
        <v>0.2</v>
      </c>
      <c r="CN143">
        <f t="shared" si="21"/>
        <v>0.60000000000000009</v>
      </c>
      <c r="EM143" s="5" t="s">
        <v>228</v>
      </c>
      <c r="EN143" s="25">
        <v>2</v>
      </c>
      <c r="EO143" s="25"/>
      <c r="EP143" s="25"/>
      <c r="EQ143" s="25">
        <v>2</v>
      </c>
      <c r="ER143">
        <f t="shared" si="14"/>
        <v>0</v>
      </c>
      <c r="ES143" t="e">
        <f t="shared" si="15"/>
        <v>#DIV/0!</v>
      </c>
    </row>
    <row r="144" spans="1:149">
      <c r="A144" t="s">
        <v>362</v>
      </c>
      <c r="B144" t="s">
        <v>219</v>
      </c>
      <c r="C144" t="s">
        <v>220</v>
      </c>
      <c r="D144" t="s">
        <v>230</v>
      </c>
      <c r="E144" t="s">
        <v>231</v>
      </c>
      <c r="F144" t="s">
        <v>363</v>
      </c>
      <c r="G144" t="s">
        <v>23</v>
      </c>
      <c r="H144" t="s">
        <v>23</v>
      </c>
      <c r="I144" t="s">
        <v>23</v>
      </c>
      <c r="J144">
        <v>-0.577582021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s="8" t="s">
        <v>24</v>
      </c>
      <c r="S144" t="s">
        <v>23</v>
      </c>
      <c r="T144" t="s">
        <v>24</v>
      </c>
      <c r="U144" t="s">
        <v>23</v>
      </c>
      <c r="AH144" s="5" t="s">
        <v>267</v>
      </c>
      <c r="AK144">
        <v>1</v>
      </c>
      <c r="AM144">
        <v>1</v>
      </c>
      <c r="BD144" s="5" t="s">
        <v>326</v>
      </c>
      <c r="BE144">
        <v>1</v>
      </c>
      <c r="BH144">
        <v>1</v>
      </c>
      <c r="BL144" t="s">
        <v>326</v>
      </c>
      <c r="BM144">
        <v>1</v>
      </c>
      <c r="BP144">
        <v>1</v>
      </c>
      <c r="BQ144">
        <f t="shared" si="16"/>
        <v>0</v>
      </c>
      <c r="BR144" t="e">
        <f t="shared" si="17"/>
        <v>#DIV/0!</v>
      </c>
      <c r="BV144" s="5" t="s">
        <v>326</v>
      </c>
      <c r="BZ144">
        <v>1</v>
      </c>
      <c r="CA144">
        <v>1</v>
      </c>
      <c r="CE144" s="5" t="s">
        <v>326</v>
      </c>
      <c r="CI144">
        <v>1</v>
      </c>
      <c r="CJ144">
        <v>1</v>
      </c>
      <c r="CK144">
        <f t="shared" si="18"/>
        <v>1</v>
      </c>
      <c r="CL144">
        <f t="shared" si="19"/>
        <v>0</v>
      </c>
      <c r="CM144">
        <f t="shared" si="20"/>
        <v>0</v>
      </c>
      <c r="CN144">
        <f t="shared" si="21"/>
        <v>0</v>
      </c>
      <c r="EM144" s="5" t="s">
        <v>297</v>
      </c>
      <c r="EN144" s="25">
        <v>1</v>
      </c>
      <c r="EO144" s="25"/>
      <c r="EP144" s="25"/>
      <c r="EQ144" s="25">
        <v>1</v>
      </c>
      <c r="ER144">
        <f t="shared" ref="ER144:ER203" si="22">EQ144-EN144</f>
        <v>0</v>
      </c>
      <c r="ES144" t="e">
        <f t="shared" ref="ES144:ES203" si="23">EP144/ER144</f>
        <v>#DIV/0!</v>
      </c>
    </row>
    <row r="145" spans="1:149">
      <c r="A145" t="s">
        <v>364</v>
      </c>
      <c r="B145" t="s">
        <v>219</v>
      </c>
      <c r="C145" t="s">
        <v>220</v>
      </c>
      <c r="D145" t="s">
        <v>265</v>
      </c>
      <c r="E145" t="s">
        <v>266</v>
      </c>
      <c r="F145" t="s">
        <v>365</v>
      </c>
      <c r="G145">
        <v>0.34947996599999998</v>
      </c>
      <c r="H145" t="s">
        <v>23</v>
      </c>
      <c r="I145" t="s">
        <v>23</v>
      </c>
      <c r="J145">
        <v>-1.4447062770000001</v>
      </c>
      <c r="K145" t="s">
        <v>23</v>
      </c>
      <c r="L145">
        <v>0.37075440300000001</v>
      </c>
      <c r="M145" t="s">
        <v>23</v>
      </c>
      <c r="N145" t="s">
        <v>23</v>
      </c>
      <c r="O145" t="s">
        <v>23</v>
      </c>
      <c r="P145" t="s">
        <v>23</v>
      </c>
      <c r="Q145">
        <v>-2.155011064</v>
      </c>
      <c r="R145" s="8" t="s">
        <v>52</v>
      </c>
      <c r="S145" t="s">
        <v>31</v>
      </c>
      <c r="T145" t="s">
        <v>52</v>
      </c>
      <c r="U145" t="s">
        <v>24</v>
      </c>
      <c r="AH145" s="5" t="s">
        <v>269</v>
      </c>
      <c r="AI145">
        <v>2</v>
      </c>
      <c r="AJ145">
        <v>4</v>
      </c>
      <c r="AM145">
        <v>6</v>
      </c>
      <c r="BD145" s="5" t="s">
        <v>359</v>
      </c>
      <c r="BG145">
        <v>1</v>
      </c>
      <c r="BH145">
        <v>1</v>
      </c>
      <c r="BL145" t="s">
        <v>359</v>
      </c>
      <c r="BO145">
        <v>1</v>
      </c>
      <c r="BP145">
        <v>1</v>
      </c>
      <c r="BQ145">
        <f t="shared" si="16"/>
        <v>1</v>
      </c>
      <c r="BR145">
        <f t="shared" si="17"/>
        <v>1</v>
      </c>
      <c r="BV145" s="5" t="s">
        <v>359</v>
      </c>
      <c r="BZ145">
        <v>1</v>
      </c>
      <c r="CA145">
        <v>1</v>
      </c>
      <c r="CE145" s="5" t="s">
        <v>359</v>
      </c>
      <c r="CI145">
        <v>1</v>
      </c>
      <c r="CJ145">
        <v>1</v>
      </c>
      <c r="CK145">
        <f t="shared" si="18"/>
        <v>1</v>
      </c>
      <c r="CL145">
        <f t="shared" si="19"/>
        <v>0</v>
      </c>
      <c r="CM145">
        <f t="shared" si="20"/>
        <v>0</v>
      </c>
      <c r="CN145">
        <f t="shared" si="21"/>
        <v>0</v>
      </c>
      <c r="EM145" s="12" t="s">
        <v>273</v>
      </c>
      <c r="EN145" s="27">
        <v>2</v>
      </c>
      <c r="EO145" s="27"/>
      <c r="EP145" s="27"/>
      <c r="EQ145" s="27">
        <v>2</v>
      </c>
      <c r="ER145">
        <f t="shared" si="22"/>
        <v>0</v>
      </c>
      <c r="ES145" t="e">
        <f t="shared" si="23"/>
        <v>#DIV/0!</v>
      </c>
    </row>
    <row r="146" spans="1:149">
      <c r="A146" s="1" t="s">
        <v>366</v>
      </c>
      <c r="B146" t="s">
        <v>219</v>
      </c>
      <c r="C146" t="s">
        <v>220</v>
      </c>
      <c r="D146" t="s">
        <v>221</v>
      </c>
      <c r="E146" t="s">
        <v>222</v>
      </c>
      <c r="F146" t="s">
        <v>223</v>
      </c>
      <c r="G146">
        <v>-0.27191642900000002</v>
      </c>
      <c r="H146" t="s">
        <v>23</v>
      </c>
      <c r="I146" t="s">
        <v>23</v>
      </c>
      <c r="J146" t="s">
        <v>23</v>
      </c>
      <c r="K146" t="s">
        <v>23</v>
      </c>
      <c r="L146" t="s">
        <v>23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  <c r="R146" s="8" t="s">
        <v>24</v>
      </c>
      <c r="S146" t="s">
        <v>24</v>
      </c>
      <c r="T146" t="s">
        <v>23</v>
      </c>
      <c r="U146" t="s">
        <v>23</v>
      </c>
      <c r="AH146" s="5" t="s">
        <v>365</v>
      </c>
      <c r="AI146">
        <v>1</v>
      </c>
      <c r="AM146">
        <v>1</v>
      </c>
      <c r="BD146" s="5" t="s">
        <v>267</v>
      </c>
      <c r="BG146">
        <v>1</v>
      </c>
      <c r="BH146">
        <v>1</v>
      </c>
      <c r="BL146" t="s">
        <v>267</v>
      </c>
      <c r="BO146">
        <v>1</v>
      </c>
      <c r="BP146">
        <v>1</v>
      </c>
      <c r="BQ146">
        <f t="shared" si="16"/>
        <v>1</v>
      </c>
      <c r="BR146">
        <f t="shared" si="17"/>
        <v>1</v>
      </c>
      <c r="BV146" s="5" t="s">
        <v>267</v>
      </c>
      <c r="BZ146">
        <v>1</v>
      </c>
      <c r="CA146">
        <v>1</v>
      </c>
      <c r="CE146" s="5" t="s">
        <v>267</v>
      </c>
      <c r="CI146">
        <v>1</v>
      </c>
      <c r="CJ146">
        <v>1</v>
      </c>
      <c r="CK146">
        <f t="shared" si="18"/>
        <v>1</v>
      </c>
      <c r="CL146">
        <f t="shared" si="19"/>
        <v>0</v>
      </c>
      <c r="CM146">
        <f t="shared" si="20"/>
        <v>0</v>
      </c>
      <c r="CN146">
        <f t="shared" si="21"/>
        <v>0</v>
      </c>
      <c r="EM146" s="5" t="s">
        <v>274</v>
      </c>
      <c r="EN146" s="25">
        <v>1</v>
      </c>
      <c r="EO146" s="25"/>
      <c r="EP146" s="25"/>
      <c r="EQ146" s="25">
        <v>1</v>
      </c>
      <c r="ER146">
        <f t="shared" si="22"/>
        <v>0</v>
      </c>
      <c r="ES146" t="e">
        <f t="shared" si="23"/>
        <v>#DIV/0!</v>
      </c>
    </row>
    <row r="147" spans="1:149">
      <c r="A147" t="s">
        <v>367</v>
      </c>
      <c r="B147" t="s">
        <v>219</v>
      </c>
      <c r="C147" t="s">
        <v>225</v>
      </c>
      <c r="D147" t="s">
        <v>368</v>
      </c>
      <c r="E147" t="s">
        <v>369</v>
      </c>
      <c r="F147" t="s">
        <v>370</v>
      </c>
      <c r="G147" t="s">
        <v>23</v>
      </c>
      <c r="H147" t="s">
        <v>23</v>
      </c>
      <c r="I147" t="s">
        <v>23</v>
      </c>
      <c r="J147" t="s">
        <v>23</v>
      </c>
      <c r="K147" t="s">
        <v>23</v>
      </c>
      <c r="L147">
        <v>-0.273240855</v>
      </c>
      <c r="M147">
        <v>0.45656645400000001</v>
      </c>
      <c r="N147" t="s">
        <v>23</v>
      </c>
      <c r="O147" t="s">
        <v>23</v>
      </c>
      <c r="P147" t="s">
        <v>23</v>
      </c>
      <c r="Q147" t="s">
        <v>23</v>
      </c>
      <c r="R147" s="8" t="s">
        <v>52</v>
      </c>
      <c r="S147" t="s">
        <v>23</v>
      </c>
      <c r="T147" t="s">
        <v>52</v>
      </c>
      <c r="U147" t="s">
        <v>23</v>
      </c>
      <c r="AH147" s="5" t="s">
        <v>271</v>
      </c>
      <c r="AJ147">
        <v>1</v>
      </c>
      <c r="AM147">
        <v>1</v>
      </c>
      <c r="BD147" s="5" t="s">
        <v>269</v>
      </c>
      <c r="BE147">
        <v>5</v>
      </c>
      <c r="BF147">
        <v>1</v>
      </c>
      <c r="BH147">
        <v>6</v>
      </c>
      <c r="BL147" t="s">
        <v>269</v>
      </c>
      <c r="BM147">
        <v>5</v>
      </c>
      <c r="BN147">
        <v>1</v>
      </c>
      <c r="BP147">
        <v>6</v>
      </c>
      <c r="BQ147">
        <f t="shared" si="16"/>
        <v>1</v>
      </c>
      <c r="BR147">
        <f t="shared" si="17"/>
        <v>0</v>
      </c>
      <c r="BV147" s="5" t="s">
        <v>269</v>
      </c>
      <c r="BW147">
        <v>1</v>
      </c>
      <c r="BX147">
        <v>1</v>
      </c>
      <c r="BY147">
        <v>3</v>
      </c>
      <c r="BZ147">
        <v>1</v>
      </c>
      <c r="CA147">
        <v>6</v>
      </c>
      <c r="CE147" s="5" t="s">
        <v>269</v>
      </c>
      <c r="CF147">
        <v>1</v>
      </c>
      <c r="CG147">
        <v>1</v>
      </c>
      <c r="CH147">
        <v>3</v>
      </c>
      <c r="CI147">
        <v>1</v>
      </c>
      <c r="CJ147">
        <v>6</v>
      </c>
      <c r="CK147">
        <f t="shared" si="18"/>
        <v>5</v>
      </c>
      <c r="CL147">
        <f t="shared" si="19"/>
        <v>0.6</v>
      </c>
      <c r="CM147">
        <f t="shared" si="20"/>
        <v>0.2</v>
      </c>
      <c r="CN147">
        <f t="shared" si="21"/>
        <v>0.8</v>
      </c>
      <c r="EM147" s="5" t="s">
        <v>397</v>
      </c>
      <c r="EN147" s="25">
        <v>1</v>
      </c>
      <c r="EO147" s="25"/>
      <c r="EP147" s="25"/>
      <c r="EQ147" s="25">
        <v>1</v>
      </c>
      <c r="ER147">
        <f t="shared" si="22"/>
        <v>0</v>
      </c>
      <c r="ES147" t="e">
        <f t="shared" si="23"/>
        <v>#DIV/0!</v>
      </c>
    </row>
    <row r="148" spans="1:149">
      <c r="A148" t="s">
        <v>371</v>
      </c>
      <c r="B148" t="s">
        <v>219</v>
      </c>
      <c r="C148" t="s">
        <v>220</v>
      </c>
      <c r="D148" t="s">
        <v>230</v>
      </c>
      <c r="E148" t="s">
        <v>231</v>
      </c>
      <c r="F148" t="s">
        <v>372</v>
      </c>
      <c r="G148" t="s">
        <v>23</v>
      </c>
      <c r="H148" t="s">
        <v>23</v>
      </c>
      <c r="I148" t="s">
        <v>23</v>
      </c>
      <c r="J148" t="s">
        <v>23</v>
      </c>
      <c r="K148">
        <v>-0.31428107999999999</v>
      </c>
      <c r="L148" t="s">
        <v>23</v>
      </c>
      <c r="M148" t="s">
        <v>23</v>
      </c>
      <c r="N148" t="s">
        <v>23</v>
      </c>
      <c r="O148" t="s">
        <v>23</v>
      </c>
      <c r="P148" t="s">
        <v>23</v>
      </c>
      <c r="Q148" t="s">
        <v>23</v>
      </c>
      <c r="R148" s="8" t="s">
        <v>24</v>
      </c>
      <c r="S148" t="s">
        <v>23</v>
      </c>
      <c r="T148" t="s">
        <v>24</v>
      </c>
      <c r="U148" t="s">
        <v>23</v>
      </c>
      <c r="AH148" s="4" t="s">
        <v>443</v>
      </c>
      <c r="AJ148">
        <v>1</v>
      </c>
      <c r="AM148">
        <v>1</v>
      </c>
      <c r="BD148" s="5" t="s">
        <v>365</v>
      </c>
      <c r="BG148">
        <v>1</v>
      </c>
      <c r="BH148">
        <v>1</v>
      </c>
      <c r="BL148" t="s">
        <v>365</v>
      </c>
      <c r="BO148">
        <v>1</v>
      </c>
      <c r="BP148">
        <v>1</v>
      </c>
      <c r="BQ148">
        <f t="shared" si="16"/>
        <v>1</v>
      </c>
      <c r="BR148">
        <f t="shared" si="17"/>
        <v>1</v>
      </c>
      <c r="BV148" s="5" t="s">
        <v>365</v>
      </c>
      <c r="BW148">
        <v>1</v>
      </c>
      <c r="CA148">
        <v>1</v>
      </c>
      <c r="CE148" s="5" t="s">
        <v>365</v>
      </c>
      <c r="CF148">
        <v>1</v>
      </c>
      <c r="CJ148">
        <v>1</v>
      </c>
      <c r="CK148">
        <f t="shared" si="18"/>
        <v>1</v>
      </c>
      <c r="CL148">
        <f t="shared" si="19"/>
        <v>0</v>
      </c>
      <c r="CM148">
        <f t="shared" si="20"/>
        <v>1</v>
      </c>
      <c r="CN148">
        <f t="shared" si="21"/>
        <v>1</v>
      </c>
      <c r="EM148" s="12" t="s">
        <v>355</v>
      </c>
      <c r="EN148" s="27">
        <v>2</v>
      </c>
      <c r="EO148" s="27"/>
      <c r="EP148" s="27"/>
      <c r="EQ148" s="27">
        <v>2</v>
      </c>
      <c r="ER148">
        <f t="shared" si="22"/>
        <v>0</v>
      </c>
      <c r="ES148" t="e">
        <f t="shared" si="23"/>
        <v>#DIV/0!</v>
      </c>
    </row>
    <row r="149" spans="1:149">
      <c r="A149" t="s">
        <v>373</v>
      </c>
      <c r="B149" t="s">
        <v>219</v>
      </c>
      <c r="C149" t="s">
        <v>220</v>
      </c>
      <c r="D149" t="s">
        <v>253</v>
      </c>
      <c r="E149" t="s">
        <v>282</v>
      </c>
      <c r="F149" t="s">
        <v>283</v>
      </c>
      <c r="G149" t="s">
        <v>23</v>
      </c>
      <c r="H149" t="s">
        <v>23</v>
      </c>
      <c r="I149" t="s">
        <v>23</v>
      </c>
      <c r="J149">
        <v>-0.55515605700000004</v>
      </c>
      <c r="K149" t="s">
        <v>23</v>
      </c>
      <c r="L149" t="s">
        <v>23</v>
      </c>
      <c r="M149">
        <v>0.29790552599999998</v>
      </c>
      <c r="N149" t="s">
        <v>23</v>
      </c>
      <c r="O149" t="s">
        <v>23</v>
      </c>
      <c r="P149">
        <v>-0.65816859900000002</v>
      </c>
      <c r="Q149" t="s">
        <v>23</v>
      </c>
      <c r="R149" s="8" t="s">
        <v>52</v>
      </c>
      <c r="S149" t="s">
        <v>23</v>
      </c>
      <c r="T149" t="s">
        <v>52</v>
      </c>
      <c r="U149" t="s">
        <v>24</v>
      </c>
      <c r="AH149" s="5" t="s">
        <v>444</v>
      </c>
      <c r="AJ149">
        <v>1</v>
      </c>
      <c r="AM149">
        <v>1</v>
      </c>
      <c r="BD149" s="5" t="s">
        <v>271</v>
      </c>
      <c r="BE149">
        <v>1</v>
      </c>
      <c r="BH149">
        <v>1</v>
      </c>
      <c r="BL149" t="s">
        <v>271</v>
      </c>
      <c r="BM149">
        <v>1</v>
      </c>
      <c r="BP149">
        <v>1</v>
      </c>
      <c r="BQ149">
        <f t="shared" si="16"/>
        <v>0</v>
      </c>
      <c r="BR149" t="e">
        <f t="shared" si="17"/>
        <v>#DIV/0!</v>
      </c>
      <c r="BV149" s="5" t="s">
        <v>271</v>
      </c>
      <c r="BY149">
        <v>1</v>
      </c>
      <c r="CA149">
        <v>1</v>
      </c>
      <c r="CE149" s="5" t="s">
        <v>271</v>
      </c>
      <c r="CH149">
        <v>1</v>
      </c>
      <c r="CJ149">
        <v>1</v>
      </c>
      <c r="CK149">
        <f t="shared" si="18"/>
        <v>1</v>
      </c>
      <c r="CL149">
        <f t="shared" si="19"/>
        <v>1</v>
      </c>
      <c r="CM149">
        <f t="shared" si="20"/>
        <v>0</v>
      </c>
      <c r="CN149">
        <f t="shared" si="21"/>
        <v>1</v>
      </c>
      <c r="EM149" s="5" t="s">
        <v>355</v>
      </c>
      <c r="EN149" s="25">
        <v>2</v>
      </c>
      <c r="EO149" s="25"/>
      <c r="EP149" s="25"/>
      <c r="EQ149" s="25">
        <v>2</v>
      </c>
      <c r="ER149">
        <f t="shared" si="22"/>
        <v>0</v>
      </c>
      <c r="ES149" t="e">
        <f t="shared" si="23"/>
        <v>#DIV/0!</v>
      </c>
    </row>
    <row r="150" spans="1:149">
      <c r="A150" t="s">
        <v>374</v>
      </c>
      <c r="B150" t="s">
        <v>219</v>
      </c>
      <c r="C150" t="s">
        <v>220</v>
      </c>
      <c r="D150" t="s">
        <v>265</v>
      </c>
      <c r="E150" t="s">
        <v>266</v>
      </c>
      <c r="F150" t="s">
        <v>269</v>
      </c>
      <c r="G150" t="s">
        <v>23</v>
      </c>
      <c r="H150" t="s">
        <v>23</v>
      </c>
      <c r="I150" t="s">
        <v>23</v>
      </c>
      <c r="J150" t="s">
        <v>23</v>
      </c>
      <c r="K150" t="s">
        <v>23</v>
      </c>
      <c r="L150" t="s">
        <v>23</v>
      </c>
      <c r="M150">
        <v>0.46177474899999998</v>
      </c>
      <c r="N150" t="s">
        <v>23</v>
      </c>
      <c r="O150" t="s">
        <v>23</v>
      </c>
      <c r="P150">
        <v>-0.303795064</v>
      </c>
      <c r="Q150" t="s">
        <v>23</v>
      </c>
      <c r="R150" s="8" t="s">
        <v>52</v>
      </c>
      <c r="S150" t="s">
        <v>23</v>
      </c>
      <c r="T150" t="s">
        <v>31</v>
      </c>
      <c r="U150" t="s">
        <v>24</v>
      </c>
      <c r="AH150" s="4" t="s">
        <v>332</v>
      </c>
      <c r="AJ150">
        <v>1</v>
      </c>
      <c r="AM150">
        <v>1</v>
      </c>
      <c r="BD150" s="4" t="s">
        <v>443</v>
      </c>
      <c r="BE150">
        <v>1</v>
      </c>
      <c r="BH150">
        <v>1</v>
      </c>
      <c r="BL150" t="s">
        <v>443</v>
      </c>
      <c r="BM150">
        <v>1</v>
      </c>
      <c r="BP150">
        <v>1</v>
      </c>
      <c r="BQ150">
        <f t="shared" si="16"/>
        <v>0</v>
      </c>
      <c r="BR150" t="e">
        <f t="shared" si="17"/>
        <v>#DIV/0!</v>
      </c>
      <c r="BV150" s="4" t="s">
        <v>443</v>
      </c>
      <c r="BY150">
        <v>1</v>
      </c>
      <c r="CA150">
        <v>1</v>
      </c>
      <c r="CE150" s="12" t="s">
        <v>443</v>
      </c>
      <c r="CF150" s="13"/>
      <c r="CG150" s="13"/>
      <c r="CH150" s="13">
        <v>1</v>
      </c>
      <c r="CI150" s="13"/>
      <c r="CJ150" s="13">
        <v>1</v>
      </c>
      <c r="CK150">
        <f t="shared" si="18"/>
        <v>1</v>
      </c>
      <c r="CL150">
        <f t="shared" si="19"/>
        <v>1</v>
      </c>
      <c r="CM150">
        <f t="shared" si="20"/>
        <v>0</v>
      </c>
      <c r="CN150">
        <f t="shared" si="21"/>
        <v>1</v>
      </c>
      <c r="EM150" s="12" t="s">
        <v>266</v>
      </c>
      <c r="EN150" s="27">
        <v>8</v>
      </c>
      <c r="EO150" s="27">
        <v>3</v>
      </c>
      <c r="EP150" s="27"/>
      <c r="EQ150" s="27">
        <v>11</v>
      </c>
      <c r="ER150">
        <f t="shared" si="22"/>
        <v>3</v>
      </c>
      <c r="ES150">
        <f t="shared" si="23"/>
        <v>0</v>
      </c>
    </row>
    <row r="151" spans="1:149">
      <c r="A151" t="s">
        <v>375</v>
      </c>
      <c r="B151" t="s">
        <v>219</v>
      </c>
      <c r="C151" t="s">
        <v>220</v>
      </c>
      <c r="D151" t="s">
        <v>253</v>
      </c>
      <c r="E151" t="s">
        <v>254</v>
      </c>
      <c r="F151" t="s">
        <v>255</v>
      </c>
      <c r="G151" t="s">
        <v>23</v>
      </c>
      <c r="H151" t="s">
        <v>23</v>
      </c>
      <c r="I151">
        <v>0.23660425199999999</v>
      </c>
      <c r="J151" t="s">
        <v>23</v>
      </c>
      <c r="K151">
        <v>0.37580886899999999</v>
      </c>
      <c r="L151" t="s">
        <v>23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s="8" t="s">
        <v>31</v>
      </c>
      <c r="S151" t="s">
        <v>31</v>
      </c>
      <c r="T151" t="s">
        <v>31</v>
      </c>
      <c r="U151" t="s">
        <v>23</v>
      </c>
      <c r="AH151" s="5" t="s">
        <v>333</v>
      </c>
      <c r="AJ151">
        <v>1</v>
      </c>
      <c r="AM151">
        <v>1</v>
      </c>
      <c r="BD151" s="5" t="s">
        <v>444</v>
      </c>
      <c r="BE151">
        <v>1</v>
      </c>
      <c r="BH151">
        <v>1</v>
      </c>
      <c r="BL151" t="s">
        <v>444</v>
      </c>
      <c r="BM151">
        <v>1</v>
      </c>
      <c r="BP151">
        <v>1</v>
      </c>
      <c r="BQ151">
        <f t="shared" si="16"/>
        <v>0</v>
      </c>
      <c r="BR151" t="e">
        <f t="shared" si="17"/>
        <v>#DIV/0!</v>
      </c>
      <c r="BV151" s="5" t="s">
        <v>444</v>
      </c>
      <c r="BY151">
        <v>1</v>
      </c>
      <c r="CA151">
        <v>1</v>
      </c>
      <c r="CE151" s="5" t="s">
        <v>444</v>
      </c>
      <c r="CH151">
        <v>1</v>
      </c>
      <c r="CJ151">
        <v>1</v>
      </c>
      <c r="CK151">
        <f t="shared" si="18"/>
        <v>1</v>
      </c>
      <c r="CL151">
        <f t="shared" si="19"/>
        <v>1</v>
      </c>
      <c r="CM151">
        <f t="shared" si="20"/>
        <v>0</v>
      </c>
      <c r="CN151">
        <f t="shared" si="21"/>
        <v>1</v>
      </c>
      <c r="EM151" s="5" t="s">
        <v>326</v>
      </c>
      <c r="EN151" s="25">
        <v>1</v>
      </c>
      <c r="EO151" s="25"/>
      <c r="EP151" s="25"/>
      <c r="EQ151" s="25">
        <v>1</v>
      </c>
      <c r="ER151">
        <f t="shared" si="22"/>
        <v>0</v>
      </c>
      <c r="ES151" t="e">
        <f t="shared" si="23"/>
        <v>#DIV/0!</v>
      </c>
    </row>
    <row r="152" spans="1:149">
      <c r="A152" t="s">
        <v>376</v>
      </c>
      <c r="B152" t="s">
        <v>219</v>
      </c>
      <c r="C152" t="s">
        <v>225</v>
      </c>
      <c r="D152" t="s">
        <v>305</v>
      </c>
      <c r="E152" t="s">
        <v>306</v>
      </c>
      <c r="F152" t="s">
        <v>307</v>
      </c>
      <c r="G152" t="s">
        <v>23</v>
      </c>
      <c r="H152" t="s">
        <v>23</v>
      </c>
      <c r="I152" t="s">
        <v>23</v>
      </c>
      <c r="J152" t="s">
        <v>23</v>
      </c>
      <c r="K152" t="s">
        <v>23</v>
      </c>
      <c r="L152">
        <v>0.32043328999999998</v>
      </c>
      <c r="M152">
        <v>0.74394262700000002</v>
      </c>
      <c r="N152" t="s">
        <v>23</v>
      </c>
      <c r="O152" t="s">
        <v>23</v>
      </c>
      <c r="P152" t="s">
        <v>23</v>
      </c>
      <c r="Q152" t="s">
        <v>23</v>
      </c>
      <c r="R152" s="8" t="s">
        <v>31</v>
      </c>
      <c r="S152" t="s">
        <v>23</v>
      </c>
      <c r="T152" t="s">
        <v>31</v>
      </c>
      <c r="U152" t="s">
        <v>23</v>
      </c>
      <c r="AH152" s="4" t="s">
        <v>403</v>
      </c>
      <c r="AJ152">
        <v>1</v>
      </c>
      <c r="AM152">
        <v>1</v>
      </c>
      <c r="BD152" s="4" t="s">
        <v>332</v>
      </c>
      <c r="BE152">
        <v>1</v>
      </c>
      <c r="BH152">
        <v>1</v>
      </c>
      <c r="BL152" t="s">
        <v>332</v>
      </c>
      <c r="BM152">
        <v>1</v>
      </c>
      <c r="BP152">
        <v>1</v>
      </c>
      <c r="BQ152">
        <f t="shared" si="16"/>
        <v>0</v>
      </c>
      <c r="BR152" t="e">
        <f t="shared" si="17"/>
        <v>#DIV/0!</v>
      </c>
      <c r="BV152" s="4" t="s">
        <v>332</v>
      </c>
      <c r="BY152">
        <v>1</v>
      </c>
      <c r="CA152">
        <v>1</v>
      </c>
      <c r="CE152" s="12" t="s">
        <v>332</v>
      </c>
      <c r="CF152" s="13"/>
      <c r="CG152" s="13"/>
      <c r="CH152" s="13">
        <v>1</v>
      </c>
      <c r="CI152" s="13"/>
      <c r="CJ152" s="13">
        <v>1</v>
      </c>
      <c r="CK152">
        <f t="shared" si="18"/>
        <v>1</v>
      </c>
      <c r="CL152">
        <f t="shared" si="19"/>
        <v>1</v>
      </c>
      <c r="CM152">
        <f t="shared" si="20"/>
        <v>0</v>
      </c>
      <c r="CN152">
        <f t="shared" si="21"/>
        <v>1</v>
      </c>
      <c r="EM152" s="5" t="s">
        <v>359</v>
      </c>
      <c r="EN152" s="25">
        <v>1</v>
      </c>
      <c r="EO152" s="25"/>
      <c r="EP152" s="25"/>
      <c r="EQ152" s="25">
        <v>1</v>
      </c>
      <c r="ER152">
        <f t="shared" si="22"/>
        <v>0</v>
      </c>
      <c r="ES152" t="e">
        <f t="shared" si="23"/>
        <v>#DIV/0!</v>
      </c>
    </row>
    <row r="153" spans="1:149">
      <c r="A153" t="s">
        <v>377</v>
      </c>
      <c r="B153" t="s">
        <v>219</v>
      </c>
      <c r="C153" t="s">
        <v>220</v>
      </c>
      <c r="D153" t="s">
        <v>230</v>
      </c>
      <c r="E153" t="s">
        <v>231</v>
      </c>
      <c r="F153" t="s">
        <v>378</v>
      </c>
      <c r="G153" t="s">
        <v>23</v>
      </c>
      <c r="H153" t="s">
        <v>23</v>
      </c>
      <c r="I153" t="s">
        <v>23</v>
      </c>
      <c r="J153">
        <v>0.63221798799999995</v>
      </c>
      <c r="K153" t="s">
        <v>23</v>
      </c>
      <c r="L153" t="s">
        <v>23</v>
      </c>
      <c r="M153" t="s">
        <v>23</v>
      </c>
      <c r="N153" t="s">
        <v>23</v>
      </c>
      <c r="O153" t="s">
        <v>23</v>
      </c>
      <c r="P153" t="s">
        <v>23</v>
      </c>
      <c r="Q153" t="s">
        <v>23</v>
      </c>
      <c r="R153" s="8" t="s">
        <v>31</v>
      </c>
      <c r="S153" t="s">
        <v>23</v>
      </c>
      <c r="T153" t="s">
        <v>31</v>
      </c>
      <c r="U153" t="s">
        <v>23</v>
      </c>
      <c r="AH153" s="5" t="s">
        <v>404</v>
      </c>
      <c r="AJ153">
        <v>1</v>
      </c>
      <c r="AM153">
        <v>1</v>
      </c>
      <c r="BD153" s="5" t="s">
        <v>333</v>
      </c>
      <c r="BE153">
        <v>1</v>
      </c>
      <c r="BH153">
        <v>1</v>
      </c>
      <c r="BL153" t="s">
        <v>333</v>
      </c>
      <c r="BM153">
        <v>1</v>
      </c>
      <c r="BP153">
        <v>1</v>
      </c>
      <c r="BQ153">
        <f t="shared" si="16"/>
        <v>0</v>
      </c>
      <c r="BR153" t="e">
        <f t="shared" si="17"/>
        <v>#DIV/0!</v>
      </c>
      <c r="BV153" s="5" t="s">
        <v>333</v>
      </c>
      <c r="BY153">
        <v>1</v>
      </c>
      <c r="CA153">
        <v>1</v>
      </c>
      <c r="CE153" s="5" t="s">
        <v>333</v>
      </c>
      <c r="CH153">
        <v>1</v>
      </c>
      <c r="CJ153">
        <v>1</v>
      </c>
      <c r="CK153">
        <f t="shared" si="18"/>
        <v>1</v>
      </c>
      <c r="CL153">
        <f t="shared" si="19"/>
        <v>1</v>
      </c>
      <c r="CM153">
        <f t="shared" si="20"/>
        <v>0</v>
      </c>
      <c r="CN153">
        <f t="shared" si="21"/>
        <v>1</v>
      </c>
      <c r="EM153" s="5" t="s">
        <v>267</v>
      </c>
      <c r="EN153" s="25">
        <v>1</v>
      </c>
      <c r="EO153" s="25"/>
      <c r="EP153" s="25"/>
      <c r="EQ153" s="25">
        <v>1</v>
      </c>
      <c r="ER153">
        <f t="shared" si="22"/>
        <v>0</v>
      </c>
      <c r="ES153" t="e">
        <f t="shared" si="23"/>
        <v>#DIV/0!</v>
      </c>
    </row>
    <row r="154" spans="1:149">
      <c r="A154" t="s">
        <v>379</v>
      </c>
      <c r="B154" t="s">
        <v>219</v>
      </c>
      <c r="C154" t="s">
        <v>220</v>
      </c>
      <c r="D154" t="s">
        <v>230</v>
      </c>
      <c r="E154" t="s">
        <v>234</v>
      </c>
      <c r="F154" t="s">
        <v>380</v>
      </c>
      <c r="G154" t="s">
        <v>23</v>
      </c>
      <c r="H154" t="s">
        <v>23</v>
      </c>
      <c r="I154">
        <v>0.19797481</v>
      </c>
      <c r="J154" t="s">
        <v>23</v>
      </c>
      <c r="K154" t="s">
        <v>23</v>
      </c>
      <c r="L154">
        <v>0.37075440300000001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  <c r="R154" s="8" t="s">
        <v>31</v>
      </c>
      <c r="S154" t="s">
        <v>31</v>
      </c>
      <c r="T154" t="s">
        <v>31</v>
      </c>
      <c r="U154" t="s">
        <v>23</v>
      </c>
      <c r="AH154" s="4" t="s">
        <v>318</v>
      </c>
      <c r="AK154">
        <v>1</v>
      </c>
      <c r="AM154">
        <v>1</v>
      </c>
      <c r="BD154" s="4" t="s">
        <v>403</v>
      </c>
      <c r="BE154">
        <v>1</v>
      </c>
      <c r="BH154">
        <v>1</v>
      </c>
      <c r="BL154" t="s">
        <v>403</v>
      </c>
      <c r="BM154">
        <v>1</v>
      </c>
      <c r="BP154">
        <v>1</v>
      </c>
      <c r="BQ154">
        <f t="shared" si="16"/>
        <v>0</v>
      </c>
      <c r="BR154" t="e">
        <f t="shared" si="17"/>
        <v>#DIV/0!</v>
      </c>
      <c r="BV154" s="4" t="s">
        <v>403</v>
      </c>
      <c r="BY154">
        <v>1</v>
      </c>
      <c r="CA154">
        <v>1</v>
      </c>
      <c r="CE154" s="12" t="s">
        <v>403</v>
      </c>
      <c r="CF154" s="13"/>
      <c r="CG154" s="13"/>
      <c r="CH154" s="13">
        <v>1</v>
      </c>
      <c r="CI154" s="13"/>
      <c r="CJ154" s="13">
        <v>1</v>
      </c>
      <c r="CK154">
        <f t="shared" si="18"/>
        <v>1</v>
      </c>
      <c r="CL154">
        <f t="shared" si="19"/>
        <v>1</v>
      </c>
      <c r="CM154">
        <f t="shared" si="20"/>
        <v>0</v>
      </c>
      <c r="CN154">
        <f t="shared" si="21"/>
        <v>1</v>
      </c>
      <c r="EM154" s="5" t="s">
        <v>269</v>
      </c>
      <c r="EN154" s="25">
        <v>4</v>
      </c>
      <c r="EO154" s="25">
        <v>2</v>
      </c>
      <c r="EP154" s="25"/>
      <c r="EQ154" s="25">
        <v>6</v>
      </c>
      <c r="ER154">
        <f t="shared" si="22"/>
        <v>2</v>
      </c>
      <c r="ES154">
        <f t="shared" si="23"/>
        <v>0</v>
      </c>
    </row>
    <row r="155" spans="1:149">
      <c r="A155" t="s">
        <v>381</v>
      </c>
      <c r="B155" t="s">
        <v>219</v>
      </c>
      <c r="C155" t="s">
        <v>225</v>
      </c>
      <c r="D155" t="s">
        <v>305</v>
      </c>
      <c r="E155" t="s">
        <v>306</v>
      </c>
      <c r="F155" t="s">
        <v>382</v>
      </c>
      <c r="G155" t="s">
        <v>23</v>
      </c>
      <c r="H155" t="s">
        <v>23</v>
      </c>
      <c r="I155" t="s">
        <v>23</v>
      </c>
      <c r="J155" t="s">
        <v>23</v>
      </c>
      <c r="K155">
        <v>-0.73636698499999997</v>
      </c>
      <c r="L155">
        <v>-0.62799646399999998</v>
      </c>
      <c r="M155">
        <v>-0.76590123799999998</v>
      </c>
      <c r="N155" t="s">
        <v>23</v>
      </c>
      <c r="O155" t="s">
        <v>23</v>
      </c>
      <c r="P155" t="s">
        <v>23</v>
      </c>
      <c r="Q155" t="s">
        <v>23</v>
      </c>
      <c r="R155" s="8" t="s">
        <v>24</v>
      </c>
      <c r="S155" t="s">
        <v>23</v>
      </c>
      <c r="T155" t="s">
        <v>24</v>
      </c>
      <c r="U155" t="s">
        <v>23</v>
      </c>
      <c r="AH155" s="5" t="s">
        <v>319</v>
      </c>
      <c r="AK155">
        <v>1</v>
      </c>
      <c r="AM155">
        <v>1</v>
      </c>
      <c r="BD155" s="5" t="s">
        <v>404</v>
      </c>
      <c r="BE155">
        <v>1</v>
      </c>
      <c r="BH155">
        <v>1</v>
      </c>
      <c r="BL155" t="s">
        <v>404</v>
      </c>
      <c r="BM155">
        <v>1</v>
      </c>
      <c r="BP155">
        <v>1</v>
      </c>
      <c r="BQ155">
        <f t="shared" si="16"/>
        <v>0</v>
      </c>
      <c r="BR155" t="e">
        <f t="shared" si="17"/>
        <v>#DIV/0!</v>
      </c>
      <c r="BV155" s="5" t="s">
        <v>404</v>
      </c>
      <c r="BY155">
        <v>1</v>
      </c>
      <c r="CA155">
        <v>1</v>
      </c>
      <c r="CE155" s="5" t="s">
        <v>404</v>
      </c>
      <c r="CH155">
        <v>1</v>
      </c>
      <c r="CJ155">
        <v>1</v>
      </c>
      <c r="CK155">
        <f t="shared" si="18"/>
        <v>1</v>
      </c>
      <c r="CL155">
        <f t="shared" si="19"/>
        <v>1</v>
      </c>
      <c r="CM155">
        <f t="shared" si="20"/>
        <v>0</v>
      </c>
      <c r="CN155">
        <f t="shared" si="21"/>
        <v>1</v>
      </c>
      <c r="EM155" s="5" t="s">
        <v>365</v>
      </c>
      <c r="EN155" s="25"/>
      <c r="EO155" s="25">
        <v>1</v>
      </c>
      <c r="EP155" s="25"/>
      <c r="EQ155" s="25">
        <v>1</v>
      </c>
      <c r="ER155">
        <f t="shared" si="22"/>
        <v>1</v>
      </c>
      <c r="ES155">
        <f t="shared" si="23"/>
        <v>0</v>
      </c>
    </row>
    <row r="156" spans="1:149">
      <c r="A156" t="s">
        <v>383</v>
      </c>
      <c r="B156" t="s">
        <v>219</v>
      </c>
      <c r="C156" t="s">
        <v>220</v>
      </c>
      <c r="D156" t="s">
        <v>265</v>
      </c>
      <c r="E156" t="s">
        <v>343</v>
      </c>
      <c r="F156" t="s">
        <v>384</v>
      </c>
      <c r="G156" t="s">
        <v>23</v>
      </c>
      <c r="H156" t="s">
        <v>23</v>
      </c>
      <c r="I156" t="s">
        <v>23</v>
      </c>
      <c r="J156" t="s">
        <v>23</v>
      </c>
      <c r="K156">
        <v>-0.70615535299999999</v>
      </c>
      <c r="L156" t="s">
        <v>23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  <c r="R156" s="8" t="s">
        <v>24</v>
      </c>
      <c r="S156" t="s">
        <v>23</v>
      </c>
      <c r="T156" t="s">
        <v>24</v>
      </c>
      <c r="U156" t="s">
        <v>23</v>
      </c>
      <c r="AH156" s="4" t="s">
        <v>254</v>
      </c>
      <c r="AI156">
        <v>3</v>
      </c>
      <c r="AJ156">
        <v>3</v>
      </c>
      <c r="AK156">
        <v>5</v>
      </c>
      <c r="AM156">
        <v>11</v>
      </c>
      <c r="BD156" s="4" t="s">
        <v>318</v>
      </c>
      <c r="BE156">
        <v>1</v>
      </c>
      <c r="BH156">
        <v>1</v>
      </c>
      <c r="BL156" t="s">
        <v>318</v>
      </c>
      <c r="BM156">
        <v>1</v>
      </c>
      <c r="BP156">
        <v>1</v>
      </c>
      <c r="BQ156">
        <f t="shared" si="16"/>
        <v>0</v>
      </c>
      <c r="BR156" t="e">
        <f t="shared" si="17"/>
        <v>#DIV/0!</v>
      </c>
      <c r="BV156" s="4" t="s">
        <v>318</v>
      </c>
      <c r="BZ156">
        <v>1</v>
      </c>
      <c r="CA156">
        <v>1</v>
      </c>
      <c r="CE156" s="12" t="s">
        <v>318</v>
      </c>
      <c r="CF156" s="13"/>
      <c r="CG156" s="13"/>
      <c r="CH156" s="13"/>
      <c r="CI156" s="13">
        <v>1</v>
      </c>
      <c r="CJ156" s="13">
        <v>1</v>
      </c>
      <c r="CK156">
        <f t="shared" si="18"/>
        <v>1</v>
      </c>
      <c r="CL156">
        <f t="shared" si="19"/>
        <v>0</v>
      </c>
      <c r="CM156">
        <f t="shared" si="20"/>
        <v>0</v>
      </c>
      <c r="CN156">
        <f t="shared" si="21"/>
        <v>0</v>
      </c>
      <c r="EM156" s="5" t="s">
        <v>271</v>
      </c>
      <c r="EN156" s="25">
        <v>1</v>
      </c>
      <c r="EO156" s="25"/>
      <c r="EP156" s="25"/>
      <c r="EQ156" s="25">
        <v>1</v>
      </c>
      <c r="ER156">
        <f t="shared" si="22"/>
        <v>0</v>
      </c>
      <c r="ES156" t="e">
        <f t="shared" si="23"/>
        <v>#DIV/0!</v>
      </c>
    </row>
    <row r="157" spans="1:149">
      <c r="A157" t="s">
        <v>385</v>
      </c>
      <c r="B157" t="s">
        <v>219</v>
      </c>
      <c r="C157" t="s">
        <v>225</v>
      </c>
      <c r="D157" t="s">
        <v>305</v>
      </c>
      <c r="E157" t="s">
        <v>306</v>
      </c>
      <c r="F157" t="s">
        <v>349</v>
      </c>
      <c r="G157" t="s">
        <v>23</v>
      </c>
      <c r="H157" t="s">
        <v>23</v>
      </c>
      <c r="I157" t="s">
        <v>23</v>
      </c>
      <c r="J157">
        <v>-1.494019266</v>
      </c>
      <c r="K157" t="s">
        <v>23</v>
      </c>
      <c r="L157" t="s">
        <v>23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s="8" t="s">
        <v>24</v>
      </c>
      <c r="S157" t="s">
        <v>23</v>
      </c>
      <c r="T157" t="s">
        <v>24</v>
      </c>
      <c r="U157" t="s">
        <v>23</v>
      </c>
      <c r="AH157" s="5" t="s">
        <v>255</v>
      </c>
      <c r="AI157">
        <v>3</v>
      </c>
      <c r="AJ157">
        <v>3</v>
      </c>
      <c r="AK157">
        <v>5</v>
      </c>
      <c r="AM157">
        <v>11</v>
      </c>
      <c r="BD157" s="5" t="s">
        <v>319</v>
      </c>
      <c r="BE157">
        <v>1</v>
      </c>
      <c r="BH157">
        <v>1</v>
      </c>
      <c r="BL157" t="s">
        <v>319</v>
      </c>
      <c r="BM157">
        <v>1</v>
      </c>
      <c r="BP157">
        <v>1</v>
      </c>
      <c r="BQ157">
        <f t="shared" si="16"/>
        <v>0</v>
      </c>
      <c r="BR157" t="e">
        <f t="shared" si="17"/>
        <v>#DIV/0!</v>
      </c>
      <c r="BV157" s="5" t="s">
        <v>319</v>
      </c>
      <c r="BZ157">
        <v>1</v>
      </c>
      <c r="CA157">
        <v>1</v>
      </c>
      <c r="CE157" s="5" t="s">
        <v>319</v>
      </c>
      <c r="CI157">
        <v>1</v>
      </c>
      <c r="CJ157">
        <v>1</v>
      </c>
      <c r="CK157">
        <f t="shared" si="18"/>
        <v>1</v>
      </c>
      <c r="CL157">
        <f t="shared" si="19"/>
        <v>0</v>
      </c>
      <c r="CM157">
        <f t="shared" si="20"/>
        <v>0</v>
      </c>
      <c r="CN157">
        <f t="shared" si="21"/>
        <v>0</v>
      </c>
      <c r="EM157" s="12" t="s">
        <v>443</v>
      </c>
      <c r="EN157" s="27">
        <v>1</v>
      </c>
      <c r="EO157" s="27"/>
      <c r="EP157" s="27"/>
      <c r="EQ157" s="27">
        <v>1</v>
      </c>
      <c r="ER157">
        <f t="shared" si="22"/>
        <v>0</v>
      </c>
      <c r="ES157" t="e">
        <f t="shared" si="23"/>
        <v>#DIV/0!</v>
      </c>
    </row>
    <row r="158" spans="1:149">
      <c r="A158" t="s">
        <v>386</v>
      </c>
      <c r="B158" t="s">
        <v>219</v>
      </c>
      <c r="C158" t="s">
        <v>225</v>
      </c>
      <c r="D158" t="s">
        <v>249</v>
      </c>
      <c r="E158" t="s">
        <v>291</v>
      </c>
      <c r="F158" t="s">
        <v>361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  <c r="L158">
        <v>0.65124793400000003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s="8" t="s">
        <v>31</v>
      </c>
      <c r="S158" t="s">
        <v>23</v>
      </c>
      <c r="T158" t="s">
        <v>31</v>
      </c>
      <c r="U158" t="s">
        <v>23</v>
      </c>
      <c r="AH158" s="4" t="s">
        <v>282</v>
      </c>
      <c r="AI158">
        <v>1</v>
      </c>
      <c r="AJ158">
        <v>5</v>
      </c>
      <c r="AK158">
        <v>5</v>
      </c>
      <c r="AM158">
        <v>11</v>
      </c>
      <c r="BD158" s="4" t="s">
        <v>254</v>
      </c>
      <c r="BE158">
        <v>6</v>
      </c>
      <c r="BF158">
        <v>4</v>
      </c>
      <c r="BG158">
        <v>1</v>
      </c>
      <c r="BH158">
        <v>11</v>
      </c>
      <c r="BL158" t="s">
        <v>254</v>
      </c>
      <c r="BM158">
        <v>6</v>
      </c>
      <c r="BN158">
        <v>4</v>
      </c>
      <c r="BO158">
        <v>1</v>
      </c>
      <c r="BP158">
        <v>11</v>
      </c>
      <c r="BQ158">
        <f t="shared" si="16"/>
        <v>5</v>
      </c>
      <c r="BR158">
        <f t="shared" si="17"/>
        <v>0.2</v>
      </c>
      <c r="BV158" s="4" t="s">
        <v>254</v>
      </c>
      <c r="BW158">
        <v>2</v>
      </c>
      <c r="BY158">
        <v>3</v>
      </c>
      <c r="BZ158">
        <v>6</v>
      </c>
      <c r="CA158">
        <v>11</v>
      </c>
      <c r="CE158" s="12" t="s">
        <v>254</v>
      </c>
      <c r="CF158" s="13">
        <v>2</v>
      </c>
      <c r="CG158" s="13"/>
      <c r="CH158" s="13">
        <v>3</v>
      </c>
      <c r="CI158" s="13">
        <v>6</v>
      </c>
      <c r="CJ158" s="13">
        <v>11</v>
      </c>
      <c r="CK158">
        <f t="shared" si="18"/>
        <v>11</v>
      </c>
      <c r="CL158">
        <f t="shared" si="19"/>
        <v>0.27272727272727271</v>
      </c>
      <c r="CM158">
        <f t="shared" si="20"/>
        <v>0.18181818181818182</v>
      </c>
      <c r="CN158">
        <f t="shared" si="21"/>
        <v>0.45454545454545453</v>
      </c>
      <c r="EM158" s="5" t="s">
        <v>444</v>
      </c>
      <c r="EN158" s="25">
        <v>1</v>
      </c>
      <c r="EO158" s="25"/>
      <c r="EP158" s="25"/>
      <c r="EQ158" s="25">
        <v>1</v>
      </c>
      <c r="ER158">
        <f t="shared" si="22"/>
        <v>0</v>
      </c>
      <c r="ES158" t="e">
        <f t="shared" si="23"/>
        <v>#DIV/0!</v>
      </c>
    </row>
    <row r="159" spans="1:149">
      <c r="A159" t="s">
        <v>387</v>
      </c>
      <c r="B159" t="s">
        <v>219</v>
      </c>
      <c r="C159" t="s">
        <v>220</v>
      </c>
      <c r="D159" t="s">
        <v>253</v>
      </c>
      <c r="E159" t="s">
        <v>254</v>
      </c>
      <c r="F159" t="s">
        <v>255</v>
      </c>
      <c r="G159" t="s">
        <v>23</v>
      </c>
      <c r="H159" t="s">
        <v>23</v>
      </c>
      <c r="I159" t="s">
        <v>23</v>
      </c>
      <c r="J159">
        <v>-1.229479572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s="8" t="s">
        <v>24</v>
      </c>
      <c r="S159" t="s">
        <v>23</v>
      </c>
      <c r="T159" t="s">
        <v>24</v>
      </c>
      <c r="U159" t="s">
        <v>23</v>
      </c>
      <c r="AH159" s="5" t="s">
        <v>353</v>
      </c>
      <c r="AK159">
        <v>1</v>
      </c>
      <c r="AM159">
        <v>1</v>
      </c>
      <c r="BD159" s="5" t="s">
        <v>255</v>
      </c>
      <c r="BE159">
        <v>6</v>
      </c>
      <c r="BF159">
        <v>4</v>
      </c>
      <c r="BG159">
        <v>1</v>
      </c>
      <c r="BH159">
        <v>11</v>
      </c>
      <c r="BL159" t="s">
        <v>255</v>
      </c>
      <c r="BM159">
        <v>6</v>
      </c>
      <c r="BN159">
        <v>4</v>
      </c>
      <c r="BO159">
        <v>1</v>
      </c>
      <c r="BP159">
        <v>11</v>
      </c>
      <c r="BQ159">
        <f t="shared" si="16"/>
        <v>5</v>
      </c>
      <c r="BR159">
        <f t="shared" si="17"/>
        <v>0.2</v>
      </c>
      <c r="BV159" s="5" t="s">
        <v>255</v>
      </c>
      <c r="BW159">
        <v>2</v>
      </c>
      <c r="BY159">
        <v>3</v>
      </c>
      <c r="BZ159">
        <v>6</v>
      </c>
      <c r="CA159">
        <v>11</v>
      </c>
      <c r="CE159" s="5" t="s">
        <v>255</v>
      </c>
      <c r="CF159">
        <v>2</v>
      </c>
      <c r="CH159">
        <v>3</v>
      </c>
      <c r="CI159">
        <v>6</v>
      </c>
      <c r="CJ159">
        <v>11</v>
      </c>
      <c r="CK159">
        <f t="shared" si="18"/>
        <v>11</v>
      </c>
      <c r="CL159">
        <f t="shared" si="19"/>
        <v>0.27272727272727271</v>
      </c>
      <c r="CM159">
        <f t="shared" si="20"/>
        <v>0.18181818181818182</v>
      </c>
      <c r="CN159">
        <f t="shared" si="21"/>
        <v>0.45454545454545453</v>
      </c>
      <c r="EM159" s="12" t="s">
        <v>332</v>
      </c>
      <c r="EN159" s="27">
        <v>1</v>
      </c>
      <c r="EO159" s="27"/>
      <c r="EP159" s="27"/>
      <c r="EQ159" s="27">
        <v>1</v>
      </c>
      <c r="ER159">
        <f t="shared" si="22"/>
        <v>0</v>
      </c>
      <c r="ES159" t="e">
        <f t="shared" si="23"/>
        <v>#DIV/0!</v>
      </c>
    </row>
    <row r="160" spans="1:149">
      <c r="A160" t="s">
        <v>388</v>
      </c>
      <c r="B160" t="s">
        <v>219</v>
      </c>
      <c r="C160" t="s">
        <v>225</v>
      </c>
      <c r="D160" t="s">
        <v>249</v>
      </c>
      <c r="E160" t="s">
        <v>291</v>
      </c>
      <c r="F160" t="s">
        <v>292</v>
      </c>
      <c r="G160" t="s">
        <v>23</v>
      </c>
      <c r="H160" t="s">
        <v>23</v>
      </c>
      <c r="I160" t="s">
        <v>23</v>
      </c>
      <c r="J160">
        <v>-0.94844910599999999</v>
      </c>
      <c r="K160" t="s">
        <v>23</v>
      </c>
      <c r="L160" t="s">
        <v>23</v>
      </c>
      <c r="M160" t="s">
        <v>23</v>
      </c>
      <c r="N160" t="s">
        <v>23</v>
      </c>
      <c r="O160" t="s">
        <v>23</v>
      </c>
      <c r="P160" t="s">
        <v>23</v>
      </c>
      <c r="Q160" t="s">
        <v>23</v>
      </c>
      <c r="R160" s="8" t="s">
        <v>24</v>
      </c>
      <c r="S160" t="s">
        <v>23</v>
      </c>
      <c r="T160" t="s">
        <v>24</v>
      </c>
      <c r="U160" t="s">
        <v>23</v>
      </c>
      <c r="AH160" s="5" t="s">
        <v>283</v>
      </c>
      <c r="AI160">
        <v>1</v>
      </c>
      <c r="AJ160">
        <v>5</v>
      </c>
      <c r="AK160">
        <v>4</v>
      </c>
      <c r="AM160">
        <v>10</v>
      </c>
      <c r="BD160" s="4" t="s">
        <v>282</v>
      </c>
      <c r="BE160">
        <v>7</v>
      </c>
      <c r="BF160">
        <v>1</v>
      </c>
      <c r="BG160">
        <v>3</v>
      </c>
      <c r="BH160">
        <v>11</v>
      </c>
      <c r="BL160" s="8" t="s">
        <v>282</v>
      </c>
      <c r="BM160" s="8">
        <v>7</v>
      </c>
      <c r="BN160" s="8">
        <v>1</v>
      </c>
      <c r="BO160" s="8">
        <v>3</v>
      </c>
      <c r="BP160" s="8">
        <v>11</v>
      </c>
      <c r="BQ160" s="8">
        <f t="shared" si="16"/>
        <v>4</v>
      </c>
      <c r="BR160" s="8">
        <f t="shared" si="17"/>
        <v>0.75</v>
      </c>
      <c r="BV160" s="4" t="s">
        <v>282</v>
      </c>
      <c r="BW160">
        <v>1</v>
      </c>
      <c r="BX160">
        <v>1</v>
      </c>
      <c r="BY160">
        <v>4</v>
      </c>
      <c r="BZ160">
        <v>5</v>
      </c>
      <c r="CA160">
        <v>11</v>
      </c>
      <c r="CE160" s="12" t="s">
        <v>282</v>
      </c>
      <c r="CF160" s="13">
        <v>1</v>
      </c>
      <c r="CG160" s="13">
        <v>1</v>
      </c>
      <c r="CH160" s="13">
        <v>4</v>
      </c>
      <c r="CI160" s="13">
        <v>5</v>
      </c>
      <c r="CJ160" s="13">
        <v>11</v>
      </c>
      <c r="CK160">
        <f t="shared" si="18"/>
        <v>10</v>
      </c>
      <c r="CL160">
        <f t="shared" si="19"/>
        <v>0.4</v>
      </c>
      <c r="CM160">
        <f t="shared" si="20"/>
        <v>0.1</v>
      </c>
      <c r="CN160">
        <f t="shared" si="21"/>
        <v>0.5</v>
      </c>
      <c r="EM160" s="5" t="s">
        <v>333</v>
      </c>
      <c r="EN160" s="25">
        <v>1</v>
      </c>
      <c r="EO160" s="25"/>
      <c r="EP160" s="25"/>
      <c r="EQ160" s="25">
        <v>1</v>
      </c>
      <c r="ER160">
        <f t="shared" si="22"/>
        <v>0</v>
      </c>
      <c r="ES160" t="e">
        <f t="shared" si="23"/>
        <v>#DIV/0!</v>
      </c>
    </row>
    <row r="161" spans="1:149">
      <c r="A161" t="s">
        <v>389</v>
      </c>
      <c r="B161" t="s">
        <v>219</v>
      </c>
      <c r="C161" t="s">
        <v>225</v>
      </c>
      <c r="D161" t="s">
        <v>226</v>
      </c>
      <c r="E161" t="s">
        <v>227</v>
      </c>
      <c r="F161" t="s">
        <v>228</v>
      </c>
      <c r="G161" t="s">
        <v>23</v>
      </c>
      <c r="H161">
        <v>0.106349403</v>
      </c>
      <c r="I161" t="s">
        <v>23</v>
      </c>
      <c r="J161" t="s">
        <v>23</v>
      </c>
      <c r="K161" t="s">
        <v>23</v>
      </c>
      <c r="L161" t="s">
        <v>23</v>
      </c>
      <c r="M161">
        <v>-0.30003271500000001</v>
      </c>
      <c r="N161" t="s">
        <v>23</v>
      </c>
      <c r="O161" t="s">
        <v>23</v>
      </c>
      <c r="P161" t="s">
        <v>23</v>
      </c>
      <c r="Q161" t="s">
        <v>23</v>
      </c>
      <c r="R161" s="8" t="s">
        <v>52</v>
      </c>
      <c r="S161" t="s">
        <v>31</v>
      </c>
      <c r="T161" t="s">
        <v>24</v>
      </c>
      <c r="U161" t="s">
        <v>23</v>
      </c>
      <c r="AH161" s="4" t="s">
        <v>309</v>
      </c>
      <c r="AI161">
        <v>1</v>
      </c>
      <c r="AJ161">
        <v>1</v>
      </c>
      <c r="AK161">
        <v>1</v>
      </c>
      <c r="AM161">
        <v>3</v>
      </c>
      <c r="BD161" s="5" t="s">
        <v>353</v>
      </c>
      <c r="BE161">
        <v>1</v>
      </c>
      <c r="BH161">
        <v>1</v>
      </c>
      <c r="BL161" t="s">
        <v>353</v>
      </c>
      <c r="BM161">
        <v>1</v>
      </c>
      <c r="BP161">
        <v>1</v>
      </c>
      <c r="BQ161">
        <f t="shared" si="16"/>
        <v>0</v>
      </c>
      <c r="BR161" t="e">
        <f t="shared" si="17"/>
        <v>#DIV/0!</v>
      </c>
      <c r="BV161" s="5" t="s">
        <v>353</v>
      </c>
      <c r="BZ161">
        <v>1</v>
      </c>
      <c r="CA161">
        <v>1</v>
      </c>
      <c r="CE161" s="5" t="s">
        <v>353</v>
      </c>
      <c r="CI161">
        <v>1</v>
      </c>
      <c r="CJ161">
        <v>1</v>
      </c>
      <c r="CK161">
        <f t="shared" si="18"/>
        <v>1</v>
      </c>
      <c r="CL161">
        <f t="shared" si="19"/>
        <v>0</v>
      </c>
      <c r="CM161">
        <f t="shared" si="20"/>
        <v>0</v>
      </c>
      <c r="CN161">
        <f t="shared" si="21"/>
        <v>0</v>
      </c>
      <c r="EM161" s="12" t="s">
        <v>403</v>
      </c>
      <c r="EN161" s="27"/>
      <c r="EO161" s="27">
        <v>1</v>
      </c>
      <c r="EP161" s="27"/>
      <c r="EQ161" s="27">
        <v>1</v>
      </c>
      <c r="ER161">
        <f t="shared" si="22"/>
        <v>1</v>
      </c>
      <c r="ES161">
        <f t="shared" si="23"/>
        <v>0</v>
      </c>
    </row>
    <row r="162" spans="1:149">
      <c r="A162" t="s">
        <v>390</v>
      </c>
      <c r="B162" t="s">
        <v>219</v>
      </c>
      <c r="C162" t="s">
        <v>225</v>
      </c>
      <c r="D162" t="s">
        <v>355</v>
      </c>
      <c r="E162" t="s">
        <v>355</v>
      </c>
      <c r="F162" t="s">
        <v>355</v>
      </c>
      <c r="G162" t="s">
        <v>23</v>
      </c>
      <c r="H162" t="s">
        <v>23</v>
      </c>
      <c r="I162" t="s">
        <v>23</v>
      </c>
      <c r="J162" t="s">
        <v>23</v>
      </c>
      <c r="K162">
        <v>0.53629004899999999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s="8" t="s">
        <v>31</v>
      </c>
      <c r="S162" t="s">
        <v>23</v>
      </c>
      <c r="T162" t="s">
        <v>31</v>
      </c>
      <c r="U162" t="s">
        <v>23</v>
      </c>
      <c r="AH162" s="5" t="s">
        <v>312</v>
      </c>
      <c r="AI162">
        <v>1</v>
      </c>
      <c r="AM162">
        <v>1</v>
      </c>
      <c r="BD162" s="5" t="s">
        <v>283</v>
      </c>
      <c r="BE162">
        <v>6</v>
      </c>
      <c r="BF162">
        <v>1</v>
      </c>
      <c r="BG162">
        <v>3</v>
      </c>
      <c r="BH162">
        <v>10</v>
      </c>
      <c r="BL162" t="s">
        <v>283</v>
      </c>
      <c r="BM162">
        <v>6</v>
      </c>
      <c r="BN162">
        <v>1</v>
      </c>
      <c r="BO162">
        <v>3</v>
      </c>
      <c r="BP162">
        <v>10</v>
      </c>
      <c r="BQ162">
        <f t="shared" si="16"/>
        <v>4</v>
      </c>
      <c r="BR162">
        <f t="shared" si="17"/>
        <v>0.75</v>
      </c>
      <c r="BV162" s="5" t="s">
        <v>283</v>
      </c>
      <c r="BW162">
        <v>1</v>
      </c>
      <c r="BX162">
        <v>1</v>
      </c>
      <c r="BY162">
        <v>4</v>
      </c>
      <c r="BZ162">
        <v>4</v>
      </c>
      <c r="CA162">
        <v>10</v>
      </c>
      <c r="CE162" s="5" t="s">
        <v>283</v>
      </c>
      <c r="CF162">
        <v>1</v>
      </c>
      <c r="CG162">
        <v>1</v>
      </c>
      <c r="CH162">
        <v>4</v>
      </c>
      <c r="CI162">
        <v>4</v>
      </c>
      <c r="CJ162">
        <v>10</v>
      </c>
      <c r="CK162">
        <f t="shared" si="18"/>
        <v>9</v>
      </c>
      <c r="CL162">
        <f t="shared" si="19"/>
        <v>0.44444444444444442</v>
      </c>
      <c r="CM162">
        <f t="shared" si="20"/>
        <v>0.1111111111111111</v>
      </c>
      <c r="CN162">
        <f t="shared" si="21"/>
        <v>0.55555555555555558</v>
      </c>
      <c r="EM162" s="5" t="s">
        <v>404</v>
      </c>
      <c r="EN162" s="25"/>
      <c r="EO162" s="25">
        <v>1</v>
      </c>
      <c r="EP162" s="25"/>
      <c r="EQ162" s="25">
        <v>1</v>
      </c>
      <c r="ER162">
        <f t="shared" si="22"/>
        <v>1</v>
      </c>
      <c r="ES162">
        <f t="shared" si="23"/>
        <v>0</v>
      </c>
    </row>
    <row r="163" spans="1:149">
      <c r="A163" t="s">
        <v>391</v>
      </c>
      <c r="B163" t="s">
        <v>219</v>
      </c>
      <c r="C163" t="s">
        <v>220</v>
      </c>
      <c r="D163" t="s">
        <v>230</v>
      </c>
      <c r="E163" t="s">
        <v>231</v>
      </c>
      <c r="F163" t="s">
        <v>339</v>
      </c>
      <c r="G163" t="s">
        <v>23</v>
      </c>
      <c r="H163" t="s">
        <v>23</v>
      </c>
      <c r="I163" t="s">
        <v>23</v>
      </c>
      <c r="J163">
        <v>0.75364367099999996</v>
      </c>
      <c r="K163" t="s">
        <v>23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s="8" t="s">
        <v>31</v>
      </c>
      <c r="S163" t="s">
        <v>23</v>
      </c>
      <c r="T163" t="s">
        <v>31</v>
      </c>
      <c r="U163" t="s">
        <v>23</v>
      </c>
      <c r="AH163" s="5" t="s">
        <v>436</v>
      </c>
      <c r="AJ163">
        <v>1</v>
      </c>
      <c r="AM163">
        <v>1</v>
      </c>
      <c r="BD163" s="4" t="s">
        <v>309</v>
      </c>
      <c r="BE163">
        <v>2</v>
      </c>
      <c r="BG163">
        <v>1</v>
      </c>
      <c r="BH163">
        <v>3</v>
      </c>
      <c r="BL163" t="s">
        <v>309</v>
      </c>
      <c r="BM163">
        <v>2</v>
      </c>
      <c r="BO163">
        <v>1</v>
      </c>
      <c r="BP163">
        <v>3</v>
      </c>
      <c r="BQ163">
        <f t="shared" si="16"/>
        <v>1</v>
      </c>
      <c r="BR163">
        <f t="shared" si="17"/>
        <v>1</v>
      </c>
      <c r="BV163" s="4" t="s">
        <v>309</v>
      </c>
      <c r="BW163">
        <v>1</v>
      </c>
      <c r="BY163">
        <v>1</v>
      </c>
      <c r="BZ163">
        <v>1</v>
      </c>
      <c r="CA163">
        <v>3</v>
      </c>
      <c r="CE163" s="15" t="s">
        <v>309</v>
      </c>
      <c r="CF163" s="16">
        <v>1</v>
      </c>
      <c r="CG163" s="16"/>
      <c r="CH163" s="16">
        <v>1</v>
      </c>
      <c r="CI163" s="16">
        <v>1</v>
      </c>
      <c r="CJ163" s="16">
        <v>3</v>
      </c>
      <c r="CK163" s="9">
        <f t="shared" si="18"/>
        <v>3</v>
      </c>
      <c r="CL163" s="9">
        <f t="shared" si="19"/>
        <v>0.33333333333333331</v>
      </c>
      <c r="CM163" s="9">
        <f t="shared" si="20"/>
        <v>0.33333333333333331</v>
      </c>
      <c r="CN163" s="9">
        <f t="shared" si="21"/>
        <v>0.66666666666666663</v>
      </c>
      <c r="EM163" s="12" t="s">
        <v>318</v>
      </c>
      <c r="EN163" s="27">
        <v>1</v>
      </c>
      <c r="EO163" s="27"/>
      <c r="EP163" s="27"/>
      <c r="EQ163" s="27">
        <v>1</v>
      </c>
      <c r="ER163">
        <f t="shared" si="22"/>
        <v>0</v>
      </c>
      <c r="ES163" t="e">
        <f t="shared" si="23"/>
        <v>#DIV/0!</v>
      </c>
    </row>
    <row r="164" spans="1:149">
      <c r="A164" t="s">
        <v>392</v>
      </c>
      <c r="B164" t="s">
        <v>219</v>
      </c>
      <c r="C164" t="s">
        <v>220</v>
      </c>
      <c r="D164" t="s">
        <v>230</v>
      </c>
      <c r="E164" t="s">
        <v>231</v>
      </c>
      <c r="F164" t="s">
        <v>393</v>
      </c>
      <c r="G164" t="s">
        <v>23</v>
      </c>
      <c r="H164" t="s">
        <v>23</v>
      </c>
      <c r="I164" t="s">
        <v>23</v>
      </c>
      <c r="J164" t="s">
        <v>23</v>
      </c>
      <c r="K164">
        <v>-0.80823922100000001</v>
      </c>
      <c r="L164" t="s">
        <v>23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s="8" t="s">
        <v>24</v>
      </c>
      <c r="S164" t="s">
        <v>23</v>
      </c>
      <c r="T164" t="s">
        <v>24</v>
      </c>
      <c r="U164" t="s">
        <v>23</v>
      </c>
      <c r="AH164" s="5" t="s">
        <v>310</v>
      </c>
      <c r="AK164">
        <v>1</v>
      </c>
      <c r="AM164">
        <v>1</v>
      </c>
      <c r="BD164" s="5" t="s">
        <v>312</v>
      </c>
      <c r="BG164">
        <v>1</v>
      </c>
      <c r="BH164">
        <v>1</v>
      </c>
      <c r="BL164" t="s">
        <v>312</v>
      </c>
      <c r="BO164">
        <v>1</v>
      </c>
      <c r="BP164">
        <v>1</v>
      </c>
      <c r="BQ164">
        <f t="shared" si="16"/>
        <v>1</v>
      </c>
      <c r="BR164">
        <f t="shared" si="17"/>
        <v>1</v>
      </c>
      <c r="BV164" s="5" t="s">
        <v>312</v>
      </c>
      <c r="BW164">
        <v>1</v>
      </c>
      <c r="CA164">
        <v>1</v>
      </c>
      <c r="CE164" s="5" t="s">
        <v>312</v>
      </c>
      <c r="CF164">
        <v>1</v>
      </c>
      <c r="CJ164">
        <v>1</v>
      </c>
      <c r="CK164">
        <f t="shared" si="18"/>
        <v>1</v>
      </c>
      <c r="CL164">
        <f t="shared" si="19"/>
        <v>0</v>
      </c>
      <c r="CM164">
        <f t="shared" si="20"/>
        <v>1</v>
      </c>
      <c r="CN164">
        <f t="shared" si="21"/>
        <v>1</v>
      </c>
      <c r="EM164" s="5" t="s">
        <v>319</v>
      </c>
      <c r="EN164" s="25">
        <v>1</v>
      </c>
      <c r="EO164" s="25"/>
      <c r="EP164" s="25"/>
      <c r="EQ164" s="25">
        <v>1</v>
      </c>
      <c r="ER164">
        <f t="shared" si="22"/>
        <v>0</v>
      </c>
      <c r="ES164" t="e">
        <f t="shared" si="23"/>
        <v>#DIV/0!</v>
      </c>
    </row>
    <row r="165" spans="1:149">
      <c r="A165" t="s">
        <v>394</v>
      </c>
      <c r="B165" t="s">
        <v>219</v>
      </c>
      <c r="C165" t="s">
        <v>220</v>
      </c>
      <c r="D165" t="s">
        <v>253</v>
      </c>
      <c r="E165" t="s">
        <v>282</v>
      </c>
      <c r="F165" t="s">
        <v>283</v>
      </c>
      <c r="G165" t="s">
        <v>23</v>
      </c>
      <c r="H165" t="s">
        <v>23</v>
      </c>
      <c r="I165">
        <v>0.26466536000000002</v>
      </c>
      <c r="J165" t="s">
        <v>23</v>
      </c>
      <c r="K165">
        <v>0.42251265599999999</v>
      </c>
      <c r="L165" t="s">
        <v>23</v>
      </c>
      <c r="M165">
        <v>1.120702536</v>
      </c>
      <c r="N165" t="s">
        <v>23</v>
      </c>
      <c r="O165" t="s">
        <v>23</v>
      </c>
      <c r="P165" t="s">
        <v>23</v>
      </c>
      <c r="Q165" t="s">
        <v>23</v>
      </c>
      <c r="R165" s="8" t="s">
        <v>31</v>
      </c>
      <c r="S165" t="s">
        <v>31</v>
      </c>
      <c r="T165" t="s">
        <v>31</v>
      </c>
      <c r="U165" t="s">
        <v>23</v>
      </c>
      <c r="AH165" s="4" t="s">
        <v>424</v>
      </c>
      <c r="AK165">
        <v>1</v>
      </c>
      <c r="AM165">
        <v>1</v>
      </c>
      <c r="BD165" s="5" t="s">
        <v>436</v>
      </c>
      <c r="BE165">
        <v>1</v>
      </c>
      <c r="BH165">
        <v>1</v>
      </c>
      <c r="BL165" t="s">
        <v>436</v>
      </c>
      <c r="BM165">
        <v>1</v>
      </c>
      <c r="BP165">
        <v>1</v>
      </c>
      <c r="BQ165">
        <f t="shared" si="16"/>
        <v>0</v>
      </c>
      <c r="BR165" t="e">
        <f t="shared" si="17"/>
        <v>#DIV/0!</v>
      </c>
      <c r="BV165" s="5" t="s">
        <v>436</v>
      </c>
      <c r="BY165">
        <v>1</v>
      </c>
      <c r="CA165">
        <v>1</v>
      </c>
      <c r="CE165" s="5" t="s">
        <v>436</v>
      </c>
      <c r="CH165">
        <v>1</v>
      </c>
      <c r="CJ165">
        <v>1</v>
      </c>
      <c r="CK165">
        <f t="shared" si="18"/>
        <v>1</v>
      </c>
      <c r="CL165">
        <f t="shared" si="19"/>
        <v>1</v>
      </c>
      <c r="CM165">
        <f t="shared" si="20"/>
        <v>0</v>
      </c>
      <c r="CN165">
        <f t="shared" si="21"/>
        <v>1</v>
      </c>
      <c r="EM165" s="12" t="s">
        <v>254</v>
      </c>
      <c r="EN165" s="27">
        <v>9</v>
      </c>
      <c r="EO165" s="27">
        <v>2</v>
      </c>
      <c r="EP165" s="27"/>
      <c r="EQ165" s="27">
        <v>11</v>
      </c>
      <c r="ER165">
        <f t="shared" si="22"/>
        <v>2</v>
      </c>
      <c r="ES165">
        <f t="shared" si="23"/>
        <v>0</v>
      </c>
    </row>
    <row r="166" spans="1:149">
      <c r="A166" t="s">
        <v>395</v>
      </c>
      <c r="B166" t="s">
        <v>219</v>
      </c>
      <c r="C166" t="s">
        <v>220</v>
      </c>
      <c r="D166" t="s">
        <v>265</v>
      </c>
      <c r="E166" t="s">
        <v>266</v>
      </c>
      <c r="F166" t="s">
        <v>269</v>
      </c>
      <c r="G166" t="s">
        <v>23</v>
      </c>
      <c r="H166" t="s">
        <v>23</v>
      </c>
      <c r="I166">
        <v>-0.68109834599999997</v>
      </c>
      <c r="J166" t="s">
        <v>23</v>
      </c>
      <c r="K166" t="s">
        <v>23</v>
      </c>
      <c r="L166" t="s">
        <v>23</v>
      </c>
      <c r="M166" t="s">
        <v>23</v>
      </c>
      <c r="N166" t="s">
        <v>23</v>
      </c>
      <c r="O166" t="s">
        <v>23</v>
      </c>
      <c r="P166" t="s">
        <v>23</v>
      </c>
      <c r="Q166">
        <v>-1.4914194329999999</v>
      </c>
      <c r="R166" s="8" t="s">
        <v>24</v>
      </c>
      <c r="S166" t="s">
        <v>24</v>
      </c>
      <c r="T166" t="s">
        <v>23</v>
      </c>
      <c r="U166" t="s">
        <v>24</v>
      </c>
      <c r="AH166" s="5" t="s">
        <v>425</v>
      </c>
      <c r="AK166">
        <v>1</v>
      </c>
      <c r="AM166">
        <v>1</v>
      </c>
      <c r="BD166" s="5" t="s">
        <v>310</v>
      </c>
      <c r="BE166">
        <v>1</v>
      </c>
      <c r="BH166">
        <v>1</v>
      </c>
      <c r="BL166" t="s">
        <v>310</v>
      </c>
      <c r="BM166">
        <v>1</v>
      </c>
      <c r="BP166">
        <v>1</v>
      </c>
      <c r="BQ166">
        <f t="shared" si="16"/>
        <v>0</v>
      </c>
      <c r="BR166" t="e">
        <f t="shared" si="17"/>
        <v>#DIV/0!</v>
      </c>
      <c r="BV166" s="5" t="s">
        <v>310</v>
      </c>
      <c r="BZ166">
        <v>1</v>
      </c>
      <c r="CA166">
        <v>1</v>
      </c>
      <c r="CE166" s="5" t="s">
        <v>310</v>
      </c>
      <c r="CI166">
        <v>1</v>
      </c>
      <c r="CJ166">
        <v>1</v>
      </c>
      <c r="CK166">
        <f t="shared" si="18"/>
        <v>1</v>
      </c>
      <c r="CL166">
        <f t="shared" si="19"/>
        <v>0</v>
      </c>
      <c r="CM166">
        <f t="shared" si="20"/>
        <v>0</v>
      </c>
      <c r="CN166">
        <f t="shared" si="21"/>
        <v>0</v>
      </c>
      <c r="EM166" s="5" t="s">
        <v>255</v>
      </c>
      <c r="EN166" s="25">
        <v>9</v>
      </c>
      <c r="EO166" s="25">
        <v>2</v>
      </c>
      <c r="EP166" s="25"/>
      <c r="EQ166" s="25">
        <v>11</v>
      </c>
      <c r="ER166">
        <f t="shared" si="22"/>
        <v>2</v>
      </c>
      <c r="ES166">
        <f t="shared" si="23"/>
        <v>0</v>
      </c>
    </row>
    <row r="167" spans="1:149">
      <c r="A167" t="s">
        <v>396</v>
      </c>
      <c r="B167" t="s">
        <v>219</v>
      </c>
      <c r="C167" t="s">
        <v>220</v>
      </c>
      <c r="D167" t="s">
        <v>230</v>
      </c>
      <c r="E167" t="s">
        <v>273</v>
      </c>
      <c r="F167" t="s">
        <v>397</v>
      </c>
      <c r="G167">
        <v>0.43194308799999998</v>
      </c>
      <c r="H167" t="s">
        <v>23</v>
      </c>
      <c r="I167" t="s">
        <v>23</v>
      </c>
      <c r="J167" t="s">
        <v>23</v>
      </c>
      <c r="K167" t="s">
        <v>23</v>
      </c>
      <c r="L167" t="s">
        <v>23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s="8" t="s">
        <v>31</v>
      </c>
      <c r="S167" t="s">
        <v>31</v>
      </c>
      <c r="T167" t="s">
        <v>23</v>
      </c>
      <c r="U167" t="s">
        <v>23</v>
      </c>
      <c r="AH167" s="4" t="s">
        <v>242</v>
      </c>
      <c r="AK167">
        <v>1</v>
      </c>
      <c r="AM167">
        <v>1</v>
      </c>
      <c r="BD167" s="4" t="s">
        <v>424</v>
      </c>
      <c r="BG167">
        <v>1</v>
      </c>
      <c r="BH167">
        <v>1</v>
      </c>
      <c r="BL167" t="s">
        <v>424</v>
      </c>
      <c r="BO167">
        <v>1</v>
      </c>
      <c r="BP167">
        <v>1</v>
      </c>
      <c r="BQ167">
        <f t="shared" si="16"/>
        <v>1</v>
      </c>
      <c r="BR167">
        <f t="shared" si="17"/>
        <v>1</v>
      </c>
      <c r="BV167" s="4" t="s">
        <v>424</v>
      </c>
      <c r="BZ167">
        <v>1</v>
      </c>
      <c r="CA167">
        <v>1</v>
      </c>
      <c r="CE167" s="12" t="s">
        <v>424</v>
      </c>
      <c r="CF167" s="13"/>
      <c r="CG167" s="13"/>
      <c r="CH167" s="13"/>
      <c r="CI167" s="13">
        <v>1</v>
      </c>
      <c r="CJ167" s="13">
        <v>1</v>
      </c>
      <c r="CK167">
        <f t="shared" si="18"/>
        <v>1</v>
      </c>
      <c r="CL167">
        <f t="shared" si="19"/>
        <v>0</v>
      </c>
      <c r="CM167">
        <f t="shared" si="20"/>
        <v>0</v>
      </c>
      <c r="CN167">
        <f t="shared" si="21"/>
        <v>0</v>
      </c>
      <c r="EM167" s="12" t="s">
        <v>282</v>
      </c>
      <c r="EN167" s="27">
        <v>8</v>
      </c>
      <c r="EO167" s="27">
        <v>3</v>
      </c>
      <c r="EP167" s="27"/>
      <c r="EQ167" s="27">
        <v>11</v>
      </c>
      <c r="ER167">
        <f t="shared" si="22"/>
        <v>3</v>
      </c>
      <c r="ES167">
        <f t="shared" si="23"/>
        <v>0</v>
      </c>
    </row>
    <row r="168" spans="1:149">
      <c r="A168" t="s">
        <v>398</v>
      </c>
      <c r="B168" t="s">
        <v>219</v>
      </c>
      <c r="C168" t="s">
        <v>220</v>
      </c>
      <c r="D168" t="s">
        <v>265</v>
      </c>
      <c r="E168" t="s">
        <v>343</v>
      </c>
      <c r="F168" t="s">
        <v>399</v>
      </c>
      <c r="G168" t="s">
        <v>23</v>
      </c>
      <c r="H168" t="s">
        <v>23</v>
      </c>
      <c r="I168" t="s">
        <v>23</v>
      </c>
      <c r="J168" t="s">
        <v>23</v>
      </c>
      <c r="K168">
        <v>-0.72752830999999996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s="8" t="s">
        <v>24</v>
      </c>
      <c r="S168" t="s">
        <v>23</v>
      </c>
      <c r="T168" t="s">
        <v>24</v>
      </c>
      <c r="U168" t="s">
        <v>23</v>
      </c>
      <c r="AH168" s="5" t="s">
        <v>243</v>
      </c>
      <c r="AK168">
        <v>1</v>
      </c>
      <c r="AM168">
        <v>1</v>
      </c>
      <c r="BD168" s="5" t="s">
        <v>425</v>
      </c>
      <c r="BG168">
        <v>1</v>
      </c>
      <c r="BH168">
        <v>1</v>
      </c>
      <c r="BL168" t="s">
        <v>425</v>
      </c>
      <c r="BO168">
        <v>1</v>
      </c>
      <c r="BP168">
        <v>1</v>
      </c>
      <c r="BQ168">
        <f t="shared" si="16"/>
        <v>1</v>
      </c>
      <c r="BR168">
        <f t="shared" si="17"/>
        <v>1</v>
      </c>
      <c r="BV168" s="5" t="s">
        <v>425</v>
      </c>
      <c r="BZ168">
        <v>1</v>
      </c>
      <c r="CA168">
        <v>1</v>
      </c>
      <c r="CE168" s="5" t="s">
        <v>425</v>
      </c>
      <c r="CI168">
        <v>1</v>
      </c>
      <c r="CJ168">
        <v>1</v>
      </c>
      <c r="CK168">
        <f t="shared" si="18"/>
        <v>1</v>
      </c>
      <c r="CL168">
        <f t="shared" si="19"/>
        <v>0</v>
      </c>
      <c r="CM168">
        <f t="shared" si="20"/>
        <v>0</v>
      </c>
      <c r="CN168">
        <f t="shared" si="21"/>
        <v>0</v>
      </c>
      <c r="EM168" s="5" t="s">
        <v>353</v>
      </c>
      <c r="EN168" s="25">
        <v>1</v>
      </c>
      <c r="EO168" s="25"/>
      <c r="EP168" s="25"/>
      <c r="EQ168" s="25">
        <v>1</v>
      </c>
      <c r="ER168">
        <f t="shared" si="22"/>
        <v>0</v>
      </c>
      <c r="ES168" t="e">
        <f t="shared" si="23"/>
        <v>#DIV/0!</v>
      </c>
    </row>
    <row r="169" spans="1:149">
      <c r="A169" t="s">
        <v>400</v>
      </c>
      <c r="B169" t="s">
        <v>219</v>
      </c>
      <c r="C169" t="s">
        <v>225</v>
      </c>
      <c r="D169" t="s">
        <v>249</v>
      </c>
      <c r="E169" t="s">
        <v>291</v>
      </c>
      <c r="F169" t="s">
        <v>292</v>
      </c>
      <c r="G169" t="s">
        <v>23</v>
      </c>
      <c r="H169" t="s">
        <v>23</v>
      </c>
      <c r="I169">
        <v>0.194614379</v>
      </c>
      <c r="J169" t="s">
        <v>23</v>
      </c>
      <c r="K169" t="s">
        <v>23</v>
      </c>
      <c r="L169">
        <v>0.63369336399999998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s="8" t="s">
        <v>31</v>
      </c>
      <c r="S169" t="s">
        <v>31</v>
      </c>
      <c r="T169" t="s">
        <v>31</v>
      </c>
      <c r="U169" t="s">
        <v>23</v>
      </c>
      <c r="AH169" s="4" t="s">
        <v>234</v>
      </c>
      <c r="AI169">
        <v>1</v>
      </c>
      <c r="AJ169">
        <v>1</v>
      </c>
      <c r="AK169">
        <v>1</v>
      </c>
      <c r="AM169">
        <v>3</v>
      </c>
      <c r="BD169" s="4" t="s">
        <v>242</v>
      </c>
      <c r="BE169">
        <v>1</v>
      </c>
      <c r="BH169">
        <v>1</v>
      </c>
      <c r="BL169" t="s">
        <v>242</v>
      </c>
      <c r="BM169">
        <v>1</v>
      </c>
      <c r="BP169">
        <v>1</v>
      </c>
      <c r="BQ169">
        <f t="shared" si="16"/>
        <v>0</v>
      </c>
      <c r="BR169" t="e">
        <f t="shared" si="17"/>
        <v>#DIV/0!</v>
      </c>
      <c r="BV169" s="4" t="s">
        <v>242</v>
      </c>
      <c r="BZ169">
        <v>1</v>
      </c>
      <c r="CA169">
        <v>1</v>
      </c>
      <c r="CE169" s="12" t="s">
        <v>242</v>
      </c>
      <c r="CF169" s="13"/>
      <c r="CG169" s="13"/>
      <c r="CH169" s="13"/>
      <c r="CI169" s="13">
        <v>1</v>
      </c>
      <c r="CJ169" s="13">
        <v>1</v>
      </c>
      <c r="CK169">
        <f t="shared" si="18"/>
        <v>1</v>
      </c>
      <c r="CL169">
        <f t="shared" si="19"/>
        <v>0</v>
      </c>
      <c r="CM169">
        <f t="shared" si="20"/>
        <v>0</v>
      </c>
      <c r="CN169">
        <f t="shared" si="21"/>
        <v>0</v>
      </c>
      <c r="EM169" s="5" t="s">
        <v>283</v>
      </c>
      <c r="EN169" s="25">
        <v>7</v>
      </c>
      <c r="EO169" s="25">
        <v>3</v>
      </c>
      <c r="EP169" s="25"/>
      <c r="EQ169" s="25">
        <v>10</v>
      </c>
      <c r="ER169">
        <f t="shared" si="22"/>
        <v>3</v>
      </c>
      <c r="ES169">
        <f t="shared" si="23"/>
        <v>0</v>
      </c>
    </row>
    <row r="170" spans="1:149">
      <c r="A170" t="s">
        <v>401</v>
      </c>
      <c r="B170" t="s">
        <v>219</v>
      </c>
      <c r="C170" t="s">
        <v>220</v>
      </c>
      <c r="D170" t="s">
        <v>253</v>
      </c>
      <c r="E170" t="s">
        <v>254</v>
      </c>
      <c r="F170" t="s">
        <v>255</v>
      </c>
      <c r="G170" t="s">
        <v>23</v>
      </c>
      <c r="H170" t="s">
        <v>23</v>
      </c>
      <c r="I170" t="s">
        <v>23</v>
      </c>
      <c r="J170">
        <v>0.37966757899999998</v>
      </c>
      <c r="K170" t="s">
        <v>23</v>
      </c>
      <c r="L170" t="s">
        <v>23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s="8" t="s">
        <v>31</v>
      </c>
      <c r="S170" t="s">
        <v>23</v>
      </c>
      <c r="T170" t="s">
        <v>31</v>
      </c>
      <c r="U170" t="s">
        <v>23</v>
      </c>
      <c r="AH170" s="5" t="s">
        <v>380</v>
      </c>
      <c r="AK170">
        <v>1</v>
      </c>
      <c r="AM170">
        <v>1</v>
      </c>
      <c r="BD170" s="5" t="s">
        <v>243</v>
      </c>
      <c r="BE170">
        <v>1</v>
      </c>
      <c r="BH170">
        <v>1</v>
      </c>
      <c r="BL170" t="s">
        <v>243</v>
      </c>
      <c r="BM170">
        <v>1</v>
      </c>
      <c r="BP170">
        <v>1</v>
      </c>
      <c r="BQ170">
        <f t="shared" si="16"/>
        <v>0</v>
      </c>
      <c r="BR170" t="e">
        <f t="shared" si="17"/>
        <v>#DIV/0!</v>
      </c>
      <c r="BV170" s="5" t="s">
        <v>243</v>
      </c>
      <c r="BZ170">
        <v>1</v>
      </c>
      <c r="CA170">
        <v>1</v>
      </c>
      <c r="CE170" s="5" t="s">
        <v>243</v>
      </c>
      <c r="CI170">
        <v>1</v>
      </c>
      <c r="CJ170">
        <v>1</v>
      </c>
      <c r="CK170">
        <f t="shared" si="18"/>
        <v>1</v>
      </c>
      <c r="CL170">
        <f t="shared" si="19"/>
        <v>0</v>
      </c>
      <c r="CM170">
        <f t="shared" si="20"/>
        <v>0</v>
      </c>
      <c r="CN170">
        <f t="shared" si="21"/>
        <v>0</v>
      </c>
      <c r="EM170" s="12" t="s">
        <v>309</v>
      </c>
      <c r="EN170" s="27">
        <v>2</v>
      </c>
      <c r="EO170" s="27"/>
      <c r="EP170" s="27">
        <v>1</v>
      </c>
      <c r="EQ170" s="27">
        <v>3</v>
      </c>
      <c r="ER170">
        <f t="shared" si="22"/>
        <v>1</v>
      </c>
      <c r="ES170">
        <f t="shared" si="23"/>
        <v>1</v>
      </c>
    </row>
    <row r="171" spans="1:149">
      <c r="A171" t="s">
        <v>402</v>
      </c>
      <c r="B171" t="s">
        <v>219</v>
      </c>
      <c r="C171" t="s">
        <v>225</v>
      </c>
      <c r="D171" t="s">
        <v>249</v>
      </c>
      <c r="E171" t="s">
        <v>403</v>
      </c>
      <c r="F171" t="s">
        <v>404</v>
      </c>
      <c r="G171" t="s">
        <v>23</v>
      </c>
      <c r="H171" t="s">
        <v>23</v>
      </c>
      <c r="I171" t="s">
        <v>23</v>
      </c>
      <c r="J171" t="s">
        <v>23</v>
      </c>
      <c r="K171" t="s">
        <v>23</v>
      </c>
      <c r="L171" t="s">
        <v>23</v>
      </c>
      <c r="M171">
        <v>-0.81298336699999996</v>
      </c>
      <c r="N171" t="s">
        <v>23</v>
      </c>
      <c r="O171" t="s">
        <v>23</v>
      </c>
      <c r="P171">
        <v>-0.86875311799999999</v>
      </c>
      <c r="Q171" t="s">
        <v>23</v>
      </c>
      <c r="R171" s="8" t="s">
        <v>24</v>
      </c>
      <c r="S171" t="s">
        <v>23</v>
      </c>
      <c r="T171" t="s">
        <v>24</v>
      </c>
      <c r="U171" t="s">
        <v>24</v>
      </c>
      <c r="AH171" s="5" t="s">
        <v>259</v>
      </c>
      <c r="AJ171">
        <v>1</v>
      </c>
      <c r="AM171">
        <v>1</v>
      </c>
      <c r="BD171" s="4" t="s">
        <v>234</v>
      </c>
      <c r="BE171">
        <v>1</v>
      </c>
      <c r="BG171">
        <v>2</v>
      </c>
      <c r="BH171">
        <v>3</v>
      </c>
      <c r="BL171" t="s">
        <v>234</v>
      </c>
      <c r="BM171">
        <v>1</v>
      </c>
      <c r="BO171">
        <v>2</v>
      </c>
      <c r="BP171">
        <v>3</v>
      </c>
      <c r="BQ171">
        <f t="shared" si="16"/>
        <v>2</v>
      </c>
      <c r="BR171">
        <f t="shared" si="17"/>
        <v>1</v>
      </c>
      <c r="BV171" s="4" t="s">
        <v>234</v>
      </c>
      <c r="BY171">
        <v>2</v>
      </c>
      <c r="BZ171">
        <v>1</v>
      </c>
      <c r="CA171">
        <v>3</v>
      </c>
      <c r="CE171" s="21" t="s">
        <v>234</v>
      </c>
      <c r="CF171" s="22"/>
      <c r="CG171" s="22"/>
      <c r="CH171" s="22">
        <v>2</v>
      </c>
      <c r="CI171" s="22">
        <v>1</v>
      </c>
      <c r="CJ171" s="22">
        <v>3</v>
      </c>
      <c r="CK171" s="20">
        <f t="shared" si="18"/>
        <v>3</v>
      </c>
      <c r="CL171" s="20">
        <f t="shared" si="19"/>
        <v>0.66666666666666663</v>
      </c>
      <c r="CM171" s="20">
        <f t="shared" si="20"/>
        <v>0</v>
      </c>
      <c r="CN171" s="20">
        <f t="shared" si="21"/>
        <v>0.66666666666666663</v>
      </c>
      <c r="EM171" s="5" t="s">
        <v>312</v>
      </c>
      <c r="EN171" s="25"/>
      <c r="EO171" s="25"/>
      <c r="EP171" s="25">
        <v>1</v>
      </c>
      <c r="EQ171" s="25">
        <v>1</v>
      </c>
      <c r="ER171">
        <f t="shared" si="22"/>
        <v>1</v>
      </c>
      <c r="ES171">
        <f t="shared" si="23"/>
        <v>1</v>
      </c>
    </row>
    <row r="172" spans="1:149">
      <c r="A172" t="s">
        <v>405</v>
      </c>
      <c r="B172" t="s">
        <v>219</v>
      </c>
      <c r="C172" t="s">
        <v>220</v>
      </c>
      <c r="D172" t="s">
        <v>221</v>
      </c>
      <c r="E172" t="s">
        <v>222</v>
      </c>
      <c r="F172" t="s">
        <v>406</v>
      </c>
      <c r="G172" t="s">
        <v>23</v>
      </c>
      <c r="H172" t="s">
        <v>23</v>
      </c>
      <c r="I172" t="s">
        <v>23</v>
      </c>
      <c r="J172" t="s">
        <v>23</v>
      </c>
      <c r="K172">
        <v>-1.763760346</v>
      </c>
      <c r="L172">
        <v>0.60729945399999996</v>
      </c>
      <c r="M172">
        <v>1.383075421</v>
      </c>
      <c r="N172" t="s">
        <v>23</v>
      </c>
      <c r="O172" t="s">
        <v>23</v>
      </c>
      <c r="P172" t="s">
        <v>23</v>
      </c>
      <c r="Q172" t="s">
        <v>23</v>
      </c>
      <c r="R172" s="8" t="s">
        <v>52</v>
      </c>
      <c r="S172" t="s">
        <v>23</v>
      </c>
      <c r="T172" t="s">
        <v>52</v>
      </c>
      <c r="U172" t="s">
        <v>23</v>
      </c>
      <c r="AH172" s="5" t="s">
        <v>235</v>
      </c>
      <c r="AI172">
        <v>1</v>
      </c>
      <c r="AM172">
        <v>1</v>
      </c>
      <c r="BD172" s="5" t="s">
        <v>380</v>
      </c>
      <c r="BG172">
        <v>1</v>
      </c>
      <c r="BH172">
        <v>1</v>
      </c>
      <c r="BL172" t="s">
        <v>380</v>
      </c>
      <c r="BO172">
        <v>1</v>
      </c>
      <c r="BP172">
        <v>1</v>
      </c>
      <c r="BQ172">
        <f t="shared" si="16"/>
        <v>1</v>
      </c>
      <c r="BR172">
        <f t="shared" si="17"/>
        <v>1</v>
      </c>
      <c r="BV172" s="5" t="s">
        <v>380</v>
      </c>
      <c r="BZ172">
        <v>1</v>
      </c>
      <c r="CA172">
        <v>1</v>
      </c>
      <c r="CE172" s="5" t="s">
        <v>380</v>
      </c>
      <c r="CI172">
        <v>1</v>
      </c>
      <c r="CJ172">
        <v>1</v>
      </c>
      <c r="CK172">
        <f t="shared" si="18"/>
        <v>1</v>
      </c>
      <c r="CL172">
        <f t="shared" si="19"/>
        <v>0</v>
      </c>
      <c r="CM172">
        <f t="shared" si="20"/>
        <v>0</v>
      </c>
      <c r="CN172">
        <f t="shared" si="21"/>
        <v>0</v>
      </c>
      <c r="EM172" s="5" t="s">
        <v>436</v>
      </c>
      <c r="EN172" s="25">
        <v>1</v>
      </c>
      <c r="EO172" s="25"/>
      <c r="EP172" s="25"/>
      <c r="EQ172" s="25">
        <v>1</v>
      </c>
      <c r="ER172">
        <f t="shared" si="22"/>
        <v>0</v>
      </c>
      <c r="ES172" t="e">
        <f t="shared" si="23"/>
        <v>#DIV/0!</v>
      </c>
    </row>
    <row r="173" spans="1:149">
      <c r="A173" t="s">
        <v>407</v>
      </c>
      <c r="B173" t="s">
        <v>219</v>
      </c>
      <c r="C173" t="s">
        <v>225</v>
      </c>
      <c r="D173" t="s">
        <v>249</v>
      </c>
      <c r="E173" t="s">
        <v>250</v>
      </c>
      <c r="F173" t="s">
        <v>408</v>
      </c>
      <c r="G173" t="s">
        <v>23</v>
      </c>
      <c r="H173" t="s">
        <v>23</v>
      </c>
      <c r="I173" t="s">
        <v>23</v>
      </c>
      <c r="J173" t="s">
        <v>23</v>
      </c>
      <c r="K173" t="s">
        <v>23</v>
      </c>
      <c r="L173">
        <v>0.40904423600000001</v>
      </c>
      <c r="M173">
        <v>1.586858286</v>
      </c>
      <c r="N173" t="s">
        <v>23</v>
      </c>
      <c r="O173" t="s">
        <v>23</v>
      </c>
      <c r="P173" t="s">
        <v>23</v>
      </c>
      <c r="Q173" t="s">
        <v>23</v>
      </c>
      <c r="R173" s="8" t="s">
        <v>31</v>
      </c>
      <c r="S173" t="s">
        <v>23</v>
      </c>
      <c r="T173" t="s">
        <v>31</v>
      </c>
      <c r="U173" t="s">
        <v>23</v>
      </c>
      <c r="AH173" s="4" t="s">
        <v>306</v>
      </c>
      <c r="AJ173">
        <v>3</v>
      </c>
      <c r="AK173">
        <v>3</v>
      </c>
      <c r="AM173">
        <v>6</v>
      </c>
      <c r="BD173" s="5" t="s">
        <v>259</v>
      </c>
      <c r="BE173">
        <v>1</v>
      </c>
      <c r="BH173">
        <v>1</v>
      </c>
      <c r="BL173" t="s">
        <v>259</v>
      </c>
      <c r="BM173">
        <v>1</v>
      </c>
      <c r="BP173">
        <v>1</v>
      </c>
      <c r="BQ173">
        <f t="shared" si="16"/>
        <v>0</v>
      </c>
      <c r="BR173" t="e">
        <f t="shared" si="17"/>
        <v>#DIV/0!</v>
      </c>
      <c r="BV173" s="5" t="s">
        <v>259</v>
      </c>
      <c r="BY173">
        <v>1</v>
      </c>
      <c r="CA173">
        <v>1</v>
      </c>
      <c r="CE173" s="5" t="s">
        <v>259</v>
      </c>
      <c r="CH173">
        <v>1</v>
      </c>
      <c r="CJ173">
        <v>1</v>
      </c>
      <c r="CK173">
        <f t="shared" si="18"/>
        <v>1</v>
      </c>
      <c r="CL173">
        <f t="shared" si="19"/>
        <v>1</v>
      </c>
      <c r="CM173">
        <f t="shared" si="20"/>
        <v>0</v>
      </c>
      <c r="CN173">
        <f t="shared" si="21"/>
        <v>1</v>
      </c>
      <c r="EM173" s="5" t="s">
        <v>310</v>
      </c>
      <c r="EN173" s="25">
        <v>1</v>
      </c>
      <c r="EO173" s="25"/>
      <c r="EP173" s="25"/>
      <c r="EQ173" s="25">
        <v>1</v>
      </c>
      <c r="ER173">
        <f t="shared" si="22"/>
        <v>0</v>
      </c>
      <c r="ES173" t="e">
        <f t="shared" si="23"/>
        <v>#DIV/0!</v>
      </c>
    </row>
    <row r="174" spans="1:149">
      <c r="A174" t="s">
        <v>409</v>
      </c>
      <c r="B174" t="s">
        <v>219</v>
      </c>
      <c r="C174" t="s">
        <v>220</v>
      </c>
      <c r="D174" t="s">
        <v>230</v>
      </c>
      <c r="E174" t="s">
        <v>231</v>
      </c>
      <c r="F174" t="s">
        <v>410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>
        <v>0.563765878</v>
      </c>
      <c r="N174" t="s">
        <v>23</v>
      </c>
      <c r="O174" t="s">
        <v>23</v>
      </c>
      <c r="P174" t="s">
        <v>23</v>
      </c>
      <c r="Q174" t="s">
        <v>23</v>
      </c>
      <c r="R174" s="8" t="s">
        <v>31</v>
      </c>
      <c r="S174" t="s">
        <v>23</v>
      </c>
      <c r="T174" t="s">
        <v>31</v>
      </c>
      <c r="U174" t="s">
        <v>23</v>
      </c>
      <c r="AH174" s="5" t="s">
        <v>307</v>
      </c>
      <c r="AK174">
        <v>2</v>
      </c>
      <c r="AM174">
        <v>2</v>
      </c>
      <c r="BD174" s="5" t="s">
        <v>235</v>
      </c>
      <c r="BG174">
        <v>1</v>
      </c>
      <c r="BH174">
        <v>1</v>
      </c>
      <c r="BL174" t="s">
        <v>235</v>
      </c>
      <c r="BO174">
        <v>1</v>
      </c>
      <c r="BP174">
        <v>1</v>
      </c>
      <c r="BQ174">
        <f t="shared" si="16"/>
        <v>1</v>
      </c>
      <c r="BR174">
        <f t="shared" si="17"/>
        <v>1</v>
      </c>
      <c r="BV174" s="5" t="s">
        <v>235</v>
      </c>
      <c r="BY174">
        <v>1</v>
      </c>
      <c r="CA174">
        <v>1</v>
      </c>
      <c r="CE174" s="5" t="s">
        <v>235</v>
      </c>
      <c r="CH174">
        <v>1</v>
      </c>
      <c r="CJ174">
        <v>1</v>
      </c>
      <c r="CK174">
        <f t="shared" si="18"/>
        <v>1</v>
      </c>
      <c r="CL174">
        <f t="shared" si="19"/>
        <v>1</v>
      </c>
      <c r="CM174">
        <f t="shared" si="20"/>
        <v>0</v>
      </c>
      <c r="CN174">
        <f t="shared" si="21"/>
        <v>1</v>
      </c>
      <c r="EM174" s="12" t="s">
        <v>424</v>
      </c>
      <c r="EN174" s="27">
        <v>1</v>
      </c>
      <c r="EO174" s="27"/>
      <c r="EP174" s="27"/>
      <c r="EQ174" s="27">
        <v>1</v>
      </c>
      <c r="ER174">
        <f t="shared" si="22"/>
        <v>0</v>
      </c>
      <c r="ES174" t="e">
        <f t="shared" si="23"/>
        <v>#DIV/0!</v>
      </c>
    </row>
    <row r="175" spans="1:149">
      <c r="A175" t="s">
        <v>411</v>
      </c>
      <c r="B175" t="s">
        <v>219</v>
      </c>
      <c r="C175" t="s">
        <v>220</v>
      </c>
      <c r="D175" t="s">
        <v>253</v>
      </c>
      <c r="E175" t="s">
        <v>282</v>
      </c>
      <c r="F175" t="s">
        <v>283</v>
      </c>
      <c r="G175" t="s">
        <v>23</v>
      </c>
      <c r="H175" t="s">
        <v>23</v>
      </c>
      <c r="I175">
        <v>0.32876616800000003</v>
      </c>
      <c r="J175" t="s">
        <v>23</v>
      </c>
      <c r="K175">
        <v>0.53127343199999999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s="8" t="s">
        <v>31</v>
      </c>
      <c r="S175" t="s">
        <v>31</v>
      </c>
      <c r="T175" t="s">
        <v>31</v>
      </c>
      <c r="U175" t="s">
        <v>23</v>
      </c>
      <c r="AH175" s="5" t="s">
        <v>431</v>
      </c>
      <c r="AJ175">
        <v>1</v>
      </c>
      <c r="AM175">
        <v>1</v>
      </c>
      <c r="BD175" s="4" t="s">
        <v>306</v>
      </c>
      <c r="BE175">
        <v>5</v>
      </c>
      <c r="BG175">
        <v>1</v>
      </c>
      <c r="BH175">
        <v>6</v>
      </c>
      <c r="BL175" t="s">
        <v>306</v>
      </c>
      <c r="BM175">
        <v>5</v>
      </c>
      <c r="BO175">
        <v>1</v>
      </c>
      <c r="BP175">
        <v>6</v>
      </c>
      <c r="BQ175">
        <f t="shared" si="16"/>
        <v>1</v>
      </c>
      <c r="BR175">
        <f t="shared" si="17"/>
        <v>1</v>
      </c>
      <c r="BV175" s="4" t="s">
        <v>306</v>
      </c>
      <c r="BY175">
        <v>3</v>
      </c>
      <c r="BZ175">
        <v>3</v>
      </c>
      <c r="CA175">
        <v>6</v>
      </c>
      <c r="CE175" s="21" t="s">
        <v>306</v>
      </c>
      <c r="CF175" s="22"/>
      <c r="CG175" s="22"/>
      <c r="CH175" s="22">
        <v>3</v>
      </c>
      <c r="CI175" s="22">
        <v>3</v>
      </c>
      <c r="CJ175" s="22">
        <v>6</v>
      </c>
      <c r="CK175" s="20">
        <f t="shared" si="18"/>
        <v>6</v>
      </c>
      <c r="CL175" s="20">
        <f t="shared" si="19"/>
        <v>0.5</v>
      </c>
      <c r="CM175" s="20">
        <f t="shared" si="20"/>
        <v>0</v>
      </c>
      <c r="CN175" s="20">
        <f t="shared" si="21"/>
        <v>0.5</v>
      </c>
      <c r="EM175" s="5" t="s">
        <v>425</v>
      </c>
      <c r="EN175" s="25">
        <v>1</v>
      </c>
      <c r="EO175" s="25"/>
      <c r="EP175" s="25"/>
      <c r="EQ175" s="25">
        <v>1</v>
      </c>
      <c r="ER175">
        <f t="shared" si="22"/>
        <v>0</v>
      </c>
      <c r="ES175" t="e">
        <f t="shared" si="23"/>
        <v>#DIV/0!</v>
      </c>
    </row>
    <row r="176" spans="1:149">
      <c r="A176" t="s">
        <v>412</v>
      </c>
      <c r="B176" t="s">
        <v>219</v>
      </c>
      <c r="C176" t="s">
        <v>220</v>
      </c>
      <c r="D176" t="s">
        <v>253</v>
      </c>
      <c r="E176" t="s">
        <v>282</v>
      </c>
      <c r="F176" t="s">
        <v>283</v>
      </c>
      <c r="G176" t="s">
        <v>23</v>
      </c>
      <c r="H176" t="s">
        <v>23</v>
      </c>
      <c r="I176">
        <v>0.30975934900000002</v>
      </c>
      <c r="J176" t="s">
        <v>23</v>
      </c>
      <c r="K176">
        <v>0.49869496299999999</v>
      </c>
      <c r="L176" t="s">
        <v>23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s="8" t="s">
        <v>31</v>
      </c>
      <c r="S176" t="s">
        <v>31</v>
      </c>
      <c r="T176" t="s">
        <v>31</v>
      </c>
      <c r="U176" t="s">
        <v>23</v>
      </c>
      <c r="AH176" s="5" t="s">
        <v>382</v>
      </c>
      <c r="AJ176">
        <v>1</v>
      </c>
      <c r="AM176">
        <v>1</v>
      </c>
      <c r="BD176" s="5" t="s">
        <v>307</v>
      </c>
      <c r="BE176">
        <v>1</v>
      </c>
      <c r="BG176">
        <v>1</v>
      </c>
      <c r="BH176">
        <v>2</v>
      </c>
      <c r="BL176" t="s">
        <v>307</v>
      </c>
      <c r="BM176">
        <v>1</v>
      </c>
      <c r="BO176">
        <v>1</v>
      </c>
      <c r="BP176">
        <v>2</v>
      </c>
      <c r="BQ176">
        <f t="shared" si="16"/>
        <v>1</v>
      </c>
      <c r="BR176">
        <f t="shared" si="17"/>
        <v>1</v>
      </c>
      <c r="BV176" s="5" t="s">
        <v>307</v>
      </c>
      <c r="BZ176">
        <v>2</v>
      </c>
      <c r="CA176">
        <v>2</v>
      </c>
      <c r="CE176" s="5" t="s">
        <v>307</v>
      </c>
      <c r="CI176">
        <v>2</v>
      </c>
      <c r="CJ176">
        <v>2</v>
      </c>
      <c r="CK176">
        <f t="shared" si="18"/>
        <v>2</v>
      </c>
      <c r="CL176">
        <f t="shared" si="19"/>
        <v>0</v>
      </c>
      <c r="CM176">
        <f t="shared" si="20"/>
        <v>0</v>
      </c>
      <c r="CN176">
        <f t="shared" si="21"/>
        <v>0</v>
      </c>
      <c r="EM176" s="12" t="s">
        <v>242</v>
      </c>
      <c r="EN176" s="27">
        <v>1</v>
      </c>
      <c r="EO176" s="27"/>
      <c r="EP176" s="27"/>
      <c r="EQ176" s="27">
        <v>1</v>
      </c>
      <c r="ER176">
        <f t="shared" si="22"/>
        <v>0</v>
      </c>
      <c r="ES176" t="e">
        <f t="shared" si="23"/>
        <v>#DIV/0!</v>
      </c>
    </row>
    <row r="177" spans="1:149">
      <c r="A177" t="s">
        <v>413</v>
      </c>
      <c r="B177" t="s">
        <v>219</v>
      </c>
      <c r="C177" t="s">
        <v>220</v>
      </c>
      <c r="D177" t="s">
        <v>230</v>
      </c>
      <c r="E177" t="s">
        <v>231</v>
      </c>
      <c r="F177" t="s">
        <v>414</v>
      </c>
      <c r="G177" t="s">
        <v>23</v>
      </c>
      <c r="H177" t="s">
        <v>23</v>
      </c>
      <c r="I177" t="s">
        <v>23</v>
      </c>
      <c r="J177" t="s">
        <v>23</v>
      </c>
      <c r="K177">
        <v>-0.86850209199999995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s="8" t="s">
        <v>24</v>
      </c>
      <c r="S177" t="s">
        <v>23</v>
      </c>
      <c r="T177" t="s">
        <v>24</v>
      </c>
      <c r="U177" t="s">
        <v>23</v>
      </c>
      <c r="AH177" s="5" t="s">
        <v>349</v>
      </c>
      <c r="AJ177">
        <v>1</v>
      </c>
      <c r="AK177">
        <v>1</v>
      </c>
      <c r="AM177">
        <v>2</v>
      </c>
      <c r="BD177" s="5" t="s">
        <v>431</v>
      </c>
      <c r="BE177">
        <v>1</v>
      </c>
      <c r="BH177">
        <v>1</v>
      </c>
      <c r="BL177" t="s">
        <v>431</v>
      </c>
      <c r="BM177">
        <v>1</v>
      </c>
      <c r="BP177">
        <v>1</v>
      </c>
      <c r="BQ177">
        <f t="shared" si="16"/>
        <v>0</v>
      </c>
      <c r="BR177" t="e">
        <f t="shared" si="17"/>
        <v>#DIV/0!</v>
      </c>
      <c r="BV177" s="5" t="s">
        <v>431</v>
      </c>
      <c r="BY177">
        <v>1</v>
      </c>
      <c r="CA177">
        <v>1</v>
      </c>
      <c r="CE177" s="5" t="s">
        <v>431</v>
      </c>
      <c r="CH177">
        <v>1</v>
      </c>
      <c r="CJ177">
        <v>1</v>
      </c>
      <c r="CK177">
        <f t="shared" si="18"/>
        <v>1</v>
      </c>
      <c r="CL177">
        <f t="shared" si="19"/>
        <v>1</v>
      </c>
      <c r="CM177">
        <f t="shared" si="20"/>
        <v>0</v>
      </c>
      <c r="CN177">
        <f t="shared" si="21"/>
        <v>1</v>
      </c>
      <c r="EM177" s="5" t="s">
        <v>243</v>
      </c>
      <c r="EN177" s="25">
        <v>1</v>
      </c>
      <c r="EO177" s="25"/>
      <c r="EP177" s="25"/>
      <c r="EQ177" s="25">
        <v>1</v>
      </c>
      <c r="ER177">
        <f t="shared" si="22"/>
        <v>0</v>
      </c>
      <c r="ES177" t="e">
        <f t="shared" si="23"/>
        <v>#DIV/0!</v>
      </c>
    </row>
    <row r="178" spans="1:149">
      <c r="A178" t="s">
        <v>415</v>
      </c>
      <c r="B178" t="s">
        <v>219</v>
      </c>
      <c r="C178" t="s">
        <v>220</v>
      </c>
      <c r="D178" t="s">
        <v>265</v>
      </c>
      <c r="E178" t="s">
        <v>343</v>
      </c>
      <c r="F178" t="s">
        <v>416</v>
      </c>
      <c r="G178" t="s">
        <v>23</v>
      </c>
      <c r="H178" t="s">
        <v>23</v>
      </c>
      <c r="I178">
        <v>0.35121597300000001</v>
      </c>
      <c r="J178" t="s">
        <v>23</v>
      </c>
      <c r="K178" t="s">
        <v>23</v>
      </c>
      <c r="L178" t="s">
        <v>23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  <c r="R178" s="8" t="s">
        <v>31</v>
      </c>
      <c r="S178" t="s">
        <v>31</v>
      </c>
      <c r="T178" t="s">
        <v>23</v>
      </c>
      <c r="U178" t="s">
        <v>23</v>
      </c>
      <c r="AH178" s="4" t="s">
        <v>238</v>
      </c>
      <c r="AK178">
        <v>1</v>
      </c>
      <c r="AM178">
        <v>1</v>
      </c>
      <c r="BD178" s="5" t="s">
        <v>382</v>
      </c>
      <c r="BE178">
        <v>1</v>
      </c>
      <c r="BH178">
        <v>1</v>
      </c>
      <c r="BL178" t="s">
        <v>382</v>
      </c>
      <c r="BM178">
        <v>1</v>
      </c>
      <c r="BP178">
        <v>1</v>
      </c>
      <c r="BQ178">
        <f t="shared" si="16"/>
        <v>0</v>
      </c>
      <c r="BR178" t="e">
        <f t="shared" si="17"/>
        <v>#DIV/0!</v>
      </c>
      <c r="BV178" s="5" t="s">
        <v>382</v>
      </c>
      <c r="BY178">
        <v>1</v>
      </c>
      <c r="CA178">
        <v>1</v>
      </c>
      <c r="CE178" s="5" t="s">
        <v>382</v>
      </c>
      <c r="CH178">
        <v>1</v>
      </c>
      <c r="CJ178">
        <v>1</v>
      </c>
      <c r="CK178">
        <f t="shared" si="18"/>
        <v>1</v>
      </c>
      <c r="CL178">
        <f t="shared" si="19"/>
        <v>1</v>
      </c>
      <c r="CM178">
        <f t="shared" si="20"/>
        <v>0</v>
      </c>
      <c r="CN178">
        <f t="shared" si="21"/>
        <v>1</v>
      </c>
      <c r="EM178" s="12" t="s">
        <v>234</v>
      </c>
      <c r="EN178" s="27">
        <v>3</v>
      </c>
      <c r="EO178" s="27"/>
      <c r="EP178" s="27"/>
      <c r="EQ178" s="27">
        <v>3</v>
      </c>
      <c r="ER178">
        <f t="shared" si="22"/>
        <v>0</v>
      </c>
      <c r="ES178" t="e">
        <f t="shared" si="23"/>
        <v>#DIV/0!</v>
      </c>
    </row>
    <row r="179" spans="1:149">
      <c r="A179" t="s">
        <v>417</v>
      </c>
      <c r="B179" t="s">
        <v>219</v>
      </c>
      <c r="C179" t="s">
        <v>220</v>
      </c>
      <c r="D179" t="s">
        <v>221</v>
      </c>
      <c r="E179" t="s">
        <v>222</v>
      </c>
      <c r="F179" t="s">
        <v>418</v>
      </c>
      <c r="G179" t="s">
        <v>23</v>
      </c>
      <c r="H179" t="s">
        <v>23</v>
      </c>
      <c r="I179" t="s">
        <v>23</v>
      </c>
      <c r="J179">
        <v>0.66002708099999996</v>
      </c>
      <c r="K179" t="s">
        <v>23</v>
      </c>
      <c r="L179" t="s">
        <v>23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s="8" t="s">
        <v>31</v>
      </c>
      <c r="S179" t="s">
        <v>23</v>
      </c>
      <c r="T179" t="s">
        <v>31</v>
      </c>
      <c r="U179" t="s">
        <v>23</v>
      </c>
      <c r="AH179" s="5" t="s">
        <v>239</v>
      </c>
      <c r="AK179">
        <v>1</v>
      </c>
      <c r="AM179">
        <v>1</v>
      </c>
      <c r="BD179" s="5" t="s">
        <v>349</v>
      </c>
      <c r="BE179">
        <v>2</v>
      </c>
      <c r="BH179">
        <v>2</v>
      </c>
      <c r="BL179" t="s">
        <v>349</v>
      </c>
      <c r="BM179">
        <v>2</v>
      </c>
      <c r="BP179">
        <v>2</v>
      </c>
      <c r="BQ179">
        <f t="shared" si="16"/>
        <v>0</v>
      </c>
      <c r="BR179" t="e">
        <f t="shared" si="17"/>
        <v>#DIV/0!</v>
      </c>
      <c r="BV179" s="5" t="s">
        <v>349</v>
      </c>
      <c r="BY179">
        <v>1</v>
      </c>
      <c r="BZ179">
        <v>1</v>
      </c>
      <c r="CA179">
        <v>2</v>
      </c>
      <c r="CE179" s="17" t="s">
        <v>349</v>
      </c>
      <c r="CF179" s="18"/>
      <c r="CG179" s="18"/>
      <c r="CH179" s="18">
        <v>1</v>
      </c>
      <c r="CI179" s="18">
        <v>1</v>
      </c>
      <c r="CJ179" s="18">
        <v>2</v>
      </c>
      <c r="CK179" s="18">
        <f t="shared" si="18"/>
        <v>2</v>
      </c>
      <c r="CL179" s="18">
        <f t="shared" si="19"/>
        <v>0.5</v>
      </c>
      <c r="CM179" s="18">
        <f t="shared" si="20"/>
        <v>0</v>
      </c>
      <c r="CN179" s="18">
        <f t="shared" si="21"/>
        <v>0.5</v>
      </c>
      <c r="EM179" s="5" t="s">
        <v>380</v>
      </c>
      <c r="EN179" s="25">
        <v>1</v>
      </c>
      <c r="EO179" s="25"/>
      <c r="EP179" s="25"/>
      <c r="EQ179" s="25">
        <v>1</v>
      </c>
      <c r="ER179">
        <f t="shared" si="22"/>
        <v>0</v>
      </c>
      <c r="ES179" t="e">
        <f t="shared" si="23"/>
        <v>#DIV/0!</v>
      </c>
    </row>
    <row r="180" spans="1:149">
      <c r="A180" t="s">
        <v>419</v>
      </c>
      <c r="B180" t="s">
        <v>219</v>
      </c>
      <c r="C180" t="s">
        <v>225</v>
      </c>
      <c r="D180" t="s">
        <v>245</v>
      </c>
      <c r="E180" t="s">
        <v>246</v>
      </c>
      <c r="F180" t="s">
        <v>420</v>
      </c>
      <c r="G180" t="s">
        <v>23</v>
      </c>
      <c r="H180" t="s">
        <v>23</v>
      </c>
      <c r="I180" t="s">
        <v>23</v>
      </c>
      <c r="J180" t="s">
        <v>23</v>
      </c>
      <c r="K180" t="s">
        <v>23</v>
      </c>
      <c r="L180" t="s">
        <v>23</v>
      </c>
      <c r="M180">
        <v>0.65378693799999998</v>
      </c>
      <c r="N180" t="s">
        <v>23</v>
      </c>
      <c r="O180" t="s">
        <v>23</v>
      </c>
      <c r="P180" t="s">
        <v>23</v>
      </c>
      <c r="Q180" t="s">
        <v>23</v>
      </c>
      <c r="R180" s="8" t="s">
        <v>31</v>
      </c>
      <c r="S180" t="s">
        <v>23</v>
      </c>
      <c r="T180" t="s">
        <v>31</v>
      </c>
      <c r="U180" t="s">
        <v>23</v>
      </c>
      <c r="AH180" s="4" t="s">
        <v>323</v>
      </c>
      <c r="AI180">
        <v>1</v>
      </c>
      <c r="AM180">
        <v>1</v>
      </c>
      <c r="BD180" s="4" t="s">
        <v>238</v>
      </c>
      <c r="BE180">
        <v>1</v>
      </c>
      <c r="BH180">
        <v>1</v>
      </c>
      <c r="BL180" t="s">
        <v>238</v>
      </c>
      <c r="BM180">
        <v>1</v>
      </c>
      <c r="BP180">
        <v>1</v>
      </c>
      <c r="BQ180">
        <f t="shared" si="16"/>
        <v>0</v>
      </c>
      <c r="BR180" t="e">
        <f t="shared" si="17"/>
        <v>#DIV/0!</v>
      </c>
      <c r="BV180" s="4" t="s">
        <v>238</v>
      </c>
      <c r="BZ180">
        <v>1</v>
      </c>
      <c r="CA180">
        <v>1</v>
      </c>
      <c r="CE180" s="12" t="s">
        <v>238</v>
      </c>
      <c r="CF180" s="13"/>
      <c r="CG180" s="13"/>
      <c r="CH180" s="13"/>
      <c r="CI180" s="13">
        <v>1</v>
      </c>
      <c r="CJ180" s="13">
        <v>1</v>
      </c>
      <c r="CK180">
        <f t="shared" si="18"/>
        <v>1</v>
      </c>
      <c r="CL180">
        <f t="shared" si="19"/>
        <v>0</v>
      </c>
      <c r="CM180">
        <f t="shared" si="20"/>
        <v>0</v>
      </c>
      <c r="CN180">
        <f t="shared" si="21"/>
        <v>0</v>
      </c>
      <c r="EM180" s="5" t="s">
        <v>259</v>
      </c>
      <c r="EN180" s="25">
        <v>1</v>
      </c>
      <c r="EO180" s="25"/>
      <c r="EP180" s="25"/>
      <c r="EQ180" s="25">
        <v>1</v>
      </c>
      <c r="ER180">
        <f t="shared" si="22"/>
        <v>0</v>
      </c>
      <c r="ES180" t="e">
        <f t="shared" si="23"/>
        <v>#DIV/0!</v>
      </c>
    </row>
    <row r="181" spans="1:149">
      <c r="A181" t="s">
        <v>421</v>
      </c>
      <c r="B181" t="s">
        <v>219</v>
      </c>
      <c r="C181" t="s">
        <v>220</v>
      </c>
      <c r="D181" t="s">
        <v>230</v>
      </c>
      <c r="E181" t="s">
        <v>231</v>
      </c>
      <c r="F181" t="s">
        <v>393</v>
      </c>
      <c r="G181" t="s">
        <v>23</v>
      </c>
      <c r="H181" t="s">
        <v>23</v>
      </c>
      <c r="I181">
        <v>-0.31015486199999998</v>
      </c>
      <c r="J181" t="s">
        <v>23</v>
      </c>
      <c r="K181" t="s">
        <v>23</v>
      </c>
      <c r="L181">
        <v>0.18884031900000001</v>
      </c>
      <c r="M181">
        <v>0.21706957900000001</v>
      </c>
      <c r="N181" t="s">
        <v>23</v>
      </c>
      <c r="O181" t="s">
        <v>23</v>
      </c>
      <c r="P181" t="s">
        <v>23</v>
      </c>
      <c r="Q181" t="s">
        <v>23</v>
      </c>
      <c r="R181" s="8" t="s">
        <v>52</v>
      </c>
      <c r="S181" t="s">
        <v>24</v>
      </c>
      <c r="T181" t="s">
        <v>31</v>
      </c>
      <c r="U181" t="s">
        <v>23</v>
      </c>
      <c r="AH181" s="5" t="s">
        <v>324</v>
      </c>
      <c r="AI181">
        <v>1</v>
      </c>
      <c r="AM181">
        <v>1</v>
      </c>
      <c r="BD181" s="5" t="s">
        <v>239</v>
      </c>
      <c r="BE181">
        <v>1</v>
      </c>
      <c r="BH181">
        <v>1</v>
      </c>
      <c r="BL181" t="s">
        <v>239</v>
      </c>
      <c r="BM181">
        <v>1</v>
      </c>
      <c r="BP181">
        <v>1</v>
      </c>
      <c r="BQ181">
        <f t="shared" si="16"/>
        <v>0</v>
      </c>
      <c r="BR181" t="e">
        <f t="shared" si="17"/>
        <v>#DIV/0!</v>
      </c>
      <c r="BV181" s="5" t="s">
        <v>239</v>
      </c>
      <c r="BZ181">
        <v>1</v>
      </c>
      <c r="CA181">
        <v>1</v>
      </c>
      <c r="CE181" s="5" t="s">
        <v>239</v>
      </c>
      <c r="CI181">
        <v>1</v>
      </c>
      <c r="CJ181">
        <v>1</v>
      </c>
      <c r="CK181">
        <f t="shared" si="18"/>
        <v>1</v>
      </c>
      <c r="CL181">
        <f t="shared" si="19"/>
        <v>0</v>
      </c>
      <c r="CM181">
        <f t="shared" si="20"/>
        <v>0</v>
      </c>
      <c r="CN181">
        <f t="shared" si="21"/>
        <v>0</v>
      </c>
      <c r="EM181" s="5" t="s">
        <v>235</v>
      </c>
      <c r="EN181" s="25">
        <v>1</v>
      </c>
      <c r="EO181" s="25"/>
      <c r="EP181" s="25"/>
      <c r="EQ181" s="25">
        <v>1</v>
      </c>
      <c r="ER181">
        <f t="shared" si="22"/>
        <v>0</v>
      </c>
      <c r="ES181" t="e">
        <f t="shared" si="23"/>
        <v>#DIV/0!</v>
      </c>
    </row>
    <row r="182" spans="1:149">
      <c r="A182" t="s">
        <v>422</v>
      </c>
      <c r="B182" t="s">
        <v>219</v>
      </c>
      <c r="C182" t="s">
        <v>220</v>
      </c>
      <c r="D182" t="s">
        <v>253</v>
      </c>
      <c r="E182" t="s">
        <v>282</v>
      </c>
      <c r="F182" t="s">
        <v>283</v>
      </c>
      <c r="G182" t="s">
        <v>23</v>
      </c>
      <c r="H182" t="s">
        <v>23</v>
      </c>
      <c r="I182" t="s">
        <v>23</v>
      </c>
      <c r="J182" t="s">
        <v>23</v>
      </c>
      <c r="K182" t="s">
        <v>23</v>
      </c>
      <c r="L182" t="s">
        <v>23</v>
      </c>
      <c r="M182">
        <v>-0.52065707800000005</v>
      </c>
      <c r="N182" t="s">
        <v>23</v>
      </c>
      <c r="O182">
        <v>-1.0418493150000001</v>
      </c>
      <c r="P182" t="s">
        <v>23</v>
      </c>
      <c r="Q182" t="s">
        <v>23</v>
      </c>
      <c r="R182" s="8" t="s">
        <v>24</v>
      </c>
      <c r="S182" t="s">
        <v>23</v>
      </c>
      <c r="T182" t="s">
        <v>24</v>
      </c>
      <c r="U182" t="s">
        <v>24</v>
      </c>
      <c r="AH182" s="4" t="s">
        <v>250</v>
      </c>
      <c r="AJ182">
        <v>2</v>
      </c>
      <c r="AK182">
        <v>2</v>
      </c>
      <c r="AM182">
        <v>4</v>
      </c>
      <c r="BD182" s="4" t="s">
        <v>323</v>
      </c>
      <c r="BF182">
        <v>1</v>
      </c>
      <c r="BH182">
        <v>1</v>
      </c>
      <c r="BL182" t="s">
        <v>323</v>
      </c>
      <c r="BN182">
        <v>1</v>
      </c>
      <c r="BP182">
        <v>1</v>
      </c>
      <c r="BQ182">
        <f t="shared" si="16"/>
        <v>1</v>
      </c>
      <c r="BR182">
        <f t="shared" si="17"/>
        <v>0</v>
      </c>
      <c r="BV182" s="4" t="s">
        <v>323</v>
      </c>
      <c r="BZ182">
        <v>1</v>
      </c>
      <c r="CA182">
        <v>1</v>
      </c>
      <c r="CE182" s="12" t="s">
        <v>323</v>
      </c>
      <c r="CF182" s="13"/>
      <c r="CG182" s="13"/>
      <c r="CH182" s="13"/>
      <c r="CI182" s="13">
        <v>1</v>
      </c>
      <c r="CJ182" s="13">
        <v>1</v>
      </c>
      <c r="CK182">
        <f t="shared" si="18"/>
        <v>1</v>
      </c>
      <c r="CL182">
        <f t="shared" si="19"/>
        <v>0</v>
      </c>
      <c r="CM182">
        <f t="shared" si="20"/>
        <v>0</v>
      </c>
      <c r="CN182">
        <f t="shared" si="21"/>
        <v>0</v>
      </c>
      <c r="EM182" s="12" t="s">
        <v>306</v>
      </c>
      <c r="EN182" s="27">
        <v>6</v>
      </c>
      <c r="EO182" s="27"/>
      <c r="EP182" s="27"/>
      <c r="EQ182" s="27">
        <v>6</v>
      </c>
      <c r="ER182">
        <f t="shared" si="22"/>
        <v>0</v>
      </c>
      <c r="ES182" t="e">
        <f t="shared" si="23"/>
        <v>#DIV/0!</v>
      </c>
    </row>
    <row r="183" spans="1:149">
      <c r="A183" t="s">
        <v>423</v>
      </c>
      <c r="B183" t="s">
        <v>219</v>
      </c>
      <c r="C183" t="s">
        <v>220</v>
      </c>
      <c r="D183" t="s">
        <v>221</v>
      </c>
      <c r="E183" t="s">
        <v>424</v>
      </c>
      <c r="F183" t="s">
        <v>425</v>
      </c>
      <c r="G183" t="s">
        <v>23</v>
      </c>
      <c r="H183" t="s">
        <v>23</v>
      </c>
      <c r="I183">
        <v>0.29857617400000003</v>
      </c>
      <c r="J183" t="s">
        <v>23</v>
      </c>
      <c r="K183">
        <v>0.47966136700000001</v>
      </c>
      <c r="L183" t="s">
        <v>23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  <c r="R183" s="8" t="s">
        <v>31</v>
      </c>
      <c r="S183" t="s">
        <v>31</v>
      </c>
      <c r="T183" t="s">
        <v>31</v>
      </c>
      <c r="U183" t="s">
        <v>23</v>
      </c>
      <c r="AH183" s="5" t="s">
        <v>286</v>
      </c>
      <c r="AJ183">
        <v>1</v>
      </c>
      <c r="AM183">
        <v>1</v>
      </c>
      <c r="BD183" s="5" t="s">
        <v>324</v>
      </c>
      <c r="BF183">
        <v>1</v>
      </c>
      <c r="BH183">
        <v>1</v>
      </c>
      <c r="BL183" t="s">
        <v>324</v>
      </c>
      <c r="BN183">
        <v>1</v>
      </c>
      <c r="BP183">
        <v>1</v>
      </c>
      <c r="BQ183">
        <f t="shared" si="16"/>
        <v>1</v>
      </c>
      <c r="BR183">
        <f t="shared" si="17"/>
        <v>0</v>
      </c>
      <c r="BV183" s="5" t="s">
        <v>324</v>
      </c>
      <c r="BZ183">
        <v>1</v>
      </c>
      <c r="CA183">
        <v>1</v>
      </c>
      <c r="CE183" s="5" t="s">
        <v>324</v>
      </c>
      <c r="CI183">
        <v>1</v>
      </c>
      <c r="CJ183">
        <v>1</v>
      </c>
      <c r="CK183">
        <f t="shared" si="18"/>
        <v>1</v>
      </c>
      <c r="CL183">
        <f t="shared" si="19"/>
        <v>0</v>
      </c>
      <c r="CM183">
        <f t="shared" si="20"/>
        <v>0</v>
      </c>
      <c r="CN183">
        <f t="shared" si="21"/>
        <v>0</v>
      </c>
      <c r="EM183" s="5" t="s">
        <v>307</v>
      </c>
      <c r="EN183" s="25">
        <v>2</v>
      </c>
      <c r="EO183" s="25"/>
      <c r="EP183" s="25"/>
      <c r="EQ183" s="25">
        <v>2</v>
      </c>
      <c r="ER183">
        <f t="shared" si="22"/>
        <v>0</v>
      </c>
      <c r="ES183" t="e">
        <f t="shared" si="23"/>
        <v>#DIV/0!</v>
      </c>
    </row>
    <row r="184" spans="1:149">
      <c r="A184" t="s">
        <v>426</v>
      </c>
      <c r="B184" t="s">
        <v>219</v>
      </c>
      <c r="C184" t="s">
        <v>220</v>
      </c>
      <c r="D184" t="s">
        <v>230</v>
      </c>
      <c r="E184" t="s">
        <v>231</v>
      </c>
      <c r="F184" t="s">
        <v>427</v>
      </c>
      <c r="G184" t="s">
        <v>23</v>
      </c>
      <c r="H184" t="s">
        <v>23</v>
      </c>
      <c r="I184">
        <v>0.30670280700000002</v>
      </c>
      <c r="J184" t="s">
        <v>23</v>
      </c>
      <c r="K184">
        <v>0.493486918</v>
      </c>
      <c r="L184" t="s">
        <v>23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s="8" t="s">
        <v>31</v>
      </c>
      <c r="S184" t="s">
        <v>31</v>
      </c>
      <c r="T184" t="s">
        <v>31</v>
      </c>
      <c r="U184" t="s">
        <v>23</v>
      </c>
      <c r="AH184" s="5" t="s">
        <v>351</v>
      </c>
      <c r="AK184">
        <v>1</v>
      </c>
      <c r="AM184">
        <v>1</v>
      </c>
      <c r="BD184" s="4" t="s">
        <v>250</v>
      </c>
      <c r="BE184">
        <v>3</v>
      </c>
      <c r="BF184">
        <v>1</v>
      </c>
      <c r="BH184">
        <v>4</v>
      </c>
      <c r="BL184" t="s">
        <v>250</v>
      </c>
      <c r="BM184">
        <v>3</v>
      </c>
      <c r="BN184">
        <v>1</v>
      </c>
      <c r="BP184">
        <v>4</v>
      </c>
      <c r="BQ184">
        <f t="shared" si="16"/>
        <v>1</v>
      </c>
      <c r="BR184">
        <f t="shared" si="17"/>
        <v>0</v>
      </c>
      <c r="BV184" s="4" t="s">
        <v>250</v>
      </c>
      <c r="BY184">
        <v>2</v>
      </c>
      <c r="BZ184">
        <v>2</v>
      </c>
      <c r="CA184">
        <v>4</v>
      </c>
      <c r="CE184" s="21" t="s">
        <v>250</v>
      </c>
      <c r="CF184" s="22"/>
      <c r="CG184" s="22"/>
      <c r="CH184" s="22">
        <v>2</v>
      </c>
      <c r="CI184" s="22">
        <v>2</v>
      </c>
      <c r="CJ184" s="22">
        <v>4</v>
      </c>
      <c r="CK184" s="20">
        <f t="shared" si="18"/>
        <v>4</v>
      </c>
      <c r="CL184" s="20">
        <f t="shared" si="19"/>
        <v>0.5</v>
      </c>
      <c r="CM184" s="20">
        <f t="shared" si="20"/>
        <v>0</v>
      </c>
      <c r="CN184" s="20">
        <f t="shared" si="21"/>
        <v>0.5</v>
      </c>
      <c r="EM184" s="5" t="s">
        <v>431</v>
      </c>
      <c r="EN184" s="25">
        <v>1</v>
      </c>
      <c r="EO184" s="25"/>
      <c r="EP184" s="25"/>
      <c r="EQ184" s="25">
        <v>1</v>
      </c>
      <c r="ER184">
        <f t="shared" si="22"/>
        <v>0</v>
      </c>
      <c r="ES184" t="e">
        <f t="shared" si="23"/>
        <v>#DIV/0!</v>
      </c>
    </row>
    <row r="185" spans="1:149">
      <c r="A185" t="s">
        <v>428</v>
      </c>
      <c r="B185" t="s">
        <v>219</v>
      </c>
      <c r="C185" t="s">
        <v>220</v>
      </c>
      <c r="D185" t="s">
        <v>230</v>
      </c>
      <c r="E185" t="s">
        <v>231</v>
      </c>
      <c r="F185" t="s">
        <v>429</v>
      </c>
      <c r="G185" t="s">
        <v>23</v>
      </c>
      <c r="H185" t="s">
        <v>23</v>
      </c>
      <c r="I185" t="s">
        <v>23</v>
      </c>
      <c r="J185" t="s">
        <v>23</v>
      </c>
      <c r="K185">
        <v>-0.787986568</v>
      </c>
      <c r="L185">
        <v>-0.27929813100000001</v>
      </c>
      <c r="M185">
        <v>-0.29333188799999999</v>
      </c>
      <c r="N185" t="s">
        <v>23</v>
      </c>
      <c r="O185" t="s">
        <v>23</v>
      </c>
      <c r="P185" t="s">
        <v>23</v>
      </c>
      <c r="Q185" t="s">
        <v>23</v>
      </c>
      <c r="R185" s="8" t="s">
        <v>24</v>
      </c>
      <c r="S185" t="s">
        <v>23</v>
      </c>
      <c r="T185" t="s">
        <v>24</v>
      </c>
      <c r="U185" t="s">
        <v>23</v>
      </c>
      <c r="AH185" s="5" t="s">
        <v>251</v>
      </c>
      <c r="AJ185">
        <v>1</v>
      </c>
      <c r="AM185">
        <v>1</v>
      </c>
      <c r="BD185" s="5" t="s">
        <v>286</v>
      </c>
      <c r="BF185">
        <v>1</v>
      </c>
      <c r="BH185">
        <v>1</v>
      </c>
      <c r="BL185" t="s">
        <v>286</v>
      </c>
      <c r="BN185">
        <v>1</v>
      </c>
      <c r="BP185">
        <v>1</v>
      </c>
      <c r="BQ185">
        <f t="shared" si="16"/>
        <v>1</v>
      </c>
      <c r="BR185">
        <f t="shared" si="17"/>
        <v>0</v>
      </c>
      <c r="BV185" s="5" t="s">
        <v>286</v>
      </c>
      <c r="BY185">
        <v>1</v>
      </c>
      <c r="CA185">
        <v>1</v>
      </c>
      <c r="CE185" s="5" t="s">
        <v>286</v>
      </c>
      <c r="CH185">
        <v>1</v>
      </c>
      <c r="CJ185">
        <v>1</v>
      </c>
      <c r="CK185">
        <f t="shared" si="18"/>
        <v>1</v>
      </c>
      <c r="CL185">
        <f t="shared" si="19"/>
        <v>1</v>
      </c>
      <c r="CM185">
        <f t="shared" si="20"/>
        <v>0</v>
      </c>
      <c r="CN185">
        <f t="shared" si="21"/>
        <v>1</v>
      </c>
      <c r="EM185" s="5" t="s">
        <v>382</v>
      </c>
      <c r="EN185" s="25">
        <v>1</v>
      </c>
      <c r="EO185" s="25"/>
      <c r="EP185" s="25"/>
      <c r="EQ185" s="25">
        <v>1</v>
      </c>
      <c r="ER185">
        <f t="shared" si="22"/>
        <v>0</v>
      </c>
      <c r="ES185" t="e">
        <f t="shared" si="23"/>
        <v>#DIV/0!</v>
      </c>
    </row>
    <row r="186" spans="1:149">
      <c r="A186" t="s">
        <v>430</v>
      </c>
      <c r="B186" t="s">
        <v>219</v>
      </c>
      <c r="C186" t="s">
        <v>225</v>
      </c>
      <c r="D186" t="s">
        <v>305</v>
      </c>
      <c r="E186" t="s">
        <v>306</v>
      </c>
      <c r="F186" t="s">
        <v>431</v>
      </c>
      <c r="G186" t="s">
        <v>23</v>
      </c>
      <c r="H186" t="s">
        <v>23</v>
      </c>
      <c r="I186" t="s">
        <v>23</v>
      </c>
      <c r="J186">
        <v>-1.4664847430000001</v>
      </c>
      <c r="K186" t="s">
        <v>23</v>
      </c>
      <c r="L186" t="s">
        <v>23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s="8" t="s">
        <v>24</v>
      </c>
      <c r="S186" t="s">
        <v>23</v>
      </c>
      <c r="T186" t="s">
        <v>24</v>
      </c>
      <c r="U186" t="s">
        <v>23</v>
      </c>
      <c r="AH186" s="5" t="s">
        <v>408</v>
      </c>
      <c r="AK186">
        <v>1</v>
      </c>
      <c r="AM186">
        <v>1</v>
      </c>
      <c r="BD186" s="5" t="s">
        <v>351</v>
      </c>
      <c r="BE186">
        <v>1</v>
      </c>
      <c r="BH186">
        <v>1</v>
      </c>
      <c r="BL186" t="s">
        <v>351</v>
      </c>
      <c r="BM186">
        <v>1</v>
      </c>
      <c r="BP186">
        <v>1</v>
      </c>
      <c r="BQ186">
        <f t="shared" si="16"/>
        <v>0</v>
      </c>
      <c r="BR186" t="e">
        <f t="shared" si="17"/>
        <v>#DIV/0!</v>
      </c>
      <c r="BV186" s="5" t="s">
        <v>351</v>
      </c>
      <c r="BZ186">
        <v>1</v>
      </c>
      <c r="CA186">
        <v>1</v>
      </c>
      <c r="CE186" s="5" t="s">
        <v>351</v>
      </c>
      <c r="CI186">
        <v>1</v>
      </c>
      <c r="CJ186">
        <v>1</v>
      </c>
      <c r="CK186">
        <f t="shared" si="18"/>
        <v>1</v>
      </c>
      <c r="CL186">
        <f t="shared" si="19"/>
        <v>0</v>
      </c>
      <c r="CM186">
        <f t="shared" si="20"/>
        <v>0</v>
      </c>
      <c r="CN186">
        <f t="shared" si="21"/>
        <v>0</v>
      </c>
      <c r="EM186" s="5" t="s">
        <v>349</v>
      </c>
      <c r="EN186" s="25">
        <v>2</v>
      </c>
      <c r="EO186" s="25"/>
      <c r="EP186" s="25"/>
      <c r="EQ186" s="25">
        <v>2</v>
      </c>
      <c r="ER186">
        <f t="shared" si="22"/>
        <v>0</v>
      </c>
      <c r="ES186" t="e">
        <f t="shared" si="23"/>
        <v>#DIV/0!</v>
      </c>
    </row>
    <row r="187" spans="1:149">
      <c r="A187" t="s">
        <v>432</v>
      </c>
      <c r="B187" t="s">
        <v>219</v>
      </c>
      <c r="C187" t="s">
        <v>220</v>
      </c>
      <c r="D187" t="s">
        <v>253</v>
      </c>
      <c r="E187" t="s">
        <v>254</v>
      </c>
      <c r="F187" t="s">
        <v>255</v>
      </c>
      <c r="G187" t="s">
        <v>23</v>
      </c>
      <c r="H187" t="s">
        <v>23</v>
      </c>
      <c r="I187" t="s">
        <v>23</v>
      </c>
      <c r="J187">
        <v>-1.228731137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s="8" t="s">
        <v>24</v>
      </c>
      <c r="S187" t="s">
        <v>23</v>
      </c>
      <c r="T187" t="s">
        <v>24</v>
      </c>
      <c r="U187" t="s">
        <v>23</v>
      </c>
      <c r="AH187" s="4" t="s">
        <v>222</v>
      </c>
      <c r="AI187">
        <v>2</v>
      </c>
      <c r="AJ187">
        <v>4</v>
      </c>
      <c r="AK187">
        <v>3</v>
      </c>
      <c r="AM187">
        <v>9</v>
      </c>
      <c r="BD187" s="5" t="s">
        <v>251</v>
      </c>
      <c r="BE187">
        <v>1</v>
      </c>
      <c r="BH187">
        <v>1</v>
      </c>
      <c r="BL187" t="s">
        <v>251</v>
      </c>
      <c r="BM187">
        <v>1</v>
      </c>
      <c r="BP187">
        <v>1</v>
      </c>
      <c r="BQ187">
        <f t="shared" si="16"/>
        <v>0</v>
      </c>
      <c r="BR187" t="e">
        <f t="shared" si="17"/>
        <v>#DIV/0!</v>
      </c>
      <c r="BV187" s="5" t="s">
        <v>251</v>
      </c>
      <c r="BY187">
        <v>1</v>
      </c>
      <c r="CA187">
        <v>1</v>
      </c>
      <c r="CE187" s="5" t="s">
        <v>251</v>
      </c>
      <c r="CH187">
        <v>1</v>
      </c>
      <c r="CJ187">
        <v>1</v>
      </c>
      <c r="CK187">
        <f t="shared" si="18"/>
        <v>1</v>
      </c>
      <c r="CL187">
        <f t="shared" si="19"/>
        <v>1</v>
      </c>
      <c r="CM187">
        <f t="shared" si="20"/>
        <v>0</v>
      </c>
      <c r="CN187">
        <f t="shared" si="21"/>
        <v>1</v>
      </c>
      <c r="EM187" s="12" t="s">
        <v>238</v>
      </c>
      <c r="EN187" s="27">
        <v>1</v>
      </c>
      <c r="EO187" s="27"/>
      <c r="EP187" s="27"/>
      <c r="EQ187" s="27">
        <v>1</v>
      </c>
      <c r="ER187">
        <f t="shared" si="22"/>
        <v>0</v>
      </c>
      <c r="ES187" t="e">
        <f t="shared" si="23"/>
        <v>#DIV/0!</v>
      </c>
    </row>
    <row r="188" spans="1:149">
      <c r="A188" t="s">
        <v>433</v>
      </c>
      <c r="B188" t="s">
        <v>219</v>
      </c>
      <c r="C188" t="s">
        <v>220</v>
      </c>
      <c r="D188" t="s">
        <v>253</v>
      </c>
      <c r="E188" t="s">
        <v>282</v>
      </c>
      <c r="F188" t="s">
        <v>283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>
        <v>-0.93016636500000005</v>
      </c>
      <c r="Q188" t="s">
        <v>23</v>
      </c>
      <c r="R188" s="8" t="s">
        <v>24</v>
      </c>
      <c r="S188" t="s">
        <v>23</v>
      </c>
      <c r="T188" t="s">
        <v>23</v>
      </c>
      <c r="U188" t="s">
        <v>24</v>
      </c>
      <c r="AH188" s="5" t="s">
        <v>251</v>
      </c>
      <c r="AK188">
        <v>1</v>
      </c>
      <c r="AM188">
        <v>1</v>
      </c>
      <c r="BD188" s="5" t="s">
        <v>408</v>
      </c>
      <c r="BE188">
        <v>1</v>
      </c>
      <c r="BH188">
        <v>1</v>
      </c>
      <c r="BL188" t="s">
        <v>408</v>
      </c>
      <c r="BM188">
        <v>1</v>
      </c>
      <c r="BP188">
        <v>1</v>
      </c>
      <c r="BQ188">
        <f t="shared" si="16"/>
        <v>0</v>
      </c>
      <c r="BR188" t="e">
        <f t="shared" si="17"/>
        <v>#DIV/0!</v>
      </c>
      <c r="BV188" s="5" t="s">
        <v>408</v>
      </c>
      <c r="BZ188">
        <v>1</v>
      </c>
      <c r="CA188">
        <v>1</v>
      </c>
      <c r="CE188" s="5" t="s">
        <v>408</v>
      </c>
      <c r="CI188">
        <v>1</v>
      </c>
      <c r="CJ188">
        <v>1</v>
      </c>
      <c r="CK188">
        <f t="shared" si="18"/>
        <v>1</v>
      </c>
      <c r="CL188">
        <f t="shared" si="19"/>
        <v>0</v>
      </c>
      <c r="CM188">
        <f t="shared" si="20"/>
        <v>0</v>
      </c>
      <c r="CN188">
        <f t="shared" si="21"/>
        <v>0</v>
      </c>
      <c r="EM188" s="5" t="s">
        <v>239</v>
      </c>
      <c r="EN188" s="25">
        <v>1</v>
      </c>
      <c r="EO188" s="25"/>
      <c r="EP188" s="25"/>
      <c r="EQ188" s="25">
        <v>1</v>
      </c>
      <c r="ER188">
        <f t="shared" si="22"/>
        <v>0</v>
      </c>
      <c r="ES188" t="e">
        <f t="shared" si="23"/>
        <v>#DIV/0!</v>
      </c>
    </row>
    <row r="189" spans="1:149">
      <c r="A189" t="s">
        <v>434</v>
      </c>
      <c r="B189" t="s">
        <v>219</v>
      </c>
      <c r="C189" t="s">
        <v>220</v>
      </c>
      <c r="D189" t="s">
        <v>253</v>
      </c>
      <c r="E189" t="s">
        <v>254</v>
      </c>
      <c r="F189" t="s">
        <v>255</v>
      </c>
      <c r="G189" t="s">
        <v>23</v>
      </c>
      <c r="H189" t="s">
        <v>23</v>
      </c>
      <c r="I189" t="s">
        <v>23</v>
      </c>
      <c r="J189">
        <v>0.63576184700000005</v>
      </c>
      <c r="K189" t="s">
        <v>23</v>
      </c>
      <c r="L189" t="s">
        <v>23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s="8" t="s">
        <v>31</v>
      </c>
      <c r="S189" t="s">
        <v>23</v>
      </c>
      <c r="T189" t="s">
        <v>31</v>
      </c>
      <c r="U189" t="s">
        <v>23</v>
      </c>
      <c r="AH189" s="5" t="s">
        <v>418</v>
      </c>
      <c r="AK189">
        <v>1</v>
      </c>
      <c r="AM189">
        <v>1</v>
      </c>
      <c r="BD189" s="4" t="s">
        <v>222</v>
      </c>
      <c r="BE189">
        <v>6</v>
      </c>
      <c r="BF189">
        <v>1</v>
      </c>
      <c r="BG189">
        <v>2</v>
      </c>
      <c r="BH189">
        <v>9</v>
      </c>
      <c r="BL189" s="8" t="s">
        <v>222</v>
      </c>
      <c r="BM189" s="8">
        <v>6</v>
      </c>
      <c r="BN189" s="8">
        <v>1</v>
      </c>
      <c r="BO189" s="8">
        <v>2</v>
      </c>
      <c r="BP189" s="8">
        <v>9</v>
      </c>
      <c r="BQ189" s="8">
        <f t="shared" si="16"/>
        <v>3</v>
      </c>
      <c r="BR189" s="8">
        <f t="shared" si="17"/>
        <v>0.66666666666666663</v>
      </c>
      <c r="BV189" s="4" t="s">
        <v>222</v>
      </c>
      <c r="BW189">
        <v>2</v>
      </c>
      <c r="BX189">
        <v>1</v>
      </c>
      <c r="BY189">
        <v>3</v>
      </c>
      <c r="BZ189">
        <v>3</v>
      </c>
      <c r="CA189">
        <v>9</v>
      </c>
      <c r="CE189" s="12" t="s">
        <v>222</v>
      </c>
      <c r="CF189" s="13">
        <v>2</v>
      </c>
      <c r="CG189" s="13">
        <v>1</v>
      </c>
      <c r="CH189" s="13">
        <v>3</v>
      </c>
      <c r="CI189" s="13">
        <v>3</v>
      </c>
      <c r="CJ189" s="13">
        <v>9</v>
      </c>
      <c r="CK189">
        <f t="shared" si="18"/>
        <v>8</v>
      </c>
      <c r="CL189">
        <f t="shared" si="19"/>
        <v>0.375</v>
      </c>
      <c r="CM189">
        <f t="shared" si="20"/>
        <v>0.25</v>
      </c>
      <c r="CN189">
        <f t="shared" si="21"/>
        <v>0.625</v>
      </c>
      <c r="EM189" s="12" t="s">
        <v>323</v>
      </c>
      <c r="EN189" s="27">
        <v>1</v>
      </c>
      <c r="EO189" s="27"/>
      <c r="EP189" s="27"/>
      <c r="EQ189" s="27">
        <v>1</v>
      </c>
      <c r="ER189">
        <f t="shared" si="22"/>
        <v>0</v>
      </c>
      <c r="ES189" t="e">
        <f t="shared" si="23"/>
        <v>#DIV/0!</v>
      </c>
    </row>
    <row r="190" spans="1:149">
      <c r="A190" t="s">
        <v>435</v>
      </c>
      <c r="B190" t="s">
        <v>219</v>
      </c>
      <c r="C190" t="s">
        <v>225</v>
      </c>
      <c r="D190" t="s">
        <v>249</v>
      </c>
      <c r="E190" t="s">
        <v>309</v>
      </c>
      <c r="F190" t="s">
        <v>436</v>
      </c>
      <c r="G190" t="s">
        <v>23</v>
      </c>
      <c r="H190" t="s">
        <v>23</v>
      </c>
      <c r="I190" t="s">
        <v>23</v>
      </c>
      <c r="J190" t="s">
        <v>23</v>
      </c>
      <c r="K190" t="s">
        <v>23</v>
      </c>
      <c r="L190" t="s">
        <v>23</v>
      </c>
      <c r="M190">
        <v>-0.73941638799999998</v>
      </c>
      <c r="N190" t="s">
        <v>23</v>
      </c>
      <c r="O190" t="s">
        <v>23</v>
      </c>
      <c r="P190" t="s">
        <v>23</v>
      </c>
      <c r="Q190" t="s">
        <v>23</v>
      </c>
      <c r="R190" s="8" t="s">
        <v>24</v>
      </c>
      <c r="S190" t="s">
        <v>23</v>
      </c>
      <c r="T190" t="s">
        <v>24</v>
      </c>
      <c r="U190" t="s">
        <v>23</v>
      </c>
      <c r="AH190" s="5" t="s">
        <v>223</v>
      </c>
      <c r="AI190">
        <v>1</v>
      </c>
      <c r="AJ190">
        <v>4</v>
      </c>
      <c r="AK190">
        <v>1</v>
      </c>
      <c r="AM190">
        <v>6</v>
      </c>
      <c r="BD190" s="5" t="s">
        <v>251</v>
      </c>
      <c r="BG190">
        <v>1</v>
      </c>
      <c r="BH190">
        <v>1</v>
      </c>
      <c r="BL190" t="s">
        <v>251</v>
      </c>
      <c r="BO190">
        <v>1</v>
      </c>
      <c r="BP190">
        <v>1</v>
      </c>
      <c r="BQ190">
        <f t="shared" si="16"/>
        <v>1</v>
      </c>
      <c r="BR190">
        <f t="shared" si="17"/>
        <v>1</v>
      </c>
      <c r="BV190" s="5" t="s">
        <v>251</v>
      </c>
      <c r="BZ190">
        <v>1</v>
      </c>
      <c r="CA190">
        <v>1</v>
      </c>
      <c r="CE190" s="5" t="s">
        <v>251</v>
      </c>
      <c r="CI190">
        <v>1</v>
      </c>
      <c r="CJ190">
        <v>1</v>
      </c>
      <c r="CK190">
        <f t="shared" si="18"/>
        <v>1</v>
      </c>
      <c r="CL190">
        <f t="shared" si="19"/>
        <v>0</v>
      </c>
      <c r="CM190">
        <f t="shared" si="20"/>
        <v>0</v>
      </c>
      <c r="CN190">
        <f t="shared" si="21"/>
        <v>0</v>
      </c>
      <c r="EM190" s="5" t="s">
        <v>324</v>
      </c>
      <c r="EN190" s="25">
        <v>1</v>
      </c>
      <c r="EO190" s="25"/>
      <c r="EP190" s="25"/>
      <c r="EQ190" s="25">
        <v>1</v>
      </c>
      <c r="ER190">
        <f t="shared" si="22"/>
        <v>0</v>
      </c>
      <c r="ES190" t="e">
        <f t="shared" si="23"/>
        <v>#DIV/0!</v>
      </c>
    </row>
    <row r="191" spans="1:149">
      <c r="A191" t="s">
        <v>437</v>
      </c>
      <c r="B191" t="s">
        <v>219</v>
      </c>
      <c r="C191" t="s">
        <v>220</v>
      </c>
      <c r="D191" t="s">
        <v>253</v>
      </c>
      <c r="E191" t="s">
        <v>282</v>
      </c>
      <c r="F191" t="s">
        <v>283</v>
      </c>
      <c r="G191" t="s">
        <v>23</v>
      </c>
      <c r="H191" t="s">
        <v>23</v>
      </c>
      <c r="I191" t="s">
        <v>23</v>
      </c>
      <c r="J191">
        <v>-1.4761288420000001</v>
      </c>
      <c r="K191" t="s">
        <v>23</v>
      </c>
      <c r="L191" t="s">
        <v>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s="8" t="s">
        <v>24</v>
      </c>
      <c r="S191" t="s">
        <v>23</v>
      </c>
      <c r="T191" t="s">
        <v>24</v>
      </c>
      <c r="U191" t="s">
        <v>23</v>
      </c>
      <c r="AH191" s="5" t="s">
        <v>406</v>
      </c>
      <c r="AI191">
        <v>1</v>
      </c>
      <c r="AM191">
        <v>1</v>
      </c>
      <c r="BD191" s="5" t="s">
        <v>418</v>
      </c>
      <c r="BE191">
        <v>1</v>
      </c>
      <c r="BH191">
        <v>1</v>
      </c>
      <c r="BL191" t="s">
        <v>418</v>
      </c>
      <c r="BM191">
        <v>1</v>
      </c>
      <c r="BP191">
        <v>1</v>
      </c>
      <c r="BQ191">
        <f t="shared" si="16"/>
        <v>0</v>
      </c>
      <c r="BR191" t="e">
        <f t="shared" si="17"/>
        <v>#DIV/0!</v>
      </c>
      <c r="BV191" s="5" t="s">
        <v>418</v>
      </c>
      <c r="BZ191">
        <v>1</v>
      </c>
      <c r="CA191">
        <v>1</v>
      </c>
      <c r="CE191" s="5" t="s">
        <v>418</v>
      </c>
      <c r="CI191">
        <v>1</v>
      </c>
      <c r="CJ191">
        <v>1</v>
      </c>
      <c r="CK191">
        <f t="shared" si="18"/>
        <v>1</v>
      </c>
      <c r="CL191">
        <f t="shared" si="19"/>
        <v>0</v>
      </c>
      <c r="CM191">
        <f t="shared" si="20"/>
        <v>0</v>
      </c>
      <c r="CN191">
        <f t="shared" si="21"/>
        <v>0</v>
      </c>
      <c r="EM191" s="12" t="s">
        <v>250</v>
      </c>
      <c r="EN191" s="27">
        <v>3</v>
      </c>
      <c r="EO191" s="27">
        <v>1</v>
      </c>
      <c r="EP191" s="27"/>
      <c r="EQ191" s="27">
        <v>4</v>
      </c>
      <c r="ER191">
        <f t="shared" si="22"/>
        <v>1</v>
      </c>
      <c r="ES191">
        <f t="shared" si="23"/>
        <v>0</v>
      </c>
    </row>
    <row r="192" spans="1:149">
      <c r="A192" t="s">
        <v>438</v>
      </c>
      <c r="B192" t="s">
        <v>219</v>
      </c>
      <c r="C192" t="s">
        <v>220</v>
      </c>
      <c r="D192" t="s">
        <v>230</v>
      </c>
      <c r="E192" t="s">
        <v>231</v>
      </c>
      <c r="F192" t="s">
        <v>232</v>
      </c>
      <c r="G192" t="s">
        <v>23</v>
      </c>
      <c r="H192" t="s">
        <v>23</v>
      </c>
      <c r="I192">
        <v>0.28574775000000002</v>
      </c>
      <c r="J192" t="s">
        <v>23</v>
      </c>
      <c r="K192">
        <v>0.45794302799999997</v>
      </c>
      <c r="L192" t="s">
        <v>23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s="8" t="s">
        <v>31</v>
      </c>
      <c r="S192" t="s">
        <v>31</v>
      </c>
      <c r="T192" t="s">
        <v>31</v>
      </c>
      <c r="U192" t="s">
        <v>23</v>
      </c>
      <c r="AH192" s="3" t="s">
        <v>447</v>
      </c>
      <c r="AK192">
        <v>1</v>
      </c>
      <c r="AM192">
        <v>1</v>
      </c>
      <c r="BD192" s="5" t="s">
        <v>223</v>
      </c>
      <c r="BE192">
        <v>4</v>
      </c>
      <c r="BF192">
        <v>1</v>
      </c>
      <c r="BG192">
        <v>1</v>
      </c>
      <c r="BH192">
        <v>6</v>
      </c>
      <c r="BL192" t="s">
        <v>223</v>
      </c>
      <c r="BM192">
        <v>4</v>
      </c>
      <c r="BN192">
        <v>1</v>
      </c>
      <c r="BO192">
        <v>1</v>
      </c>
      <c r="BP192">
        <v>6</v>
      </c>
      <c r="BQ192">
        <f t="shared" si="16"/>
        <v>2</v>
      </c>
      <c r="BR192">
        <f t="shared" si="17"/>
        <v>0.5</v>
      </c>
      <c r="BV192" s="5" t="s">
        <v>223</v>
      </c>
      <c r="BW192">
        <v>1</v>
      </c>
      <c r="BX192">
        <v>1</v>
      </c>
      <c r="BY192">
        <v>3</v>
      </c>
      <c r="BZ192">
        <v>1</v>
      </c>
      <c r="CA192">
        <v>6</v>
      </c>
      <c r="CE192" s="17" t="s">
        <v>223</v>
      </c>
      <c r="CF192" s="18">
        <v>1</v>
      </c>
      <c r="CG192" s="18">
        <v>1</v>
      </c>
      <c r="CH192" s="18">
        <v>3</v>
      </c>
      <c r="CI192" s="18">
        <v>1</v>
      </c>
      <c r="CJ192" s="18">
        <v>6</v>
      </c>
      <c r="CK192" s="18">
        <f t="shared" si="18"/>
        <v>5</v>
      </c>
      <c r="CL192" s="18">
        <f t="shared" si="19"/>
        <v>0.6</v>
      </c>
      <c r="CM192" s="18">
        <f t="shared" si="20"/>
        <v>0.2</v>
      </c>
      <c r="CN192" s="18">
        <f t="shared" si="21"/>
        <v>0.8</v>
      </c>
      <c r="EM192" s="5" t="s">
        <v>286</v>
      </c>
      <c r="EN192" s="25"/>
      <c r="EO192" s="25">
        <v>1</v>
      </c>
      <c r="EP192" s="25"/>
      <c r="EQ192" s="25">
        <v>1</v>
      </c>
      <c r="ER192">
        <f t="shared" si="22"/>
        <v>1</v>
      </c>
      <c r="ES192">
        <f t="shared" si="23"/>
        <v>0</v>
      </c>
    </row>
    <row r="193" spans="1:149">
      <c r="A193" t="s">
        <v>439</v>
      </c>
      <c r="B193" t="s">
        <v>219</v>
      </c>
      <c r="C193" t="s">
        <v>220</v>
      </c>
      <c r="D193" t="s">
        <v>253</v>
      </c>
      <c r="E193" t="s">
        <v>282</v>
      </c>
      <c r="F193" t="s">
        <v>283</v>
      </c>
      <c r="G193" t="s">
        <v>23</v>
      </c>
      <c r="H193" t="s">
        <v>23</v>
      </c>
      <c r="I193" t="s">
        <v>23</v>
      </c>
      <c r="J193" t="s">
        <v>23</v>
      </c>
      <c r="K193">
        <v>0.51445123400000003</v>
      </c>
      <c r="L193" t="s">
        <v>23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s="8" t="s">
        <v>31</v>
      </c>
      <c r="S193" t="s">
        <v>23</v>
      </c>
      <c r="T193" t="s">
        <v>31</v>
      </c>
      <c r="U193" t="s">
        <v>23</v>
      </c>
      <c r="AH193" s="4" t="s">
        <v>450</v>
      </c>
      <c r="AK193">
        <v>1</v>
      </c>
      <c r="AM193">
        <v>1</v>
      </c>
      <c r="BD193" s="5" t="s">
        <v>406</v>
      </c>
      <c r="BE193">
        <v>1</v>
      </c>
      <c r="BH193">
        <v>1</v>
      </c>
      <c r="BL193" t="s">
        <v>406</v>
      </c>
      <c r="BM193">
        <v>1</v>
      </c>
      <c r="BP193">
        <v>1</v>
      </c>
      <c r="BQ193">
        <f t="shared" si="16"/>
        <v>0</v>
      </c>
      <c r="BR193" t="e">
        <f t="shared" si="17"/>
        <v>#DIV/0!</v>
      </c>
      <c r="BV193" s="5" t="s">
        <v>406</v>
      </c>
      <c r="BW193">
        <v>1</v>
      </c>
      <c r="CA193">
        <v>1</v>
      </c>
      <c r="CE193" s="5" t="s">
        <v>406</v>
      </c>
      <c r="CF193">
        <v>1</v>
      </c>
      <c r="CJ193">
        <v>1</v>
      </c>
      <c r="CK193">
        <f t="shared" si="18"/>
        <v>1</v>
      </c>
      <c r="CL193">
        <f t="shared" si="19"/>
        <v>0</v>
      </c>
      <c r="CM193">
        <f t="shared" si="20"/>
        <v>1</v>
      </c>
      <c r="CN193">
        <f t="shared" si="21"/>
        <v>1</v>
      </c>
      <c r="EM193" s="5" t="s">
        <v>351</v>
      </c>
      <c r="EN193" s="25">
        <v>1</v>
      </c>
      <c r="EO193" s="25"/>
      <c r="EP193" s="25"/>
      <c r="EQ193" s="25">
        <v>1</v>
      </c>
      <c r="ER193">
        <f t="shared" si="22"/>
        <v>0</v>
      </c>
      <c r="ES193" t="e">
        <f t="shared" si="23"/>
        <v>#DIV/0!</v>
      </c>
    </row>
    <row r="194" spans="1:149">
      <c r="A194" t="s">
        <v>440</v>
      </c>
      <c r="B194" t="s">
        <v>219</v>
      </c>
      <c r="C194" t="s">
        <v>220</v>
      </c>
      <c r="D194" t="s">
        <v>221</v>
      </c>
      <c r="E194" t="s">
        <v>222</v>
      </c>
      <c r="F194" t="s">
        <v>223</v>
      </c>
      <c r="G194">
        <v>0.43194308799999998</v>
      </c>
      <c r="H194" t="s">
        <v>23</v>
      </c>
      <c r="I194" t="s">
        <v>23</v>
      </c>
      <c r="J194">
        <v>-1.4771587859999999</v>
      </c>
      <c r="K194" t="s">
        <v>23</v>
      </c>
      <c r="L194">
        <v>0.48804381600000002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s="8" t="s">
        <v>52</v>
      </c>
      <c r="S194" t="s">
        <v>31</v>
      </c>
      <c r="T194" t="s">
        <v>52</v>
      </c>
      <c r="U194" t="s">
        <v>23</v>
      </c>
      <c r="AH194" s="5" t="s">
        <v>451</v>
      </c>
      <c r="AK194">
        <v>1</v>
      </c>
      <c r="AM194">
        <v>1</v>
      </c>
      <c r="BD194" s="3" t="s">
        <v>447</v>
      </c>
      <c r="BG194">
        <v>1</v>
      </c>
      <c r="BH194">
        <v>1</v>
      </c>
      <c r="BL194" t="s">
        <v>447</v>
      </c>
      <c r="BO194">
        <v>1</v>
      </c>
      <c r="BP194">
        <v>1</v>
      </c>
      <c r="BQ194">
        <f t="shared" si="16"/>
        <v>1</v>
      </c>
      <c r="BR194">
        <f t="shared" si="17"/>
        <v>1</v>
      </c>
      <c r="BV194" s="3" t="s">
        <v>447</v>
      </c>
      <c r="BZ194">
        <v>1</v>
      </c>
      <c r="CA194">
        <v>1</v>
      </c>
      <c r="CE194" s="10" t="s">
        <v>447</v>
      </c>
      <c r="CF194" s="11"/>
      <c r="CG194" s="11"/>
      <c r="CH194" s="11"/>
      <c r="CI194" s="11">
        <v>1</v>
      </c>
      <c r="CJ194" s="11">
        <v>1</v>
      </c>
      <c r="CK194">
        <f t="shared" si="18"/>
        <v>1</v>
      </c>
      <c r="CL194">
        <f t="shared" si="19"/>
        <v>0</v>
      </c>
      <c r="CM194">
        <f t="shared" si="20"/>
        <v>0</v>
      </c>
      <c r="CN194">
        <f t="shared" si="21"/>
        <v>0</v>
      </c>
      <c r="EM194" s="5" t="s">
        <v>251</v>
      </c>
      <c r="EN194" s="25">
        <v>1</v>
      </c>
      <c r="EO194" s="25"/>
      <c r="EP194" s="25"/>
      <c r="EQ194" s="25">
        <v>1</v>
      </c>
      <c r="ER194">
        <f t="shared" si="22"/>
        <v>0</v>
      </c>
      <c r="ES194" t="e">
        <f t="shared" si="23"/>
        <v>#DIV/0!</v>
      </c>
    </row>
    <row r="195" spans="1:149">
      <c r="A195" t="s">
        <v>441</v>
      </c>
      <c r="B195" t="s">
        <v>219</v>
      </c>
      <c r="C195" t="s">
        <v>225</v>
      </c>
      <c r="D195" t="s">
        <v>442</v>
      </c>
      <c r="E195" t="s">
        <v>443</v>
      </c>
      <c r="F195" t="s">
        <v>444</v>
      </c>
      <c r="G195" t="s">
        <v>23</v>
      </c>
      <c r="H195" t="s">
        <v>23</v>
      </c>
      <c r="I195" t="s">
        <v>23</v>
      </c>
      <c r="J195">
        <v>-1.230830348</v>
      </c>
      <c r="K195" t="s">
        <v>23</v>
      </c>
      <c r="L195" t="s">
        <v>23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s="8" t="s">
        <v>24</v>
      </c>
      <c r="S195" t="s">
        <v>23</v>
      </c>
      <c r="T195" t="s">
        <v>24</v>
      </c>
      <c r="U195" t="s">
        <v>23</v>
      </c>
      <c r="AH195" s="3" t="s">
        <v>454</v>
      </c>
      <c r="BD195" s="4" t="s">
        <v>450</v>
      </c>
      <c r="BG195">
        <v>1</v>
      </c>
      <c r="BH195">
        <v>1</v>
      </c>
      <c r="BL195" t="s">
        <v>450</v>
      </c>
      <c r="BO195">
        <v>1</v>
      </c>
      <c r="BP195">
        <v>1</v>
      </c>
      <c r="BQ195">
        <f t="shared" si="16"/>
        <v>1</v>
      </c>
      <c r="BR195">
        <f t="shared" si="17"/>
        <v>1</v>
      </c>
      <c r="BV195" s="4" t="s">
        <v>450</v>
      </c>
      <c r="BZ195">
        <v>1</v>
      </c>
      <c r="CA195">
        <v>1</v>
      </c>
      <c r="CE195" s="12" t="s">
        <v>450</v>
      </c>
      <c r="CF195" s="13"/>
      <c r="CG195" s="13"/>
      <c r="CH195" s="13"/>
      <c r="CI195" s="13">
        <v>1</v>
      </c>
      <c r="CJ195" s="13">
        <v>1</v>
      </c>
      <c r="CK195">
        <f t="shared" si="18"/>
        <v>1</v>
      </c>
      <c r="CL195">
        <f t="shared" si="19"/>
        <v>0</v>
      </c>
      <c r="CM195">
        <f t="shared" si="20"/>
        <v>0</v>
      </c>
      <c r="CN195">
        <f t="shared" si="21"/>
        <v>0</v>
      </c>
      <c r="EM195" s="5" t="s">
        <v>408</v>
      </c>
      <c r="EN195" s="25">
        <v>1</v>
      </c>
      <c r="EO195" s="25"/>
      <c r="EP195" s="25"/>
      <c r="EQ195" s="25">
        <v>1</v>
      </c>
      <c r="ER195">
        <f t="shared" si="22"/>
        <v>0</v>
      </c>
      <c r="ES195" t="e">
        <f t="shared" si="23"/>
        <v>#DIV/0!</v>
      </c>
    </row>
    <row r="196" spans="1:149">
      <c r="A196" t="s">
        <v>445</v>
      </c>
      <c r="B196" t="s">
        <v>219</v>
      </c>
      <c r="C196" t="s">
        <v>220</v>
      </c>
      <c r="D196" t="s">
        <v>230</v>
      </c>
      <c r="E196" t="s">
        <v>231</v>
      </c>
      <c r="F196" t="s">
        <v>232</v>
      </c>
      <c r="G196" t="s">
        <v>23</v>
      </c>
      <c r="H196" t="s">
        <v>23</v>
      </c>
      <c r="I196" t="s">
        <v>23</v>
      </c>
      <c r="J196">
        <v>-1.4821143809999999</v>
      </c>
      <c r="K196" t="s">
        <v>23</v>
      </c>
      <c r="L196" t="s">
        <v>23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s="8" t="s">
        <v>24</v>
      </c>
      <c r="S196" t="s">
        <v>23</v>
      </c>
      <c r="T196" t="s">
        <v>24</v>
      </c>
      <c r="U196" t="s">
        <v>23</v>
      </c>
      <c r="AH196" s="4" t="s">
        <v>454</v>
      </c>
      <c r="BD196" s="5" t="s">
        <v>451</v>
      </c>
      <c r="BG196">
        <v>1</v>
      </c>
      <c r="BH196">
        <v>1</v>
      </c>
      <c r="BL196" t="s">
        <v>451</v>
      </c>
      <c r="BO196">
        <v>1</v>
      </c>
      <c r="BP196">
        <v>1</v>
      </c>
      <c r="BQ196">
        <f t="shared" si="16"/>
        <v>1</v>
      </c>
      <c r="BR196">
        <f t="shared" si="17"/>
        <v>1</v>
      </c>
      <c r="BV196" s="5" t="s">
        <v>451</v>
      </c>
      <c r="BZ196">
        <v>1</v>
      </c>
      <c r="CA196">
        <v>1</v>
      </c>
      <c r="CE196" s="5" t="s">
        <v>451</v>
      </c>
      <c r="CI196">
        <v>1</v>
      </c>
      <c r="CJ196">
        <v>1</v>
      </c>
      <c r="CK196">
        <f t="shared" si="18"/>
        <v>1</v>
      </c>
      <c r="CL196">
        <f t="shared" si="19"/>
        <v>0</v>
      </c>
      <c r="CM196">
        <f t="shared" si="20"/>
        <v>0</v>
      </c>
      <c r="CN196">
        <f t="shared" si="21"/>
        <v>0</v>
      </c>
      <c r="EM196" s="12" t="s">
        <v>222</v>
      </c>
      <c r="EN196" s="27">
        <v>8</v>
      </c>
      <c r="EO196" s="27">
        <v>1</v>
      </c>
      <c r="EP196" s="27"/>
      <c r="EQ196" s="27">
        <v>9</v>
      </c>
      <c r="ER196">
        <f t="shared" si="22"/>
        <v>1</v>
      </c>
      <c r="ES196">
        <f t="shared" si="23"/>
        <v>0</v>
      </c>
    </row>
    <row r="197" spans="1:149">
      <c r="A197" t="s">
        <v>446</v>
      </c>
      <c r="B197" t="s">
        <v>447</v>
      </c>
      <c r="C197" t="s">
        <v>448</v>
      </c>
      <c r="D197" t="s">
        <v>449</v>
      </c>
      <c r="E197" t="s">
        <v>450</v>
      </c>
      <c r="F197" t="s">
        <v>451</v>
      </c>
      <c r="G197" t="s">
        <v>23</v>
      </c>
      <c r="H197" t="s">
        <v>23</v>
      </c>
      <c r="I197">
        <v>0.233484356</v>
      </c>
      <c r="J197" t="s">
        <v>23</v>
      </c>
      <c r="K197">
        <v>0.37064827</v>
      </c>
      <c r="L197" t="s">
        <v>23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s="8" t="s">
        <v>31</v>
      </c>
      <c r="S197" t="s">
        <v>31</v>
      </c>
      <c r="T197" t="s">
        <v>31</v>
      </c>
      <c r="U197" t="s">
        <v>23</v>
      </c>
      <c r="AH197" s="5" t="s">
        <v>454</v>
      </c>
      <c r="BD197" s="3" t="s">
        <v>455</v>
      </c>
      <c r="BE197">
        <v>138</v>
      </c>
      <c r="BF197">
        <v>22</v>
      </c>
      <c r="BG197">
        <v>36</v>
      </c>
      <c r="BH197">
        <v>196</v>
      </c>
      <c r="BV197" s="3" t="s">
        <v>455</v>
      </c>
      <c r="BW197">
        <v>21</v>
      </c>
      <c r="BX197">
        <v>8</v>
      </c>
      <c r="BY197">
        <v>71</v>
      </c>
      <c r="BZ197">
        <v>96</v>
      </c>
      <c r="CA197">
        <v>196</v>
      </c>
      <c r="EM197" s="5" t="s">
        <v>251</v>
      </c>
      <c r="EN197" s="25">
        <v>1</v>
      </c>
      <c r="EO197" s="25"/>
      <c r="EP197" s="25"/>
      <c r="EQ197" s="25">
        <v>1</v>
      </c>
      <c r="ER197">
        <f t="shared" si="22"/>
        <v>0</v>
      </c>
      <c r="ES197" t="e">
        <f t="shared" si="23"/>
        <v>#DIV/0!</v>
      </c>
    </row>
    <row r="198" spans="1:149">
      <c r="AH198" s="3" t="s">
        <v>455</v>
      </c>
      <c r="AI198">
        <v>37</v>
      </c>
      <c r="AJ198">
        <v>70</v>
      </c>
      <c r="AK198">
        <v>89</v>
      </c>
      <c r="AM198">
        <v>196</v>
      </c>
      <c r="EM198" s="5" t="s">
        <v>418</v>
      </c>
      <c r="EN198" s="25">
        <v>1</v>
      </c>
      <c r="EO198" s="25"/>
      <c r="EP198" s="25"/>
      <c r="EQ198" s="25">
        <v>1</v>
      </c>
      <c r="ER198">
        <f t="shared" si="22"/>
        <v>0</v>
      </c>
      <c r="ES198" t="e">
        <f t="shared" si="23"/>
        <v>#DIV/0!</v>
      </c>
    </row>
    <row r="199" spans="1:149">
      <c r="G199" s="6"/>
      <c r="H199" s="6"/>
      <c r="I199" s="6"/>
      <c r="K199" s="6"/>
      <c r="L199" s="6"/>
      <c r="M199" s="6"/>
      <c r="N199" s="6"/>
      <c r="O199" s="6"/>
      <c r="P199" s="6"/>
      <c r="Q199" s="6"/>
      <c r="EM199" s="5" t="s">
        <v>223</v>
      </c>
      <c r="EN199" s="25">
        <v>5</v>
      </c>
      <c r="EO199" s="25">
        <v>1</v>
      </c>
      <c r="EP199" s="25"/>
      <c r="EQ199" s="25">
        <v>6</v>
      </c>
      <c r="ER199">
        <f t="shared" si="22"/>
        <v>1</v>
      </c>
      <c r="ES199">
        <f t="shared" si="23"/>
        <v>0</v>
      </c>
    </row>
    <row r="200" spans="1:149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BF200">
        <f>22/58</f>
        <v>0.37931034482758619</v>
      </c>
      <c r="BG200">
        <f>36/58</f>
        <v>0.62068965517241381</v>
      </c>
      <c r="EM200" s="5" t="s">
        <v>406</v>
      </c>
      <c r="EN200" s="25">
        <v>1</v>
      </c>
      <c r="EO200" s="25"/>
      <c r="EP200" s="25"/>
      <c r="EQ200" s="25">
        <v>1</v>
      </c>
      <c r="ER200">
        <f t="shared" si="22"/>
        <v>0</v>
      </c>
      <c r="ES200" t="e">
        <f t="shared" si="23"/>
        <v>#DIV/0!</v>
      </c>
    </row>
    <row r="201" spans="1:149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EM201" s="10" t="s">
        <v>447</v>
      </c>
      <c r="EN201" s="26">
        <v>1</v>
      </c>
      <c r="EO201" s="26"/>
      <c r="EP201" s="26"/>
      <c r="EQ201" s="26">
        <v>1</v>
      </c>
      <c r="ER201">
        <f t="shared" si="22"/>
        <v>0</v>
      </c>
      <c r="ES201" t="e">
        <f t="shared" si="23"/>
        <v>#DIV/0!</v>
      </c>
    </row>
    <row r="202" spans="1:149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BG202">
        <f>33/36</f>
        <v>0.91666666666666663</v>
      </c>
      <c r="EM202" s="12" t="s">
        <v>450</v>
      </c>
      <c r="EN202" s="27">
        <v>1</v>
      </c>
      <c r="EO202" s="27"/>
      <c r="EP202" s="27"/>
      <c r="EQ202" s="27">
        <v>1</v>
      </c>
      <c r="ER202">
        <f t="shared" si="22"/>
        <v>0</v>
      </c>
      <c r="ES202" t="e">
        <f t="shared" si="23"/>
        <v>#DIV/0!</v>
      </c>
    </row>
    <row r="203" spans="1:149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EM203" s="5" t="s">
        <v>451</v>
      </c>
      <c r="EN203" s="25">
        <v>1</v>
      </c>
      <c r="EO203" s="25"/>
      <c r="EP203" s="25"/>
      <c r="EQ203" s="25">
        <v>1</v>
      </c>
      <c r="ER203">
        <f t="shared" si="22"/>
        <v>0</v>
      </c>
      <c r="ES203" t="e">
        <f t="shared" si="23"/>
        <v>#DIV/0!</v>
      </c>
    </row>
    <row r="205" spans="1:149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49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49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EH207">
        <v>15</v>
      </c>
      <c r="EI207">
        <v>5</v>
      </c>
    </row>
    <row r="208" spans="1:149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7:17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6" spans="7:17">
      <c r="G216" s="6"/>
      <c r="H216" s="6"/>
      <c r="I216" s="6"/>
      <c r="J216" s="6"/>
    </row>
    <row r="217" spans="7:17">
      <c r="G217" s="6"/>
      <c r="H217" s="6"/>
      <c r="I217" s="6"/>
      <c r="J217" s="6"/>
    </row>
    <row r="218" spans="7:17">
      <c r="G218" s="6"/>
      <c r="H218" s="6"/>
      <c r="I218" s="6"/>
      <c r="J218" s="6"/>
    </row>
    <row r="219" spans="7:17">
      <c r="G219" s="6"/>
      <c r="H219" s="6"/>
      <c r="I219" s="6"/>
      <c r="J219" s="6"/>
    </row>
    <row r="220" spans="7:17">
      <c r="G220" s="6"/>
      <c r="H220" s="6"/>
      <c r="I220" s="6"/>
      <c r="J220" s="6"/>
    </row>
    <row r="221" spans="7:17">
      <c r="G221" s="6"/>
      <c r="H221" s="6"/>
      <c r="I221" s="6"/>
      <c r="J221" s="6"/>
    </row>
    <row r="222" spans="7:17">
      <c r="G222" s="6"/>
      <c r="H222" s="6"/>
      <c r="I222" s="6"/>
      <c r="J222" s="6"/>
    </row>
    <row r="223" spans="7:17">
      <c r="G223" s="6"/>
      <c r="H223" s="6"/>
      <c r="I223" s="6"/>
      <c r="J223" s="6"/>
    </row>
    <row r="224" spans="7:17">
      <c r="G224" s="6"/>
      <c r="H224" s="6"/>
      <c r="I224" s="6"/>
      <c r="J224" s="6"/>
    </row>
    <row r="225" spans="7:10">
      <c r="G225" s="6"/>
      <c r="H225" s="6"/>
      <c r="I225" s="6"/>
      <c r="J225" s="6"/>
    </row>
    <row r="226" spans="7:10">
      <c r="G226" s="6"/>
      <c r="H226" s="6"/>
      <c r="I226" s="6"/>
    </row>
    <row r="227" spans="7:10">
      <c r="G227" s="6"/>
      <c r="H227" s="6"/>
      <c r="I227" s="6"/>
    </row>
    <row r="228" spans="7:10">
      <c r="G228" s="6"/>
      <c r="H228" s="6"/>
      <c r="I228" s="6"/>
    </row>
    <row r="229" spans="7:10">
      <c r="G229" s="6"/>
      <c r="I229" s="6"/>
    </row>
    <row r="230" spans="7:10">
      <c r="G230" s="6"/>
    </row>
  </sheetData>
  <sortState xmlns:xlrd2="http://schemas.microsoft.com/office/spreadsheetml/2017/richdata2" ref="J216:J225">
    <sortCondition descending="1" ref="J216:J225"/>
  </sortState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9262-2DB4-4D17-BEAF-B5D553B085A3}">
  <dimension ref="A1:P116"/>
  <sheetViews>
    <sheetView zoomScale="50" workbookViewId="0">
      <selection activeCell="H91" sqref="H91"/>
    </sheetView>
  </sheetViews>
  <sheetFormatPr defaultRowHeight="14.4"/>
  <cols>
    <col min="5" max="5" width="23" bestFit="1" customWidth="1"/>
    <col min="7" max="10" width="18.33203125" customWidth="1"/>
    <col min="11" max="11" width="11.77734375" bestFit="1" customWidth="1"/>
    <col min="12" max="12" width="10.6640625" bestFit="1" customWidth="1"/>
    <col min="13" max="13" width="10.44140625" bestFit="1" customWidth="1"/>
    <col min="14" max="15" width="13.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484</v>
      </c>
      <c r="L1" t="s">
        <v>485</v>
      </c>
      <c r="M1" t="s">
        <v>486</v>
      </c>
      <c r="N1" t="s">
        <v>488</v>
      </c>
      <c r="O1" t="s">
        <v>487</v>
      </c>
      <c r="P1" t="s">
        <v>489</v>
      </c>
    </row>
    <row r="2" spans="1:16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23</v>
      </c>
      <c r="H2">
        <v>0.41212870000000001</v>
      </c>
      <c r="I2" t="s">
        <v>23</v>
      </c>
      <c r="J2" t="s">
        <v>23</v>
      </c>
      <c r="K2">
        <f>IF(AND(G2&lt;&gt;"NA",H2&lt;&gt;"NA"),1,0)</f>
        <v>0</v>
      </c>
      <c r="L2">
        <f>IF(AND(H2&lt;&gt;"NA",I2&lt;&gt;"NA"),1,0)</f>
        <v>0</v>
      </c>
      <c r="M2">
        <f>IF(AND(I2&lt;&gt;"NA",J2&lt;&gt;"NA"),1,0)</f>
        <v>0</v>
      </c>
      <c r="N2">
        <f>IF(AND(G2&lt;&gt;"NA",I2&lt;&gt;"NA"),1,0)</f>
        <v>0</v>
      </c>
      <c r="O2">
        <f>IF(AND(G2&lt;&gt;"NA",J2&lt;&gt;"NA"),1,0)</f>
        <v>0</v>
      </c>
      <c r="P2">
        <f>IF(AND(H2&lt;&gt;"NA",J2&lt;&gt;"NA"),1,0)</f>
        <v>0</v>
      </c>
    </row>
    <row r="3" spans="1:16">
      <c r="A3" t="s">
        <v>36</v>
      </c>
      <c r="B3" t="s">
        <v>26</v>
      </c>
      <c r="C3" t="s">
        <v>27</v>
      </c>
      <c r="D3" t="s">
        <v>33</v>
      </c>
      <c r="E3" t="s">
        <v>34</v>
      </c>
      <c r="F3" t="s">
        <v>37</v>
      </c>
      <c r="G3" t="s">
        <v>23</v>
      </c>
      <c r="H3">
        <v>0.56487057100000004</v>
      </c>
      <c r="I3" t="s">
        <v>23</v>
      </c>
      <c r="J3" t="s">
        <v>23</v>
      </c>
      <c r="K3">
        <f t="shared" ref="K3:K66" si="0">IF(AND(G3&lt;&gt;"NA",H3&lt;&gt;"NA"),1,0)</f>
        <v>0</v>
      </c>
      <c r="L3">
        <f t="shared" ref="L3:L66" si="1">IF(AND(H3&lt;&gt;"NA",I3&lt;&gt;"NA"),1,0)</f>
        <v>0</v>
      </c>
      <c r="M3">
        <f t="shared" ref="M3:M66" si="2">IF(AND(I3&lt;&gt;"NA",J3&lt;&gt;"NA"),1,0)</f>
        <v>0</v>
      </c>
      <c r="N3">
        <f t="shared" ref="N3:N66" si="3">IF(AND(G3&lt;&gt;"NA",I3&lt;&gt;"NA"),1,0)</f>
        <v>0</v>
      </c>
      <c r="O3">
        <f t="shared" ref="O3:O66" si="4">IF(AND(G3&lt;&gt;"NA",J3&lt;&gt;"NA"),1,0)</f>
        <v>0</v>
      </c>
      <c r="P3">
        <f t="shared" ref="P3:P66" si="5">IF(AND(H3&lt;&gt;"NA",J3&lt;&gt;"NA"),1,0)</f>
        <v>0</v>
      </c>
    </row>
    <row r="4" spans="1:16">
      <c r="A4" t="s">
        <v>38</v>
      </c>
      <c r="B4" t="s">
        <v>26</v>
      </c>
      <c r="C4" t="s">
        <v>27</v>
      </c>
      <c r="D4" t="s">
        <v>33</v>
      </c>
      <c r="E4" t="s">
        <v>39</v>
      </c>
      <c r="F4" t="s">
        <v>40</v>
      </c>
      <c r="G4" t="s">
        <v>23</v>
      </c>
      <c r="H4">
        <v>0.47052079800000002</v>
      </c>
      <c r="I4" t="s">
        <v>23</v>
      </c>
      <c r="J4" t="s">
        <v>23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>
      <c r="A5" t="s">
        <v>44</v>
      </c>
      <c r="B5" t="s">
        <v>26</v>
      </c>
      <c r="C5" t="s">
        <v>27</v>
      </c>
      <c r="D5" t="s">
        <v>33</v>
      </c>
      <c r="E5" t="s">
        <v>34</v>
      </c>
      <c r="F5" t="s">
        <v>35</v>
      </c>
      <c r="G5" t="s">
        <v>23</v>
      </c>
      <c r="H5" t="s">
        <v>23</v>
      </c>
      <c r="I5">
        <v>0.46663744699999998</v>
      </c>
      <c r="J5">
        <v>0.34725782399999999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>
      <c r="A6" t="s">
        <v>53</v>
      </c>
      <c r="B6" t="s">
        <v>26</v>
      </c>
      <c r="C6" t="s">
        <v>27</v>
      </c>
      <c r="D6" t="s">
        <v>33</v>
      </c>
      <c r="E6" t="s">
        <v>34</v>
      </c>
      <c r="F6" t="s">
        <v>37</v>
      </c>
      <c r="G6" t="s">
        <v>23</v>
      </c>
      <c r="H6" t="s">
        <v>23</v>
      </c>
      <c r="I6" t="s">
        <v>23</v>
      </c>
      <c r="J6">
        <v>1.0855531039999999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>
      <c r="A7" t="s">
        <v>55</v>
      </c>
      <c r="B7" t="s">
        <v>26</v>
      </c>
      <c r="C7" t="s">
        <v>27</v>
      </c>
      <c r="D7" t="s">
        <v>33</v>
      </c>
      <c r="E7" t="s">
        <v>56</v>
      </c>
      <c r="F7" t="s">
        <v>57</v>
      </c>
      <c r="G7" t="s">
        <v>23</v>
      </c>
      <c r="H7" t="s">
        <v>23</v>
      </c>
      <c r="I7">
        <v>0.53901158999999998</v>
      </c>
      <c r="J7">
        <v>1.0679479549999999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>
      <c r="A8" t="s">
        <v>58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23</v>
      </c>
      <c r="H8">
        <v>0.39277905099999999</v>
      </c>
      <c r="I8" t="s">
        <v>23</v>
      </c>
      <c r="J8">
        <v>0.61245890000000003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</v>
      </c>
    </row>
    <row r="9" spans="1:16">
      <c r="A9" t="s">
        <v>59</v>
      </c>
      <c r="B9" t="s">
        <v>26</v>
      </c>
      <c r="C9" t="s">
        <v>27</v>
      </c>
      <c r="D9" t="s">
        <v>28</v>
      </c>
      <c r="E9" t="s">
        <v>29</v>
      </c>
      <c r="F9" t="s">
        <v>60</v>
      </c>
      <c r="G9" t="s">
        <v>23</v>
      </c>
      <c r="H9" t="s">
        <v>23</v>
      </c>
      <c r="I9" t="s">
        <v>23</v>
      </c>
      <c r="J9">
        <v>1.1027263890000001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6">
      <c r="A10" t="s">
        <v>61</v>
      </c>
      <c r="B10" t="s">
        <v>26</v>
      </c>
      <c r="C10" t="s">
        <v>27</v>
      </c>
      <c r="D10" t="s">
        <v>33</v>
      </c>
      <c r="E10" t="s">
        <v>62</v>
      </c>
      <c r="F10" t="s">
        <v>63</v>
      </c>
      <c r="G10" t="s">
        <v>23</v>
      </c>
      <c r="H10">
        <v>0.98258241400000002</v>
      </c>
      <c r="I10" t="s">
        <v>23</v>
      </c>
      <c r="J10" t="s">
        <v>23</v>
      </c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>
      <c r="A11" t="s">
        <v>67</v>
      </c>
      <c r="B11" t="s">
        <v>26</v>
      </c>
      <c r="C11" t="s">
        <v>27</v>
      </c>
      <c r="D11" t="s">
        <v>28</v>
      </c>
      <c r="E11" t="s">
        <v>29</v>
      </c>
      <c r="F11" t="s">
        <v>65</v>
      </c>
      <c r="G11">
        <v>1.31168306</v>
      </c>
      <c r="H11" t="s">
        <v>23</v>
      </c>
      <c r="I11" t="s">
        <v>23</v>
      </c>
      <c r="J11">
        <v>1.2491585009999999</v>
      </c>
      <c r="K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1</v>
      </c>
      <c r="P11">
        <f t="shared" si="5"/>
        <v>0</v>
      </c>
    </row>
    <row r="12" spans="1:16">
      <c r="A12" t="s">
        <v>70</v>
      </c>
      <c r="B12" t="s">
        <v>26</v>
      </c>
      <c r="C12" t="s">
        <v>27</v>
      </c>
      <c r="D12" t="s">
        <v>28</v>
      </c>
      <c r="E12" t="s">
        <v>29</v>
      </c>
      <c r="F12" t="s">
        <v>65</v>
      </c>
      <c r="G12">
        <v>0.591521293</v>
      </c>
      <c r="H12" t="s">
        <v>23</v>
      </c>
      <c r="I12" t="s">
        <v>23</v>
      </c>
      <c r="J12" t="s">
        <v>23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6">
      <c r="A13" t="s">
        <v>74</v>
      </c>
      <c r="B13" t="s">
        <v>26</v>
      </c>
      <c r="C13" t="s">
        <v>27</v>
      </c>
      <c r="D13" t="s">
        <v>33</v>
      </c>
      <c r="E13" t="s">
        <v>34</v>
      </c>
      <c r="F13" t="s">
        <v>35</v>
      </c>
      <c r="G13">
        <v>0.43967078999999998</v>
      </c>
      <c r="H13" t="s">
        <v>23</v>
      </c>
      <c r="I13">
        <v>0.90362973000000002</v>
      </c>
      <c r="J13" t="s">
        <v>23</v>
      </c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1</v>
      </c>
      <c r="O13">
        <f t="shared" si="4"/>
        <v>0</v>
      </c>
      <c r="P13">
        <f t="shared" si="5"/>
        <v>0</v>
      </c>
    </row>
    <row r="14" spans="1:16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23</v>
      </c>
      <c r="H14" t="s">
        <v>23</v>
      </c>
      <c r="I14">
        <v>0.56857536099999995</v>
      </c>
      <c r="J14" t="s">
        <v>23</v>
      </c>
      <c r="K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6">
      <c r="A15" t="s">
        <v>85</v>
      </c>
      <c r="B15" t="s">
        <v>76</v>
      </c>
      <c r="C15" t="s">
        <v>77</v>
      </c>
      <c r="D15" t="s">
        <v>82</v>
      </c>
      <c r="E15" t="s">
        <v>83</v>
      </c>
      <c r="F15" t="s">
        <v>86</v>
      </c>
      <c r="G15" t="s">
        <v>23</v>
      </c>
      <c r="H15" t="s">
        <v>23</v>
      </c>
      <c r="I15">
        <v>0.65461402400000002</v>
      </c>
      <c r="J15" t="s">
        <v>23</v>
      </c>
      <c r="K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6">
      <c r="A16" t="s">
        <v>91</v>
      </c>
      <c r="B16" t="s">
        <v>76</v>
      </c>
      <c r="C16" t="s">
        <v>77</v>
      </c>
      <c r="D16" t="s">
        <v>82</v>
      </c>
      <c r="E16" t="s">
        <v>83</v>
      </c>
      <c r="F16" t="s">
        <v>92</v>
      </c>
      <c r="G16" t="s">
        <v>23</v>
      </c>
      <c r="H16" t="s">
        <v>23</v>
      </c>
      <c r="I16" t="s">
        <v>23</v>
      </c>
      <c r="J16">
        <v>0.57482929800000004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>
      <c r="A17" t="s">
        <v>93</v>
      </c>
      <c r="B17" t="s">
        <v>76</v>
      </c>
      <c r="C17" t="s">
        <v>77</v>
      </c>
      <c r="D17" t="s">
        <v>94</v>
      </c>
      <c r="E17" t="s">
        <v>95</v>
      </c>
      <c r="F17" t="s">
        <v>96</v>
      </c>
      <c r="G17" t="s">
        <v>23</v>
      </c>
      <c r="H17">
        <v>0.54871994199999996</v>
      </c>
      <c r="I17" t="s">
        <v>23</v>
      </c>
      <c r="J17" t="s">
        <v>23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>
      <c r="A18" t="s">
        <v>101</v>
      </c>
      <c r="B18" t="s">
        <v>76</v>
      </c>
      <c r="C18" t="s">
        <v>77</v>
      </c>
      <c r="D18" t="s">
        <v>82</v>
      </c>
      <c r="E18" t="s">
        <v>83</v>
      </c>
      <c r="F18" t="s">
        <v>102</v>
      </c>
      <c r="G18" t="s">
        <v>23</v>
      </c>
      <c r="H18">
        <v>0.78519122799999996</v>
      </c>
      <c r="I18" t="s">
        <v>23</v>
      </c>
      <c r="J18" t="s">
        <v>23</v>
      </c>
      <c r="K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>
      <c r="A19" t="s">
        <v>104</v>
      </c>
      <c r="B19" t="s">
        <v>76</v>
      </c>
      <c r="C19" t="s">
        <v>77</v>
      </c>
      <c r="D19" t="s">
        <v>94</v>
      </c>
      <c r="E19" t="s">
        <v>95</v>
      </c>
      <c r="F19" t="s">
        <v>96</v>
      </c>
      <c r="G19" t="s">
        <v>23</v>
      </c>
      <c r="H19">
        <v>0.38707255699999998</v>
      </c>
      <c r="I19" t="s">
        <v>23</v>
      </c>
      <c r="J19" t="s">
        <v>23</v>
      </c>
      <c r="K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>
      <c r="A20" t="s">
        <v>105</v>
      </c>
      <c r="B20" t="s">
        <v>76</v>
      </c>
      <c r="C20" t="s">
        <v>77</v>
      </c>
      <c r="D20" t="s">
        <v>78</v>
      </c>
      <c r="E20" t="s">
        <v>106</v>
      </c>
      <c r="F20" t="s">
        <v>107</v>
      </c>
      <c r="G20">
        <v>0.56826055499999995</v>
      </c>
      <c r="H20" t="s">
        <v>23</v>
      </c>
      <c r="I20" t="s">
        <v>23</v>
      </c>
      <c r="J20" t="s">
        <v>23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>
      <c r="A21" t="s">
        <v>108</v>
      </c>
      <c r="B21" t="s">
        <v>76</v>
      </c>
      <c r="C21" t="s">
        <v>77</v>
      </c>
      <c r="D21" t="s">
        <v>109</v>
      </c>
      <c r="E21" t="s">
        <v>110</v>
      </c>
      <c r="F21" t="s">
        <v>111</v>
      </c>
      <c r="G21" t="s">
        <v>23</v>
      </c>
      <c r="H21">
        <v>1.2460458510000001</v>
      </c>
      <c r="I21" t="s">
        <v>23</v>
      </c>
      <c r="J21" t="s">
        <v>23</v>
      </c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>
      <c r="A22" t="s">
        <v>112</v>
      </c>
      <c r="B22" t="s">
        <v>76</v>
      </c>
      <c r="C22" t="s">
        <v>77</v>
      </c>
      <c r="D22" t="s">
        <v>88</v>
      </c>
      <c r="E22" t="s">
        <v>89</v>
      </c>
      <c r="F22" t="s">
        <v>90</v>
      </c>
      <c r="G22" t="s">
        <v>23</v>
      </c>
      <c r="H22" t="s">
        <v>23</v>
      </c>
      <c r="I22" t="s">
        <v>23</v>
      </c>
      <c r="J22">
        <v>1.006681283</v>
      </c>
      <c r="K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>
      <c r="A23" t="s">
        <v>113</v>
      </c>
      <c r="B23" t="s">
        <v>76</v>
      </c>
      <c r="C23" t="s">
        <v>77</v>
      </c>
      <c r="D23" t="s">
        <v>88</v>
      </c>
      <c r="E23" t="s">
        <v>89</v>
      </c>
      <c r="F23" t="s">
        <v>90</v>
      </c>
      <c r="G23">
        <v>0.35612913699999998</v>
      </c>
      <c r="H23" t="s">
        <v>23</v>
      </c>
      <c r="I23" t="s">
        <v>23</v>
      </c>
      <c r="J23">
        <v>1.006681283</v>
      </c>
      <c r="K23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1</v>
      </c>
      <c r="P23">
        <f t="shared" si="5"/>
        <v>0</v>
      </c>
    </row>
    <row r="24" spans="1:16">
      <c r="A24" t="s">
        <v>116</v>
      </c>
      <c r="B24" t="s">
        <v>76</v>
      </c>
      <c r="C24" t="s">
        <v>77</v>
      </c>
      <c r="D24" t="s">
        <v>88</v>
      </c>
      <c r="E24" t="s">
        <v>89</v>
      </c>
      <c r="F24" t="s">
        <v>90</v>
      </c>
      <c r="G24">
        <v>0.28657999499999998</v>
      </c>
      <c r="H24" t="s">
        <v>23</v>
      </c>
      <c r="I24" t="s">
        <v>23</v>
      </c>
      <c r="J24" t="s">
        <v>23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>
      <c r="A25" t="s">
        <v>118</v>
      </c>
      <c r="B25" t="s">
        <v>76</v>
      </c>
      <c r="C25" t="s">
        <v>77</v>
      </c>
      <c r="D25" t="s">
        <v>78</v>
      </c>
      <c r="E25" t="s">
        <v>106</v>
      </c>
      <c r="F25" t="s">
        <v>107</v>
      </c>
      <c r="G25" t="s">
        <v>23</v>
      </c>
      <c r="H25">
        <v>0.43022276999999998</v>
      </c>
      <c r="I25" t="s">
        <v>23</v>
      </c>
      <c r="J25" t="s">
        <v>23</v>
      </c>
      <c r="K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>
      <c r="A26" t="s">
        <v>122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  <c r="G26">
        <v>0.36521850300000003</v>
      </c>
      <c r="H26" t="s">
        <v>23</v>
      </c>
      <c r="I26" t="s">
        <v>23</v>
      </c>
      <c r="J26" t="s">
        <v>23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>
      <c r="A27" t="s">
        <v>126</v>
      </c>
      <c r="B27" t="s">
        <v>76</v>
      </c>
      <c r="C27" t="s">
        <v>77</v>
      </c>
      <c r="D27" t="s">
        <v>78</v>
      </c>
      <c r="E27" t="s">
        <v>79</v>
      </c>
      <c r="F27" t="s">
        <v>115</v>
      </c>
      <c r="G27" t="s">
        <v>23</v>
      </c>
      <c r="H27" t="s">
        <v>23</v>
      </c>
      <c r="I27">
        <v>0.62098376899999996</v>
      </c>
      <c r="J27">
        <v>0.23532508799999999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>
      <c r="A28" t="s">
        <v>127</v>
      </c>
      <c r="B28" t="s">
        <v>76</v>
      </c>
      <c r="C28" t="s">
        <v>77</v>
      </c>
      <c r="D28" t="s">
        <v>82</v>
      </c>
      <c r="E28" t="s">
        <v>83</v>
      </c>
      <c r="F28" t="s">
        <v>128</v>
      </c>
      <c r="G28" t="s">
        <v>23</v>
      </c>
      <c r="H28">
        <v>0.53629004899999999</v>
      </c>
      <c r="I28" t="s">
        <v>23</v>
      </c>
      <c r="J28" t="s">
        <v>23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>
      <c r="A29" t="s">
        <v>142</v>
      </c>
      <c r="B29" t="s">
        <v>143</v>
      </c>
      <c r="C29" t="s">
        <v>144</v>
      </c>
      <c r="D29" t="s">
        <v>145</v>
      </c>
      <c r="E29" t="s">
        <v>146</v>
      </c>
      <c r="F29" t="s">
        <v>147</v>
      </c>
      <c r="G29" t="s">
        <v>23</v>
      </c>
      <c r="H29">
        <v>0.33790883100000002</v>
      </c>
      <c r="I29" t="s">
        <v>23</v>
      </c>
      <c r="J29" t="s">
        <v>23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>
      <c r="A30" t="s">
        <v>148</v>
      </c>
      <c r="B30" t="s">
        <v>143</v>
      </c>
      <c r="C30" t="s">
        <v>144</v>
      </c>
      <c r="D30" t="s">
        <v>145</v>
      </c>
      <c r="E30" t="s">
        <v>146</v>
      </c>
      <c r="F30" t="s">
        <v>149</v>
      </c>
      <c r="G30">
        <v>0.97295432599999998</v>
      </c>
      <c r="H30" t="s">
        <v>23</v>
      </c>
      <c r="I30" t="s">
        <v>23</v>
      </c>
      <c r="J30" t="s">
        <v>23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>
      <c r="A31" t="s">
        <v>162</v>
      </c>
      <c r="B31" t="s">
        <v>143</v>
      </c>
      <c r="C31" t="s">
        <v>155</v>
      </c>
      <c r="D31" t="s">
        <v>163</v>
      </c>
      <c r="E31" t="s">
        <v>164</v>
      </c>
      <c r="F31" t="s">
        <v>165</v>
      </c>
      <c r="G31" t="s">
        <v>23</v>
      </c>
      <c r="H31">
        <v>0.56487057100000004</v>
      </c>
      <c r="I31" t="s">
        <v>23</v>
      </c>
      <c r="J31" t="s">
        <v>23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>
      <c r="A32" t="s">
        <v>166</v>
      </c>
      <c r="B32" t="s">
        <v>143</v>
      </c>
      <c r="C32" t="s">
        <v>144</v>
      </c>
      <c r="D32" t="s">
        <v>151</v>
      </c>
      <c r="E32" t="s">
        <v>151</v>
      </c>
      <c r="F32" t="s">
        <v>151</v>
      </c>
      <c r="G32" t="s">
        <v>23</v>
      </c>
      <c r="H32">
        <v>0.41407950399999999</v>
      </c>
      <c r="I32" t="s">
        <v>23</v>
      </c>
      <c r="J32" t="s">
        <v>23</v>
      </c>
      <c r="K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>
      <c r="A33" t="s">
        <v>176</v>
      </c>
      <c r="B33" t="s">
        <v>143</v>
      </c>
      <c r="C33" t="s">
        <v>155</v>
      </c>
      <c r="D33" t="s">
        <v>156</v>
      </c>
      <c r="E33" t="s">
        <v>157</v>
      </c>
      <c r="F33" t="s">
        <v>158</v>
      </c>
      <c r="G33" t="s">
        <v>23</v>
      </c>
      <c r="H33">
        <v>0.45096026099999997</v>
      </c>
      <c r="I33" t="s">
        <v>23</v>
      </c>
      <c r="J33" t="s">
        <v>23</v>
      </c>
      <c r="K33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>
      <c r="A34" t="s">
        <v>177</v>
      </c>
      <c r="B34" t="s">
        <v>143</v>
      </c>
      <c r="C34" t="s">
        <v>144</v>
      </c>
      <c r="D34" t="s">
        <v>145</v>
      </c>
      <c r="E34" t="s">
        <v>146</v>
      </c>
      <c r="F34" t="s">
        <v>178</v>
      </c>
      <c r="G34" t="s">
        <v>23</v>
      </c>
      <c r="H34" t="s">
        <v>23</v>
      </c>
      <c r="I34">
        <v>0.427181223</v>
      </c>
      <c r="J34" t="s">
        <v>23</v>
      </c>
      <c r="K3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>
      <c r="A35" t="s">
        <v>179</v>
      </c>
      <c r="B35" t="s">
        <v>143</v>
      </c>
      <c r="C35" t="s">
        <v>144</v>
      </c>
      <c r="D35" t="s">
        <v>180</v>
      </c>
      <c r="E35" t="s">
        <v>181</v>
      </c>
      <c r="F35" t="s">
        <v>182</v>
      </c>
      <c r="G35" t="s">
        <v>23</v>
      </c>
      <c r="H35" t="s">
        <v>23</v>
      </c>
      <c r="I35" t="s">
        <v>23</v>
      </c>
      <c r="J35">
        <v>1.586858286</v>
      </c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>
      <c r="A36" t="s">
        <v>187</v>
      </c>
      <c r="B36" t="s">
        <v>143</v>
      </c>
      <c r="C36" t="s">
        <v>144</v>
      </c>
      <c r="D36" t="s">
        <v>180</v>
      </c>
      <c r="E36" t="s">
        <v>181</v>
      </c>
      <c r="F36" t="s">
        <v>182</v>
      </c>
      <c r="G36" t="s">
        <v>23</v>
      </c>
      <c r="H36" t="s">
        <v>23</v>
      </c>
      <c r="I36">
        <v>0.60729945399999996</v>
      </c>
      <c r="J36" t="s">
        <v>23</v>
      </c>
      <c r="K36">
        <f t="shared" si="0"/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>
      <c r="A37" t="s">
        <v>192</v>
      </c>
      <c r="B37" t="s">
        <v>143</v>
      </c>
      <c r="C37" t="s">
        <v>155</v>
      </c>
      <c r="D37" t="s">
        <v>163</v>
      </c>
      <c r="E37" t="s">
        <v>164</v>
      </c>
      <c r="F37" t="s">
        <v>193</v>
      </c>
      <c r="G37" t="s">
        <v>23</v>
      </c>
      <c r="H37">
        <v>1.1985182160000001</v>
      </c>
      <c r="I37" t="s">
        <v>23</v>
      </c>
      <c r="J37" t="s">
        <v>23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>
      <c r="A38" t="s">
        <v>194</v>
      </c>
      <c r="B38" t="s">
        <v>143</v>
      </c>
      <c r="C38" t="s">
        <v>155</v>
      </c>
      <c r="D38" t="s">
        <v>156</v>
      </c>
      <c r="E38" t="s">
        <v>157</v>
      </c>
      <c r="F38" t="s">
        <v>195</v>
      </c>
      <c r="G38" t="s">
        <v>23</v>
      </c>
      <c r="H38" t="s">
        <v>23</v>
      </c>
      <c r="I38" t="s">
        <v>23</v>
      </c>
      <c r="J38">
        <v>0.65378693799999998</v>
      </c>
      <c r="K38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>
      <c r="A39" t="s">
        <v>196</v>
      </c>
      <c r="B39" t="s">
        <v>143</v>
      </c>
      <c r="C39" t="s">
        <v>144</v>
      </c>
      <c r="D39" t="s">
        <v>184</v>
      </c>
      <c r="E39" t="s">
        <v>185</v>
      </c>
      <c r="F39" t="s">
        <v>186</v>
      </c>
      <c r="G39">
        <v>0.63781257400000002</v>
      </c>
      <c r="H39" t="s">
        <v>23</v>
      </c>
      <c r="I39" t="s">
        <v>23</v>
      </c>
      <c r="J39">
        <v>1.06474314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1</v>
      </c>
      <c r="P39">
        <f t="shared" si="5"/>
        <v>0</v>
      </c>
    </row>
    <row r="40" spans="1:16">
      <c r="A40" t="s">
        <v>197</v>
      </c>
      <c r="B40" t="s">
        <v>143</v>
      </c>
      <c r="C40" t="s">
        <v>144</v>
      </c>
      <c r="D40" t="s">
        <v>198</v>
      </c>
      <c r="E40" t="s">
        <v>199</v>
      </c>
      <c r="F40" t="s">
        <v>147</v>
      </c>
      <c r="G40" t="s">
        <v>23</v>
      </c>
      <c r="H40" t="s">
        <v>23</v>
      </c>
      <c r="I40">
        <v>0.60729945399999996</v>
      </c>
      <c r="J40" t="s">
        <v>23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>
      <c r="A41" t="s">
        <v>236</v>
      </c>
      <c r="B41" t="s">
        <v>219</v>
      </c>
      <c r="C41" t="s">
        <v>225</v>
      </c>
      <c r="D41" t="s">
        <v>237</v>
      </c>
      <c r="E41" t="s">
        <v>238</v>
      </c>
      <c r="F41" t="s">
        <v>239</v>
      </c>
      <c r="G41" t="s">
        <v>23</v>
      </c>
      <c r="H41" t="s">
        <v>23</v>
      </c>
      <c r="I41" t="s">
        <v>23</v>
      </c>
      <c r="J41">
        <v>1.462337789</v>
      </c>
      <c r="K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>
      <c r="A42" t="s">
        <v>240</v>
      </c>
      <c r="B42" t="s">
        <v>219</v>
      </c>
      <c r="C42" t="s">
        <v>225</v>
      </c>
      <c r="D42" t="s">
        <v>241</v>
      </c>
      <c r="E42" t="s">
        <v>242</v>
      </c>
      <c r="F42" t="s">
        <v>243</v>
      </c>
      <c r="G42">
        <v>0.7387608</v>
      </c>
      <c r="H42" t="s">
        <v>23</v>
      </c>
      <c r="I42" t="s">
        <v>23</v>
      </c>
      <c r="J42" t="s">
        <v>23</v>
      </c>
      <c r="K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>
      <c r="A43" t="s">
        <v>252</v>
      </c>
      <c r="B43" t="s">
        <v>219</v>
      </c>
      <c r="C43" t="s">
        <v>220</v>
      </c>
      <c r="D43" t="s">
        <v>253</v>
      </c>
      <c r="E43" t="s">
        <v>254</v>
      </c>
      <c r="F43" t="s">
        <v>255</v>
      </c>
      <c r="G43">
        <v>0.33870685699999997</v>
      </c>
      <c r="H43" t="s">
        <v>23</v>
      </c>
      <c r="I43" t="s">
        <v>23</v>
      </c>
      <c r="J43" t="s">
        <v>23</v>
      </c>
      <c r="K43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>
      <c r="A44" t="s">
        <v>263</v>
      </c>
      <c r="B44" t="s">
        <v>219</v>
      </c>
      <c r="C44" t="s">
        <v>220</v>
      </c>
      <c r="D44" t="s">
        <v>230</v>
      </c>
      <c r="E44" t="s">
        <v>231</v>
      </c>
      <c r="F44" t="s">
        <v>232</v>
      </c>
      <c r="G44" t="s">
        <v>23</v>
      </c>
      <c r="H44" t="s">
        <v>23</v>
      </c>
      <c r="I44" t="s">
        <v>23</v>
      </c>
      <c r="J44">
        <v>0.38502824499999999</v>
      </c>
      <c r="K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>
      <c r="A45" t="s">
        <v>264</v>
      </c>
      <c r="B45" t="s">
        <v>219</v>
      </c>
      <c r="C45" t="s">
        <v>220</v>
      </c>
      <c r="D45" t="s">
        <v>265</v>
      </c>
      <c r="E45" t="s">
        <v>266</v>
      </c>
      <c r="F45" t="s">
        <v>267</v>
      </c>
      <c r="G45" t="s">
        <v>23</v>
      </c>
      <c r="H45" t="s">
        <v>23</v>
      </c>
      <c r="I45" t="s">
        <v>23</v>
      </c>
      <c r="J45">
        <v>1.038869915</v>
      </c>
      <c r="K45">
        <f t="shared" si="0"/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>
      <c r="A46" t="s">
        <v>272</v>
      </c>
      <c r="B46" t="s">
        <v>219</v>
      </c>
      <c r="C46" t="s">
        <v>220</v>
      </c>
      <c r="D46" t="s">
        <v>230</v>
      </c>
      <c r="E46" t="s">
        <v>273</v>
      </c>
      <c r="F46" t="s">
        <v>274</v>
      </c>
      <c r="G46">
        <v>0.20559080800000001</v>
      </c>
      <c r="H46" t="s">
        <v>23</v>
      </c>
      <c r="I46" t="s">
        <v>23</v>
      </c>
      <c r="J46">
        <v>0.26928689900000002</v>
      </c>
      <c r="K46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1</v>
      </c>
      <c r="P46">
        <f t="shared" si="5"/>
        <v>0</v>
      </c>
    </row>
    <row r="47" spans="1:16">
      <c r="A47" t="s">
        <v>276</v>
      </c>
      <c r="B47" t="s">
        <v>219</v>
      </c>
      <c r="C47" t="s">
        <v>225</v>
      </c>
      <c r="D47" t="s">
        <v>245</v>
      </c>
      <c r="E47" t="s">
        <v>246</v>
      </c>
      <c r="F47" t="s">
        <v>277</v>
      </c>
      <c r="G47" t="s">
        <v>23</v>
      </c>
      <c r="H47">
        <v>0.41407950399999999</v>
      </c>
      <c r="I47" t="s">
        <v>23</v>
      </c>
      <c r="J47" t="s">
        <v>23</v>
      </c>
      <c r="K47">
        <f t="shared" si="0"/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>
      <c r="A48" t="s">
        <v>278</v>
      </c>
      <c r="B48" t="s">
        <v>219</v>
      </c>
      <c r="C48" t="s">
        <v>220</v>
      </c>
      <c r="D48" t="s">
        <v>265</v>
      </c>
      <c r="E48" t="s">
        <v>279</v>
      </c>
      <c r="F48" t="s">
        <v>280</v>
      </c>
      <c r="G48" t="s">
        <v>23</v>
      </c>
      <c r="H48" t="s">
        <v>23</v>
      </c>
      <c r="I48">
        <v>0.90362973000000002</v>
      </c>
      <c r="J48" t="s">
        <v>23</v>
      </c>
      <c r="K48">
        <f t="shared" si="0"/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>
      <c r="A49" t="s">
        <v>284</v>
      </c>
      <c r="B49" t="s">
        <v>219</v>
      </c>
      <c r="C49" t="s">
        <v>225</v>
      </c>
      <c r="D49" t="s">
        <v>226</v>
      </c>
      <c r="E49" t="s">
        <v>227</v>
      </c>
      <c r="F49" t="s">
        <v>262</v>
      </c>
      <c r="G49" t="s">
        <v>23</v>
      </c>
      <c r="H49" t="s">
        <v>23</v>
      </c>
      <c r="I49">
        <v>0.80839233499999996</v>
      </c>
      <c r="J49">
        <v>1.530572507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>
      <c r="A50" t="s">
        <v>287</v>
      </c>
      <c r="B50" t="s">
        <v>219</v>
      </c>
      <c r="C50" t="s">
        <v>225</v>
      </c>
      <c r="D50" t="s">
        <v>226</v>
      </c>
      <c r="E50" t="s">
        <v>227</v>
      </c>
      <c r="F50" t="s">
        <v>288</v>
      </c>
      <c r="G50" t="s">
        <v>23</v>
      </c>
      <c r="H50">
        <v>0.56487057100000004</v>
      </c>
      <c r="I50">
        <v>0.56732205099999999</v>
      </c>
      <c r="J50" t="s">
        <v>23</v>
      </c>
      <c r="K50">
        <f t="shared" si="0"/>
        <v>0</v>
      </c>
      <c r="L50">
        <f t="shared" si="1"/>
        <v>1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>
      <c r="A51" t="s">
        <v>293</v>
      </c>
      <c r="B51" t="s">
        <v>219</v>
      </c>
      <c r="C51" t="s">
        <v>225</v>
      </c>
      <c r="D51" t="s">
        <v>249</v>
      </c>
      <c r="E51" t="s">
        <v>291</v>
      </c>
      <c r="F51" t="s">
        <v>292</v>
      </c>
      <c r="G51" t="s">
        <v>23</v>
      </c>
      <c r="H51">
        <v>0.63188491000000002</v>
      </c>
      <c r="I51" t="s">
        <v>23</v>
      </c>
      <c r="J51" t="s">
        <v>23</v>
      </c>
      <c r="K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>
      <c r="A52" t="s">
        <v>298</v>
      </c>
      <c r="B52" t="s">
        <v>219</v>
      </c>
      <c r="C52" t="s">
        <v>220</v>
      </c>
      <c r="D52" t="s">
        <v>221</v>
      </c>
      <c r="E52" t="s">
        <v>222</v>
      </c>
      <c r="F52" t="s">
        <v>251</v>
      </c>
      <c r="G52" t="s">
        <v>23</v>
      </c>
      <c r="H52">
        <v>0.41407950399999999</v>
      </c>
      <c r="I52" t="s">
        <v>23</v>
      </c>
      <c r="J52" t="s">
        <v>23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>
      <c r="A53" t="s">
        <v>303</v>
      </c>
      <c r="B53" t="s">
        <v>219</v>
      </c>
      <c r="C53" t="s">
        <v>220</v>
      </c>
      <c r="D53" t="s">
        <v>230</v>
      </c>
      <c r="E53" t="s">
        <v>231</v>
      </c>
      <c r="F53" t="s">
        <v>232</v>
      </c>
      <c r="G53" t="s">
        <v>23</v>
      </c>
      <c r="H53">
        <v>0.45794302799999997</v>
      </c>
      <c r="I53" t="s">
        <v>23</v>
      </c>
      <c r="J53" t="s">
        <v>23</v>
      </c>
      <c r="K53">
        <f t="shared" si="0"/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>
      <c r="A54" s="1" t="s">
        <v>304</v>
      </c>
      <c r="B54" t="s">
        <v>219</v>
      </c>
      <c r="C54" t="s">
        <v>225</v>
      </c>
      <c r="D54" t="s">
        <v>305</v>
      </c>
      <c r="E54" t="s">
        <v>306</v>
      </c>
      <c r="F54" t="s">
        <v>307</v>
      </c>
      <c r="G54" t="s">
        <v>23</v>
      </c>
      <c r="H54">
        <v>0.39895093199999998</v>
      </c>
      <c r="I54" t="s">
        <v>23</v>
      </c>
      <c r="J54" t="s">
        <v>23</v>
      </c>
      <c r="K54">
        <f t="shared" si="0"/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</row>
    <row r="55" spans="1:16">
      <c r="A55" t="s">
        <v>308</v>
      </c>
      <c r="B55" t="s">
        <v>219</v>
      </c>
      <c r="C55" t="s">
        <v>225</v>
      </c>
      <c r="D55" t="s">
        <v>249</v>
      </c>
      <c r="E55" t="s">
        <v>309</v>
      </c>
      <c r="F55" t="s">
        <v>310</v>
      </c>
      <c r="G55" t="s">
        <v>23</v>
      </c>
      <c r="H55">
        <v>0.56487057100000004</v>
      </c>
      <c r="I55" t="s">
        <v>23</v>
      </c>
      <c r="J55" t="s">
        <v>23</v>
      </c>
      <c r="K55">
        <f t="shared" si="0"/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>
      <c r="A56" t="s">
        <v>313</v>
      </c>
      <c r="B56" t="s">
        <v>219</v>
      </c>
      <c r="C56" t="s">
        <v>220</v>
      </c>
      <c r="D56" t="s">
        <v>221</v>
      </c>
      <c r="E56" t="s">
        <v>222</v>
      </c>
      <c r="F56" t="s">
        <v>223</v>
      </c>
      <c r="G56" t="s">
        <v>23</v>
      </c>
      <c r="H56" t="s">
        <v>23</v>
      </c>
      <c r="I56" t="s">
        <v>23</v>
      </c>
      <c r="J56">
        <v>0.18135664200000001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</row>
    <row r="57" spans="1:16">
      <c r="A57" t="s">
        <v>315</v>
      </c>
      <c r="B57" t="s">
        <v>219</v>
      </c>
      <c r="C57" t="s">
        <v>220</v>
      </c>
      <c r="D57" t="s">
        <v>230</v>
      </c>
      <c r="E57" t="s">
        <v>231</v>
      </c>
      <c r="F57" t="s">
        <v>232</v>
      </c>
      <c r="G57">
        <v>0.61675455000000001</v>
      </c>
      <c r="H57">
        <v>0.227018198</v>
      </c>
      <c r="I57">
        <v>0.175243175</v>
      </c>
      <c r="J57" t="s">
        <v>23</v>
      </c>
      <c r="K57" t="s">
        <v>483</v>
      </c>
      <c r="L57">
        <v>0</v>
      </c>
      <c r="M57">
        <f t="shared" si="2"/>
        <v>0</v>
      </c>
      <c r="N57">
        <v>0</v>
      </c>
      <c r="O57">
        <f t="shared" si="4"/>
        <v>0</v>
      </c>
      <c r="P57">
        <f t="shared" si="5"/>
        <v>0</v>
      </c>
    </row>
    <row r="58" spans="1:16">
      <c r="A58" t="s">
        <v>316</v>
      </c>
      <c r="B58" t="s">
        <v>219</v>
      </c>
      <c r="C58" t="s">
        <v>220</v>
      </c>
      <c r="D58" t="s">
        <v>253</v>
      </c>
      <c r="E58" t="s">
        <v>254</v>
      </c>
      <c r="F58" t="s">
        <v>255</v>
      </c>
      <c r="G58">
        <v>0.47186498700000001</v>
      </c>
      <c r="H58" t="s">
        <v>23</v>
      </c>
      <c r="I58" t="s">
        <v>23</v>
      </c>
      <c r="J58" t="s">
        <v>23</v>
      </c>
      <c r="K58">
        <f t="shared" si="0"/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>
      <c r="A59" t="s">
        <v>317</v>
      </c>
      <c r="B59" t="s">
        <v>219</v>
      </c>
      <c r="C59" t="s">
        <v>220</v>
      </c>
      <c r="D59" t="s">
        <v>230</v>
      </c>
      <c r="E59" t="s">
        <v>318</v>
      </c>
      <c r="F59" t="s">
        <v>319</v>
      </c>
      <c r="G59" t="s">
        <v>23</v>
      </c>
      <c r="H59">
        <v>0.90698884400000002</v>
      </c>
      <c r="I59" t="s">
        <v>23</v>
      </c>
      <c r="J59" t="s">
        <v>23</v>
      </c>
      <c r="K59">
        <f t="shared" si="0"/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>
      <c r="A60" t="s">
        <v>322</v>
      </c>
      <c r="B60" t="s">
        <v>219</v>
      </c>
      <c r="C60" t="s">
        <v>220</v>
      </c>
      <c r="D60" t="s">
        <v>265</v>
      </c>
      <c r="E60" t="s">
        <v>323</v>
      </c>
      <c r="F60" t="s">
        <v>324</v>
      </c>
      <c r="G60">
        <v>0.29776091300000002</v>
      </c>
      <c r="H60" t="s">
        <v>23</v>
      </c>
      <c r="I60" t="s">
        <v>23</v>
      </c>
      <c r="J60" t="s">
        <v>23</v>
      </c>
      <c r="K60">
        <f t="shared" si="0"/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</row>
    <row r="61" spans="1:16">
      <c r="A61" t="s">
        <v>325</v>
      </c>
      <c r="B61" t="s">
        <v>219</v>
      </c>
      <c r="C61" t="s">
        <v>220</v>
      </c>
      <c r="D61" t="s">
        <v>265</v>
      </c>
      <c r="E61" t="s">
        <v>266</v>
      </c>
      <c r="F61" t="s">
        <v>326</v>
      </c>
      <c r="G61" t="s">
        <v>23</v>
      </c>
      <c r="H61">
        <v>0.584589943</v>
      </c>
      <c r="I61">
        <v>0.446454346</v>
      </c>
      <c r="J61">
        <v>1.006681283</v>
      </c>
      <c r="K61" t="s">
        <v>483</v>
      </c>
      <c r="L61">
        <v>0</v>
      </c>
      <c r="M61">
        <v>0</v>
      </c>
      <c r="N61">
        <f t="shared" si="3"/>
        <v>0</v>
      </c>
      <c r="O61">
        <f t="shared" si="4"/>
        <v>0</v>
      </c>
      <c r="P61">
        <f t="shared" si="5"/>
        <v>1</v>
      </c>
    </row>
    <row r="62" spans="1:16">
      <c r="A62" t="s">
        <v>327</v>
      </c>
      <c r="B62" t="s">
        <v>219</v>
      </c>
      <c r="C62" t="s">
        <v>220</v>
      </c>
      <c r="D62" t="s">
        <v>253</v>
      </c>
      <c r="E62" t="s">
        <v>254</v>
      </c>
      <c r="F62" t="s">
        <v>255</v>
      </c>
      <c r="G62" t="s">
        <v>23</v>
      </c>
      <c r="H62" t="s">
        <v>23</v>
      </c>
      <c r="I62">
        <v>0.99840208500000005</v>
      </c>
      <c r="J62" t="s">
        <v>23</v>
      </c>
      <c r="K62">
        <f t="shared" si="0"/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>
      <c r="A63" t="s">
        <v>334</v>
      </c>
      <c r="B63" t="s">
        <v>219</v>
      </c>
      <c r="C63" t="s">
        <v>225</v>
      </c>
      <c r="D63" t="s">
        <v>249</v>
      </c>
      <c r="E63" t="s">
        <v>291</v>
      </c>
      <c r="F63" t="s">
        <v>335</v>
      </c>
      <c r="G63" t="s">
        <v>23</v>
      </c>
      <c r="H63" t="s">
        <v>23</v>
      </c>
      <c r="I63" t="s">
        <v>23</v>
      </c>
      <c r="J63">
        <v>0.49825813699999999</v>
      </c>
      <c r="K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>
      <c r="A64" t="s">
        <v>336</v>
      </c>
      <c r="B64" t="s">
        <v>219</v>
      </c>
      <c r="C64" t="s">
        <v>225</v>
      </c>
      <c r="D64" t="s">
        <v>249</v>
      </c>
      <c r="E64" t="s">
        <v>291</v>
      </c>
      <c r="F64" t="s">
        <v>337</v>
      </c>
      <c r="G64" t="s">
        <v>23</v>
      </c>
      <c r="H64">
        <v>0.33264941100000001</v>
      </c>
      <c r="I64" t="s">
        <v>23</v>
      </c>
      <c r="J64" t="s">
        <v>23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>
      <c r="A65" t="s">
        <v>338</v>
      </c>
      <c r="B65" t="s">
        <v>219</v>
      </c>
      <c r="C65" t="s">
        <v>220</v>
      </c>
      <c r="D65" t="s">
        <v>230</v>
      </c>
      <c r="E65" t="s">
        <v>231</v>
      </c>
      <c r="F65" t="s">
        <v>339</v>
      </c>
      <c r="G65">
        <v>0.48631429599999998</v>
      </c>
      <c r="H65" t="s">
        <v>23</v>
      </c>
      <c r="I65" t="s">
        <v>23</v>
      </c>
      <c r="J65" t="s">
        <v>23</v>
      </c>
      <c r="K65">
        <f t="shared" si="0"/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>
      <c r="A66" t="s">
        <v>341</v>
      </c>
      <c r="B66" t="s">
        <v>219</v>
      </c>
      <c r="C66" t="s">
        <v>220</v>
      </c>
      <c r="D66" t="s">
        <v>230</v>
      </c>
      <c r="E66" t="s">
        <v>231</v>
      </c>
      <c r="F66" t="s">
        <v>232</v>
      </c>
      <c r="G66" t="s">
        <v>23</v>
      </c>
      <c r="H66">
        <v>0.43230526000000002</v>
      </c>
      <c r="I66" t="s">
        <v>23</v>
      </c>
      <c r="J66" t="s">
        <v>23</v>
      </c>
      <c r="K66">
        <f t="shared" si="0"/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>
      <c r="A67" t="s">
        <v>342</v>
      </c>
      <c r="B67" t="s">
        <v>219</v>
      </c>
      <c r="C67" t="s">
        <v>220</v>
      </c>
      <c r="D67" t="s">
        <v>265</v>
      </c>
      <c r="E67" t="s">
        <v>343</v>
      </c>
      <c r="F67" t="s">
        <v>344</v>
      </c>
      <c r="G67">
        <v>0.52706081400000004</v>
      </c>
      <c r="H67">
        <v>0.509491162</v>
      </c>
      <c r="I67" t="s">
        <v>23</v>
      </c>
      <c r="J67" t="s">
        <v>23</v>
      </c>
      <c r="K67">
        <f t="shared" ref="K67:K97" si="6">IF(AND(G67&lt;&gt;"NA",H67&lt;&gt;"NA"),1,0)</f>
        <v>1</v>
      </c>
      <c r="L67">
        <f t="shared" ref="L67:L97" si="7">IF(AND(H67&lt;&gt;"NA",I67&lt;&gt;"NA"),1,0)</f>
        <v>0</v>
      </c>
      <c r="M67">
        <f t="shared" ref="M67:M97" si="8">IF(AND(I67&lt;&gt;"NA",J67&lt;&gt;"NA"),1,0)</f>
        <v>0</v>
      </c>
      <c r="N67">
        <f t="shared" ref="N67:N97" si="9">IF(AND(G67&lt;&gt;"NA",I67&lt;&gt;"NA"),1,0)</f>
        <v>0</v>
      </c>
      <c r="O67">
        <f t="shared" ref="O67:O97" si="10">IF(AND(G67&lt;&gt;"NA",J67&lt;&gt;"NA"),1,0)</f>
        <v>0</v>
      </c>
      <c r="P67">
        <f t="shared" ref="P67:P97" si="11">IF(AND(H67&lt;&gt;"NA",J67&lt;&gt;"NA"),1,0)</f>
        <v>0</v>
      </c>
    </row>
    <row r="68" spans="1:16">
      <c r="A68" t="s">
        <v>345</v>
      </c>
      <c r="B68" t="s">
        <v>219</v>
      </c>
      <c r="C68" t="s">
        <v>225</v>
      </c>
      <c r="D68" t="s">
        <v>245</v>
      </c>
      <c r="E68" t="s">
        <v>246</v>
      </c>
      <c r="F68" t="s">
        <v>247</v>
      </c>
      <c r="G68">
        <v>0.27190842399999998</v>
      </c>
      <c r="H68" t="s">
        <v>23</v>
      </c>
      <c r="I68" t="s">
        <v>23</v>
      </c>
      <c r="J68">
        <v>1.06474314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1</v>
      </c>
      <c r="P68">
        <f t="shared" si="11"/>
        <v>0</v>
      </c>
    </row>
    <row r="69" spans="1:16">
      <c r="A69" t="s">
        <v>348</v>
      </c>
      <c r="B69" t="s">
        <v>219</v>
      </c>
      <c r="C69" t="s">
        <v>225</v>
      </c>
      <c r="D69" t="s">
        <v>305</v>
      </c>
      <c r="E69" t="s">
        <v>306</v>
      </c>
      <c r="F69" t="s">
        <v>349</v>
      </c>
      <c r="G69" t="s">
        <v>23</v>
      </c>
      <c r="H69">
        <v>0.50324819700000001</v>
      </c>
      <c r="I69" t="s">
        <v>23</v>
      </c>
      <c r="J69" t="s">
        <v>23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</row>
    <row r="70" spans="1:16">
      <c r="A70" t="s">
        <v>350</v>
      </c>
      <c r="B70" t="s">
        <v>219</v>
      </c>
      <c r="C70" t="s">
        <v>225</v>
      </c>
      <c r="D70" t="s">
        <v>249</v>
      </c>
      <c r="E70" t="s">
        <v>250</v>
      </c>
      <c r="F70" t="s">
        <v>351</v>
      </c>
      <c r="G70" t="s">
        <v>23</v>
      </c>
      <c r="H70" t="s">
        <v>23</v>
      </c>
      <c r="I70">
        <v>0.68304363000000001</v>
      </c>
      <c r="J70" t="s">
        <v>23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</row>
    <row r="71" spans="1:16">
      <c r="A71" t="s">
        <v>352</v>
      </c>
      <c r="B71" t="s">
        <v>219</v>
      </c>
      <c r="C71" t="s">
        <v>220</v>
      </c>
      <c r="D71" t="s">
        <v>253</v>
      </c>
      <c r="E71" t="s">
        <v>282</v>
      </c>
      <c r="F71" t="s">
        <v>353</v>
      </c>
      <c r="G71" t="s">
        <v>23</v>
      </c>
      <c r="H71" t="s">
        <v>23</v>
      </c>
      <c r="I71" t="s">
        <v>23</v>
      </c>
      <c r="J71">
        <v>0.35089501499999998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</row>
    <row r="72" spans="1:16">
      <c r="A72" t="s">
        <v>356</v>
      </c>
      <c r="B72" t="s">
        <v>219</v>
      </c>
      <c r="C72" t="s">
        <v>225</v>
      </c>
      <c r="D72" t="s">
        <v>226</v>
      </c>
      <c r="E72" t="s">
        <v>227</v>
      </c>
      <c r="F72" t="s">
        <v>262</v>
      </c>
      <c r="G72" t="s">
        <v>23</v>
      </c>
      <c r="H72">
        <v>1.1985182160000001</v>
      </c>
      <c r="I72" t="s">
        <v>23</v>
      </c>
      <c r="J72" t="s">
        <v>23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</row>
    <row r="73" spans="1:16">
      <c r="A73" t="s">
        <v>358</v>
      </c>
      <c r="B73" t="s">
        <v>219</v>
      </c>
      <c r="C73" t="s">
        <v>220</v>
      </c>
      <c r="D73" t="s">
        <v>265</v>
      </c>
      <c r="E73" t="s">
        <v>266</v>
      </c>
      <c r="F73" t="s">
        <v>359</v>
      </c>
      <c r="G73" t="s">
        <v>23</v>
      </c>
      <c r="H73">
        <v>0.40810719400000001</v>
      </c>
      <c r="I73" t="s">
        <v>23</v>
      </c>
      <c r="J73" t="s">
        <v>23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</row>
    <row r="74" spans="1:16">
      <c r="A74" t="s">
        <v>374</v>
      </c>
      <c r="B74" t="s">
        <v>219</v>
      </c>
      <c r="C74" t="s">
        <v>220</v>
      </c>
      <c r="D74" t="s">
        <v>265</v>
      </c>
      <c r="E74" t="s">
        <v>266</v>
      </c>
      <c r="F74" t="s">
        <v>269</v>
      </c>
      <c r="G74" t="s">
        <v>23</v>
      </c>
      <c r="H74" t="s">
        <v>23</v>
      </c>
      <c r="I74" t="s">
        <v>23</v>
      </c>
      <c r="J74">
        <v>0.46177474899999998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>
      <c r="A75" t="s">
        <v>375</v>
      </c>
      <c r="B75" t="s">
        <v>219</v>
      </c>
      <c r="C75" t="s">
        <v>220</v>
      </c>
      <c r="D75" t="s">
        <v>253</v>
      </c>
      <c r="E75" t="s">
        <v>254</v>
      </c>
      <c r="F75" t="s">
        <v>255</v>
      </c>
      <c r="G75" t="s">
        <v>23</v>
      </c>
      <c r="H75">
        <v>0.37580886899999999</v>
      </c>
      <c r="I75" t="s">
        <v>23</v>
      </c>
      <c r="J75" t="s">
        <v>23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>
      <c r="A76" t="s">
        <v>376</v>
      </c>
      <c r="B76" t="s">
        <v>219</v>
      </c>
      <c r="C76" t="s">
        <v>225</v>
      </c>
      <c r="D76" t="s">
        <v>305</v>
      </c>
      <c r="E76" t="s">
        <v>306</v>
      </c>
      <c r="F76" t="s">
        <v>307</v>
      </c>
      <c r="G76" t="s">
        <v>23</v>
      </c>
      <c r="H76" t="s">
        <v>23</v>
      </c>
      <c r="I76">
        <v>0.32043328999999998</v>
      </c>
      <c r="J76">
        <v>0.74394262700000002</v>
      </c>
      <c r="K76">
        <f t="shared" si="6"/>
        <v>0</v>
      </c>
      <c r="L76">
        <f t="shared" si="7"/>
        <v>0</v>
      </c>
      <c r="M76">
        <f t="shared" si="8"/>
        <v>1</v>
      </c>
      <c r="N76">
        <f t="shared" si="9"/>
        <v>0</v>
      </c>
      <c r="O76">
        <f t="shared" si="10"/>
        <v>0</v>
      </c>
      <c r="P76">
        <f t="shared" si="11"/>
        <v>0</v>
      </c>
    </row>
    <row r="77" spans="1:16">
      <c r="A77" t="s">
        <v>377</v>
      </c>
      <c r="B77" t="s">
        <v>219</v>
      </c>
      <c r="C77" t="s">
        <v>220</v>
      </c>
      <c r="D77" t="s">
        <v>230</v>
      </c>
      <c r="E77" t="s">
        <v>231</v>
      </c>
      <c r="F77" t="s">
        <v>378</v>
      </c>
      <c r="G77">
        <v>0.63221798799999995</v>
      </c>
      <c r="H77" t="s">
        <v>23</v>
      </c>
      <c r="I77" t="s">
        <v>23</v>
      </c>
      <c r="J77" t="s">
        <v>23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</row>
    <row r="78" spans="1:16">
      <c r="A78" t="s">
        <v>379</v>
      </c>
      <c r="B78" t="s">
        <v>219</v>
      </c>
      <c r="C78" t="s">
        <v>220</v>
      </c>
      <c r="D78" t="s">
        <v>230</v>
      </c>
      <c r="E78" t="s">
        <v>234</v>
      </c>
      <c r="F78" t="s">
        <v>380</v>
      </c>
      <c r="G78" t="s">
        <v>23</v>
      </c>
      <c r="H78" t="s">
        <v>23</v>
      </c>
      <c r="I78">
        <v>0.37075440300000001</v>
      </c>
      <c r="J78" t="s">
        <v>23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0</v>
      </c>
    </row>
    <row r="79" spans="1:16">
      <c r="A79" t="s">
        <v>386</v>
      </c>
      <c r="B79" t="s">
        <v>219</v>
      </c>
      <c r="C79" t="s">
        <v>225</v>
      </c>
      <c r="D79" t="s">
        <v>249</v>
      </c>
      <c r="E79" t="s">
        <v>291</v>
      </c>
      <c r="F79" t="s">
        <v>361</v>
      </c>
      <c r="G79" t="s">
        <v>23</v>
      </c>
      <c r="H79" t="s">
        <v>23</v>
      </c>
      <c r="I79">
        <v>0.65124793400000003</v>
      </c>
      <c r="J79" t="s">
        <v>23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0</v>
      </c>
    </row>
    <row r="80" spans="1:16">
      <c r="A80" t="s">
        <v>390</v>
      </c>
      <c r="B80" t="s">
        <v>219</v>
      </c>
      <c r="C80" t="s">
        <v>225</v>
      </c>
      <c r="D80" t="s">
        <v>355</v>
      </c>
      <c r="E80" t="s">
        <v>355</v>
      </c>
      <c r="F80" t="s">
        <v>355</v>
      </c>
      <c r="G80" t="s">
        <v>23</v>
      </c>
      <c r="H80">
        <v>0.53629004899999999</v>
      </c>
      <c r="I80" t="s">
        <v>23</v>
      </c>
      <c r="J80" t="s">
        <v>23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0</v>
      </c>
    </row>
    <row r="81" spans="1:16">
      <c r="A81" t="s">
        <v>391</v>
      </c>
      <c r="B81" t="s">
        <v>219</v>
      </c>
      <c r="C81" t="s">
        <v>220</v>
      </c>
      <c r="D81" t="s">
        <v>230</v>
      </c>
      <c r="E81" t="s">
        <v>231</v>
      </c>
      <c r="F81" t="s">
        <v>339</v>
      </c>
      <c r="G81">
        <v>0.75364367099999996</v>
      </c>
      <c r="H81" t="s">
        <v>23</v>
      </c>
      <c r="I81" t="s">
        <v>23</v>
      </c>
      <c r="J81" t="s">
        <v>23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0</v>
      </c>
    </row>
    <row r="82" spans="1:16">
      <c r="A82" t="s">
        <v>394</v>
      </c>
      <c r="B82" t="s">
        <v>219</v>
      </c>
      <c r="C82" t="s">
        <v>220</v>
      </c>
      <c r="D82" t="s">
        <v>253</v>
      </c>
      <c r="E82" t="s">
        <v>282</v>
      </c>
      <c r="F82" t="s">
        <v>283</v>
      </c>
      <c r="G82" t="s">
        <v>23</v>
      </c>
      <c r="H82">
        <v>0.42251265599999999</v>
      </c>
      <c r="I82" t="s">
        <v>23</v>
      </c>
      <c r="J82">
        <v>1.120702536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1</v>
      </c>
    </row>
    <row r="83" spans="1:16">
      <c r="A83" t="s">
        <v>400</v>
      </c>
      <c r="B83" t="s">
        <v>219</v>
      </c>
      <c r="C83" t="s">
        <v>225</v>
      </c>
      <c r="D83" t="s">
        <v>249</v>
      </c>
      <c r="E83" t="s">
        <v>291</v>
      </c>
      <c r="F83" t="s">
        <v>292</v>
      </c>
      <c r="G83" t="s">
        <v>23</v>
      </c>
      <c r="H83" t="s">
        <v>23</v>
      </c>
      <c r="I83">
        <v>0.63369336399999998</v>
      </c>
      <c r="J83" t="s">
        <v>23</v>
      </c>
      <c r="K83">
        <f t="shared" si="6"/>
        <v>0</v>
      </c>
      <c r="L83">
        <f t="shared" si="7"/>
        <v>0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0</v>
      </c>
    </row>
    <row r="84" spans="1:16">
      <c r="A84" t="s">
        <v>401</v>
      </c>
      <c r="B84" t="s">
        <v>219</v>
      </c>
      <c r="C84" t="s">
        <v>220</v>
      </c>
      <c r="D84" t="s">
        <v>253</v>
      </c>
      <c r="E84" t="s">
        <v>254</v>
      </c>
      <c r="F84" t="s">
        <v>255</v>
      </c>
      <c r="G84">
        <v>0.37966757899999998</v>
      </c>
      <c r="H84" t="s">
        <v>23</v>
      </c>
      <c r="I84" t="s">
        <v>23</v>
      </c>
      <c r="J84" t="s">
        <v>23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</row>
    <row r="85" spans="1:16">
      <c r="A85" t="s">
        <v>407</v>
      </c>
      <c r="B85" t="s">
        <v>219</v>
      </c>
      <c r="C85" t="s">
        <v>225</v>
      </c>
      <c r="D85" t="s">
        <v>249</v>
      </c>
      <c r="E85" t="s">
        <v>250</v>
      </c>
      <c r="F85" t="s">
        <v>408</v>
      </c>
      <c r="G85" t="s">
        <v>23</v>
      </c>
      <c r="H85" t="s">
        <v>23</v>
      </c>
      <c r="I85">
        <v>0.40904423600000001</v>
      </c>
      <c r="J85">
        <v>1.586858286</v>
      </c>
      <c r="K85">
        <f t="shared" si="6"/>
        <v>0</v>
      </c>
      <c r="L85">
        <f t="shared" si="7"/>
        <v>0</v>
      </c>
      <c r="M85">
        <f t="shared" si="8"/>
        <v>1</v>
      </c>
      <c r="N85">
        <f t="shared" si="9"/>
        <v>0</v>
      </c>
      <c r="O85">
        <f t="shared" si="10"/>
        <v>0</v>
      </c>
      <c r="P85">
        <f t="shared" si="11"/>
        <v>0</v>
      </c>
    </row>
    <row r="86" spans="1:16">
      <c r="A86" t="s">
        <v>409</v>
      </c>
      <c r="B86" t="s">
        <v>219</v>
      </c>
      <c r="C86" t="s">
        <v>220</v>
      </c>
      <c r="D86" t="s">
        <v>230</v>
      </c>
      <c r="E86" t="s">
        <v>231</v>
      </c>
      <c r="F86" t="s">
        <v>410</v>
      </c>
      <c r="G86" t="s">
        <v>23</v>
      </c>
      <c r="H86" t="s">
        <v>23</v>
      </c>
      <c r="I86" t="s">
        <v>23</v>
      </c>
      <c r="J86">
        <v>0.563765878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</row>
    <row r="87" spans="1:16">
      <c r="A87" t="s">
        <v>411</v>
      </c>
      <c r="B87" t="s">
        <v>219</v>
      </c>
      <c r="C87" t="s">
        <v>220</v>
      </c>
      <c r="D87" t="s">
        <v>253</v>
      </c>
      <c r="E87" t="s">
        <v>282</v>
      </c>
      <c r="F87" t="s">
        <v>283</v>
      </c>
      <c r="G87" t="s">
        <v>23</v>
      </c>
      <c r="H87">
        <v>0.53127343199999999</v>
      </c>
      <c r="I87" t="s">
        <v>23</v>
      </c>
      <c r="J87" t="s">
        <v>23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</row>
    <row r="88" spans="1:16">
      <c r="A88" t="s">
        <v>412</v>
      </c>
      <c r="B88" t="s">
        <v>219</v>
      </c>
      <c r="C88" t="s">
        <v>220</v>
      </c>
      <c r="D88" t="s">
        <v>253</v>
      </c>
      <c r="E88" t="s">
        <v>282</v>
      </c>
      <c r="F88" t="s">
        <v>283</v>
      </c>
      <c r="G88" t="s">
        <v>23</v>
      </c>
      <c r="H88">
        <v>0.49869496299999999</v>
      </c>
      <c r="I88" t="s">
        <v>23</v>
      </c>
      <c r="J88" t="s">
        <v>23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0</v>
      </c>
    </row>
    <row r="89" spans="1:16">
      <c r="A89" t="s">
        <v>417</v>
      </c>
      <c r="B89" t="s">
        <v>219</v>
      </c>
      <c r="C89" t="s">
        <v>220</v>
      </c>
      <c r="D89" t="s">
        <v>221</v>
      </c>
      <c r="E89" t="s">
        <v>222</v>
      </c>
      <c r="F89" t="s">
        <v>418</v>
      </c>
      <c r="G89">
        <v>0.66002708099999996</v>
      </c>
      <c r="H89" t="s">
        <v>23</v>
      </c>
      <c r="I89" t="s">
        <v>23</v>
      </c>
      <c r="J89" t="s">
        <v>23</v>
      </c>
      <c r="K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</row>
    <row r="90" spans="1:16">
      <c r="A90" t="s">
        <v>419</v>
      </c>
      <c r="B90" t="s">
        <v>219</v>
      </c>
      <c r="C90" t="s">
        <v>225</v>
      </c>
      <c r="D90" t="s">
        <v>245</v>
      </c>
      <c r="E90" t="s">
        <v>246</v>
      </c>
      <c r="F90" t="s">
        <v>420</v>
      </c>
      <c r="G90" t="s">
        <v>23</v>
      </c>
      <c r="H90" t="s">
        <v>23</v>
      </c>
      <c r="I90" t="s">
        <v>23</v>
      </c>
      <c r="J90">
        <v>0.65378693799999998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0</v>
      </c>
    </row>
    <row r="91" spans="1:16">
      <c r="A91" t="s">
        <v>421</v>
      </c>
      <c r="B91" t="s">
        <v>219</v>
      </c>
      <c r="C91" t="s">
        <v>220</v>
      </c>
      <c r="D91" t="s">
        <v>230</v>
      </c>
      <c r="E91" t="s">
        <v>231</v>
      </c>
      <c r="F91" t="s">
        <v>393</v>
      </c>
      <c r="G91" t="s">
        <v>23</v>
      </c>
      <c r="H91" t="s">
        <v>23</v>
      </c>
      <c r="I91">
        <v>0.18884031900000001</v>
      </c>
      <c r="J91">
        <v>0.21706957900000001</v>
      </c>
      <c r="K91">
        <f t="shared" si="6"/>
        <v>0</v>
      </c>
      <c r="L91">
        <f t="shared" si="7"/>
        <v>0</v>
      </c>
      <c r="M91">
        <f t="shared" si="8"/>
        <v>1</v>
      </c>
      <c r="N91">
        <f t="shared" si="9"/>
        <v>0</v>
      </c>
      <c r="O91">
        <f t="shared" si="10"/>
        <v>0</v>
      </c>
      <c r="P91">
        <f t="shared" si="11"/>
        <v>0</v>
      </c>
    </row>
    <row r="92" spans="1:16">
      <c r="A92" t="s">
        <v>423</v>
      </c>
      <c r="B92" t="s">
        <v>219</v>
      </c>
      <c r="C92" t="s">
        <v>220</v>
      </c>
      <c r="D92" t="s">
        <v>221</v>
      </c>
      <c r="E92" t="s">
        <v>424</v>
      </c>
      <c r="F92" t="s">
        <v>425</v>
      </c>
      <c r="G92" t="s">
        <v>23</v>
      </c>
      <c r="H92">
        <v>0.47966136700000001</v>
      </c>
      <c r="I92" t="s">
        <v>23</v>
      </c>
      <c r="J92" t="s">
        <v>23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</row>
    <row r="93" spans="1:16">
      <c r="A93" t="s">
        <v>426</v>
      </c>
      <c r="B93" t="s">
        <v>219</v>
      </c>
      <c r="C93" t="s">
        <v>220</v>
      </c>
      <c r="D93" t="s">
        <v>230</v>
      </c>
      <c r="E93" t="s">
        <v>231</v>
      </c>
      <c r="F93" t="s">
        <v>427</v>
      </c>
      <c r="G93" t="s">
        <v>23</v>
      </c>
      <c r="H93">
        <v>0.493486918</v>
      </c>
      <c r="I93" t="s">
        <v>23</v>
      </c>
      <c r="J93" t="s">
        <v>23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0</v>
      </c>
    </row>
    <row r="94" spans="1:16">
      <c r="A94" t="s">
        <v>434</v>
      </c>
      <c r="B94" t="s">
        <v>219</v>
      </c>
      <c r="C94" t="s">
        <v>220</v>
      </c>
      <c r="D94" t="s">
        <v>253</v>
      </c>
      <c r="E94" t="s">
        <v>254</v>
      </c>
      <c r="F94" t="s">
        <v>255</v>
      </c>
      <c r="G94">
        <v>0.63576184700000005</v>
      </c>
      <c r="H94" t="s">
        <v>23</v>
      </c>
      <c r="I94" t="s">
        <v>23</v>
      </c>
      <c r="J94" t="s">
        <v>23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</row>
    <row r="95" spans="1:16">
      <c r="A95" t="s">
        <v>438</v>
      </c>
      <c r="B95" t="s">
        <v>219</v>
      </c>
      <c r="C95" t="s">
        <v>220</v>
      </c>
      <c r="D95" t="s">
        <v>230</v>
      </c>
      <c r="E95" t="s">
        <v>231</v>
      </c>
      <c r="F95" t="s">
        <v>232</v>
      </c>
      <c r="G95" t="s">
        <v>23</v>
      </c>
      <c r="H95">
        <v>0.45794302799999997</v>
      </c>
      <c r="I95" t="s">
        <v>23</v>
      </c>
      <c r="J95" t="s">
        <v>23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  <c r="O95">
        <f t="shared" si="10"/>
        <v>0</v>
      </c>
      <c r="P95">
        <f t="shared" si="11"/>
        <v>0</v>
      </c>
    </row>
    <row r="96" spans="1:16">
      <c r="A96" t="s">
        <v>439</v>
      </c>
      <c r="B96" t="s">
        <v>219</v>
      </c>
      <c r="C96" t="s">
        <v>220</v>
      </c>
      <c r="D96" t="s">
        <v>253</v>
      </c>
      <c r="E96" t="s">
        <v>282</v>
      </c>
      <c r="F96" t="s">
        <v>283</v>
      </c>
      <c r="G96" t="s">
        <v>23</v>
      </c>
      <c r="H96">
        <v>0.51445123400000003</v>
      </c>
      <c r="I96" t="s">
        <v>23</v>
      </c>
      <c r="J96" t="s">
        <v>23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</row>
    <row r="97" spans="1:16">
      <c r="A97" t="s">
        <v>446</v>
      </c>
      <c r="B97" t="s">
        <v>447</v>
      </c>
      <c r="C97" t="s">
        <v>448</v>
      </c>
      <c r="D97" t="s">
        <v>449</v>
      </c>
      <c r="E97" t="s">
        <v>450</v>
      </c>
      <c r="F97" t="s">
        <v>451</v>
      </c>
      <c r="G97" t="s">
        <v>23</v>
      </c>
      <c r="H97">
        <v>0.37064827</v>
      </c>
      <c r="I97" t="s">
        <v>23</v>
      </c>
      <c r="J97" t="s">
        <v>23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0</v>
      </c>
    </row>
    <row r="98" spans="1:16">
      <c r="K98">
        <f>SUM(K2:K97)</f>
        <v>1</v>
      </c>
      <c r="L98">
        <f t="shared" ref="L98:P98" si="12">SUM(L2:L97)</f>
        <v>1</v>
      </c>
      <c r="M98">
        <f t="shared" si="12"/>
        <v>7</v>
      </c>
      <c r="N98">
        <f t="shared" si="12"/>
        <v>1</v>
      </c>
      <c r="O98">
        <f t="shared" si="12"/>
        <v>5</v>
      </c>
      <c r="P98">
        <f t="shared" si="12"/>
        <v>3</v>
      </c>
    </row>
    <row r="99" spans="1:16">
      <c r="G99">
        <f>COUNTIFS(G2:G97,"&lt;&gt;NA",G2:G97,"&gt;0")</f>
        <v>23</v>
      </c>
      <c r="H99">
        <f>COUNTIFS(H2:H97,"&lt;&gt;NA",H2:H97,"&gt;0")</f>
        <v>42</v>
      </c>
      <c r="I99">
        <f>COUNTIFS(I2:I97,"&lt;&gt;NA",I2:I97,"&gt;0")</f>
        <v>22</v>
      </c>
      <c r="J99">
        <f>COUNTIFS(J2:J97,"&lt;&gt;NA",J2:J97,"&gt;0")</f>
        <v>30</v>
      </c>
    </row>
    <row r="100" spans="1:16">
      <c r="G100">
        <f>G99-SUM(K102,N102,O102,K107)</f>
        <v>15</v>
      </c>
      <c r="H100">
        <f>H99-SUM(K102,L102,P102,L107,K107)</f>
        <v>35</v>
      </c>
      <c r="I100">
        <f>I99-SUM(L102,M102,N102,K107,L107)</f>
        <v>11</v>
      </c>
      <c r="J100">
        <f>J99-SUM(M102,O102,P102,L107)</f>
        <v>14</v>
      </c>
    </row>
    <row r="101" spans="1:16">
      <c r="K101" t="s">
        <v>484</v>
      </c>
      <c r="L101" t="s">
        <v>485</v>
      </c>
      <c r="M101" t="s">
        <v>486</v>
      </c>
      <c r="N101" t="s">
        <v>488</v>
      </c>
      <c r="O101" t="s">
        <v>487</v>
      </c>
      <c r="P101" t="s">
        <v>489</v>
      </c>
    </row>
    <row r="102" spans="1:16">
      <c r="F102" t="s">
        <v>492</v>
      </c>
      <c r="G102">
        <f>35+15</f>
        <v>50</v>
      </c>
      <c r="H102">
        <f>11/96</f>
        <v>0.11458333333333333</v>
      </c>
      <c r="I102">
        <f>14/96</f>
        <v>0.14583333333333334</v>
      </c>
      <c r="K102">
        <v>1</v>
      </c>
      <c r="L102">
        <v>1</v>
      </c>
      <c r="M102">
        <v>7</v>
      </c>
      <c r="N102">
        <v>1</v>
      </c>
      <c r="O102">
        <v>5</v>
      </c>
      <c r="P102">
        <v>3</v>
      </c>
    </row>
    <row r="103" spans="1:16">
      <c r="G103">
        <f>50/96</f>
        <v>0.52083333333333337</v>
      </c>
    </row>
    <row r="104" spans="1:16">
      <c r="G104" t="s">
        <v>493</v>
      </c>
      <c r="H104">
        <v>52</v>
      </c>
      <c r="O104">
        <v>18</v>
      </c>
    </row>
    <row r="105" spans="1:16">
      <c r="G105" t="s">
        <v>494</v>
      </c>
      <c r="H105">
        <v>11</v>
      </c>
    </row>
    <row r="106" spans="1:16">
      <c r="G106" t="s">
        <v>495</v>
      </c>
      <c r="H106">
        <v>14</v>
      </c>
      <c r="K106" t="s">
        <v>490</v>
      </c>
      <c r="L106" t="s">
        <v>491</v>
      </c>
    </row>
    <row r="107" spans="1:16">
      <c r="K107">
        <v>1</v>
      </c>
      <c r="L107">
        <v>1</v>
      </c>
    </row>
    <row r="108" spans="1:16">
      <c r="H108">
        <f>18/96</f>
        <v>0.1875</v>
      </c>
    </row>
    <row r="114" spans="7:10">
      <c r="G114">
        <v>52</v>
      </c>
      <c r="H114">
        <v>12</v>
      </c>
      <c r="I114">
        <v>15</v>
      </c>
      <c r="J114">
        <v>19</v>
      </c>
    </row>
    <row r="115" spans="7:10">
      <c r="G115">
        <f>SUM(G114:J114)</f>
        <v>98</v>
      </c>
    </row>
    <row r="116" spans="7:10">
      <c r="G116">
        <f>2/96</f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pivot_count_sign</vt:lpstr>
      <vt:lpstr>just positive 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Arellano</cp:lastModifiedBy>
  <dcterms:created xsi:type="dcterms:W3CDTF">2025-07-18T03:12:19Z</dcterms:created>
  <dcterms:modified xsi:type="dcterms:W3CDTF">2025-07-21T21:41:43Z</dcterms:modified>
</cp:coreProperties>
</file>