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2255" windowHeight="10365"/>
  </bookViews>
  <sheets>
    <sheet name="City Weather" sheetId="3" r:id="rId1"/>
  </sheets>
  <calcPr calcId="144525"/>
</workbook>
</file>

<file path=xl/calcChain.xml><?xml version="1.0" encoding="utf-8"?>
<calcChain xmlns="http://schemas.openxmlformats.org/spreadsheetml/2006/main">
  <c r="E35" i="3" l="1"/>
  <c r="E36" i="3"/>
  <c r="AI21" i="3" l="1"/>
  <c r="AJ21" i="3" s="1" a="1"/>
  <c r="AJ21" i="3" s="1"/>
  <c r="AI18" i="3"/>
  <c r="AJ18" i="3" a="1"/>
  <c r="AJ18" i="3" s="1"/>
  <c r="AI19" i="3"/>
  <c r="AJ19" i="3" s="1" a="1"/>
  <c r="AJ19" i="3" s="1"/>
  <c r="AI20" i="3"/>
  <c r="AJ20" i="3" a="1"/>
  <c r="AJ20" i="3" s="1"/>
  <c r="AI17" i="3"/>
  <c r="AJ17" i="3" s="1" a="1"/>
  <c r="AJ17" i="3" s="1"/>
  <c r="AI16" i="3"/>
  <c r="AJ16" i="3" a="1"/>
  <c r="AJ16" i="3" s="1"/>
  <c r="AI15" i="3"/>
  <c r="AJ15" i="3" s="1" a="1"/>
  <c r="AJ15" i="3" s="1"/>
  <c r="AI6" i="3"/>
  <c r="AJ6" i="3" s="1" a="1"/>
  <c r="AJ6" i="3" s="1"/>
  <c r="AI7" i="3"/>
  <c r="AJ7" i="3" s="1" a="1"/>
  <c r="AJ7" i="3" s="1"/>
  <c r="AI8" i="3"/>
  <c r="AI9" i="3"/>
  <c r="AJ9" i="3" s="1" a="1"/>
  <c r="AJ9" i="3" s="1"/>
  <c r="AI10" i="3"/>
  <c r="AJ10" i="3" s="1" a="1"/>
  <c r="AJ10" i="3" s="1"/>
  <c r="AI11" i="3"/>
  <c r="AI12" i="3"/>
  <c r="AJ12" i="3" s="1" a="1"/>
  <c r="AJ12" i="3" s="1"/>
  <c r="AI13" i="3"/>
  <c r="AJ13" i="3" s="1" a="1"/>
  <c r="AJ13" i="3" s="1"/>
  <c r="AI5" i="3"/>
  <c r="AI4" i="3"/>
  <c r="AJ4" i="3" s="1" a="1"/>
  <c r="AJ4" i="3" s="1"/>
  <c r="F3" i="3"/>
  <c r="X3" i="3"/>
  <c r="Y3" i="3" s="1"/>
  <c r="Z3" i="3" s="1"/>
  <c r="AA3" i="3" s="1"/>
  <c r="AB3" i="3" s="1"/>
  <c r="AC3" i="3" s="1"/>
  <c r="AD3" i="3" s="1"/>
  <c r="AE3" i="3" s="1"/>
  <c r="AF3" i="3" s="1"/>
  <c r="AG3" i="3" s="1"/>
  <c r="AH3" i="3" s="1"/>
  <c r="G3" i="3" l="1"/>
  <c r="H3" i="3" s="1"/>
  <c r="F35" i="3"/>
  <c r="F36" i="3"/>
  <c r="AJ11" i="3" a="1"/>
  <c r="AJ11" i="3" s="1"/>
  <c r="AJ8" i="3" a="1"/>
  <c r="AJ8" i="3" s="1"/>
  <c r="AJ5" i="3" a="1"/>
  <c r="AJ5" i="3" s="1"/>
  <c r="AI14" i="3"/>
  <c r="AJ14" i="3" s="1" a="1"/>
  <c r="AJ14" i="3" s="1"/>
  <c r="H35" i="3" l="1"/>
  <c r="H36" i="3"/>
  <c r="G35" i="3"/>
  <c r="G36" i="3"/>
  <c r="I3" i="3"/>
  <c r="I35" i="3" l="1"/>
  <c r="I36" i="3"/>
  <c r="J3" i="3"/>
  <c r="J35" i="3" l="1"/>
  <c r="J36" i="3"/>
  <c r="K3" i="3"/>
  <c r="K35" i="3" l="1"/>
  <c r="K36" i="3"/>
  <c r="L3" i="3"/>
  <c r="L35" i="3" l="1"/>
  <c r="L36" i="3"/>
  <c r="M3" i="3"/>
  <c r="M35" i="3" l="1"/>
  <c r="M36" i="3"/>
  <c r="N3" i="3"/>
  <c r="N35" i="3" l="1"/>
  <c r="N36" i="3"/>
  <c r="O3" i="3"/>
  <c r="O35" i="3" l="1"/>
  <c r="O36" i="3"/>
  <c r="P3" i="3"/>
  <c r="P35" i="3" l="1"/>
  <c r="P36" i="3"/>
  <c r="E40" i="3" l="1" a="1"/>
  <c r="E40" i="3" s="1"/>
  <c r="F40" i="3"/>
  <c r="E41" i="3"/>
  <c r="G41" i="3"/>
  <c r="F42" i="3"/>
  <c r="E43" i="3"/>
  <c r="G43" i="3"/>
  <c r="F44" i="3"/>
  <c r="E45" i="3"/>
  <c r="G45" i="3"/>
  <c r="F46" i="3"/>
  <c r="E47" i="3"/>
  <c r="G47" i="3"/>
  <c r="F48" i="3"/>
  <c r="E49" i="3"/>
  <c r="G49" i="3"/>
  <c r="F50" i="3"/>
  <c r="E51" i="3"/>
  <c r="G51" i="3"/>
  <c r="F51" i="3" l="1"/>
  <c r="G50" i="3"/>
  <c r="E50" i="3"/>
  <c r="F49" i="3"/>
  <c r="G48" i="3"/>
  <c r="E48" i="3"/>
  <c r="F47" i="3"/>
  <c r="G46" i="3"/>
  <c r="E46" i="3"/>
  <c r="F45" i="3"/>
  <c r="G44" i="3"/>
  <c r="E44" i="3"/>
  <c r="F43" i="3"/>
  <c r="G42" i="3"/>
  <c r="E42" i="3"/>
  <c r="F41" i="3"/>
  <c r="G40" i="3"/>
  <c r="I40" i="3" s="1" a="1"/>
  <c r="I40" i="3" l="1"/>
  <c r="K42" i="3"/>
  <c r="J42" i="3"/>
  <c r="I42" i="3"/>
  <c r="K41" i="3"/>
  <c r="J41" i="3"/>
  <c r="I41" i="3"/>
  <c r="K40" i="3"/>
  <c r="J40" i="3"/>
  <c r="Q18" i="3" s="1" a="1"/>
  <c r="Q18" i="3" l="1"/>
  <c r="R18" i="3"/>
  <c r="S18" i="3"/>
  <c r="V18" i="3" s="1"/>
  <c r="Q21" i="3" a="1"/>
  <c r="Q19" i="3" a="1"/>
  <c r="Q20" i="3" a="1"/>
  <c r="Q17" i="3" a="1"/>
  <c r="Q16" i="3" a="1"/>
  <c r="Q15" i="3" a="1"/>
  <c r="Q5" i="3" a="1"/>
  <c r="Q6" i="3" a="1"/>
  <c r="Q7" i="3" a="1"/>
  <c r="Q8" i="3" a="1"/>
  <c r="Q9" i="3" a="1"/>
  <c r="Q10" i="3" a="1"/>
  <c r="Q11" i="3" a="1"/>
  <c r="Q12" i="3" a="1"/>
  <c r="Q13" i="3" a="1"/>
  <c r="Q14" i="3" a="1"/>
  <c r="Q4" i="3" a="1"/>
  <c r="T18" i="3" l="1"/>
  <c r="S4" i="3"/>
  <c r="V4" i="3" s="1"/>
  <c r="Q4" i="3"/>
  <c r="R4" i="3"/>
  <c r="Q14" i="3"/>
  <c r="R14" i="3"/>
  <c r="S14" i="3"/>
  <c r="V14" i="3" s="1"/>
  <c r="Q13" i="3"/>
  <c r="R13" i="3"/>
  <c r="T13" i="3" s="1"/>
  <c r="S13" i="3"/>
  <c r="V13" i="3" s="1"/>
  <c r="Q12" i="3"/>
  <c r="R12" i="3"/>
  <c r="S12" i="3"/>
  <c r="V12" i="3" s="1"/>
  <c r="Q11" i="3"/>
  <c r="R11" i="3"/>
  <c r="T11" i="3" s="1"/>
  <c r="S11" i="3"/>
  <c r="V11" i="3" s="1"/>
  <c r="Q10" i="3"/>
  <c r="R10" i="3"/>
  <c r="S10" i="3"/>
  <c r="V10" i="3" s="1"/>
  <c r="Q9" i="3"/>
  <c r="R9" i="3"/>
  <c r="T9" i="3" s="1"/>
  <c r="S9" i="3"/>
  <c r="V9" i="3" s="1"/>
  <c r="Q8" i="3"/>
  <c r="R8" i="3"/>
  <c r="S8" i="3"/>
  <c r="V8" i="3" s="1"/>
  <c r="Q7" i="3"/>
  <c r="R7" i="3"/>
  <c r="T7" i="3" s="1"/>
  <c r="S7" i="3"/>
  <c r="V7" i="3" s="1"/>
  <c r="Q6" i="3"/>
  <c r="R6" i="3"/>
  <c r="S6" i="3"/>
  <c r="V6" i="3" s="1"/>
  <c r="Q5" i="3"/>
  <c r="R5" i="3"/>
  <c r="T5" i="3" s="1"/>
  <c r="S5" i="3"/>
  <c r="V5" i="3" s="1"/>
  <c r="Q15" i="3"/>
  <c r="R15" i="3"/>
  <c r="S15" i="3"/>
  <c r="V15" i="3" s="1"/>
  <c r="Q16" i="3"/>
  <c r="R16" i="3"/>
  <c r="T16" i="3" s="1"/>
  <c r="S16" i="3"/>
  <c r="V16" i="3" s="1"/>
  <c r="Q17" i="3"/>
  <c r="R17" i="3"/>
  <c r="S17" i="3"/>
  <c r="V17" i="3" s="1"/>
  <c r="Q20" i="3"/>
  <c r="R20" i="3"/>
  <c r="T20" i="3" s="1"/>
  <c r="S20" i="3"/>
  <c r="V20" i="3" s="1"/>
  <c r="Q19" i="3"/>
  <c r="R19" i="3"/>
  <c r="S19" i="3"/>
  <c r="V19" i="3" s="1"/>
  <c r="Q21" i="3"/>
  <c r="R21" i="3"/>
  <c r="T21" i="3" s="1"/>
  <c r="S21" i="3"/>
  <c r="V21" i="3" s="1"/>
  <c r="U18" i="3"/>
  <c r="T19" i="3" l="1"/>
  <c r="T17" i="3"/>
  <c r="T15" i="3"/>
  <c r="T6" i="3"/>
  <c r="T8" i="3"/>
  <c r="T10" i="3"/>
  <c r="T12" i="3"/>
  <c r="T14" i="3"/>
  <c r="T4" i="3"/>
  <c r="W18" i="3"/>
  <c r="X18" i="3"/>
  <c r="Y18" i="3"/>
  <c r="Z18" i="3"/>
  <c r="AA18" i="3"/>
  <c r="AB18" i="3"/>
  <c r="AC18" i="3"/>
  <c r="AD18" i="3"/>
  <c r="AE18" i="3"/>
  <c r="AF18" i="3"/>
  <c r="AG18" i="3"/>
  <c r="AH18" i="3"/>
  <c r="U21" i="3"/>
  <c r="U19" i="3"/>
  <c r="U20" i="3"/>
  <c r="U17" i="3"/>
  <c r="U16" i="3"/>
  <c r="U15" i="3"/>
  <c r="U5" i="3"/>
  <c r="U6" i="3"/>
  <c r="U7" i="3"/>
  <c r="U8" i="3"/>
  <c r="U9" i="3"/>
  <c r="U10" i="3"/>
  <c r="U11" i="3"/>
  <c r="U12" i="3"/>
  <c r="U13" i="3"/>
  <c r="U14" i="3"/>
  <c r="U4" i="3"/>
  <c r="X4" i="3" l="1"/>
  <c r="Y4" i="3"/>
  <c r="Z4" i="3"/>
  <c r="AA4" i="3"/>
  <c r="AB4" i="3"/>
  <c r="AC4" i="3"/>
  <c r="AD4" i="3"/>
  <c r="AE4" i="3"/>
  <c r="AF4" i="3"/>
  <c r="AG4" i="3"/>
  <c r="AH4" i="3"/>
  <c r="W4" i="3"/>
  <c r="W14" i="3"/>
  <c r="X14" i="3"/>
  <c r="Y14" i="3"/>
  <c r="Z14" i="3"/>
  <c r="AA14" i="3"/>
  <c r="AB14" i="3"/>
  <c r="AC14" i="3"/>
  <c r="AD14" i="3"/>
  <c r="AE14" i="3"/>
  <c r="AF14" i="3"/>
  <c r="AG14" i="3"/>
  <c r="AH14" i="3"/>
  <c r="W13" i="3"/>
  <c r="X13" i="3"/>
  <c r="Y13" i="3"/>
  <c r="Z13" i="3"/>
  <c r="AA13" i="3"/>
  <c r="AB13" i="3"/>
  <c r="AC13" i="3"/>
  <c r="AD13" i="3"/>
  <c r="AE13" i="3"/>
  <c r="AF13" i="3"/>
  <c r="AG13" i="3"/>
  <c r="AH13" i="3"/>
  <c r="W12" i="3"/>
  <c r="X12" i="3"/>
  <c r="Y12" i="3"/>
  <c r="Z12" i="3"/>
  <c r="AA12" i="3"/>
  <c r="AB12" i="3"/>
  <c r="AC12" i="3"/>
  <c r="AD12" i="3"/>
  <c r="AE12" i="3"/>
  <c r="AF12" i="3"/>
  <c r="AG12" i="3"/>
  <c r="AH12" i="3"/>
  <c r="W11" i="3"/>
  <c r="X11" i="3"/>
  <c r="Y11" i="3"/>
  <c r="Z11" i="3"/>
  <c r="AA11" i="3"/>
  <c r="AB11" i="3"/>
  <c r="AC11" i="3"/>
  <c r="AD11" i="3"/>
  <c r="AE11" i="3"/>
  <c r="AF11" i="3"/>
  <c r="AG11" i="3"/>
  <c r="AH11" i="3"/>
  <c r="W10" i="3"/>
  <c r="X10" i="3"/>
  <c r="Y10" i="3"/>
  <c r="Z10" i="3"/>
  <c r="AA10" i="3"/>
  <c r="AB10" i="3"/>
  <c r="AC10" i="3"/>
  <c r="AD10" i="3"/>
  <c r="AE10" i="3"/>
  <c r="AF10" i="3"/>
  <c r="AG10" i="3"/>
  <c r="AH10" i="3"/>
  <c r="W9" i="3"/>
  <c r="X9" i="3"/>
  <c r="Y9" i="3"/>
  <c r="Z9" i="3"/>
  <c r="AA9" i="3"/>
  <c r="AB9" i="3"/>
  <c r="AC9" i="3"/>
  <c r="AD9" i="3"/>
  <c r="AE9" i="3"/>
  <c r="AF9" i="3"/>
  <c r="AG9" i="3"/>
  <c r="AH9" i="3"/>
  <c r="W8" i="3"/>
  <c r="X8" i="3"/>
  <c r="Y8" i="3"/>
  <c r="Z8" i="3"/>
  <c r="AA8" i="3"/>
  <c r="AB8" i="3"/>
  <c r="AC8" i="3"/>
  <c r="AD8" i="3"/>
  <c r="AE8" i="3"/>
  <c r="AF8" i="3"/>
  <c r="AG8" i="3"/>
  <c r="AH8" i="3"/>
  <c r="W7" i="3"/>
  <c r="X7" i="3"/>
  <c r="Y7" i="3"/>
  <c r="Z7" i="3"/>
  <c r="AA7" i="3"/>
  <c r="AB7" i="3"/>
  <c r="AC7" i="3"/>
  <c r="AD7" i="3"/>
  <c r="AE7" i="3"/>
  <c r="AF7" i="3"/>
  <c r="AG7" i="3"/>
  <c r="AH7" i="3"/>
  <c r="W6" i="3"/>
  <c r="X6" i="3"/>
  <c r="Y6" i="3"/>
  <c r="Z6" i="3"/>
  <c r="AA6" i="3"/>
  <c r="AB6" i="3"/>
  <c r="AC6" i="3"/>
  <c r="AD6" i="3"/>
  <c r="AE6" i="3"/>
  <c r="AF6" i="3"/>
  <c r="AG6" i="3"/>
  <c r="AH6" i="3"/>
  <c r="W5" i="3"/>
  <c r="X5" i="3"/>
  <c r="Y5" i="3"/>
  <c r="Z5" i="3"/>
  <c r="AA5" i="3"/>
  <c r="AB5" i="3"/>
  <c r="AC5" i="3"/>
  <c r="AD5" i="3"/>
  <c r="AE5" i="3"/>
  <c r="AF5" i="3"/>
  <c r="AG5" i="3"/>
  <c r="AH5" i="3"/>
  <c r="W15" i="3"/>
  <c r="X15" i="3"/>
  <c r="Y15" i="3"/>
  <c r="Z15" i="3"/>
  <c r="AA15" i="3"/>
  <c r="AB15" i="3"/>
  <c r="AC15" i="3"/>
  <c r="AD15" i="3"/>
  <c r="AE15" i="3"/>
  <c r="AF15" i="3"/>
  <c r="AG15" i="3"/>
  <c r="AH15" i="3"/>
  <c r="W16" i="3"/>
  <c r="X16" i="3"/>
  <c r="Y16" i="3"/>
  <c r="Z16" i="3"/>
  <c r="AA16" i="3"/>
  <c r="AB16" i="3"/>
  <c r="AC16" i="3"/>
  <c r="AD16" i="3"/>
  <c r="AE16" i="3"/>
  <c r="AF16" i="3"/>
  <c r="AG16" i="3"/>
  <c r="AH16" i="3"/>
  <c r="W17" i="3"/>
  <c r="X17" i="3"/>
  <c r="Y17" i="3"/>
  <c r="Z17" i="3"/>
  <c r="AA17" i="3"/>
  <c r="AB17" i="3"/>
  <c r="AC17" i="3"/>
  <c r="AD17" i="3"/>
  <c r="AE17" i="3"/>
  <c r="AF17" i="3"/>
  <c r="AG17" i="3"/>
  <c r="AH17" i="3"/>
  <c r="W20" i="3"/>
  <c r="X20" i="3"/>
  <c r="Y20" i="3"/>
  <c r="Z20" i="3"/>
  <c r="AA20" i="3"/>
  <c r="AB20" i="3"/>
  <c r="AC20" i="3"/>
  <c r="AD20" i="3"/>
  <c r="AE20" i="3"/>
  <c r="AF20" i="3"/>
  <c r="AG20" i="3"/>
  <c r="AH20" i="3"/>
  <c r="W19" i="3"/>
  <c r="X19" i="3"/>
  <c r="Y19" i="3"/>
  <c r="Z19" i="3"/>
  <c r="AA19" i="3"/>
  <c r="AB19" i="3"/>
  <c r="AC19" i="3"/>
  <c r="AD19" i="3"/>
  <c r="AE19" i="3"/>
  <c r="AF19" i="3"/>
  <c r="AG19" i="3"/>
  <c r="AH19" i="3"/>
  <c r="W21" i="3"/>
  <c r="X21" i="3"/>
  <c r="Y21" i="3"/>
  <c r="Z21" i="3"/>
  <c r="AA21" i="3"/>
  <c r="AB21" i="3"/>
  <c r="AC21" i="3"/>
  <c r="AD21" i="3"/>
  <c r="AE21" i="3"/>
  <c r="AF21" i="3"/>
  <c r="AG21" i="3"/>
  <c r="AH21" i="3"/>
  <c r="AK18" i="3" a="1"/>
  <c r="AK18" i="3" s="1"/>
  <c r="AL18" i="3" s="1"/>
  <c r="AK4" i="3" l="1" a="1"/>
  <c r="AK4" i="3" s="1"/>
  <c r="AL4" i="3" s="1"/>
  <c r="AK12" i="3" a="1"/>
  <c r="AK12" i="3" s="1"/>
  <c r="AL12" i="3" s="1"/>
  <c r="AK21" i="3" a="1"/>
  <c r="AK21" i="3" s="1"/>
  <c r="AL21" i="3" s="1"/>
  <c r="AK19" i="3" a="1"/>
  <c r="AK19" i="3" s="1"/>
  <c r="AL19" i="3" s="1"/>
  <c r="AK20" i="3" a="1"/>
  <c r="AK20" i="3" s="1"/>
  <c r="AL20" i="3" s="1"/>
  <c r="AK17" i="3" a="1"/>
  <c r="AK17" i="3" s="1"/>
  <c r="AL17" i="3" s="1"/>
  <c r="AK16" i="3" a="1"/>
  <c r="AK16" i="3" s="1"/>
  <c r="AL16" i="3" s="1"/>
  <c r="AK15" i="3" a="1"/>
  <c r="AK15" i="3" s="1"/>
  <c r="AL15" i="3" s="1"/>
  <c r="AK5" i="3" a="1"/>
  <c r="AK5" i="3" s="1"/>
  <c r="AL5" i="3" s="1"/>
  <c r="AK6" i="3" a="1"/>
  <c r="AK6" i="3" s="1"/>
  <c r="AL6" i="3" s="1"/>
  <c r="AK7" i="3" a="1"/>
  <c r="AK7" i="3" s="1"/>
  <c r="AL7" i="3" s="1"/>
  <c r="AK8" i="3" a="1"/>
  <c r="AK8" i="3" s="1"/>
  <c r="AL8" i="3" s="1"/>
  <c r="AK9" i="3" a="1"/>
  <c r="AK9" i="3" s="1"/>
  <c r="AL9" i="3" s="1"/>
  <c r="AK10" i="3" a="1"/>
  <c r="AK10" i="3" s="1"/>
  <c r="AL10" i="3" s="1"/>
  <c r="AK11" i="3" a="1"/>
  <c r="AK11" i="3" s="1"/>
  <c r="AL11" i="3" s="1"/>
  <c r="AK13" i="3" a="1"/>
  <c r="AK13" i="3" s="1"/>
  <c r="AL13" i="3" s="1"/>
  <c r="AK14" i="3" a="1"/>
  <c r="AK14" i="3" s="1"/>
  <c r="AL14" i="3" s="1"/>
</calcChain>
</file>

<file path=xl/comments1.xml><?xml version="1.0" encoding="utf-8"?>
<comments xmlns="http://schemas.openxmlformats.org/spreadsheetml/2006/main">
  <authors>
    <author>Kevin Correia</author>
  </authors>
  <commentList>
    <comment ref="S4" authorId="0">
      <text>
        <r>
          <rPr>
            <b/>
            <sz val="9"/>
            <color indexed="81"/>
            <rFont val="Tahoma"/>
            <charset val="1"/>
          </rPr>
          <t>Kevin Correia:</t>
        </r>
        <r>
          <rPr>
            <sz val="9"/>
            <color indexed="81"/>
            <rFont val="Tahoma"/>
            <charset val="1"/>
          </rPr>
          <t xml:space="preserve">
Solve for coefficients using matrix calculations</t>
        </r>
      </text>
    </comment>
  </commentList>
</comments>
</file>

<file path=xl/sharedStrings.xml><?xml version="1.0" encoding="utf-8"?>
<sst xmlns="http://schemas.openxmlformats.org/spreadsheetml/2006/main" count="71" uniqueCount="56">
  <si>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</si>
  <si>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</si>
  <si>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</si>
  <si>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</si>
  <si>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</si>
  <si>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</si>
  <si>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</si>
  <si>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</si>
  <si>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</si>
  <si>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</si>
  <si>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</si>
  <si>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Vancouver</t>
  </si>
  <si>
    <t>Edmonton</t>
  </si>
  <si>
    <t>Calgary</t>
  </si>
  <si>
    <t>Regina</t>
  </si>
  <si>
    <t>Winnipeg</t>
  </si>
  <si>
    <t>Toronto</t>
  </si>
  <si>
    <t>Montreal</t>
  </si>
  <si>
    <t>Quebec City</t>
  </si>
  <si>
    <t>Halifax</t>
  </si>
  <si>
    <t>St. John's</t>
  </si>
  <si>
    <t>March</t>
  </si>
  <si>
    <t>X</t>
  </si>
  <si>
    <t>X'</t>
  </si>
  <si>
    <t>X.Xt</t>
  </si>
  <si>
    <t>A</t>
  </si>
  <si>
    <t>B</t>
  </si>
  <si>
    <t>ybar</t>
  </si>
  <si>
    <t>Ponta Delgada</t>
  </si>
  <si>
    <t>Regression Coeff.</t>
  </si>
  <si>
    <t>Equation Coeff.</t>
  </si>
  <si>
    <t>City</t>
  </si>
  <si>
    <t>Dhaka</t>
  </si>
  <si>
    <t>Cairo</t>
  </si>
  <si>
    <t>Anchorage</t>
  </si>
  <si>
    <t>Singapore</t>
  </si>
  <si>
    <t>Lisbon</t>
  </si>
  <si>
    <t>Iqaluit</t>
  </si>
  <si>
    <t>Rio</t>
  </si>
  <si>
    <t>Observed Data</t>
  </si>
  <si>
    <t>Model Data</t>
  </si>
  <si>
    <t>Climate Type</t>
  </si>
  <si>
    <t>sigma</t>
  </si>
  <si>
    <r>
      <rPr>
        <sz val="11"/>
        <rFont val="Symbol"/>
        <family val="1"/>
        <charset val="2"/>
      </rPr>
      <t>b</t>
    </r>
    <r>
      <rPr>
        <vertAlign val="subscript"/>
        <sz val="11"/>
        <rFont val="Calibri"/>
        <family val="2"/>
        <scheme val="minor"/>
      </rPr>
      <t>1</t>
    </r>
  </si>
  <si>
    <r>
      <rPr>
        <sz val="11"/>
        <rFont val="Symbol"/>
        <family val="1"/>
        <charset val="2"/>
      </rPr>
      <t>b</t>
    </r>
    <r>
      <rPr>
        <vertAlign val="subscript"/>
        <sz val="11"/>
        <rFont val="Calibri"/>
        <family val="2"/>
        <scheme val="minor"/>
      </rPr>
      <t>2</t>
    </r>
  </si>
  <si>
    <r>
      <rPr>
        <sz val="11"/>
        <rFont val="Symbol"/>
        <family val="1"/>
        <charset val="2"/>
      </rPr>
      <t>b</t>
    </r>
    <r>
      <rPr>
        <vertAlign val="subscript"/>
        <sz val="11"/>
        <rFont val="Calibri"/>
        <family val="2"/>
        <scheme val="minor"/>
      </rPr>
      <t>3</t>
    </r>
  </si>
  <si>
    <t>Error Estimation</t>
  </si>
  <si>
    <r>
      <t>SS</t>
    </r>
    <r>
      <rPr>
        <vertAlign val="subscript"/>
        <sz val="11"/>
        <rFont val="Calibri"/>
        <family val="2"/>
        <scheme val="minor"/>
      </rPr>
      <t>tot</t>
    </r>
  </si>
  <si>
    <r>
      <t>SS</t>
    </r>
    <r>
      <rPr>
        <vertAlign val="subscript"/>
        <sz val="11"/>
        <rFont val="Calibri"/>
        <family val="2"/>
        <scheme val="minor"/>
      </rPr>
      <t>err</t>
    </r>
  </si>
  <si>
    <r>
      <t>r</t>
    </r>
    <r>
      <rPr>
        <vertAlign val="superscript"/>
        <sz val="11"/>
        <rFont val="Calibri"/>
        <family val="2"/>
        <scheme val="minor"/>
      </rPr>
      <t>2</t>
    </r>
  </si>
  <si>
    <t>Oceanic Climate</t>
  </si>
  <si>
    <t>Latitude</t>
  </si>
  <si>
    <t>Longitude</t>
  </si>
  <si>
    <t>Humid Continnetal</t>
  </si>
  <si>
    <t>Mediterrian</t>
  </si>
  <si>
    <t>Tundra 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</si>
</sst>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Symbol"/>
      <family val="1"/>
      <charset val="2"/>
    </font>
    <font>
      <vertAlign val="subscript"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/>
    <xf numFmtId="0" fontId="0" fillId="0" borderId="0" xfId="0" applyFill="1"/>
    <xf numFmtId="2" fontId="2" fillId="9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4" fillId="8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A0000"/>
      <color rgb="FFD2D9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Calgary,</a:t>
            </a:r>
            <a:r>
              <a:rPr lang="en-US" baseline="0">
                <a:solidFill>
                  <a:schemeClr val="bg1"/>
                </a:solidFill>
              </a:rPr>
              <a:t> Alberta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189129483814534"/>
          <c:y val="0.15788203557888608"/>
          <c:w val="0.80347681539807592"/>
          <c:h val="0.7207983377077871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Weather'!$E$6:$P$6</c:f>
              <c:numCache>
                <c:formatCode>0.0</c:formatCode>
                <c:ptCount val="12"/>
                <c:pt idx="0">
                  <c:v>-8.9</c:v>
                </c:pt>
                <c:pt idx="1">
                  <c:v>-6.1</c:v>
                </c:pt>
                <c:pt idx="2">
                  <c:v>-1.9</c:v>
                </c:pt>
                <c:pt idx="3">
                  <c:v>4.5999999999999996</c:v>
                </c:pt>
                <c:pt idx="4">
                  <c:v>9.8000000000000007</c:v>
                </c:pt>
                <c:pt idx="5">
                  <c:v>13.8</c:v>
                </c:pt>
                <c:pt idx="6">
                  <c:v>16.2</c:v>
                </c:pt>
                <c:pt idx="7">
                  <c:v>15.6</c:v>
                </c:pt>
                <c:pt idx="8">
                  <c:v>10.8</c:v>
                </c:pt>
                <c:pt idx="9">
                  <c:v>5.4</c:v>
                </c:pt>
                <c:pt idx="10">
                  <c:v>-3.1</c:v>
                </c:pt>
                <c:pt idx="11">
                  <c:v>-7.4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7030A0">
                  <a:alpha val="64000"/>
                </a:srgbClr>
              </a:solidFill>
            </a:ln>
          </c:spPr>
          <c:marker>
            <c:symbol val="none"/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Weather'!$W$6:$AH$6</c:f>
              <c:numCache>
                <c:formatCode>0.0</c:formatCode>
                <c:ptCount val="12"/>
                <c:pt idx="0">
                  <c:v>-8.4420816370587364</c:v>
                </c:pt>
                <c:pt idx="1">
                  <c:v>-6.8392933771752951</c:v>
                </c:pt>
                <c:pt idx="2">
                  <c:v>-2.3142619308583106</c:v>
                </c:pt>
                <c:pt idx="3">
                  <c:v>3.9205341801261455</c:v>
                </c:pt>
                <c:pt idx="4">
                  <c:v>10.194486372867091</c:v>
                </c:pt>
                <c:pt idx="5">
                  <c:v>14.826494223968107</c:v>
                </c:pt>
                <c:pt idx="6">
                  <c:v>16.575414970392067</c:v>
                </c:pt>
                <c:pt idx="7">
                  <c:v>14.972626710508624</c:v>
                </c:pt>
                <c:pt idx="8">
                  <c:v>10.447595264191648</c:v>
                </c:pt>
                <c:pt idx="9">
                  <c:v>4.2127991532071851</c:v>
                </c:pt>
                <c:pt idx="10">
                  <c:v>-2.0611530395337603</c:v>
                </c:pt>
                <c:pt idx="11">
                  <c:v>-6.6931608906347755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77024"/>
        <c:axId val="85380480"/>
      </c:scatterChart>
      <c:valAx>
        <c:axId val="85377024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597681539807593"/>
              <c:y val="0.78145815106445027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spPr>
          <a:solidFill>
            <a:sysClr val="window" lastClr="FFFFFF">
              <a:lumMod val="95000"/>
            </a:sysClr>
          </a:solidFill>
        </c:spPr>
        <c:crossAx val="85380480"/>
        <c:crosses val="autoZero"/>
        <c:crossBetween val="midCat"/>
      </c:valAx>
      <c:valAx>
        <c:axId val="85380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Temperature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(</a:t>
                </a:r>
                <a:r>
                  <a:rPr lang="en-US" sz="1200" b="1" i="0" u="none" strike="noStrike" baseline="0" smtClean="0">
                    <a:solidFill>
                      <a:schemeClr val="bg1"/>
                    </a:solidFill>
                  </a:rPr>
                  <a:t>°C)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85377024"/>
        <c:crosses val="autoZero"/>
        <c:crossBetween val="midCat"/>
      </c:valAx>
      <c:spPr>
        <a:gradFill>
          <a:gsLst>
            <a:gs pos="0">
              <a:srgbClr val="C00000"/>
            </a:gs>
            <a:gs pos="58000">
              <a:srgbClr val="D2D927"/>
            </a:gs>
            <a:gs pos="89000">
              <a:srgbClr val="1F497D">
                <a:lumMod val="60000"/>
                <a:lumOff val="40000"/>
              </a:srgbClr>
            </a:gs>
          </a:gsLst>
          <a:lin ang="5400000" scaled="0"/>
        </a:gradFill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Regina,</a:t>
            </a:r>
            <a:r>
              <a:rPr lang="en-US" baseline="0">
                <a:solidFill>
                  <a:schemeClr val="bg1"/>
                </a:solidFill>
              </a:rPr>
              <a:t> Saskatchewan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189129483814542"/>
          <c:y val="0.15788203557888614"/>
          <c:w val="0.80347681539807614"/>
          <c:h val="0.7207983377077873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Weather'!$E$7:$P$7</c:f>
              <c:numCache>
                <c:formatCode>0.0</c:formatCode>
                <c:ptCount val="12"/>
                <c:pt idx="0">
                  <c:v>-16.2</c:v>
                </c:pt>
                <c:pt idx="1">
                  <c:v>-11.9</c:v>
                </c:pt>
                <c:pt idx="2">
                  <c:v>-5</c:v>
                </c:pt>
                <c:pt idx="3">
                  <c:v>4.5</c:v>
                </c:pt>
                <c:pt idx="4">
                  <c:v>11.7</c:v>
                </c:pt>
                <c:pt idx="5">
                  <c:v>16.399999999999999</c:v>
                </c:pt>
                <c:pt idx="6">
                  <c:v>18.8</c:v>
                </c:pt>
                <c:pt idx="7">
                  <c:v>18</c:v>
                </c:pt>
                <c:pt idx="8">
                  <c:v>11.7</c:v>
                </c:pt>
                <c:pt idx="9">
                  <c:v>4.8</c:v>
                </c:pt>
                <c:pt idx="10">
                  <c:v>-5.5</c:v>
                </c:pt>
                <c:pt idx="11">
                  <c:v>-13.2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7030A0">
                  <a:alpha val="64000"/>
                </a:srgbClr>
              </a:solidFill>
            </a:ln>
          </c:spPr>
          <c:marker>
            <c:symbol val="none"/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Weather'!$W$7:$AH$7</c:f>
              <c:numCache>
                <c:formatCode>0.0</c:formatCode>
                <c:ptCount val="12"/>
                <c:pt idx="0">
                  <c:v>-14.404751920862362</c:v>
                </c:pt>
                <c:pt idx="1">
                  <c:v>-12.095585562609253</c:v>
                </c:pt>
                <c:pt idx="2">
                  <c:v>-5.7839945323816746</c:v>
                </c:pt>
                <c:pt idx="3">
                  <c:v>2.8388354503153721</c:v>
                </c:pt>
                <c:pt idx="4">
                  <c:v>11.462424055147345</c:v>
                </c:pt>
                <c:pt idx="5">
                  <c:v>17.776087679591289</c:v>
                </c:pt>
                <c:pt idx="6">
                  <c:v>20.08808525419569</c:v>
                </c:pt>
                <c:pt idx="7">
                  <c:v>17.778918895942581</c:v>
                </c:pt>
                <c:pt idx="8">
                  <c:v>11.467327865715017</c:v>
                </c:pt>
                <c:pt idx="9">
                  <c:v>2.844497883017965</c:v>
                </c:pt>
                <c:pt idx="10">
                  <c:v>-5.7790907218140166</c:v>
                </c:pt>
                <c:pt idx="11">
                  <c:v>-12.092754346257953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82816"/>
        <c:axId val="136485120"/>
      </c:scatterChart>
      <c:valAx>
        <c:axId val="136482816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042125984251973"/>
              <c:y val="0.66108778069407992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spPr>
          <a:solidFill>
            <a:sysClr val="window" lastClr="FFFFFF">
              <a:lumMod val="95000"/>
            </a:sysClr>
          </a:solidFill>
        </c:spPr>
        <c:crossAx val="136485120"/>
        <c:crosses val="autoZero"/>
        <c:crossBetween val="midCat"/>
      </c:valAx>
      <c:valAx>
        <c:axId val="136485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Temperature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(</a:t>
                </a:r>
                <a:r>
                  <a:rPr lang="en-US" sz="1200" b="1" i="0" u="none" strike="noStrike" baseline="0" smtClean="0">
                    <a:solidFill>
                      <a:schemeClr val="bg1"/>
                    </a:solidFill>
                  </a:rPr>
                  <a:t>°C)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36482816"/>
        <c:crosses val="autoZero"/>
        <c:crossBetween val="midCat"/>
      </c:valAx>
      <c:spPr>
        <a:gradFill>
          <a:gsLst>
            <a:gs pos="0">
              <a:srgbClr val="C00000"/>
            </a:gs>
            <a:gs pos="55000">
              <a:srgbClr val="D2D927"/>
            </a:gs>
            <a:gs pos="87000">
              <a:srgbClr val="1F497D">
                <a:lumMod val="60000"/>
                <a:lumOff val="40000"/>
              </a:srgbClr>
            </a:gs>
          </a:gsLst>
          <a:lin ang="5400000" scaled="0"/>
        </a:gradFill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Iqaluit,</a:t>
            </a:r>
            <a:r>
              <a:rPr lang="en-US" baseline="0">
                <a:solidFill>
                  <a:schemeClr val="bg1"/>
                </a:solidFill>
              </a:rPr>
              <a:t> Nunavut</a:t>
            </a:r>
            <a:endParaRPr lang="en-US">
              <a:solidFill>
                <a:schemeClr val="bg1"/>
              </a:solidFill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5744685039370079"/>
          <c:y val="0.15788203557888597"/>
          <c:w val="0.8034768153980768"/>
          <c:h val="0.720798337707787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Weather'!$E$20:$P$20</c:f>
              <c:numCache>
                <c:formatCode>0.0</c:formatCode>
                <c:ptCount val="12"/>
                <c:pt idx="0">
                  <c:v>-26.6</c:v>
                </c:pt>
                <c:pt idx="1">
                  <c:v>-28</c:v>
                </c:pt>
                <c:pt idx="2">
                  <c:v>-23.7</c:v>
                </c:pt>
                <c:pt idx="3">
                  <c:v>-14.8</c:v>
                </c:pt>
                <c:pt idx="4">
                  <c:v>-4.4000000000000004</c:v>
                </c:pt>
                <c:pt idx="5">
                  <c:v>3.6</c:v>
                </c:pt>
                <c:pt idx="6">
                  <c:v>7.7</c:v>
                </c:pt>
                <c:pt idx="7">
                  <c:v>6.8</c:v>
                </c:pt>
                <c:pt idx="8">
                  <c:v>2.2000000000000002</c:v>
                </c:pt>
                <c:pt idx="9">
                  <c:v>-4.9000000000000004</c:v>
                </c:pt>
                <c:pt idx="10">
                  <c:v>-12.8</c:v>
                </c:pt>
                <c:pt idx="11">
                  <c:v>-22.7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7030A0">
                  <a:alpha val="64000"/>
                </a:srgbClr>
              </a:solidFill>
            </a:ln>
          </c:spPr>
          <c:marker>
            <c:symbol val="none"/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Weather'!$W$20:$AH$20</c:f>
              <c:numCache>
                <c:formatCode>0.0</c:formatCode>
                <c:ptCount val="12"/>
                <c:pt idx="0">
                  <c:v>-27.194025361871532</c:v>
                </c:pt>
                <c:pt idx="1">
                  <c:v>-27.30578821797053</c:v>
                </c:pt>
                <c:pt idx="2">
                  <c:v>-22.726889258194063</c:v>
                </c:pt>
                <c:pt idx="3">
                  <c:v>-14.684240761037945</c:v>
                </c:pt>
                <c:pt idx="4">
                  <c:v>-5.3328638963225288</c:v>
                </c:pt>
                <c:pt idx="5">
                  <c:v>2.8215474569325867</c:v>
                </c:pt>
                <c:pt idx="6">
                  <c:v>7.5940253618715285</c:v>
                </c:pt>
                <c:pt idx="7">
                  <c:v>7.705788217970527</c:v>
                </c:pt>
                <c:pt idx="8">
                  <c:v>3.1268892581940655</c:v>
                </c:pt>
                <c:pt idx="9">
                  <c:v>-4.9157592389620595</c:v>
                </c:pt>
                <c:pt idx="10">
                  <c:v>-14.267136103677474</c:v>
                </c:pt>
                <c:pt idx="11">
                  <c:v>-22.421547456932586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96768"/>
        <c:axId val="101254272"/>
      </c:scatterChart>
      <c:valAx>
        <c:axId val="97696768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597681539807682"/>
              <c:y val="0.78145815106445027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spPr>
          <a:solidFill>
            <a:sysClr val="window" lastClr="FFFFFF">
              <a:lumMod val="95000"/>
            </a:sysClr>
          </a:solidFill>
        </c:spPr>
        <c:crossAx val="101254272"/>
        <c:crosses val="autoZero"/>
        <c:crossBetween val="midCat"/>
      </c:valAx>
      <c:valAx>
        <c:axId val="1012542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Temperature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(</a:t>
                </a:r>
                <a:r>
                  <a:rPr lang="en-US" sz="1200" b="1" i="0" u="none" strike="noStrike" baseline="0" smtClean="0">
                    <a:solidFill>
                      <a:schemeClr val="bg1"/>
                    </a:solidFill>
                  </a:rPr>
                  <a:t>°C)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97696768"/>
        <c:crosses val="autoZero"/>
        <c:crossBetween val="midCat"/>
      </c:valAx>
      <c:spPr>
        <a:gradFill>
          <a:gsLst>
            <a:gs pos="0">
              <a:srgbClr val="C00000"/>
            </a:gs>
            <a:gs pos="35000">
              <a:srgbClr val="D2D927"/>
            </a:gs>
            <a:gs pos="62000">
              <a:srgbClr val="1F497D">
                <a:lumMod val="60000"/>
                <a:lumOff val="40000"/>
              </a:srgbClr>
            </a:gs>
          </a:gsLst>
          <a:lin ang="5400000" scaled="0"/>
        </a:gradFill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Winnipeg,</a:t>
            </a:r>
            <a:r>
              <a:rPr lang="en-US" baseline="0">
                <a:solidFill>
                  <a:schemeClr val="bg1"/>
                </a:solidFill>
              </a:rPr>
              <a:t> Manitoba</a:t>
            </a:r>
            <a:endParaRPr lang="en-US">
              <a:solidFill>
                <a:schemeClr val="bg1"/>
              </a:solidFill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5189129483814548"/>
          <c:y val="0.15788203557888622"/>
          <c:w val="0.80347681539807636"/>
          <c:h val="0.720798337707787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Weather'!$E$8:$P$8</c:f>
              <c:numCache>
                <c:formatCode>0.0</c:formatCode>
                <c:ptCount val="12"/>
                <c:pt idx="0">
                  <c:v>-17.8</c:v>
                </c:pt>
                <c:pt idx="1">
                  <c:v>-13.6</c:v>
                </c:pt>
                <c:pt idx="2">
                  <c:v>-6.1</c:v>
                </c:pt>
                <c:pt idx="3">
                  <c:v>4</c:v>
                </c:pt>
                <c:pt idx="4">
                  <c:v>12</c:v>
                </c:pt>
                <c:pt idx="5">
                  <c:v>17</c:v>
                </c:pt>
                <c:pt idx="6">
                  <c:v>19.5</c:v>
                </c:pt>
                <c:pt idx="7">
                  <c:v>18.5</c:v>
                </c:pt>
                <c:pt idx="8">
                  <c:v>12.3</c:v>
                </c:pt>
                <c:pt idx="9">
                  <c:v>5.3</c:v>
                </c:pt>
                <c:pt idx="10">
                  <c:v>-5.3</c:v>
                </c:pt>
                <c:pt idx="11">
                  <c:v>-14.4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7030A0">
                  <a:alpha val="64000"/>
                </a:srgbClr>
              </a:solidFill>
            </a:ln>
          </c:spPr>
          <c:marker>
            <c:symbol val="none"/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Weather'!$W$8:$AH$8</c:f>
              <c:numCache>
                <c:formatCode>0.0</c:formatCode>
                <c:ptCount val="12"/>
                <c:pt idx="0">
                  <c:v>-15.740435523385312</c:v>
                </c:pt>
                <c:pt idx="1">
                  <c:v>-13.49793583179887</c:v>
                </c:pt>
                <c:pt idx="2">
                  <c:v>-6.9375414144000391</c:v>
                </c:pt>
                <c:pt idx="3">
                  <c:v>2.1828953426395268</c:v>
                </c:pt>
                <c:pt idx="4">
                  <c:v>11.419560775651936</c:v>
                </c:pt>
                <c:pt idx="5">
                  <c:v>18.297497841105059</c:v>
                </c:pt>
                <c:pt idx="6">
                  <c:v>20.973768856718639</c:v>
                </c:pt>
                <c:pt idx="7">
                  <c:v>18.731269165132204</c:v>
                </c:pt>
                <c:pt idx="8">
                  <c:v>12.17087474773337</c:v>
                </c:pt>
                <c:pt idx="9">
                  <c:v>3.0504379906938199</c:v>
                </c:pt>
                <c:pt idx="10">
                  <c:v>-6.1862274423186143</c:v>
                </c:pt>
                <c:pt idx="11">
                  <c:v>-13.064164507771729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63232"/>
        <c:axId val="101265408"/>
      </c:scatterChart>
      <c:valAx>
        <c:axId val="101263232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597681539807648"/>
              <c:y val="0.78145815106445027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spPr>
          <a:solidFill>
            <a:sysClr val="window" lastClr="FFFFFF">
              <a:lumMod val="95000"/>
            </a:sysClr>
          </a:solidFill>
        </c:spPr>
        <c:crossAx val="101265408"/>
        <c:crosses val="autoZero"/>
        <c:crossBetween val="midCat"/>
      </c:valAx>
      <c:valAx>
        <c:axId val="101265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Temperature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(</a:t>
                </a:r>
                <a:r>
                  <a:rPr lang="en-US" sz="1200" b="1" i="0" u="none" strike="noStrike" baseline="0" smtClean="0">
                    <a:solidFill>
                      <a:schemeClr val="bg1"/>
                    </a:solidFill>
                  </a:rPr>
                  <a:t>°C)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01263232"/>
        <c:crosses val="autoZero"/>
        <c:crossBetween val="midCat"/>
      </c:valAx>
      <c:spPr>
        <a:gradFill>
          <a:gsLst>
            <a:gs pos="0">
              <a:srgbClr val="C00000"/>
            </a:gs>
            <a:gs pos="56000">
              <a:srgbClr val="D2D927"/>
            </a:gs>
            <a:gs pos="84000">
              <a:srgbClr val="1F497D">
                <a:lumMod val="60000"/>
                <a:lumOff val="40000"/>
              </a:srgbClr>
            </a:gs>
          </a:gsLst>
          <a:lin ang="5400000" scaled="0"/>
        </a:gradFill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St.</a:t>
            </a:r>
            <a:r>
              <a:rPr lang="en-US" baseline="0">
                <a:solidFill>
                  <a:schemeClr val="bg1"/>
                </a:solidFill>
              </a:rPr>
              <a:t> John's, Newfoundland</a:t>
            </a:r>
            <a:endParaRPr lang="en-US">
              <a:solidFill>
                <a:schemeClr val="bg1"/>
              </a:solidFill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5189129483814559"/>
          <c:y val="0.15788203557888633"/>
          <c:w val="0.80347681539807703"/>
          <c:h val="0.7207983377077881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Weather'!$E$13:$P$13</c:f>
              <c:numCache>
                <c:formatCode>0.0</c:formatCode>
                <c:ptCount val="12"/>
                <c:pt idx="0">
                  <c:v>-4.8</c:v>
                </c:pt>
                <c:pt idx="1">
                  <c:v>-5.4</c:v>
                </c:pt>
                <c:pt idx="2">
                  <c:v>-2.5</c:v>
                </c:pt>
                <c:pt idx="3">
                  <c:v>1.6</c:v>
                </c:pt>
                <c:pt idx="4">
                  <c:v>6.2</c:v>
                </c:pt>
                <c:pt idx="5">
                  <c:v>10.9</c:v>
                </c:pt>
                <c:pt idx="6">
                  <c:v>15.4</c:v>
                </c:pt>
                <c:pt idx="7">
                  <c:v>15.5</c:v>
                </c:pt>
                <c:pt idx="8">
                  <c:v>11.8</c:v>
                </c:pt>
                <c:pt idx="9">
                  <c:v>6.9</c:v>
                </c:pt>
                <c:pt idx="10">
                  <c:v>2.6</c:v>
                </c:pt>
                <c:pt idx="11">
                  <c:v>-2.2000000000000002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7030A0">
                  <a:alpha val="64000"/>
                </a:srgbClr>
              </a:solidFill>
            </a:ln>
          </c:spPr>
          <c:marker>
            <c:symbol val="none"/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Weather'!$W$13:$AH$13</c:f>
              <c:numCache>
                <c:formatCode>0.0</c:formatCode>
                <c:ptCount val="12"/>
                <c:pt idx="0">
                  <c:v>-5.099143954778488</c:v>
                </c:pt>
                <c:pt idx="1">
                  <c:v>-5.3296460717605241</c:v>
                </c:pt>
                <c:pt idx="2">
                  <c:v>-2.8816442631920509</c:v>
                </c:pt>
                <c:pt idx="3">
                  <c:v>1.5889213632510844</c:v>
                </c:pt>
                <c:pt idx="4">
                  <c:v>6.8841663582531067</c:v>
                </c:pt>
                <c:pt idx="5">
                  <c:v>11.585234101678271</c:v>
                </c:pt>
                <c:pt idx="6">
                  <c:v>14.432477288111819</c:v>
                </c:pt>
                <c:pt idx="7">
                  <c:v>14.662979405093854</c:v>
                </c:pt>
                <c:pt idx="8">
                  <c:v>12.214977596525381</c:v>
                </c:pt>
                <c:pt idx="9">
                  <c:v>7.7444119700822469</c:v>
                </c:pt>
                <c:pt idx="10">
                  <c:v>2.449166975080225</c:v>
                </c:pt>
                <c:pt idx="11">
                  <c:v>-2.2519007683449397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80000"/>
        <c:axId val="102044032"/>
      </c:scatterChart>
      <c:valAx>
        <c:axId val="101280000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597681539807704"/>
              <c:y val="0.78145815106445027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spPr>
          <a:solidFill>
            <a:sysClr val="window" lastClr="FFFFFF">
              <a:lumMod val="95000"/>
            </a:sysClr>
          </a:solidFill>
        </c:spPr>
        <c:crossAx val="102044032"/>
        <c:crosses val="autoZero"/>
        <c:crossBetween val="midCat"/>
      </c:valAx>
      <c:valAx>
        <c:axId val="1020440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Temperature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(</a:t>
                </a:r>
                <a:r>
                  <a:rPr lang="en-US" sz="1200" b="1" i="0" u="none" strike="noStrike" baseline="0" smtClean="0">
                    <a:solidFill>
                      <a:schemeClr val="bg1"/>
                    </a:solidFill>
                  </a:rPr>
                  <a:t>°C)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01280000"/>
        <c:crosses val="autoZero"/>
        <c:crossBetween val="midCat"/>
      </c:valAx>
      <c:spPr>
        <a:gradFill>
          <a:gsLst>
            <a:gs pos="0">
              <a:srgbClr val="DA0000"/>
            </a:gs>
            <a:gs pos="66000">
              <a:srgbClr val="D2D927"/>
            </a:gs>
            <a:gs pos="100000">
              <a:srgbClr val="1F497D">
                <a:lumMod val="60000"/>
                <a:lumOff val="40000"/>
              </a:srgbClr>
            </a:gs>
          </a:gsLst>
          <a:lin ang="5400000" scaled="0"/>
        </a:gradFill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Montréal,</a:t>
            </a:r>
            <a:r>
              <a:rPr lang="en-US" baseline="0">
                <a:solidFill>
                  <a:schemeClr val="bg1"/>
                </a:solidFill>
              </a:rPr>
              <a:t> Québec</a:t>
            </a:r>
            <a:endParaRPr lang="en-US">
              <a:solidFill>
                <a:schemeClr val="bg1"/>
              </a:solidFill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5189129483814567"/>
          <c:y val="0.15788203557888639"/>
          <c:w val="0.80347681539807725"/>
          <c:h val="0.7207983377077883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Weather'!$E$10:$P$10</c:f>
              <c:numCache>
                <c:formatCode>0.0</c:formatCode>
                <c:ptCount val="12"/>
                <c:pt idx="0">
                  <c:v>-10.199999999999999</c:v>
                </c:pt>
                <c:pt idx="1">
                  <c:v>-8.4</c:v>
                </c:pt>
                <c:pt idx="2">
                  <c:v>-2.2999999999999998</c:v>
                </c:pt>
                <c:pt idx="3">
                  <c:v>5.7</c:v>
                </c:pt>
                <c:pt idx="4">
                  <c:v>13.4</c:v>
                </c:pt>
                <c:pt idx="5">
                  <c:v>18.2</c:v>
                </c:pt>
                <c:pt idx="6">
                  <c:v>20.9</c:v>
                </c:pt>
                <c:pt idx="7">
                  <c:v>19.600000000000001</c:v>
                </c:pt>
                <c:pt idx="8">
                  <c:v>14.6</c:v>
                </c:pt>
                <c:pt idx="9">
                  <c:v>8.1</c:v>
                </c:pt>
                <c:pt idx="10">
                  <c:v>1.6</c:v>
                </c:pt>
                <c:pt idx="11">
                  <c:v>-6.3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7030A0">
                  <a:alpha val="64000"/>
                </a:srgbClr>
              </a:solidFill>
            </a:ln>
          </c:spPr>
          <c:marker>
            <c:symbol val="none"/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Weather'!$W$10:$AH$10</c:f>
              <c:numCache>
                <c:formatCode>0.0</c:formatCode>
                <c:ptCount val="12"/>
                <c:pt idx="0">
                  <c:v>-8.911055616447177</c:v>
                </c:pt>
                <c:pt idx="1">
                  <c:v>-7.5948698969421784</c:v>
                </c:pt>
                <c:pt idx="2">
                  <c:v>-2.5711953791744904</c:v>
                </c:pt>
                <c:pt idx="3">
                  <c:v>4.8138784067832256</c:v>
                </c:pt>
                <c:pt idx="4">
                  <c:v>12.581526903939352</c:v>
                </c:pt>
                <c:pt idx="5">
                  <c:v>18.650414970392074</c:v>
                </c:pt>
                <c:pt idx="6">
                  <c:v>21.394388949780506</c:v>
                </c:pt>
                <c:pt idx="7">
                  <c:v>20.078203230275513</c:v>
                </c:pt>
                <c:pt idx="8">
                  <c:v>15.054528712507825</c:v>
                </c:pt>
                <c:pt idx="9">
                  <c:v>7.6694549265501033</c:v>
                </c:pt>
                <c:pt idx="10">
                  <c:v>-9.8193570606023961E-2</c:v>
                </c:pt>
                <c:pt idx="11">
                  <c:v>-6.1670816370587378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65664"/>
        <c:axId val="102067584"/>
      </c:scatterChart>
      <c:valAx>
        <c:axId val="102065664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597681539807726"/>
              <c:y val="0.78145815106445027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spPr>
          <a:solidFill>
            <a:sysClr val="window" lastClr="FFFFFF">
              <a:lumMod val="95000"/>
            </a:sysClr>
          </a:solidFill>
        </c:spPr>
        <c:crossAx val="102067584"/>
        <c:crosses val="autoZero"/>
        <c:crossBetween val="midCat"/>
      </c:valAx>
      <c:valAx>
        <c:axId val="102067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Temperature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(</a:t>
                </a:r>
                <a:r>
                  <a:rPr lang="en-US" sz="1200" b="1" i="0" u="none" strike="noStrike" baseline="0" smtClean="0">
                    <a:solidFill>
                      <a:schemeClr val="bg1"/>
                    </a:solidFill>
                  </a:rPr>
                  <a:t>°C)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02065664"/>
        <c:crosses val="autoZero"/>
        <c:crossBetween val="midCat"/>
      </c:valAx>
      <c:spPr>
        <a:gradFill>
          <a:gsLst>
            <a:gs pos="0">
              <a:srgbClr val="C00000"/>
            </a:gs>
            <a:gs pos="61000">
              <a:srgbClr val="D2D927"/>
            </a:gs>
            <a:gs pos="89000">
              <a:srgbClr val="1F497D">
                <a:lumMod val="60000"/>
                <a:lumOff val="40000"/>
              </a:srgbClr>
            </a:gs>
          </a:gsLst>
          <a:lin ang="5400000" scaled="0"/>
        </a:gradFill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Halifax,</a:t>
            </a:r>
            <a:r>
              <a:rPr lang="en-US" baseline="0">
                <a:solidFill>
                  <a:schemeClr val="bg1"/>
                </a:solidFill>
              </a:rPr>
              <a:t> Nova Scotia</a:t>
            </a:r>
            <a:endParaRPr lang="en-US">
              <a:solidFill>
                <a:schemeClr val="bg1"/>
              </a:solidFill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5189129483814567"/>
          <c:y val="0.15788203557888639"/>
          <c:w val="0.80347681539807725"/>
          <c:h val="0.7207983377077883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Weather'!$E$12:$P$12</c:f>
              <c:numCache>
                <c:formatCode>0.0</c:formatCode>
                <c:ptCount val="12"/>
                <c:pt idx="0">
                  <c:v>-5</c:v>
                </c:pt>
                <c:pt idx="1">
                  <c:v>-5</c:v>
                </c:pt>
                <c:pt idx="2">
                  <c:v>-1</c:v>
                </c:pt>
                <c:pt idx="3">
                  <c:v>4</c:v>
                </c:pt>
                <c:pt idx="4">
                  <c:v>9</c:v>
                </c:pt>
                <c:pt idx="5">
                  <c:v>15</c:v>
                </c:pt>
                <c:pt idx="6">
                  <c:v>18</c:v>
                </c:pt>
                <c:pt idx="7">
                  <c:v>18</c:v>
                </c:pt>
                <c:pt idx="8">
                  <c:v>14</c:v>
                </c:pt>
                <c:pt idx="9">
                  <c:v>9</c:v>
                </c:pt>
                <c:pt idx="10">
                  <c:v>3</c:v>
                </c:pt>
                <c:pt idx="11">
                  <c:v>-2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7030A0">
                  <a:alpha val="64000"/>
                </a:srgbClr>
              </a:solidFill>
            </a:ln>
          </c:spPr>
          <c:marker>
            <c:symbol val="none"/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Weather'!$W$12:$AH$12</c:f>
              <c:numCache>
                <c:formatCode>0.0</c:formatCode>
                <c:ptCount val="12"/>
                <c:pt idx="0">
                  <c:v>-4.9401693585629234</c:v>
                </c:pt>
                <c:pt idx="1">
                  <c:v>-4.7348275573014424</c:v>
                </c:pt>
                <c:pt idx="2">
                  <c:v>-1.5414518843273806</c:v>
                </c:pt>
                <c:pt idx="3">
                  <c:v>3.7842952276566724</c:v>
                </c:pt>
                <c:pt idx="4">
                  <c:v>9.8153841409022089</c:v>
                </c:pt>
                <c:pt idx="5">
                  <c:v>14.935789451624782</c:v>
                </c:pt>
                <c:pt idx="6">
                  <c:v>17.773502691896251</c:v>
                </c:pt>
                <c:pt idx="7">
                  <c:v>17.568160890634775</c:v>
                </c:pt>
                <c:pt idx="8">
                  <c:v>14.374785217660715</c:v>
                </c:pt>
                <c:pt idx="9">
                  <c:v>9.0490381056766598</c:v>
                </c:pt>
                <c:pt idx="10">
                  <c:v>3.0179491924311224</c:v>
                </c:pt>
                <c:pt idx="11">
                  <c:v>-2.1024561182914487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96896"/>
        <c:axId val="102098816"/>
      </c:scatterChart>
      <c:valAx>
        <c:axId val="102096896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597681539807726"/>
              <c:y val="0.78145815106445027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spPr>
          <a:solidFill>
            <a:schemeClr val="bg1">
              <a:lumMod val="95000"/>
            </a:schemeClr>
          </a:solidFill>
        </c:spPr>
        <c:crossAx val="102098816"/>
        <c:crosses val="autoZero"/>
        <c:crossBetween val="midCat"/>
      </c:valAx>
      <c:valAx>
        <c:axId val="102098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Temperature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(</a:t>
                </a:r>
                <a:r>
                  <a:rPr lang="en-US" sz="1200" b="1" i="0" u="none" strike="noStrike" baseline="0" smtClean="0">
                    <a:solidFill>
                      <a:schemeClr val="bg1"/>
                    </a:solidFill>
                  </a:rPr>
                  <a:t>°C)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02096896"/>
        <c:crosses val="autoZero"/>
        <c:crossBetween val="midCat"/>
      </c:valAx>
      <c:spPr>
        <a:gradFill>
          <a:gsLst>
            <a:gs pos="0">
              <a:srgbClr val="C00000"/>
            </a:gs>
            <a:gs pos="66000">
              <a:srgbClr val="D2D927"/>
            </a:gs>
            <a:gs pos="100000">
              <a:srgbClr val="1F497D">
                <a:lumMod val="60000"/>
                <a:lumOff val="40000"/>
              </a:srgbClr>
            </a:gs>
          </a:gsLst>
          <a:lin ang="5400000" scaled="0"/>
        </a:gradFill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Vancouver, British</a:t>
            </a:r>
            <a:r>
              <a:rPr lang="en-US" baseline="0">
                <a:solidFill>
                  <a:schemeClr val="bg1"/>
                </a:solidFill>
              </a:rPr>
              <a:t> Columbia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189129483814529"/>
          <c:y val="0.15788203557888603"/>
          <c:w val="0.80347681539807558"/>
          <c:h val="0.72079833770778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Weather'!$E$4:$P$4</c:f>
              <c:numCache>
                <c:formatCode>0.0</c:formatCode>
                <c:ptCount val="12"/>
                <c:pt idx="0">
                  <c:v>3.3</c:v>
                </c:pt>
                <c:pt idx="1">
                  <c:v>4.8</c:v>
                </c:pt>
                <c:pt idx="2">
                  <c:v>6.6</c:v>
                </c:pt>
                <c:pt idx="3">
                  <c:v>9.1999999999999993</c:v>
                </c:pt>
                <c:pt idx="4">
                  <c:v>12.5</c:v>
                </c:pt>
                <c:pt idx="5">
                  <c:v>15.2</c:v>
                </c:pt>
                <c:pt idx="6">
                  <c:v>17.5</c:v>
                </c:pt>
                <c:pt idx="7">
                  <c:v>17.600000000000001</c:v>
                </c:pt>
                <c:pt idx="8">
                  <c:v>14.6</c:v>
                </c:pt>
                <c:pt idx="9">
                  <c:v>10.1</c:v>
                </c:pt>
                <c:pt idx="10">
                  <c:v>6</c:v>
                </c:pt>
                <c:pt idx="11">
                  <c:v>6.2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7030A0">
                  <a:alpha val="64000"/>
                </a:srgbClr>
              </a:solidFill>
            </a:ln>
          </c:spPr>
          <c:marker>
            <c:symbol val="none"/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Weather'!$W$4:$AH$4</c:f>
              <c:numCache>
                <c:formatCode>0.0</c:formatCode>
                <c:ptCount val="12"/>
                <c:pt idx="0">
                  <c:v>3.5784410329165386</c:v>
                </c:pt>
                <c:pt idx="1">
                  <c:v>4.1373726726642435</c:v>
                </c:pt>
                <c:pt idx="2">
                  <c:v>6.3475753280255294</c:v>
                </c:pt>
                <c:pt idx="3">
                  <c:v>9.6168269823872219</c:v>
                </c:pt>
                <c:pt idx="4">
                  <c:v>13.069134295108991</c:v>
                </c:pt>
                <c:pt idx="5">
                  <c:v>15.779454309722976</c:v>
                </c:pt>
                <c:pt idx="6">
                  <c:v>17.021558967083458</c:v>
                </c:pt>
                <c:pt idx="7">
                  <c:v>16.462627327335753</c:v>
                </c:pt>
                <c:pt idx="8">
                  <c:v>14.252424671974467</c:v>
                </c:pt>
                <c:pt idx="9">
                  <c:v>10.983173017612772</c:v>
                </c:pt>
                <c:pt idx="10">
                  <c:v>7.5308657048910028</c:v>
                </c:pt>
                <c:pt idx="11">
                  <c:v>4.8205456902770196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22688"/>
        <c:axId val="105524608"/>
      </c:scatterChart>
      <c:valAx>
        <c:axId val="105522688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597681539807571"/>
              <c:y val="0.78145815106445027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spPr>
          <a:solidFill>
            <a:sysClr val="window" lastClr="FFFFFF">
              <a:lumMod val="95000"/>
            </a:sysClr>
          </a:solidFill>
        </c:spPr>
        <c:crossAx val="105524608"/>
        <c:crosses val="autoZero"/>
        <c:crossBetween val="midCat"/>
      </c:valAx>
      <c:valAx>
        <c:axId val="105524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Temperature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(</a:t>
                </a:r>
                <a:r>
                  <a:rPr lang="en-US" sz="1200" b="1" i="0" u="none" strike="noStrike" baseline="0" smtClean="0">
                    <a:solidFill>
                      <a:schemeClr val="bg1"/>
                    </a:solidFill>
                  </a:rPr>
                  <a:t>°C)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05522688"/>
        <c:crosses val="autoZero"/>
        <c:crossBetween val="midCat"/>
        <c:majorUnit val="5"/>
      </c:valAx>
      <c:spPr>
        <a:gradFill>
          <a:gsLst>
            <a:gs pos="0">
              <a:srgbClr val="C00000"/>
            </a:gs>
            <a:gs pos="100000">
              <a:srgbClr val="D2D927"/>
            </a:gs>
            <a:gs pos="100000">
              <a:srgbClr val="1F497D">
                <a:lumMod val="60000"/>
                <a:lumOff val="40000"/>
              </a:srgbClr>
            </a:gs>
          </a:gsLst>
          <a:lin ang="5400000" scaled="0"/>
        </a:gradFill>
        <a:ln>
          <a:solidFill>
            <a:sysClr val="windowText" lastClr="000000"/>
          </a:solidFill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Toronto,</a:t>
            </a:r>
            <a:r>
              <a:rPr lang="en-US" baseline="0">
                <a:solidFill>
                  <a:schemeClr val="bg1"/>
                </a:solidFill>
              </a:rPr>
              <a:t> Ontario</a:t>
            </a:r>
            <a:endParaRPr lang="en-US">
              <a:solidFill>
                <a:schemeClr val="bg1"/>
              </a:solidFill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5189129483814523"/>
          <c:y val="0.15788203557888597"/>
          <c:w val="0.80347681539807525"/>
          <c:h val="0.720798337707786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Weather'!$E$9:$P$9</c:f>
              <c:numCache>
                <c:formatCode>0.0</c:formatCode>
                <c:ptCount val="12"/>
                <c:pt idx="0">
                  <c:v>-6.3</c:v>
                </c:pt>
                <c:pt idx="1">
                  <c:v>-5.4</c:v>
                </c:pt>
                <c:pt idx="2">
                  <c:v>-0.5</c:v>
                </c:pt>
                <c:pt idx="3">
                  <c:v>6.3</c:v>
                </c:pt>
                <c:pt idx="4">
                  <c:v>12.9</c:v>
                </c:pt>
                <c:pt idx="5">
                  <c:v>17.8</c:v>
                </c:pt>
                <c:pt idx="6">
                  <c:v>20.8</c:v>
                </c:pt>
                <c:pt idx="7">
                  <c:v>19.8</c:v>
                </c:pt>
                <c:pt idx="8">
                  <c:v>15.3</c:v>
                </c:pt>
                <c:pt idx="9">
                  <c:v>8.9</c:v>
                </c:pt>
                <c:pt idx="10">
                  <c:v>3.2</c:v>
                </c:pt>
                <c:pt idx="11">
                  <c:v>-2.9</c:v>
                </c:pt>
              </c:numCache>
            </c:numRef>
          </c:yVal>
          <c:smooth val="0"/>
        </c:ser>
        <c:ser>
          <c:idx val="1"/>
          <c:order val="1"/>
          <c:spPr>
            <a:ln>
              <a:solidFill>
                <a:srgbClr val="7030A0">
                  <a:alpha val="64000"/>
                </a:srgbClr>
              </a:solidFill>
            </a:ln>
          </c:spPr>
          <c:marker>
            <c:symbol val="none"/>
          </c:marker>
          <c:xVal>
            <c:numRef>
              <c:f>'City Weather'!$E$3:$P$3</c:f>
              <c:numCache>
                <c:formatCode>0.0</c:formatCode>
                <c:ptCount val="12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</c:numCache>
            </c:numRef>
          </c:xVal>
          <c:yVal>
            <c:numRef>
              <c:f>'City Weather'!$W$9:$AH$9</c:f>
              <c:numCache>
                <c:formatCode>0.0</c:formatCode>
                <c:ptCount val="12"/>
                <c:pt idx="0">
                  <c:v>-5.7750943389509573</c:v>
                </c:pt>
                <c:pt idx="1">
                  <c:v>-4.8420816370587367</c:v>
                </c:pt>
                <c:pt idx="2">
                  <c:v>-0.60425103753456355</c:v>
                </c:pt>
                <c:pt idx="3">
                  <c:v>5.8028741728191573</c:v>
                </c:pt>
                <c:pt idx="4">
                  <c:v>12.662509968083057</c:v>
                </c:pt>
                <c:pt idx="5">
                  <c:v>18.136622476544559</c:v>
                </c:pt>
                <c:pt idx="6">
                  <c:v>20.758427672284288</c:v>
                </c:pt>
                <c:pt idx="7">
                  <c:v>19.825414970392067</c:v>
                </c:pt>
                <c:pt idx="8">
                  <c:v>15.587584370867903</c:v>
                </c:pt>
                <c:pt idx="9">
                  <c:v>9.1804591605141805</c:v>
                </c:pt>
                <c:pt idx="10">
                  <c:v>2.3208233652502743</c:v>
                </c:pt>
                <c:pt idx="11">
                  <c:v>-3.1532891432112198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66208"/>
        <c:axId val="105568128"/>
      </c:scatterChart>
      <c:valAx>
        <c:axId val="105566208"/>
        <c:scaling>
          <c:orientation val="minMax"/>
          <c:max val="1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597681539807526"/>
              <c:y val="0.78145815106445027"/>
            </c:manualLayout>
          </c:layout>
          <c:overlay val="0"/>
        </c:title>
        <c:numFmt formatCode="#,##0;\-#,##0" sourceLinked="0"/>
        <c:majorTickMark val="out"/>
        <c:minorTickMark val="none"/>
        <c:tickLblPos val="nextTo"/>
        <c:spPr>
          <a:solidFill>
            <a:sysClr val="window" lastClr="FFFFFF">
              <a:lumMod val="95000"/>
            </a:sysClr>
          </a:solidFill>
        </c:spPr>
        <c:crossAx val="105568128"/>
        <c:crosses val="autoZero"/>
        <c:crossBetween val="midCat"/>
      </c:valAx>
      <c:valAx>
        <c:axId val="1055681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200">
                    <a:solidFill>
                      <a:schemeClr val="bg1"/>
                    </a:solidFill>
                  </a:rPr>
                  <a:t>Temperature</a:t>
                </a:r>
                <a:r>
                  <a:rPr lang="en-US" sz="1200" baseline="0">
                    <a:solidFill>
                      <a:schemeClr val="bg1"/>
                    </a:solidFill>
                  </a:rPr>
                  <a:t> (</a:t>
                </a:r>
                <a:r>
                  <a:rPr lang="en-US" sz="1200" b="1" i="0" u="none" strike="noStrike" baseline="0" smtClean="0">
                    <a:solidFill>
                      <a:schemeClr val="bg1"/>
                    </a:solidFill>
                  </a:rPr>
                  <a:t>°C)</a:t>
                </a:r>
                <a:endParaRPr lang="en-US" sz="1200">
                  <a:solidFill>
                    <a:schemeClr val="bg1"/>
                  </a:solidFill>
                </a:endParaRP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05566208"/>
        <c:crosses val="autoZero"/>
        <c:crossBetween val="midCat"/>
      </c:valAx>
      <c:spPr>
        <a:gradFill>
          <a:gsLst>
            <a:gs pos="0">
              <a:srgbClr val="C00000"/>
            </a:gs>
            <a:gs pos="72000">
              <a:srgbClr val="D2D927"/>
            </a:gs>
            <a:gs pos="100000">
              <a:srgbClr val="1F497D">
                <a:lumMod val="60000"/>
                <a:lumOff val="40000"/>
              </a:srgbClr>
            </a:gs>
          </a:gsLst>
          <a:lin ang="5400000" scaled="0"/>
        </a:gradFill>
        <a:ln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tx2">
        <a:lumMod val="50000"/>
      </a:schemeClr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2.png"/><Relationship Id="rId5" Type="http://schemas.openxmlformats.org/officeDocument/2006/relationships/chart" Target="../charts/chart5.xml"/><Relationship Id="rId10" Type="http://schemas.openxmlformats.org/officeDocument/2006/relationships/image" Target="../media/image1.png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542925</xdr:colOff>
      <xdr:row>33</xdr:row>
      <xdr:rowOff>76200</xdr:rowOff>
    </xdr:from>
    <xdr:to>
      <xdr:col>41</xdr:col>
      <xdr:colOff>238125</xdr:colOff>
      <xdr:row>47</xdr:row>
      <xdr:rowOff>114300</xdr:rowOff>
    </xdr:to>
    <xdr:grpSp>
      <xdr:nvGrpSpPr>
        <xdr:cNvPr id="40" name="Group 39"/>
        <xdr:cNvGrpSpPr/>
      </xdr:nvGrpSpPr>
      <xdr:grpSpPr>
        <a:xfrm>
          <a:off x="20297775" y="6410325"/>
          <a:ext cx="4572000" cy="2743200"/>
          <a:chOff x="16640175" y="6410325"/>
          <a:chExt cx="4572000" cy="2743200"/>
        </a:xfrm>
      </xdr:grpSpPr>
      <xdr:graphicFrame macro="">
        <xdr:nvGraphicFramePr>
          <xdr:cNvPr id="9" name="Chart 8"/>
          <xdr:cNvGraphicFramePr/>
        </xdr:nvGraphicFramePr>
        <xdr:xfrm>
          <a:off x="16640175" y="64103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TextBox 13"/>
          <xdr:cNvSpPr txBox="1"/>
        </xdr:nvSpPr>
        <xdr:spPr>
          <a:xfrm>
            <a:off x="18973800" y="7581900"/>
            <a:ext cx="665310" cy="26456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r</a:t>
            </a:r>
            <a:r>
              <a:rPr lang="en-US" sz="1100" smtClean="0"/>
              <a:t>² = 0.99</a:t>
            </a:r>
            <a:endParaRPr lang="en-US" sz="1100"/>
          </a:p>
        </xdr:txBody>
      </xdr:sp>
    </xdr:grpSp>
    <xdr:clientData/>
  </xdr:twoCellAnchor>
  <xdr:twoCellAnchor>
    <xdr:from>
      <xdr:col>33</xdr:col>
      <xdr:colOff>571500</xdr:colOff>
      <xdr:row>49</xdr:row>
      <xdr:rowOff>95250</xdr:rowOff>
    </xdr:from>
    <xdr:to>
      <xdr:col>41</xdr:col>
      <xdr:colOff>266700</xdr:colOff>
      <xdr:row>63</xdr:row>
      <xdr:rowOff>161925</xdr:rowOff>
    </xdr:to>
    <xdr:grpSp>
      <xdr:nvGrpSpPr>
        <xdr:cNvPr id="39" name="Group 38"/>
        <xdr:cNvGrpSpPr/>
      </xdr:nvGrpSpPr>
      <xdr:grpSpPr>
        <a:xfrm>
          <a:off x="20326350" y="9515475"/>
          <a:ext cx="4572000" cy="2743200"/>
          <a:chOff x="16668750" y="9515475"/>
          <a:chExt cx="4572000" cy="2743200"/>
        </a:xfrm>
      </xdr:grpSpPr>
      <xdr:graphicFrame macro="">
        <xdr:nvGraphicFramePr>
          <xdr:cNvPr id="10" name="Chart 9"/>
          <xdr:cNvGraphicFramePr/>
        </xdr:nvGraphicFramePr>
        <xdr:xfrm>
          <a:off x="16668750" y="95154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24" name="TextBox 23"/>
          <xdr:cNvSpPr txBox="1"/>
        </xdr:nvSpPr>
        <xdr:spPr>
          <a:xfrm>
            <a:off x="18964275" y="10525125"/>
            <a:ext cx="665310" cy="26456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r</a:t>
            </a:r>
            <a:r>
              <a:rPr lang="en-US" sz="1100" smtClean="0"/>
              <a:t>² = 0.99</a:t>
            </a:r>
            <a:endParaRPr lang="en-US" sz="1100"/>
          </a:p>
        </xdr:txBody>
      </xdr:sp>
    </xdr:grpSp>
    <xdr:clientData/>
  </xdr:twoCellAnchor>
  <xdr:twoCellAnchor>
    <xdr:from>
      <xdr:col>34</xdr:col>
      <xdr:colOff>180975</xdr:colOff>
      <xdr:row>65</xdr:row>
      <xdr:rowOff>38100</xdr:rowOff>
    </xdr:from>
    <xdr:to>
      <xdr:col>41</xdr:col>
      <xdr:colOff>485775</xdr:colOff>
      <xdr:row>79</xdr:row>
      <xdr:rowOff>114300</xdr:rowOff>
    </xdr:to>
    <xdr:grpSp>
      <xdr:nvGrpSpPr>
        <xdr:cNvPr id="38" name="Group 37"/>
        <xdr:cNvGrpSpPr/>
      </xdr:nvGrpSpPr>
      <xdr:grpSpPr>
        <a:xfrm>
          <a:off x="20545425" y="12515850"/>
          <a:ext cx="4572000" cy="2743200"/>
          <a:chOff x="16887825" y="12515850"/>
          <a:chExt cx="4572000" cy="2743200"/>
        </a:xfrm>
      </xdr:grpSpPr>
      <xdr:graphicFrame macro="">
        <xdr:nvGraphicFramePr>
          <xdr:cNvPr id="16" name="Chart 15"/>
          <xdr:cNvGraphicFramePr/>
        </xdr:nvGraphicFramePr>
        <xdr:xfrm>
          <a:off x="16887825" y="125158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25" name="TextBox 24"/>
          <xdr:cNvSpPr txBox="1"/>
        </xdr:nvSpPr>
        <xdr:spPr>
          <a:xfrm>
            <a:off x="19126200" y="13992225"/>
            <a:ext cx="665310" cy="26456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r</a:t>
            </a:r>
            <a:r>
              <a:rPr lang="en-US" sz="1100" smtClean="0"/>
              <a:t>² = 0.99</a:t>
            </a:r>
            <a:endParaRPr lang="en-US" sz="1100"/>
          </a:p>
        </xdr:txBody>
      </xdr:sp>
    </xdr:grpSp>
    <xdr:clientData/>
  </xdr:twoCellAnchor>
  <xdr:twoCellAnchor>
    <xdr:from>
      <xdr:col>26</xdr:col>
      <xdr:colOff>0</xdr:colOff>
      <xdr:row>65</xdr:row>
      <xdr:rowOff>0</xdr:rowOff>
    </xdr:from>
    <xdr:to>
      <xdr:col>33</xdr:col>
      <xdr:colOff>304800</xdr:colOff>
      <xdr:row>79</xdr:row>
      <xdr:rowOff>76200</xdr:rowOff>
    </xdr:to>
    <xdr:grpSp>
      <xdr:nvGrpSpPr>
        <xdr:cNvPr id="34" name="Group 33"/>
        <xdr:cNvGrpSpPr/>
      </xdr:nvGrpSpPr>
      <xdr:grpSpPr>
        <a:xfrm>
          <a:off x="15487650" y="12477750"/>
          <a:ext cx="4572000" cy="2743200"/>
          <a:chOff x="11830050" y="12477750"/>
          <a:chExt cx="4572000" cy="2743200"/>
        </a:xfrm>
      </xdr:grpSpPr>
      <xdr:graphicFrame macro="">
        <xdr:nvGraphicFramePr>
          <xdr:cNvPr id="11" name="Chart 10"/>
          <xdr:cNvGraphicFramePr/>
        </xdr:nvGraphicFramePr>
        <xdr:xfrm>
          <a:off x="11830050" y="124777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26" name="TextBox 25"/>
          <xdr:cNvSpPr txBox="1"/>
        </xdr:nvSpPr>
        <xdr:spPr>
          <a:xfrm>
            <a:off x="14049375" y="13649325"/>
            <a:ext cx="665310" cy="26456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r</a:t>
            </a:r>
            <a:r>
              <a:rPr lang="en-US" sz="1100" smtClean="0"/>
              <a:t>² = 0.99</a:t>
            </a:r>
            <a:endParaRPr lang="en-US" sz="1100"/>
          </a:p>
        </xdr:txBody>
      </xdr:sp>
    </xdr:grpSp>
    <xdr:clientData/>
  </xdr:twoCellAnchor>
  <xdr:twoCellAnchor>
    <xdr:from>
      <xdr:col>26</xdr:col>
      <xdr:colOff>85725</xdr:colOff>
      <xdr:row>80</xdr:row>
      <xdr:rowOff>104775</xdr:rowOff>
    </xdr:from>
    <xdr:to>
      <xdr:col>33</xdr:col>
      <xdr:colOff>390525</xdr:colOff>
      <xdr:row>94</xdr:row>
      <xdr:rowOff>180975</xdr:rowOff>
    </xdr:to>
    <xdr:grpSp>
      <xdr:nvGrpSpPr>
        <xdr:cNvPr id="35" name="Group 34"/>
        <xdr:cNvGrpSpPr/>
      </xdr:nvGrpSpPr>
      <xdr:grpSpPr>
        <a:xfrm>
          <a:off x="15573375" y="15440025"/>
          <a:ext cx="4572000" cy="2743200"/>
          <a:chOff x="11915775" y="15440025"/>
          <a:chExt cx="4572000" cy="2743200"/>
        </a:xfrm>
      </xdr:grpSpPr>
      <xdr:graphicFrame macro="">
        <xdr:nvGraphicFramePr>
          <xdr:cNvPr id="17" name="Chart 16"/>
          <xdr:cNvGraphicFramePr/>
        </xdr:nvGraphicFramePr>
        <xdr:xfrm>
          <a:off x="11915775" y="154400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27" name="TextBox 26"/>
          <xdr:cNvSpPr txBox="1"/>
        </xdr:nvSpPr>
        <xdr:spPr>
          <a:xfrm>
            <a:off x="14392275" y="16573500"/>
            <a:ext cx="665310" cy="26456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r</a:t>
            </a:r>
            <a:r>
              <a:rPr lang="en-US" sz="1100" smtClean="0"/>
              <a:t>² = 0.99</a:t>
            </a:r>
            <a:endParaRPr lang="en-US" sz="1100"/>
          </a:p>
        </xdr:txBody>
      </xdr:sp>
    </xdr:grpSp>
    <xdr:clientData/>
  </xdr:twoCellAnchor>
  <xdr:twoCellAnchor>
    <xdr:from>
      <xdr:col>34</xdr:col>
      <xdr:colOff>314325</xdr:colOff>
      <xdr:row>80</xdr:row>
      <xdr:rowOff>133350</xdr:rowOff>
    </xdr:from>
    <xdr:to>
      <xdr:col>42</xdr:col>
      <xdr:colOff>9525</xdr:colOff>
      <xdr:row>95</xdr:row>
      <xdr:rowOff>19050</xdr:rowOff>
    </xdr:to>
    <xdr:grpSp>
      <xdr:nvGrpSpPr>
        <xdr:cNvPr id="37" name="Group 36"/>
        <xdr:cNvGrpSpPr/>
      </xdr:nvGrpSpPr>
      <xdr:grpSpPr>
        <a:xfrm>
          <a:off x="20678775" y="15468600"/>
          <a:ext cx="4572000" cy="2743200"/>
          <a:chOff x="17021175" y="15468600"/>
          <a:chExt cx="4572000" cy="2743200"/>
        </a:xfrm>
      </xdr:grpSpPr>
      <xdr:graphicFrame macro="">
        <xdr:nvGraphicFramePr>
          <xdr:cNvPr id="18" name="Chart 17"/>
          <xdr:cNvGraphicFramePr/>
        </xdr:nvGraphicFramePr>
        <xdr:xfrm>
          <a:off x="17021175" y="1546860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28" name="TextBox 27"/>
          <xdr:cNvSpPr txBox="1"/>
        </xdr:nvSpPr>
        <xdr:spPr>
          <a:xfrm>
            <a:off x="19383375" y="16525875"/>
            <a:ext cx="665310" cy="26456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r</a:t>
            </a:r>
            <a:r>
              <a:rPr lang="en-US" sz="1100" smtClean="0"/>
              <a:t>² = 0.99</a:t>
            </a:r>
            <a:endParaRPr lang="en-US" sz="1100"/>
          </a:p>
        </xdr:txBody>
      </xdr:sp>
    </xdr:grpSp>
    <xdr:clientData/>
  </xdr:twoCellAnchor>
  <xdr:twoCellAnchor>
    <xdr:from>
      <xdr:col>26</xdr:col>
      <xdr:colOff>0</xdr:colOff>
      <xdr:row>96</xdr:row>
      <xdr:rowOff>0</xdr:rowOff>
    </xdr:from>
    <xdr:to>
      <xdr:col>33</xdr:col>
      <xdr:colOff>304800</xdr:colOff>
      <xdr:row>110</xdr:row>
      <xdr:rowOff>76200</xdr:rowOff>
    </xdr:to>
    <xdr:grpSp>
      <xdr:nvGrpSpPr>
        <xdr:cNvPr id="36" name="Group 35"/>
        <xdr:cNvGrpSpPr/>
      </xdr:nvGrpSpPr>
      <xdr:grpSpPr>
        <a:xfrm>
          <a:off x="15487650" y="18383250"/>
          <a:ext cx="4572000" cy="2743200"/>
          <a:chOff x="11830050" y="18383250"/>
          <a:chExt cx="4572000" cy="2743200"/>
        </a:xfrm>
      </xdr:grpSpPr>
      <xdr:graphicFrame macro="">
        <xdr:nvGraphicFramePr>
          <xdr:cNvPr id="19" name="Chart 18"/>
          <xdr:cNvGraphicFramePr/>
        </xdr:nvGraphicFramePr>
        <xdr:xfrm>
          <a:off x="11830050" y="183832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29" name="TextBox 28"/>
          <xdr:cNvSpPr txBox="1"/>
        </xdr:nvSpPr>
        <xdr:spPr>
          <a:xfrm>
            <a:off x="14192250" y="19640550"/>
            <a:ext cx="665310" cy="26456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r</a:t>
            </a:r>
            <a:r>
              <a:rPr lang="en-US" sz="1100" smtClean="0"/>
              <a:t>² = 1.00</a:t>
            </a:r>
            <a:endParaRPr lang="en-US" sz="1100"/>
          </a:p>
        </xdr:txBody>
      </xdr:sp>
    </xdr:grpSp>
    <xdr:clientData/>
  </xdr:twoCellAnchor>
  <xdr:twoCellAnchor>
    <xdr:from>
      <xdr:col>25</xdr:col>
      <xdr:colOff>571500</xdr:colOff>
      <xdr:row>49</xdr:row>
      <xdr:rowOff>19050</xdr:rowOff>
    </xdr:from>
    <xdr:to>
      <xdr:col>33</xdr:col>
      <xdr:colOff>266700</xdr:colOff>
      <xdr:row>63</xdr:row>
      <xdr:rowOff>85725</xdr:rowOff>
    </xdr:to>
    <xdr:grpSp>
      <xdr:nvGrpSpPr>
        <xdr:cNvPr id="33" name="Group 32"/>
        <xdr:cNvGrpSpPr/>
      </xdr:nvGrpSpPr>
      <xdr:grpSpPr>
        <a:xfrm>
          <a:off x="15449550" y="9439275"/>
          <a:ext cx="4572000" cy="2743200"/>
          <a:chOff x="11791950" y="9439275"/>
          <a:chExt cx="4572000" cy="2743200"/>
        </a:xfrm>
      </xdr:grpSpPr>
      <xdr:graphicFrame macro="">
        <xdr:nvGraphicFramePr>
          <xdr:cNvPr id="6" name="Chart 5"/>
          <xdr:cNvGraphicFramePr/>
        </xdr:nvGraphicFramePr>
        <xdr:xfrm>
          <a:off x="11791950" y="943927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30" name="TextBox 29"/>
          <xdr:cNvSpPr txBox="1"/>
        </xdr:nvSpPr>
        <xdr:spPr>
          <a:xfrm>
            <a:off x="14125575" y="10506075"/>
            <a:ext cx="665310" cy="26456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r</a:t>
            </a:r>
            <a:r>
              <a:rPr lang="en-US" sz="1100" smtClean="0"/>
              <a:t>² = 0.97</a:t>
            </a:r>
            <a:endParaRPr lang="en-US" sz="1100"/>
          </a:p>
        </xdr:txBody>
      </xdr:sp>
    </xdr:grpSp>
    <xdr:clientData/>
  </xdr:twoCellAnchor>
  <xdr:twoCellAnchor>
    <xdr:from>
      <xdr:col>25</xdr:col>
      <xdr:colOff>561975</xdr:colOff>
      <xdr:row>33</xdr:row>
      <xdr:rowOff>152400</xdr:rowOff>
    </xdr:from>
    <xdr:to>
      <xdr:col>33</xdr:col>
      <xdr:colOff>257175</xdr:colOff>
      <xdr:row>48</xdr:row>
      <xdr:rowOff>0</xdr:rowOff>
    </xdr:to>
    <xdr:grpSp>
      <xdr:nvGrpSpPr>
        <xdr:cNvPr id="32" name="Group 31"/>
        <xdr:cNvGrpSpPr/>
      </xdr:nvGrpSpPr>
      <xdr:grpSpPr>
        <a:xfrm>
          <a:off x="15440025" y="6486525"/>
          <a:ext cx="4572000" cy="2743200"/>
          <a:chOff x="11782425" y="6486525"/>
          <a:chExt cx="4572000" cy="2743200"/>
        </a:xfrm>
      </xdr:grpSpPr>
      <xdr:graphicFrame macro="">
        <xdr:nvGraphicFramePr>
          <xdr:cNvPr id="8" name="Chart 7"/>
          <xdr:cNvGraphicFramePr/>
        </xdr:nvGraphicFramePr>
        <xdr:xfrm>
          <a:off x="11782425" y="6486525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31" name="TextBox 30"/>
          <xdr:cNvSpPr txBox="1"/>
        </xdr:nvSpPr>
        <xdr:spPr>
          <a:xfrm>
            <a:off x="14154150" y="7610475"/>
            <a:ext cx="665310" cy="264560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1100"/>
              <a:t>r</a:t>
            </a:r>
            <a:r>
              <a:rPr lang="en-US" sz="1100" smtClean="0"/>
              <a:t>² = 1.00</a:t>
            </a:r>
            <a:endParaRPr lang="en-US" sz="1100"/>
          </a:p>
        </xdr:txBody>
      </xdr:sp>
    </xdr:grpSp>
    <xdr:clientData/>
  </xdr:twoCellAnchor>
  <xdr:twoCellAnchor editAs="oneCell">
    <xdr:from>
      <xdr:col>16</xdr:col>
      <xdr:colOff>590550</xdr:colOff>
      <xdr:row>27</xdr:row>
      <xdr:rowOff>161925</xdr:rowOff>
    </xdr:from>
    <xdr:to>
      <xdr:col>22</xdr:col>
      <xdr:colOff>76200</xdr:colOff>
      <xdr:row>49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982200" y="5353050"/>
          <a:ext cx="3143250" cy="40767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27</xdr:row>
      <xdr:rowOff>171450</xdr:rowOff>
    </xdr:from>
    <xdr:to>
      <xdr:col>15</xdr:col>
      <xdr:colOff>180975</xdr:colOff>
      <xdr:row>30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67350" y="5362575"/>
          <a:ext cx="349567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1"/>
  <sheetViews>
    <sheetView tabSelected="1" workbookViewId="0">
      <pane xSplit="1" topLeftCell="E1" activePane="topRight" state="frozenSplit"/>
      <selection activeCell="A4" sqref="A4"/>
      <selection pane="topRight" activeCell="I26" sqref="I26"/>
    </sheetView>
  </sheetViews>
  <sheetFormatPr defaultRowHeight="15" outlineLevelCol="1" x14ac:dyDescent="0.25"/>
  <cols>
    <col min="1" max="1" width="13.85546875" bestFit="1" customWidth="1"/>
    <col min="2" max="2" width="15.42578125" hidden="1" customWidth="1" outlineLevel="1"/>
    <col min="3" max="4" width="12.5703125" hidden="1" customWidth="1" outlineLevel="1"/>
    <col min="5" max="5" width="10.7109375" style="2" customWidth="1" collapsed="1"/>
    <col min="6" max="15" width="10.7109375" style="2" customWidth="1"/>
    <col min="17" max="22" width="9.140625" customWidth="1" outlineLevel="1"/>
    <col min="35" max="38" width="9.140625" style="2"/>
  </cols>
  <sheetData>
    <row r="1" spans="1:38" x14ac:dyDescent="0.25">
      <c r="A1" s="42" t="s">
        <v>31</v>
      </c>
      <c r="B1" s="42" t="s">
        <v>41</v>
      </c>
      <c r="C1" s="42" t="s">
        <v>51</v>
      </c>
      <c r="D1" s="42" t="s">
        <v>52</v>
      </c>
      <c r="E1" s="49" t="s">
        <v>39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50" t="s">
        <v>29</v>
      </c>
      <c r="R1" s="50"/>
      <c r="S1" s="50"/>
      <c r="T1" s="49" t="s">
        <v>30</v>
      </c>
      <c r="U1" s="49"/>
      <c r="V1" s="49"/>
      <c r="W1" s="50" t="s">
        <v>40</v>
      </c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43" t="s">
        <v>46</v>
      </c>
      <c r="AJ1" s="44"/>
      <c r="AK1" s="44"/>
      <c r="AL1" s="45"/>
    </row>
    <row r="2" spans="1:38" s="30" customFormat="1" x14ac:dyDescent="0.25">
      <c r="A2" s="42"/>
      <c r="B2" s="42"/>
      <c r="C2" s="42"/>
      <c r="D2" s="42"/>
      <c r="E2" s="38" t="s">
        <v>0</v>
      </c>
      <c r="F2" s="38" t="s">
        <v>1</v>
      </c>
      <c r="G2" s="38" t="s">
        <v>21</v>
      </c>
      <c r="H2" s="38" t="s">
        <v>2</v>
      </c>
      <c r="I2" s="38" t="s">
        <v>3</v>
      </c>
      <c r="J2" s="38" t="s">
        <v>4</v>
      </c>
      <c r="K2" s="38" t="s">
        <v>5</v>
      </c>
      <c r="L2" s="38" t="s">
        <v>6</v>
      </c>
      <c r="M2" s="38" t="s">
        <v>7</v>
      </c>
      <c r="N2" s="38" t="s">
        <v>8</v>
      </c>
      <c r="O2" s="38" t="s">
        <v>9</v>
      </c>
      <c r="P2" s="38" t="s">
        <v>10</v>
      </c>
      <c r="Q2" s="50"/>
      <c r="R2" s="50"/>
      <c r="S2" s="50"/>
      <c r="T2" s="49"/>
      <c r="U2" s="49"/>
      <c r="V2" s="49"/>
      <c r="W2" s="39" t="s">
        <v>0</v>
      </c>
      <c r="X2" s="39" t="s">
        <v>1</v>
      </c>
      <c r="Y2" s="39" t="s">
        <v>21</v>
      </c>
      <c r="Z2" s="39" t="s">
        <v>2</v>
      </c>
      <c r="AA2" s="39" t="s">
        <v>3</v>
      </c>
      <c r="AB2" s="39" t="s">
        <v>4</v>
      </c>
      <c r="AC2" s="39" t="s">
        <v>5</v>
      </c>
      <c r="AD2" s="39" t="s">
        <v>6</v>
      </c>
      <c r="AE2" s="39" t="s">
        <v>7</v>
      </c>
      <c r="AF2" s="39" t="s">
        <v>8</v>
      </c>
      <c r="AG2" s="39" t="s">
        <v>9</v>
      </c>
      <c r="AH2" s="39" t="s">
        <v>10</v>
      </c>
      <c r="AI2" s="46"/>
      <c r="AJ2" s="47"/>
      <c r="AK2" s="47"/>
      <c r="AL2" s="48"/>
    </row>
    <row r="3" spans="1:38" s="30" customFormat="1" ht="18.75" x14ac:dyDescent="0.35">
      <c r="A3" s="42"/>
      <c r="B3" s="42"/>
      <c r="C3" s="42"/>
      <c r="D3" s="42"/>
      <c r="E3" s="53">
        <v>0.5</v>
      </c>
      <c r="F3" s="53">
        <f>E3+1</f>
        <v>1.5</v>
      </c>
      <c r="G3" s="53">
        <f t="shared" ref="G3:P3" si="0">F3+1</f>
        <v>2.5</v>
      </c>
      <c r="H3" s="53">
        <f t="shared" si="0"/>
        <v>3.5</v>
      </c>
      <c r="I3" s="53">
        <f t="shared" si="0"/>
        <v>4.5</v>
      </c>
      <c r="J3" s="53">
        <f t="shared" si="0"/>
        <v>5.5</v>
      </c>
      <c r="K3" s="53">
        <f t="shared" si="0"/>
        <v>6.5</v>
      </c>
      <c r="L3" s="53">
        <f t="shared" si="0"/>
        <v>7.5</v>
      </c>
      <c r="M3" s="53">
        <f t="shared" si="0"/>
        <v>8.5</v>
      </c>
      <c r="N3" s="53">
        <f t="shared" si="0"/>
        <v>9.5</v>
      </c>
      <c r="O3" s="53">
        <f t="shared" si="0"/>
        <v>10.5</v>
      </c>
      <c r="P3" s="53">
        <f t="shared" si="0"/>
        <v>11.5</v>
      </c>
      <c r="Q3" s="51" t="s">
        <v>43</v>
      </c>
      <c r="R3" s="51" t="s">
        <v>44</v>
      </c>
      <c r="S3" s="51" t="s">
        <v>45</v>
      </c>
      <c r="T3" s="53" t="s">
        <v>42</v>
      </c>
      <c r="U3" s="53" t="s">
        <v>25</v>
      </c>
      <c r="V3" s="53" t="s">
        <v>26</v>
      </c>
      <c r="W3" s="51">
        <v>0.5</v>
      </c>
      <c r="X3" s="51">
        <f>W3+1</f>
        <v>1.5</v>
      </c>
      <c r="Y3" s="51">
        <f t="shared" ref="Y3:AH3" si="1">X3+1</f>
        <v>2.5</v>
      </c>
      <c r="Z3" s="51">
        <f t="shared" si="1"/>
        <v>3.5</v>
      </c>
      <c r="AA3" s="51">
        <f t="shared" si="1"/>
        <v>4.5</v>
      </c>
      <c r="AB3" s="51">
        <f t="shared" si="1"/>
        <v>5.5</v>
      </c>
      <c r="AC3" s="51">
        <f t="shared" si="1"/>
        <v>6.5</v>
      </c>
      <c r="AD3" s="51">
        <f t="shared" si="1"/>
        <v>7.5</v>
      </c>
      <c r="AE3" s="51">
        <f t="shared" si="1"/>
        <v>8.5</v>
      </c>
      <c r="AF3" s="51">
        <f t="shared" si="1"/>
        <v>9.5</v>
      </c>
      <c r="AG3" s="51">
        <f t="shared" si="1"/>
        <v>10.5</v>
      </c>
      <c r="AH3" s="51">
        <f t="shared" si="1"/>
        <v>11.5</v>
      </c>
      <c r="AI3" s="38" t="s">
        <v>27</v>
      </c>
      <c r="AJ3" s="38" t="s">
        <v>47</v>
      </c>
      <c r="AK3" s="38" t="s">
        <v>48</v>
      </c>
      <c r="AL3" s="38" t="s">
        <v>49</v>
      </c>
    </row>
    <row r="4" spans="1:38" x14ac:dyDescent="0.25">
      <c r="A4" s="41" t="s">
        <v>11</v>
      </c>
      <c r="B4" s="4" t="s">
        <v>50</v>
      </c>
      <c r="C4" s="4"/>
      <c r="D4" s="4"/>
      <c r="E4" s="54">
        <v>3.3</v>
      </c>
      <c r="F4" s="54">
        <v>4.8</v>
      </c>
      <c r="G4" s="54">
        <v>6.6</v>
      </c>
      <c r="H4" s="54">
        <v>9.1999999999999993</v>
      </c>
      <c r="I4" s="54">
        <v>12.5</v>
      </c>
      <c r="J4" s="54">
        <v>15.2</v>
      </c>
      <c r="K4" s="54">
        <v>17.5</v>
      </c>
      <c r="L4" s="54">
        <v>17.600000000000001</v>
      </c>
      <c r="M4" s="54">
        <v>14.6</v>
      </c>
      <c r="N4" s="54">
        <v>10.1</v>
      </c>
      <c r="O4" s="54">
        <v>6</v>
      </c>
      <c r="P4" s="54">
        <v>6.2</v>
      </c>
      <c r="Q4" s="55">
        <f t="array" ref="Q4:S4">MMULT(MMULT(E4:P4,$E$40:$G$51),MINVERSE($I$40:$K$42))</f>
        <v>-2.3995619349968416</v>
      </c>
      <c r="R4" s="55">
        <v>-6.3157092111724404</v>
      </c>
      <c r="S4" s="55">
        <v>10.299999999999997</v>
      </c>
      <c r="T4" s="56">
        <f t="shared" ref="T4:T12" si="2">ATAN(R4/Q4)</f>
        <v>1.2077057074177631</v>
      </c>
      <c r="U4" s="56">
        <f>Q4/COS(T4)</f>
        <v>-6.7561882981437247</v>
      </c>
      <c r="V4" s="56">
        <f t="shared" ref="V4:V12" si="3">S4</f>
        <v>10.299999999999997</v>
      </c>
      <c r="W4" s="52">
        <f>$U4*SIN(PI()/6*W$3+$T4)+$V4</f>
        <v>3.5784410329165386</v>
      </c>
      <c r="X4" s="52">
        <f t="shared" ref="X4:AH19" si="4">$U4*SIN(PI()/6*X$3+$T4)+$V4</f>
        <v>4.1373726726642435</v>
      </c>
      <c r="Y4" s="52">
        <f t="shared" si="4"/>
        <v>6.3475753280255294</v>
      </c>
      <c r="Z4" s="52">
        <f t="shared" si="4"/>
        <v>9.6168269823872219</v>
      </c>
      <c r="AA4" s="52">
        <f t="shared" si="4"/>
        <v>13.069134295108991</v>
      </c>
      <c r="AB4" s="52">
        <f t="shared" si="4"/>
        <v>15.779454309722976</v>
      </c>
      <c r="AC4" s="52">
        <f t="shared" si="4"/>
        <v>17.021558967083458</v>
      </c>
      <c r="AD4" s="52">
        <f t="shared" si="4"/>
        <v>16.462627327335753</v>
      </c>
      <c r="AE4" s="52">
        <f t="shared" si="4"/>
        <v>14.252424671974467</v>
      </c>
      <c r="AF4" s="52">
        <f t="shared" si="4"/>
        <v>10.983173017612772</v>
      </c>
      <c r="AG4" s="52">
        <f t="shared" si="4"/>
        <v>7.5308657048910028</v>
      </c>
      <c r="AH4" s="52">
        <f t="shared" si="4"/>
        <v>4.8205456902770196</v>
      </c>
      <c r="AI4" s="40">
        <f>AVERAGE(E4:P4)</f>
        <v>10.299999999999999</v>
      </c>
      <c r="AJ4" s="36">
        <f t="array" ref="AJ4">SUM((E4:P4-AI4)^2)</f>
        <v>281.95999999999998</v>
      </c>
      <c r="AK4" s="36">
        <f t="array" ref="AK4">SUM((E4:P4-W4:AH4)^2)</f>
        <v>8.0835180801546578</v>
      </c>
      <c r="AL4" s="33">
        <f>1-AK4/AJ4</f>
        <v>0.97133097574069138</v>
      </c>
    </row>
    <row r="5" spans="1:38" x14ac:dyDescent="0.25">
      <c r="A5" s="4" t="s">
        <v>12</v>
      </c>
      <c r="B5" s="4" t="s">
        <v>53</v>
      </c>
      <c r="C5" s="4"/>
      <c r="D5" s="4"/>
      <c r="E5" s="54">
        <v>-11.7</v>
      </c>
      <c r="F5" s="54">
        <v>-8.4</v>
      </c>
      <c r="G5" s="54">
        <v>-2.6</v>
      </c>
      <c r="H5" s="54">
        <v>5.5</v>
      </c>
      <c r="I5" s="54">
        <v>11.7</v>
      </c>
      <c r="J5" s="54">
        <v>15.5</v>
      </c>
      <c r="K5" s="54">
        <v>17.5</v>
      </c>
      <c r="L5" s="54">
        <v>16.600000000000001</v>
      </c>
      <c r="M5" s="54">
        <v>11.3</v>
      </c>
      <c r="N5" s="54">
        <v>5.6</v>
      </c>
      <c r="O5" s="54">
        <v>-4.0999999999999996</v>
      </c>
      <c r="P5" s="54">
        <v>-9.6</v>
      </c>
      <c r="Q5" s="55">
        <f t="array" ref="Q5:S5">MMULT(MMULT(E5:P5,$E$40:$G$51),MINVERSE($I$40:$K$42))</f>
        <v>-3.5149170066472499</v>
      </c>
      <c r="R5" s="55">
        <v>-14.145238643720385</v>
      </c>
      <c r="S5" s="55">
        <v>3.9416666666666638</v>
      </c>
      <c r="T5" s="56">
        <f t="shared" si="2"/>
        <v>1.3272415644626818</v>
      </c>
      <c r="U5" s="56">
        <f t="shared" ref="U5:U20" si="5">Q5/COS(T5)</f>
        <v>-14.575404551895582</v>
      </c>
      <c r="V5" s="56">
        <f t="shared" si="3"/>
        <v>3.9416666666666638</v>
      </c>
      <c r="W5" s="52">
        <f t="shared" ref="W5:AH21" si="6">$U5*SIN(PI()/6*W$3+$T5)+$V5</f>
        <v>-10.631312121600057</v>
      </c>
      <c r="X5" s="52">
        <f t="shared" si="4"/>
        <v>-8.5459491505182115</v>
      </c>
      <c r="Y5" s="52">
        <f t="shared" si="4"/>
        <v>-3.1145396058315669</v>
      </c>
      <c r="Z5" s="52">
        <f t="shared" si="4"/>
        <v>4.2075747111983999</v>
      </c>
      <c r="AA5" s="52">
        <f t="shared" si="4"/>
        <v>11.458439182435153</v>
      </c>
      <c r="AB5" s="52">
        <f t="shared" si="4"/>
        <v>16.695190528383282</v>
      </c>
      <c r="AC5" s="52">
        <f t="shared" si="4"/>
        <v>18.514645454933383</v>
      </c>
      <c r="AD5" s="52">
        <f t="shared" si="4"/>
        <v>16.429282483851548</v>
      </c>
      <c r="AE5" s="52">
        <f t="shared" si="4"/>
        <v>10.997872939164903</v>
      </c>
      <c r="AF5" s="52">
        <f t="shared" si="4"/>
        <v>3.6757586221349294</v>
      </c>
      <c r="AG5" s="52">
        <f t="shared" si="4"/>
        <v>-3.5751058491018251</v>
      </c>
      <c r="AH5" s="52">
        <f t="shared" si="4"/>
        <v>-8.8118571950499458</v>
      </c>
      <c r="AI5" s="40">
        <f>AVERAGE(E5:P5)</f>
        <v>3.941666666666666</v>
      </c>
      <c r="AJ5" s="36">
        <f t="array" ref="AJ5">SUM((E5:P5-AI5)^2)</f>
        <v>1284.9891666666667</v>
      </c>
      <c r="AK5" s="36">
        <f t="array" ref="AK5">SUM((E5:P5-W5:AH5)^2)</f>
        <v>10.334659558154309</v>
      </c>
      <c r="AL5" s="33">
        <f t="shared" ref="AL5:AL13" si="7">1-AK5/AJ5</f>
        <v>0.99195739557481022</v>
      </c>
    </row>
    <row r="6" spans="1:38" x14ac:dyDescent="0.25">
      <c r="A6" s="41" t="s">
        <v>13</v>
      </c>
      <c r="B6" s="4"/>
      <c r="C6" s="4"/>
      <c r="D6" s="4"/>
      <c r="E6" s="54">
        <v>-8.9</v>
      </c>
      <c r="F6" s="54">
        <v>-6.1</v>
      </c>
      <c r="G6" s="54">
        <v>-1.9</v>
      </c>
      <c r="H6" s="54">
        <v>4.5999999999999996</v>
      </c>
      <c r="I6" s="54">
        <v>9.8000000000000007</v>
      </c>
      <c r="J6" s="54">
        <v>13.8</v>
      </c>
      <c r="K6" s="54">
        <v>16.2</v>
      </c>
      <c r="L6" s="54">
        <v>15.6</v>
      </c>
      <c r="M6" s="54">
        <v>10.8</v>
      </c>
      <c r="N6" s="54">
        <v>5.4</v>
      </c>
      <c r="O6" s="54">
        <v>-3.1</v>
      </c>
      <c r="P6" s="54">
        <v>-7.4</v>
      </c>
      <c r="Q6" s="55">
        <f t="array" ref="Q6:S6">MMULT(MMULT(E6:P6,$E$40:$G$51),MINVERSE($I$40:$K$42))</f>
        <v>-3.3786554342073072</v>
      </c>
      <c r="R6" s="55">
        <v>-12.044701170493065</v>
      </c>
      <c r="S6" s="55">
        <v>4.0666666666666647</v>
      </c>
      <c r="T6" s="56">
        <f t="shared" si="2"/>
        <v>1.2973150476081026</v>
      </c>
      <c r="U6" s="56">
        <f t="shared" si="5"/>
        <v>-12.509601865350296</v>
      </c>
      <c r="V6" s="56">
        <f t="shared" si="3"/>
        <v>4.0666666666666647</v>
      </c>
      <c r="W6" s="52">
        <f t="shared" si="6"/>
        <v>-8.4420816370587364</v>
      </c>
      <c r="X6" s="52">
        <f t="shared" si="4"/>
        <v>-6.8392933771752951</v>
      </c>
      <c r="Y6" s="52">
        <f t="shared" si="4"/>
        <v>-2.3142619308583106</v>
      </c>
      <c r="Z6" s="52">
        <f t="shared" si="4"/>
        <v>3.9205341801261455</v>
      </c>
      <c r="AA6" s="52">
        <f t="shared" si="4"/>
        <v>10.194486372867091</v>
      </c>
      <c r="AB6" s="52">
        <f t="shared" si="4"/>
        <v>14.826494223968107</v>
      </c>
      <c r="AC6" s="52">
        <f t="shared" si="4"/>
        <v>16.575414970392067</v>
      </c>
      <c r="AD6" s="52">
        <f t="shared" si="4"/>
        <v>14.972626710508624</v>
      </c>
      <c r="AE6" s="52">
        <f t="shared" si="4"/>
        <v>10.447595264191648</v>
      </c>
      <c r="AF6" s="52">
        <f t="shared" si="4"/>
        <v>4.2127991532071851</v>
      </c>
      <c r="AG6" s="52">
        <f t="shared" si="4"/>
        <v>-2.0611530395337603</v>
      </c>
      <c r="AH6" s="52">
        <f t="shared" si="4"/>
        <v>-6.6931608906347755</v>
      </c>
      <c r="AI6" s="40">
        <f t="shared" ref="AI6:AI13" si="8">AVERAGE(E6:P6)</f>
        <v>4.0666666666666673</v>
      </c>
      <c r="AJ6" s="36">
        <f t="array" ref="AJ6">SUM((E6:P6-AI6)^2)</f>
        <v>945.18666666666672</v>
      </c>
      <c r="AK6" s="36">
        <f t="array" ref="AK6">SUM((E6:P6-W6:AH6)^2)</f>
        <v>6.2458336892126907</v>
      </c>
      <c r="AL6" s="33">
        <f t="shared" si="7"/>
        <v>0.99339195747307829</v>
      </c>
    </row>
    <row r="7" spans="1:38" x14ac:dyDescent="0.25">
      <c r="A7" s="41" t="s">
        <v>14</v>
      </c>
      <c r="B7" s="4"/>
      <c r="C7" s="4"/>
      <c r="D7" s="4"/>
      <c r="E7" s="54">
        <v>-16.2</v>
      </c>
      <c r="F7" s="54">
        <v>-11.9</v>
      </c>
      <c r="G7" s="54">
        <v>-5</v>
      </c>
      <c r="H7" s="54">
        <v>4.5</v>
      </c>
      <c r="I7" s="54">
        <v>11.7</v>
      </c>
      <c r="J7" s="54">
        <v>16.399999999999999</v>
      </c>
      <c r="K7" s="54">
        <v>18.8</v>
      </c>
      <c r="L7" s="54">
        <v>18</v>
      </c>
      <c r="M7" s="54">
        <v>11.7</v>
      </c>
      <c r="N7" s="54">
        <v>4.8</v>
      </c>
      <c r="O7" s="54">
        <v>-5.5</v>
      </c>
      <c r="P7" s="54">
        <v>-13.2</v>
      </c>
      <c r="Q7" s="55">
        <f t="array" ref="Q7:S7">MMULT(MMULT(E7:P7,$E$40:$G$51),MINVERSE($I$40:$K$42))</f>
        <v>-4.466436335256148</v>
      </c>
      <c r="R7" s="55">
        <v>-16.658028351973591</v>
      </c>
      <c r="S7" s="55">
        <v>2.8416666666666637</v>
      </c>
      <c r="T7" s="56">
        <f t="shared" si="2"/>
        <v>1.3088327764299665</v>
      </c>
      <c r="U7" s="56">
        <f t="shared" si="5"/>
        <v>-17.246418819918894</v>
      </c>
      <c r="V7" s="56">
        <f t="shared" si="3"/>
        <v>2.8416666666666637</v>
      </c>
      <c r="W7" s="52">
        <f t="shared" si="6"/>
        <v>-14.404751920862362</v>
      </c>
      <c r="X7" s="52">
        <f t="shared" si="4"/>
        <v>-12.095585562609253</v>
      </c>
      <c r="Y7" s="52">
        <f t="shared" si="4"/>
        <v>-5.7839945323816746</v>
      </c>
      <c r="Z7" s="52">
        <f t="shared" si="4"/>
        <v>2.8388354503153721</v>
      </c>
      <c r="AA7" s="52">
        <f t="shared" si="4"/>
        <v>11.462424055147345</v>
      </c>
      <c r="AB7" s="52">
        <f t="shared" si="4"/>
        <v>17.776087679591289</v>
      </c>
      <c r="AC7" s="52">
        <f t="shared" si="4"/>
        <v>20.08808525419569</v>
      </c>
      <c r="AD7" s="52">
        <f t="shared" si="4"/>
        <v>17.778918895942581</v>
      </c>
      <c r="AE7" s="52">
        <f t="shared" si="4"/>
        <v>11.467327865715017</v>
      </c>
      <c r="AF7" s="52">
        <f t="shared" si="4"/>
        <v>2.844497883017965</v>
      </c>
      <c r="AG7" s="52">
        <f t="shared" si="4"/>
        <v>-5.7790907218140166</v>
      </c>
      <c r="AH7" s="52">
        <f t="shared" si="4"/>
        <v>-12.092754346257953</v>
      </c>
      <c r="AI7" s="40">
        <f t="shared" si="8"/>
        <v>2.8416666666666663</v>
      </c>
      <c r="AJ7" s="36">
        <f t="array" ref="AJ7">SUM((E7:P7-AI7)^2)</f>
        <v>1800.1091666666662</v>
      </c>
      <c r="AK7" s="36">
        <f t="array" ref="AK7">SUM((E7:P7-W7:AH7)^2)</f>
        <v>15.475393994352309</v>
      </c>
      <c r="AL7" s="33">
        <f t="shared" si="7"/>
        <v>0.99140308027928736</v>
      </c>
    </row>
    <row r="8" spans="1:38" x14ac:dyDescent="0.25">
      <c r="A8" s="41" t="s">
        <v>15</v>
      </c>
      <c r="B8" s="4"/>
      <c r="C8" s="4"/>
      <c r="D8" s="4"/>
      <c r="E8" s="54">
        <v>-17.8</v>
      </c>
      <c r="F8" s="54">
        <v>-13.6</v>
      </c>
      <c r="G8" s="54">
        <v>-6.1</v>
      </c>
      <c r="H8" s="54">
        <v>4</v>
      </c>
      <c r="I8" s="54">
        <v>12</v>
      </c>
      <c r="J8" s="54">
        <v>17</v>
      </c>
      <c r="K8" s="54">
        <v>19.5</v>
      </c>
      <c r="L8" s="54">
        <v>18.5</v>
      </c>
      <c r="M8" s="54">
        <v>12.3</v>
      </c>
      <c r="N8" s="54">
        <v>5.3</v>
      </c>
      <c r="O8" s="54">
        <v>-5.3</v>
      </c>
      <c r="P8" s="54">
        <v>-14.4</v>
      </c>
      <c r="Q8" s="55">
        <f t="array" ref="Q8:S8">MMULT(MMULT(E8:P8,$E$40:$G$51),MINVERSE($I$40:$K$42))</f>
        <v>-5.1701585842600624</v>
      </c>
      <c r="R8" s="55">
        <v>-17.619330821321256</v>
      </c>
      <c r="S8" s="55">
        <v>2.616666666666664</v>
      </c>
      <c r="T8" s="56">
        <f t="shared" si="2"/>
        <v>1.2853717168219636</v>
      </c>
      <c r="U8" s="56">
        <f t="shared" si="5"/>
        <v>-18.362226400345882</v>
      </c>
      <c r="V8" s="56">
        <f t="shared" si="3"/>
        <v>2.616666666666664</v>
      </c>
      <c r="W8" s="52">
        <f t="shared" si="6"/>
        <v>-15.740435523385312</v>
      </c>
      <c r="X8" s="52">
        <f t="shared" si="4"/>
        <v>-13.49793583179887</v>
      </c>
      <c r="Y8" s="52">
        <f t="shared" si="4"/>
        <v>-6.9375414144000391</v>
      </c>
      <c r="Z8" s="52">
        <f t="shared" si="4"/>
        <v>2.1828953426395268</v>
      </c>
      <c r="AA8" s="52">
        <f t="shared" si="4"/>
        <v>11.419560775651936</v>
      </c>
      <c r="AB8" s="52">
        <f t="shared" si="4"/>
        <v>18.297497841105059</v>
      </c>
      <c r="AC8" s="52">
        <f t="shared" si="4"/>
        <v>20.973768856718639</v>
      </c>
      <c r="AD8" s="52">
        <f t="shared" si="4"/>
        <v>18.731269165132204</v>
      </c>
      <c r="AE8" s="52">
        <f t="shared" si="4"/>
        <v>12.17087474773337</v>
      </c>
      <c r="AF8" s="52">
        <f t="shared" si="4"/>
        <v>3.0504379906938199</v>
      </c>
      <c r="AG8" s="52">
        <f t="shared" si="4"/>
        <v>-6.1862274423186143</v>
      </c>
      <c r="AH8" s="52">
        <f t="shared" si="4"/>
        <v>-13.064164507771729</v>
      </c>
      <c r="AI8" s="40">
        <f t="shared" si="8"/>
        <v>2.6166666666666667</v>
      </c>
      <c r="AJ8" s="36">
        <f t="array" ref="AJ8">SUM((E8:P8-AI8)^2)</f>
        <v>2043.1766666666667</v>
      </c>
      <c r="AK8" s="36">
        <f t="array" ref="AK8">SUM((E8:P8-W8:AH8)^2)</f>
        <v>20.148516401310772</v>
      </c>
      <c r="AL8" s="33">
        <f t="shared" si="7"/>
        <v>0.99013863229253596</v>
      </c>
    </row>
    <row r="9" spans="1:38" x14ac:dyDescent="0.25">
      <c r="A9" s="41" t="s">
        <v>16</v>
      </c>
      <c r="B9" s="4" t="s">
        <v>53</v>
      </c>
      <c r="C9" s="4"/>
      <c r="D9" s="4"/>
      <c r="E9" s="54">
        <v>-6.3</v>
      </c>
      <c r="F9" s="54">
        <v>-5.4</v>
      </c>
      <c r="G9" s="54">
        <v>-0.5</v>
      </c>
      <c r="H9" s="54">
        <v>6.3</v>
      </c>
      <c r="I9" s="54">
        <v>12.9</v>
      </c>
      <c r="J9" s="54">
        <v>17.8</v>
      </c>
      <c r="K9" s="54">
        <v>20.8</v>
      </c>
      <c r="L9" s="54">
        <v>19.8</v>
      </c>
      <c r="M9" s="54">
        <v>15.3</v>
      </c>
      <c r="N9" s="54">
        <v>8.9</v>
      </c>
      <c r="O9" s="54">
        <v>3.2</v>
      </c>
      <c r="P9" s="54">
        <v>-2.9</v>
      </c>
      <c r="Q9" s="55">
        <f t="array" ref="Q9:S9">MMULT(MMULT(E9:P9,$E$40:$G$51),MINVERSE($I$40:$K$42))</f>
        <v>-5.0649387001277404</v>
      </c>
      <c r="R9" s="55">
        <v>-12.377615425896876</v>
      </c>
      <c r="S9" s="55">
        <v>7.4916666666666654</v>
      </c>
      <c r="T9" s="56">
        <f t="shared" si="2"/>
        <v>1.1823828828324887</v>
      </c>
      <c r="U9" s="56">
        <f t="shared" si="5"/>
        <v>-13.373816495954026</v>
      </c>
      <c r="V9" s="56">
        <f t="shared" si="3"/>
        <v>7.4916666666666654</v>
      </c>
      <c r="W9" s="52">
        <f t="shared" si="6"/>
        <v>-5.7750943389509573</v>
      </c>
      <c r="X9" s="52">
        <f t="shared" si="4"/>
        <v>-4.8420816370587367</v>
      </c>
      <c r="Y9" s="52">
        <f t="shared" si="4"/>
        <v>-0.60425103753456355</v>
      </c>
      <c r="Z9" s="52">
        <f t="shared" si="4"/>
        <v>5.8028741728191573</v>
      </c>
      <c r="AA9" s="52">
        <f t="shared" si="4"/>
        <v>12.662509968083057</v>
      </c>
      <c r="AB9" s="52">
        <f t="shared" si="4"/>
        <v>18.136622476544559</v>
      </c>
      <c r="AC9" s="52">
        <f t="shared" si="4"/>
        <v>20.758427672284288</v>
      </c>
      <c r="AD9" s="52">
        <f t="shared" si="4"/>
        <v>19.825414970392067</v>
      </c>
      <c r="AE9" s="52">
        <f t="shared" si="4"/>
        <v>15.587584370867903</v>
      </c>
      <c r="AF9" s="52">
        <f t="shared" si="4"/>
        <v>9.1804591605141805</v>
      </c>
      <c r="AG9" s="52">
        <f t="shared" si="4"/>
        <v>2.3208233652502743</v>
      </c>
      <c r="AH9" s="52">
        <f t="shared" si="4"/>
        <v>-3.1532891432112198</v>
      </c>
      <c r="AI9" s="40">
        <f t="shared" si="8"/>
        <v>7.4916666666666671</v>
      </c>
      <c r="AJ9" s="36">
        <f t="array" ref="AJ9">SUM((E9:P9-AI9)^2)</f>
        <v>1075.1691666666668</v>
      </c>
      <c r="AK9" s="36">
        <f t="array" ref="AK9">SUM((E9:P9-W9:AH9)^2)</f>
        <v>2.0153606619546292</v>
      </c>
      <c r="AL9" s="33">
        <f t="shared" si="7"/>
        <v>0.99812554086888217</v>
      </c>
    </row>
    <row r="10" spans="1:38" x14ac:dyDescent="0.25">
      <c r="A10" s="41" t="s">
        <v>17</v>
      </c>
      <c r="B10" s="4" t="s">
        <v>53</v>
      </c>
      <c r="C10" s="4"/>
      <c r="D10" s="4"/>
      <c r="E10" s="54">
        <v>-10.199999999999999</v>
      </c>
      <c r="F10" s="54">
        <v>-8.4</v>
      </c>
      <c r="G10" s="54">
        <v>-2.2999999999999998</v>
      </c>
      <c r="H10" s="54">
        <v>5.7</v>
      </c>
      <c r="I10" s="54">
        <v>13.4</v>
      </c>
      <c r="J10" s="54">
        <v>18.2</v>
      </c>
      <c r="K10" s="54">
        <v>20.9</v>
      </c>
      <c r="L10" s="54">
        <v>19.600000000000001</v>
      </c>
      <c r="M10" s="54">
        <v>14.6</v>
      </c>
      <c r="N10" s="54">
        <v>8.1</v>
      </c>
      <c r="O10" s="54">
        <v>1.6</v>
      </c>
      <c r="P10" s="54">
        <v>-6.3</v>
      </c>
      <c r="Q10" s="55">
        <f t="array" ref="Q10:S10">MMULT(MMULT(E10:P10,$E$40:$G$51),MINVERSE($I$40:$K$42))</f>
        <v>-5.3009506667129482</v>
      </c>
      <c r="R10" s="55">
        <v>-14.26686699781389</v>
      </c>
      <c r="S10" s="55">
        <v>6.2416666666666636</v>
      </c>
      <c r="T10" s="56">
        <f t="shared" si="2"/>
        <v>1.2150478123866204</v>
      </c>
      <c r="U10" s="56">
        <f t="shared" si="5"/>
        <v>-15.219841388931611</v>
      </c>
      <c r="V10" s="56">
        <f t="shared" si="3"/>
        <v>6.2416666666666636</v>
      </c>
      <c r="W10" s="52">
        <f t="shared" si="6"/>
        <v>-8.911055616447177</v>
      </c>
      <c r="X10" s="52">
        <f t="shared" si="4"/>
        <v>-7.5948698969421784</v>
      </c>
      <c r="Y10" s="52">
        <f t="shared" si="4"/>
        <v>-2.5711953791744904</v>
      </c>
      <c r="Z10" s="52">
        <f t="shared" si="4"/>
        <v>4.8138784067832256</v>
      </c>
      <c r="AA10" s="52">
        <f t="shared" si="4"/>
        <v>12.581526903939352</v>
      </c>
      <c r="AB10" s="52">
        <f t="shared" si="4"/>
        <v>18.650414970392074</v>
      </c>
      <c r="AC10" s="52">
        <f t="shared" si="4"/>
        <v>21.394388949780506</v>
      </c>
      <c r="AD10" s="52">
        <f t="shared" si="4"/>
        <v>20.078203230275513</v>
      </c>
      <c r="AE10" s="52">
        <f t="shared" si="4"/>
        <v>15.054528712507825</v>
      </c>
      <c r="AF10" s="52">
        <f t="shared" si="4"/>
        <v>7.6694549265501033</v>
      </c>
      <c r="AG10" s="52">
        <f t="shared" si="4"/>
        <v>-9.8193570606023961E-2</v>
      </c>
      <c r="AH10" s="52">
        <f t="shared" si="4"/>
        <v>-6.1670816370587378</v>
      </c>
      <c r="AI10" s="40">
        <f t="shared" si="8"/>
        <v>6.2416666666666663</v>
      </c>
      <c r="AJ10" s="36">
        <f t="array" ref="AJ10">SUM((E10:P10-AI10)^2)</f>
        <v>1397.6691666666668</v>
      </c>
      <c r="AK10" s="36">
        <f t="array" ref="AK10">SUM((E10:P10-W10:AH10)^2)</f>
        <v>7.8077352412529191</v>
      </c>
      <c r="AL10" s="33">
        <f t="shared" si="7"/>
        <v>0.99441374580804853</v>
      </c>
    </row>
    <row r="11" spans="1:38" x14ac:dyDescent="0.25">
      <c r="A11" s="4" t="s">
        <v>18</v>
      </c>
      <c r="B11" s="4"/>
      <c r="C11" s="4"/>
      <c r="D11" s="4"/>
      <c r="E11" s="54">
        <v>-12.8</v>
      </c>
      <c r="F11" s="54">
        <v>-11.1</v>
      </c>
      <c r="G11" s="54">
        <v>-4.5999999999999996</v>
      </c>
      <c r="H11" s="54">
        <v>3.3</v>
      </c>
      <c r="I11" s="54">
        <v>11.2</v>
      </c>
      <c r="J11" s="54">
        <v>16.5</v>
      </c>
      <c r="K11" s="54">
        <v>19.2</v>
      </c>
      <c r="L11" s="54">
        <v>17.899999999999999</v>
      </c>
      <c r="M11" s="54">
        <v>12.5</v>
      </c>
      <c r="N11" s="54">
        <v>6.2</v>
      </c>
      <c r="O11" s="54">
        <v>-0.7</v>
      </c>
      <c r="P11" s="54">
        <v>-9.1</v>
      </c>
      <c r="Q11" s="55">
        <f t="array" ref="Q11:S11">MMULT(MMULT(E11:P11,$E$40:$G$51),MINVERSE($I$40:$K$42))</f>
        <v>-5.5110807287879044</v>
      </c>
      <c r="R11" s="55">
        <v>-14.705537564205983</v>
      </c>
      <c r="S11" s="55">
        <v>4.0416666666666643</v>
      </c>
      <c r="T11" s="56">
        <f t="shared" si="2"/>
        <v>1.2122340882882914</v>
      </c>
      <c r="U11" s="56">
        <f t="shared" si="5"/>
        <v>-15.704293866694252</v>
      </c>
      <c r="V11" s="56">
        <f t="shared" si="3"/>
        <v>4.0416666666666643</v>
      </c>
      <c r="W11" s="52">
        <f t="shared" si="6"/>
        <v>-11.589164507771724</v>
      </c>
      <c r="X11" s="52">
        <f t="shared" si="4"/>
        <v>-10.253641220969319</v>
      </c>
      <c r="Y11" s="52">
        <f t="shared" si="4"/>
        <v>-5.0877017301205978</v>
      </c>
      <c r="Z11" s="52">
        <f t="shared" si="4"/>
        <v>2.5244446500534896</v>
      </c>
      <c r="AA11" s="52">
        <f t="shared" si="4"/>
        <v>10.543129444317792</v>
      </c>
      <c r="AB11" s="52">
        <f t="shared" si="4"/>
        <v>16.819752537689471</v>
      </c>
      <c r="AC11" s="52">
        <f t="shared" si="4"/>
        <v>19.672497841105052</v>
      </c>
      <c r="AD11" s="52">
        <f t="shared" si="4"/>
        <v>18.33697455430265</v>
      </c>
      <c r="AE11" s="52">
        <f t="shared" si="4"/>
        <v>13.171035063453928</v>
      </c>
      <c r="AF11" s="52">
        <f t="shared" si="4"/>
        <v>5.5588886832798545</v>
      </c>
      <c r="AG11" s="52">
        <f t="shared" si="4"/>
        <v>-2.4597961109844668</v>
      </c>
      <c r="AH11" s="52">
        <f t="shared" si="4"/>
        <v>-8.7364192043561406</v>
      </c>
      <c r="AI11" s="40">
        <f t="shared" si="8"/>
        <v>4.0416666666666661</v>
      </c>
      <c r="AJ11" s="36">
        <f t="array" ref="AJ11">SUM((E11:P11-AI11)^2)</f>
        <v>1487.8091666666669</v>
      </c>
      <c r="AK11" s="36">
        <f t="array" ref="AK11">SUM((E11:P11-W11:AH11)^2)</f>
        <v>8.0600915577216536</v>
      </c>
      <c r="AL11" s="33">
        <f t="shared" si="7"/>
        <v>0.99458257702781883</v>
      </c>
    </row>
    <row r="12" spans="1:38" x14ac:dyDescent="0.25">
      <c r="A12" s="41" t="s">
        <v>19</v>
      </c>
      <c r="B12" s="4"/>
      <c r="C12" s="4"/>
      <c r="D12" s="4"/>
      <c r="E12" s="54">
        <v>-5</v>
      </c>
      <c r="F12" s="54">
        <v>-5</v>
      </c>
      <c r="G12" s="54">
        <v>-1</v>
      </c>
      <c r="H12" s="54">
        <v>4</v>
      </c>
      <c r="I12" s="54">
        <v>9</v>
      </c>
      <c r="J12" s="54">
        <v>15</v>
      </c>
      <c r="K12" s="54">
        <v>18</v>
      </c>
      <c r="L12" s="54">
        <v>18</v>
      </c>
      <c r="M12" s="54">
        <v>14</v>
      </c>
      <c r="N12" s="54">
        <v>9</v>
      </c>
      <c r="O12" s="54">
        <v>3</v>
      </c>
      <c r="P12" s="54">
        <v>-2</v>
      </c>
      <c r="Q12" s="55">
        <f t="array" ref="Q12:S12">MMULT(MMULT(E12:P12,$E$40:$G$51),MINVERSE($I$40:$K$42))</f>
        <v>-5.4820410127612966</v>
      </c>
      <c r="R12" s="55">
        <v>-10.288553359499637</v>
      </c>
      <c r="S12" s="55">
        <v>6.4166666666666652</v>
      </c>
      <c r="T12" s="56">
        <f t="shared" si="2"/>
        <v>1.081231622719641</v>
      </c>
      <c r="U12" s="56">
        <f t="shared" si="5"/>
        <v>-11.657920221757744</v>
      </c>
      <c r="V12" s="56">
        <f t="shared" si="3"/>
        <v>6.4166666666666652</v>
      </c>
      <c r="W12" s="52">
        <f t="shared" si="6"/>
        <v>-4.9401693585629234</v>
      </c>
      <c r="X12" s="52">
        <f t="shared" si="4"/>
        <v>-4.7348275573014424</v>
      </c>
      <c r="Y12" s="52">
        <f t="shared" si="4"/>
        <v>-1.5414518843273806</v>
      </c>
      <c r="Z12" s="52">
        <f t="shared" si="4"/>
        <v>3.7842952276566724</v>
      </c>
      <c r="AA12" s="52">
        <f t="shared" si="4"/>
        <v>9.8153841409022089</v>
      </c>
      <c r="AB12" s="52">
        <f t="shared" si="4"/>
        <v>14.935789451624782</v>
      </c>
      <c r="AC12" s="52">
        <f t="shared" si="4"/>
        <v>17.773502691896251</v>
      </c>
      <c r="AD12" s="52">
        <f t="shared" si="4"/>
        <v>17.568160890634775</v>
      </c>
      <c r="AE12" s="52">
        <f t="shared" si="4"/>
        <v>14.374785217660715</v>
      </c>
      <c r="AF12" s="52">
        <f t="shared" si="4"/>
        <v>9.0490381056766598</v>
      </c>
      <c r="AG12" s="52">
        <f t="shared" si="4"/>
        <v>3.0179491924311224</v>
      </c>
      <c r="AH12" s="52">
        <f t="shared" si="4"/>
        <v>-2.1024561182914487</v>
      </c>
      <c r="AI12" s="40">
        <f t="shared" si="8"/>
        <v>6.416666666666667</v>
      </c>
      <c r="AJ12" s="36">
        <f t="array" ref="AJ12">SUM((E12:P12-AI12)^2)</f>
        <v>816.91666666666663</v>
      </c>
      <c r="AK12" s="36">
        <f t="array" ref="AK12">SUM((E12:P12-W12:AH12)^2)</f>
        <v>1.47404328545755</v>
      </c>
      <c r="AL12" s="33">
        <f t="shared" si="7"/>
        <v>0.99819560140513208</v>
      </c>
    </row>
    <row r="13" spans="1:38" x14ac:dyDescent="0.25">
      <c r="A13" s="41" t="s">
        <v>20</v>
      </c>
      <c r="B13" s="4" t="s">
        <v>53</v>
      </c>
      <c r="C13" s="4"/>
      <c r="D13" s="4"/>
      <c r="E13" s="54">
        <v>-4.8</v>
      </c>
      <c r="F13" s="54">
        <v>-5.4</v>
      </c>
      <c r="G13" s="54">
        <v>-2.5</v>
      </c>
      <c r="H13" s="54">
        <v>1.6</v>
      </c>
      <c r="I13" s="54">
        <v>6.2</v>
      </c>
      <c r="J13" s="54">
        <v>10.9</v>
      </c>
      <c r="K13" s="54">
        <v>15.4</v>
      </c>
      <c r="L13" s="54">
        <v>15.5</v>
      </c>
      <c r="M13" s="54">
        <v>11.8</v>
      </c>
      <c r="N13" s="54">
        <v>6.9</v>
      </c>
      <c r="O13" s="54">
        <v>2.6</v>
      </c>
      <c r="P13" s="54">
        <v>-2.2000000000000002</v>
      </c>
      <c r="Q13" s="55">
        <f t="array" ref="Q13:S13">MMULT(MMULT(E13:P13,$E$40:$G$51),MINVERSE($I$40:$K$42))</f>
        <v>-5.500451455003482</v>
      </c>
      <c r="R13" s="55">
        <v>-8.636469593403179</v>
      </c>
      <c r="S13" s="55">
        <v>4.6666666666666652</v>
      </c>
      <c r="T13" s="56">
        <f>ATAN(R13/Q13)</f>
        <v>1.0036949951195984</v>
      </c>
      <c r="U13" s="56">
        <f t="shared" si="5"/>
        <v>-10.239315077026765</v>
      </c>
      <c r="V13" s="56">
        <f>S13</f>
        <v>4.6666666666666652</v>
      </c>
      <c r="W13" s="52">
        <f t="shared" si="6"/>
        <v>-5.099143954778488</v>
      </c>
      <c r="X13" s="52">
        <f t="shared" si="4"/>
        <v>-5.3296460717605241</v>
      </c>
      <c r="Y13" s="52">
        <f t="shared" si="4"/>
        <v>-2.8816442631920509</v>
      </c>
      <c r="Z13" s="52">
        <f t="shared" si="4"/>
        <v>1.5889213632510844</v>
      </c>
      <c r="AA13" s="52">
        <f t="shared" si="4"/>
        <v>6.8841663582531067</v>
      </c>
      <c r="AB13" s="52">
        <f t="shared" si="4"/>
        <v>11.585234101678271</v>
      </c>
      <c r="AC13" s="52">
        <f t="shared" si="4"/>
        <v>14.432477288111819</v>
      </c>
      <c r="AD13" s="52">
        <f t="shared" si="4"/>
        <v>14.662979405093854</v>
      </c>
      <c r="AE13" s="52">
        <f t="shared" si="4"/>
        <v>12.214977596525381</v>
      </c>
      <c r="AF13" s="52">
        <f t="shared" si="4"/>
        <v>7.7444119700822469</v>
      </c>
      <c r="AG13" s="52">
        <f t="shared" si="4"/>
        <v>2.449166975080225</v>
      </c>
      <c r="AH13" s="52">
        <f t="shared" si="4"/>
        <v>-2.2519007683449397</v>
      </c>
      <c r="AI13" s="40">
        <f t="shared" si="8"/>
        <v>4.666666666666667</v>
      </c>
      <c r="AJ13" s="36">
        <f t="array" ref="AJ13">SUM((E13:P13-AI13)^2)</f>
        <v>632.78666666666663</v>
      </c>
      <c r="AK13" s="36">
        <f t="array" ref="AK13">SUM((E13:P13-W13:AH13)^2)</f>
        <v>3.7252271869009079</v>
      </c>
      <c r="AL13" s="33">
        <f t="shared" si="7"/>
        <v>0.99411298090946776</v>
      </c>
    </row>
    <row r="14" spans="1:38" x14ac:dyDescent="0.25">
      <c r="A14" s="4" t="s">
        <v>28</v>
      </c>
      <c r="B14" s="4"/>
      <c r="C14" s="4"/>
      <c r="D14" s="4"/>
      <c r="E14" s="55">
        <v>14.3</v>
      </c>
      <c r="F14" s="55">
        <v>13.9</v>
      </c>
      <c r="G14" s="55">
        <v>14.45</v>
      </c>
      <c r="H14" s="55">
        <v>15.100000000000001</v>
      </c>
      <c r="I14" s="55">
        <v>16.5</v>
      </c>
      <c r="J14" s="55">
        <v>18.600000000000001</v>
      </c>
      <c r="K14" s="55">
        <v>20.75</v>
      </c>
      <c r="L14" s="55">
        <v>22</v>
      </c>
      <c r="M14" s="55">
        <v>21.25</v>
      </c>
      <c r="N14" s="55">
        <v>19</v>
      </c>
      <c r="O14" s="55">
        <v>16.75</v>
      </c>
      <c r="P14" s="55">
        <v>15.25</v>
      </c>
      <c r="Q14" s="55">
        <f t="array" ref="Q14:S14">MMULT(MMULT(E14:P14,$E$40:$G$51),MINVERSE($I$40:$K$42))</f>
        <v>-2.8403478340030839</v>
      </c>
      <c r="R14" s="55">
        <v>-2.6279060934574301</v>
      </c>
      <c r="S14" s="55">
        <v>17.320833333333333</v>
      </c>
      <c r="T14" s="56">
        <f>ATAN(R14/Q14)</f>
        <v>0.74656767766284959</v>
      </c>
      <c r="U14" s="56">
        <f t="shared" si="5"/>
        <v>-3.8695563381551512</v>
      </c>
      <c r="V14" s="56">
        <f>S14</f>
        <v>17.320833333333333</v>
      </c>
      <c r="W14" s="52">
        <f t="shared" si="6"/>
        <v>14.047334854444696</v>
      </c>
      <c r="X14" s="52">
        <f t="shared" si="4"/>
        <v>13.454193899976032</v>
      </c>
      <c r="Y14" s="52">
        <f t="shared" si="4"/>
        <v>13.897115859097791</v>
      </c>
      <c r="Z14" s="52">
        <f t="shared" si="4"/>
        <v>15.257420150553287</v>
      </c>
      <c r="AA14" s="52">
        <f t="shared" si="4"/>
        <v>17.170614337986429</v>
      </c>
      <c r="AB14" s="52">
        <f t="shared" si="4"/>
        <v>19.124059583910586</v>
      </c>
      <c r="AC14" s="52">
        <f t="shared" si="4"/>
        <v>20.594331812221967</v>
      </c>
      <c r="AD14" s="52">
        <f t="shared" si="4"/>
        <v>21.187472766690632</v>
      </c>
      <c r="AE14" s="52">
        <f t="shared" si="4"/>
        <v>20.744550807568874</v>
      </c>
      <c r="AF14" s="52">
        <f t="shared" si="4"/>
        <v>19.384246516113382</v>
      </c>
      <c r="AG14" s="52">
        <f t="shared" si="4"/>
        <v>17.471052328680237</v>
      </c>
      <c r="AH14" s="52">
        <f t="shared" si="4"/>
        <v>15.517607082756079</v>
      </c>
      <c r="AI14" s="40">
        <f t="shared" ref="AI14" si="9">AVERAGE(E14:P14)</f>
        <v>17.320833333333333</v>
      </c>
      <c r="AJ14" s="36">
        <f t="array" ref="AJ14">SUM((E14:P14-AI14)^2)</f>
        <v>92.837291666666673</v>
      </c>
      <c r="AK14" s="36">
        <f t="array" ref="AK14">SUM((E14:P14-W14:AH14)^2)</f>
        <v>2.9964941417264002</v>
      </c>
      <c r="AL14" s="33">
        <f t="shared" ref="AL14" si="10">1-AK14/AJ14</f>
        <v>0.96772316288065208</v>
      </c>
    </row>
    <row r="15" spans="1:38" x14ac:dyDescent="0.25">
      <c r="A15" s="4" t="s">
        <v>32</v>
      </c>
      <c r="B15" s="4"/>
      <c r="C15" s="4"/>
      <c r="D15" s="4"/>
      <c r="E15" s="55">
        <v>19.399999999999999</v>
      </c>
      <c r="F15" s="55">
        <v>21.95</v>
      </c>
      <c r="G15" s="55">
        <v>26.4</v>
      </c>
      <c r="H15" s="55">
        <v>28.35</v>
      </c>
      <c r="I15" s="55">
        <v>29.45</v>
      </c>
      <c r="J15" s="55">
        <v>29.15</v>
      </c>
      <c r="K15" s="55">
        <v>29.700000000000003</v>
      </c>
      <c r="L15" s="55">
        <v>29.15</v>
      </c>
      <c r="M15" s="55">
        <v>28.65</v>
      </c>
      <c r="N15" s="55">
        <v>27.8</v>
      </c>
      <c r="O15" s="55">
        <v>24.450000000000003</v>
      </c>
      <c r="P15" s="55">
        <v>20.55</v>
      </c>
      <c r="Q15" s="55">
        <f t="array" ref="Q15:S15">MMULT(MMULT(E15:P15,$E$40:$G$51),MINVERSE($I$40:$K$42))</f>
        <v>-0.60628353332934481</v>
      </c>
      <c r="R15" s="55">
        <v>-4.6012323622710536</v>
      </c>
      <c r="S15" s="55">
        <v>26.25</v>
      </c>
      <c r="T15" s="56">
        <f>ATAN(R15/Q15)</f>
        <v>1.4397855892765368</v>
      </c>
      <c r="U15" s="56">
        <f t="shared" si="5"/>
        <v>-4.6410040911850929</v>
      </c>
      <c r="V15" s="56">
        <f>S15</f>
        <v>26.25</v>
      </c>
      <c r="W15" s="52">
        <f t="shared" si="6"/>
        <v>21.648633103367647</v>
      </c>
      <c r="X15" s="52">
        <f t="shared" si="4"/>
        <v>22.56773019708422</v>
      </c>
      <c r="Y15" s="52">
        <f t="shared" si="4"/>
        <v>24.473488510805588</v>
      </c>
      <c r="Z15" s="52">
        <f t="shared" si="4"/>
        <v>26.855261643401207</v>
      </c>
      <c r="AA15" s="52">
        <f t="shared" si="4"/>
        <v>29.074855407437937</v>
      </c>
      <c r="AB15" s="52">
        <f t="shared" si="4"/>
        <v>30.537531446316986</v>
      </c>
      <c r="AC15" s="52">
        <f t="shared" si="4"/>
        <v>30.851366896632353</v>
      </c>
      <c r="AD15" s="52">
        <f t="shared" si="4"/>
        <v>29.93226980291578</v>
      </c>
      <c r="AE15" s="52">
        <f t="shared" si="4"/>
        <v>28.026511489194416</v>
      </c>
      <c r="AF15" s="52">
        <f t="shared" si="4"/>
        <v>25.644738356598797</v>
      </c>
      <c r="AG15" s="52">
        <f t="shared" si="4"/>
        <v>23.425144592562063</v>
      </c>
      <c r="AH15" s="52">
        <f t="shared" si="4"/>
        <v>21.962468553683017</v>
      </c>
      <c r="AI15" s="40">
        <f t="shared" ref="AI15" si="11">AVERAGE(E15:P15)</f>
        <v>26.25</v>
      </c>
      <c r="AJ15" s="36">
        <f t="array" ref="AJ15">SUM((E15:P15-AI15)^2)</f>
        <v>152.70000000000002</v>
      </c>
      <c r="AK15" s="36">
        <f t="array" ref="AK15">SUM((E15:P15-W15:AH15)^2)</f>
        <v>23.466486153619233</v>
      </c>
      <c r="AL15" s="34">
        <f t="shared" ref="AL15" si="12">1-AK15/AJ15</f>
        <v>0.84632294594879354</v>
      </c>
    </row>
    <row r="16" spans="1:38" x14ac:dyDescent="0.25">
      <c r="A16" s="4" t="s">
        <v>33</v>
      </c>
      <c r="B16" s="4"/>
      <c r="C16" s="4"/>
      <c r="D16" s="4"/>
      <c r="E16" s="55">
        <v>13</v>
      </c>
      <c r="F16" s="55">
        <v>15</v>
      </c>
      <c r="G16" s="55">
        <v>17.5</v>
      </c>
      <c r="H16" s="55">
        <v>21</v>
      </c>
      <c r="I16" s="55">
        <v>25</v>
      </c>
      <c r="J16" s="55">
        <v>27.5</v>
      </c>
      <c r="K16" s="55">
        <v>28.5</v>
      </c>
      <c r="L16" s="55">
        <v>28.5</v>
      </c>
      <c r="M16" s="55">
        <v>26</v>
      </c>
      <c r="N16" s="55">
        <v>24</v>
      </c>
      <c r="O16" s="55">
        <v>20</v>
      </c>
      <c r="P16" s="55">
        <v>15</v>
      </c>
      <c r="Q16" s="55">
        <f t="array" ref="Q16:S16">MMULT(MMULT(E16:P16,$E$40:$G$51),MINVERSE($I$40:$K$42))</f>
        <v>-2.9825019629529148</v>
      </c>
      <c r="R16" s="55">
        <v>-6.925150556018151</v>
      </c>
      <c r="S16" s="55">
        <v>21.75</v>
      </c>
      <c r="T16" s="56">
        <f>ATAN(R16/Q16)</f>
        <v>1.1641271870065764</v>
      </c>
      <c r="U16" s="56">
        <f t="shared" si="5"/>
        <v>-7.5400947064699704</v>
      </c>
      <c r="V16" s="56">
        <f>S16</f>
        <v>21.75</v>
      </c>
      <c r="W16" s="52">
        <f t="shared" si="6"/>
        <v>14.288889916934101</v>
      </c>
      <c r="X16" s="52">
        <f t="shared" si="4"/>
        <v>14.744231718195582</v>
      </c>
      <c r="Y16" s="52">
        <f t="shared" si="4"/>
        <v>17.076763472926132</v>
      </c>
      <c r="Z16" s="52">
        <f t="shared" si="4"/>
        <v>20.661485181125745</v>
      </c>
      <c r="AA16" s="52">
        <f t="shared" si="4"/>
        <v>24.537873555992025</v>
      </c>
      <c r="AB16" s="52">
        <f t="shared" si="4"/>
        <v>27.667253462930162</v>
      </c>
      <c r="AC16" s="52">
        <f t="shared" si="4"/>
        <v>29.211110083065897</v>
      </c>
      <c r="AD16" s="52">
        <f t="shared" si="4"/>
        <v>28.755768281804421</v>
      </c>
      <c r="AE16" s="52">
        <f t="shared" si="4"/>
        <v>26.423236527073875</v>
      </c>
      <c r="AF16" s="52">
        <f t="shared" si="4"/>
        <v>22.838514818874259</v>
      </c>
      <c r="AG16" s="52">
        <f t="shared" si="4"/>
        <v>18.962126444007975</v>
      </c>
      <c r="AH16" s="52">
        <f t="shared" si="4"/>
        <v>15.832746537069841</v>
      </c>
      <c r="AI16" s="40">
        <f t="shared" ref="AI16" si="13">AVERAGE(E16:P16)</f>
        <v>21.75</v>
      </c>
      <c r="AJ16" s="36">
        <f t="array" ref="AJ16">SUM((E16:P16-AI16)^2)</f>
        <v>347.25</v>
      </c>
      <c r="AK16" s="36">
        <f t="array" ref="AK16">SUM((E16:P16-W16:AH16)^2)</f>
        <v>6.1318309047809532</v>
      </c>
      <c r="AL16" s="33">
        <f t="shared" ref="AL16" si="14">1-AK16/AJ16</f>
        <v>0.98234173965505844</v>
      </c>
    </row>
    <row r="17" spans="1:38" x14ac:dyDescent="0.25">
      <c r="A17" s="4" t="s">
        <v>34</v>
      </c>
      <c r="B17" s="4"/>
      <c r="C17" s="4"/>
      <c r="D17" s="4"/>
      <c r="E17" s="55">
        <v>15.5</v>
      </c>
      <c r="F17" s="55">
        <v>19</v>
      </c>
      <c r="G17" s="55">
        <v>26</v>
      </c>
      <c r="H17" s="55">
        <v>36.5</v>
      </c>
      <c r="I17" s="55">
        <v>47</v>
      </c>
      <c r="J17" s="55">
        <v>54.5</v>
      </c>
      <c r="K17" s="55">
        <v>58.5</v>
      </c>
      <c r="L17" s="55">
        <v>56</v>
      </c>
      <c r="M17" s="55">
        <v>48</v>
      </c>
      <c r="N17" s="55">
        <v>34</v>
      </c>
      <c r="O17" s="55">
        <v>22</v>
      </c>
      <c r="P17" s="55">
        <v>17.5</v>
      </c>
      <c r="Q17" s="55">
        <f t="array" ref="Q17:S17">MMULT(MMULT(E17:P17,$E$40:$G$51),MINVERSE($I$40:$K$42))</f>
        <v>-4.8122915429150792</v>
      </c>
      <c r="R17" s="55">
        <v>-21.242625523617193</v>
      </c>
      <c r="S17" s="55">
        <v>36.208333333333329</v>
      </c>
      <c r="T17" s="56">
        <f>ATAN(R17/Q17)</f>
        <v>1.3480171496732172</v>
      </c>
      <c r="U17" s="56">
        <f t="shared" si="5"/>
        <v>-21.780892751001854</v>
      </c>
      <c r="V17" s="56">
        <f>S17</f>
        <v>36.208333333333329</v>
      </c>
      <c r="W17" s="52">
        <f t="shared" si="6"/>
        <v>14.44402001999191</v>
      </c>
      <c r="X17" s="52">
        <f t="shared" si="4"/>
        <v>17.784724792335243</v>
      </c>
      <c r="Y17" s="52">
        <f t="shared" si="4"/>
        <v>26.062020594906137</v>
      </c>
      <c r="Z17" s="52">
        <f t="shared" si="4"/>
        <v>37.058012701892224</v>
      </c>
      <c r="AA17" s="52">
        <f t="shared" si="4"/>
        <v>47.826333908247562</v>
      </c>
      <c r="AB17" s="52">
        <f t="shared" si="4"/>
        <v>55.481621242890313</v>
      </c>
      <c r="AC17" s="52">
        <f t="shared" si="4"/>
        <v>57.972646646674747</v>
      </c>
      <c r="AD17" s="52">
        <f t="shared" si="4"/>
        <v>54.631941874331424</v>
      </c>
      <c r="AE17" s="52">
        <f t="shared" si="4"/>
        <v>46.35464607176052</v>
      </c>
      <c r="AF17" s="52">
        <f t="shared" si="4"/>
        <v>35.35865396477444</v>
      </c>
      <c r="AG17" s="52">
        <f t="shared" si="4"/>
        <v>24.590332758419095</v>
      </c>
      <c r="AH17" s="52">
        <f t="shared" si="4"/>
        <v>16.935045423776351</v>
      </c>
      <c r="AI17" s="40">
        <f t="shared" ref="AI17" si="15">AVERAGE(E17:P17)</f>
        <v>36.208333333333336</v>
      </c>
      <c r="AJ17" s="36">
        <f t="array" ref="AJ17">SUM((E17:P17-AI17)^2)</f>
        <v>2864.7291666666674</v>
      </c>
      <c r="AK17" s="36">
        <f t="array" ref="AK17">SUM((E17:P17-W17:AH17)^2)</f>
        <v>18.285432482798008</v>
      </c>
      <c r="AL17" s="33">
        <f t="shared" ref="AL17" si="16">1-AK17/AJ17</f>
        <v>0.99361704670180928</v>
      </c>
    </row>
    <row r="18" spans="1:38" x14ac:dyDescent="0.25">
      <c r="A18" s="4" t="s">
        <v>35</v>
      </c>
      <c r="B18" s="4"/>
      <c r="C18" s="4"/>
      <c r="D18" s="4"/>
      <c r="E18" s="55">
        <v>26.5</v>
      </c>
      <c r="F18" s="55">
        <v>27.25</v>
      </c>
      <c r="G18" s="55">
        <v>27.65</v>
      </c>
      <c r="H18" s="55">
        <v>28</v>
      </c>
      <c r="I18" s="55">
        <v>28.1</v>
      </c>
      <c r="J18" s="55">
        <v>27.85</v>
      </c>
      <c r="K18" s="55">
        <v>27.5</v>
      </c>
      <c r="L18" s="55">
        <v>27.5</v>
      </c>
      <c r="M18" s="55">
        <v>27.299999999999997</v>
      </c>
      <c r="N18" s="55">
        <v>27.5</v>
      </c>
      <c r="O18" s="55">
        <v>27.05</v>
      </c>
      <c r="P18" s="55">
        <v>26.450000000000003</v>
      </c>
      <c r="Q18" s="55">
        <f t="array" ref="Q18:S18">MMULT(MMULT(E18:P18,$E$40:$G$51),MINVERSE($I$40:$K$42))</f>
        <v>0.24837499922265782</v>
      </c>
      <c r="R18" s="55">
        <v>-0.54604727590027413</v>
      </c>
      <c r="S18" s="55">
        <v>27.387499999999996</v>
      </c>
      <c r="T18" s="56">
        <f t="shared" ref="T18:T20" si="17">ATAN(R18/Q18)</f>
        <v>-1.1439082777936449</v>
      </c>
      <c r="U18" s="56">
        <f t="shared" si="5"/>
        <v>0.59988146142130894</v>
      </c>
      <c r="V18" s="56">
        <f t="shared" ref="V18:V20" si="18">S18</f>
        <v>27.387499999999996</v>
      </c>
      <c r="W18" s="52">
        <f t="shared" si="6"/>
        <v>26.924343013959277</v>
      </c>
      <c r="X18" s="52">
        <f t="shared" si="4"/>
        <v>27.177013914590017</v>
      </c>
      <c r="Y18" s="52">
        <f t="shared" si="4"/>
        <v>27.486084391824345</v>
      </c>
      <c r="Z18" s="52">
        <f t="shared" si="4"/>
        <v>27.768739260883031</v>
      </c>
      <c r="AA18" s="52">
        <f t="shared" si="4"/>
        <v>27.949241377865064</v>
      </c>
      <c r="AB18" s="52">
        <f t="shared" si="4"/>
        <v>27.97922534629301</v>
      </c>
      <c r="AC18" s="52">
        <f t="shared" si="4"/>
        <v>27.850656986040715</v>
      </c>
      <c r="AD18" s="52">
        <f t="shared" si="4"/>
        <v>27.597986085409978</v>
      </c>
      <c r="AE18" s="52">
        <f t="shared" si="4"/>
        <v>27.288915608175646</v>
      </c>
      <c r="AF18" s="52">
        <f t="shared" si="4"/>
        <v>27.006260739116961</v>
      </c>
      <c r="AG18" s="52">
        <f t="shared" si="4"/>
        <v>26.825758622134927</v>
      </c>
      <c r="AH18" s="52">
        <f t="shared" si="4"/>
        <v>26.795774653706982</v>
      </c>
      <c r="AI18" s="40">
        <f t="shared" ref="AI18:AI20" si="19">AVERAGE(E18:P18)</f>
        <v>27.387499999999999</v>
      </c>
      <c r="AJ18" s="36">
        <f t="array" ref="AJ18">SUM((E18:P18-AI18)^2)</f>
        <v>3.0106249999999974</v>
      </c>
      <c r="AK18" s="36">
        <f t="array" ref="AK18">SUM((E18:P18-W18:AH18)^2)</f>
        <v>0.85147839345819332</v>
      </c>
      <c r="AL18" s="34">
        <f t="shared" ref="AL18:AL20" si="20">1-AK18/AJ18</f>
        <v>0.71717553881396912</v>
      </c>
    </row>
    <row r="19" spans="1:38" x14ac:dyDescent="0.25">
      <c r="A19" s="4" t="s">
        <v>36</v>
      </c>
      <c r="B19" s="4" t="s">
        <v>54</v>
      </c>
      <c r="C19" s="4"/>
      <c r="D19" s="4"/>
      <c r="E19" s="55">
        <v>11.3</v>
      </c>
      <c r="F19" s="55">
        <v>12.6</v>
      </c>
      <c r="G19" s="55">
        <v>14.3</v>
      </c>
      <c r="H19" s="55">
        <v>15.4</v>
      </c>
      <c r="I19" s="55">
        <v>17.399999999999999</v>
      </c>
      <c r="J19" s="55">
        <v>20.399999999999999</v>
      </c>
      <c r="K19" s="55">
        <v>22.7</v>
      </c>
      <c r="L19" s="55">
        <v>23</v>
      </c>
      <c r="M19" s="55">
        <v>21.8</v>
      </c>
      <c r="N19" s="55">
        <v>18.399999999999999</v>
      </c>
      <c r="O19" s="55">
        <v>14.8</v>
      </c>
      <c r="P19" s="55">
        <v>12.4</v>
      </c>
      <c r="Q19" s="55">
        <f t="array" ref="Q19:S19">MMULT(MMULT(E19:P19,$E$40:$G$51),MINVERSE($I$40:$K$42))</f>
        <v>-2.7562731371064744</v>
      </c>
      <c r="R19" s="55">
        <v>-4.8493391480657309</v>
      </c>
      <c r="S19" s="55">
        <v>17.041666666666671</v>
      </c>
      <c r="T19" s="56">
        <f t="shared" si="17"/>
        <v>1.0539504877716972</v>
      </c>
      <c r="U19" s="56">
        <f t="shared" si="5"/>
        <v>-5.5779146443180387</v>
      </c>
      <c r="V19" s="56">
        <f t="shared" si="18"/>
        <v>17.041666666666671</v>
      </c>
      <c r="W19" s="52">
        <f t="shared" si="6"/>
        <v>11.644188761727726</v>
      </c>
      <c r="X19" s="52">
        <f t="shared" si="4"/>
        <v>11.663686644745692</v>
      </c>
      <c r="Y19" s="52">
        <f t="shared" si="4"/>
        <v>13.124209931548094</v>
      </c>
      <c r="Z19" s="52">
        <f t="shared" si="4"/>
        <v>15.634412586909381</v>
      </c>
      <c r="AA19" s="52">
        <f t="shared" si="4"/>
        <v>18.521687836487036</v>
      </c>
      <c r="AB19" s="52">
        <f t="shared" si="4"/>
        <v>21.012392608830361</v>
      </c>
      <c r="AC19" s="52">
        <f t="shared" si="4"/>
        <v>22.439144571605617</v>
      </c>
      <c r="AD19" s="52">
        <f t="shared" si="4"/>
        <v>22.419646688587655</v>
      </c>
      <c r="AE19" s="52">
        <f t="shared" si="4"/>
        <v>20.959123401785252</v>
      </c>
      <c r="AF19" s="52">
        <f t="shared" si="4"/>
        <v>18.448920746423966</v>
      </c>
      <c r="AG19" s="52">
        <f t="shared" si="4"/>
        <v>15.561645496846307</v>
      </c>
      <c r="AH19" s="52">
        <f t="shared" si="4"/>
        <v>13.070940724502984</v>
      </c>
      <c r="AI19" s="40">
        <f t="shared" si="19"/>
        <v>17.041666666666671</v>
      </c>
      <c r="AJ19" s="36">
        <f t="array" ref="AJ19">SUM((E19:P19-AI19)^2)</f>
        <v>192.88916666666663</v>
      </c>
      <c r="AK19" s="36">
        <f t="array" ref="AK19">SUM((E19:P19-W19:AH19)^2)</f>
        <v>6.2103759908807818</v>
      </c>
      <c r="AL19" s="33">
        <f t="shared" si="20"/>
        <v>0.96780339664376802</v>
      </c>
    </row>
    <row r="20" spans="1:38" x14ac:dyDescent="0.25">
      <c r="A20" s="41" t="s">
        <v>37</v>
      </c>
      <c r="B20" s="4" t="s">
        <v>55</v>
      </c>
      <c r="C20" s="4"/>
      <c r="D20" s="4"/>
      <c r="E20" s="55">
        <v>-26.6</v>
      </c>
      <c r="F20" s="55">
        <v>-28</v>
      </c>
      <c r="G20" s="55">
        <v>-23.7</v>
      </c>
      <c r="H20" s="55">
        <v>-14.8</v>
      </c>
      <c r="I20" s="55">
        <v>-4.4000000000000004</v>
      </c>
      <c r="J20" s="55">
        <v>3.6</v>
      </c>
      <c r="K20" s="55">
        <v>7.7</v>
      </c>
      <c r="L20" s="55">
        <v>6.8</v>
      </c>
      <c r="M20" s="55">
        <v>2.2000000000000002</v>
      </c>
      <c r="N20" s="55">
        <v>-4.9000000000000004</v>
      </c>
      <c r="O20" s="55">
        <v>-12.8</v>
      </c>
      <c r="P20" s="55">
        <v>-22.7</v>
      </c>
      <c r="Q20" s="55">
        <f t="array" ref="Q20:S20">MMULT(MMULT(E20:P20,$E$40:$G$51),MINVERSE($I$40:$K$42))</f>
        <v>-9.2197193275489333</v>
      </c>
      <c r="R20" s="55">
        <v>-15.53720379033612</v>
      </c>
      <c r="S20" s="55">
        <v>-9.8000000000000025</v>
      </c>
      <c r="T20" s="56">
        <f t="shared" si="17"/>
        <v>1.0352466335036317</v>
      </c>
      <c r="U20" s="56">
        <f t="shared" si="5"/>
        <v>-18.066763022224389</v>
      </c>
      <c r="V20" s="56">
        <f t="shared" si="18"/>
        <v>-9.8000000000000025</v>
      </c>
      <c r="W20" s="52">
        <f t="shared" si="6"/>
        <v>-27.194025361871532</v>
      </c>
      <c r="X20" s="52">
        <f t="shared" si="6"/>
        <v>-27.30578821797053</v>
      </c>
      <c r="Y20" s="52">
        <f t="shared" si="6"/>
        <v>-22.726889258194063</v>
      </c>
      <c r="Z20" s="52">
        <f t="shared" si="6"/>
        <v>-14.684240761037945</v>
      </c>
      <c r="AA20" s="52">
        <f t="shared" si="6"/>
        <v>-5.3328638963225288</v>
      </c>
      <c r="AB20" s="52">
        <f t="shared" si="6"/>
        <v>2.8215474569325867</v>
      </c>
      <c r="AC20" s="52">
        <f t="shared" si="6"/>
        <v>7.5940253618715285</v>
      </c>
      <c r="AD20" s="52">
        <f t="shared" si="6"/>
        <v>7.705788217970527</v>
      </c>
      <c r="AE20" s="52">
        <f t="shared" si="6"/>
        <v>3.1268892581940655</v>
      </c>
      <c r="AF20" s="52">
        <f t="shared" si="6"/>
        <v>-4.9157592389620595</v>
      </c>
      <c r="AG20" s="52">
        <f t="shared" si="6"/>
        <v>-14.267136103677474</v>
      </c>
      <c r="AH20" s="52">
        <f t="shared" si="6"/>
        <v>-22.421547456932586</v>
      </c>
      <c r="AI20" s="40">
        <f t="shared" si="19"/>
        <v>-9.8000000000000007</v>
      </c>
      <c r="AJ20" s="36">
        <f t="array" ref="AJ20">SUM((E20:P20-AI20)^2)</f>
        <v>1965.6399999999999</v>
      </c>
      <c r="AK20" s="36">
        <f t="array" ref="AK20">SUM((E20:P20-W20:AH20)^2)</f>
        <v>7.1924433927120006</v>
      </c>
      <c r="AL20" s="33">
        <f t="shared" si="20"/>
        <v>0.9963409152272481</v>
      </c>
    </row>
    <row r="21" spans="1:38" x14ac:dyDescent="0.25">
      <c r="A21" s="4" t="s">
        <v>38</v>
      </c>
      <c r="B21" s="4"/>
      <c r="C21" s="4"/>
      <c r="D21" s="4"/>
      <c r="E21" s="55">
        <v>28</v>
      </c>
      <c r="F21" s="55">
        <v>28</v>
      </c>
      <c r="G21" s="55">
        <v>24</v>
      </c>
      <c r="H21" s="55">
        <v>26</v>
      </c>
      <c r="I21" s="55">
        <v>23</v>
      </c>
      <c r="J21" s="55">
        <v>22</v>
      </c>
      <c r="K21" s="55">
        <v>22</v>
      </c>
      <c r="L21" s="55">
        <v>22</v>
      </c>
      <c r="M21" s="55">
        <v>23</v>
      </c>
      <c r="N21" s="55">
        <v>24</v>
      </c>
      <c r="O21" s="55">
        <v>26</v>
      </c>
      <c r="P21" s="55">
        <v>27</v>
      </c>
      <c r="Q21" s="55">
        <f t="array" ref="Q21:S21">MMULT(MMULT(E21:P21,$E$40:$G$51),MINVERSE($I$40:$K$42))</f>
        <v>0.8796528112548947</v>
      </c>
      <c r="R21" s="55">
        <v>2.7883876791260245</v>
      </c>
      <c r="S21" s="55">
        <v>24.583333333333332</v>
      </c>
      <c r="T21" s="56">
        <f t="shared" ref="T21" si="21">ATAN(R21/Q21)</f>
        <v>1.2652079368480231</v>
      </c>
      <c r="U21" s="56">
        <f t="shared" ref="U21" si="22">Q21/COS(T21)</f>
        <v>2.9238493322075363</v>
      </c>
      <c r="V21" s="56">
        <f t="shared" ref="V21" si="23">S21</f>
        <v>24.583333333333332</v>
      </c>
      <c r="W21" s="52">
        <f t="shared" si="6"/>
        <v>27.504379906938134</v>
      </c>
      <c r="X21" s="52">
        <f t="shared" si="6"/>
        <v>27.177029637748507</v>
      </c>
      <c r="Y21" s="52">
        <f t="shared" si="6"/>
        <v>26.154700538379252</v>
      </c>
      <c r="Z21" s="52">
        <f t="shared" si="6"/>
        <v>24.711324865405185</v>
      </c>
      <c r="AA21" s="52">
        <f t="shared" si="6"/>
        <v>23.233653964774447</v>
      </c>
      <c r="AB21" s="52">
        <f t="shared" si="6"/>
        <v>22.11762856099001</v>
      </c>
      <c r="AC21" s="52">
        <f t="shared" si="6"/>
        <v>21.662286759728531</v>
      </c>
      <c r="AD21" s="52">
        <f t="shared" si="6"/>
        <v>21.989637028918153</v>
      </c>
      <c r="AE21" s="52">
        <f t="shared" si="6"/>
        <v>23.011966128287412</v>
      </c>
      <c r="AF21" s="52">
        <f t="shared" si="6"/>
        <v>24.455341801261476</v>
      </c>
      <c r="AG21" s="52">
        <f t="shared" si="6"/>
        <v>25.933012701892217</v>
      </c>
      <c r="AH21" s="52">
        <f t="shared" si="6"/>
        <v>27.049038105676654</v>
      </c>
      <c r="AI21" s="40">
        <f t="shared" ref="AI21" si="24">AVERAGE(E21:P21)</f>
        <v>24.583333333333332</v>
      </c>
      <c r="AJ21" s="36">
        <f t="array" ref="AJ21">SUM((E21:P21-AI21)^2)</f>
        <v>58.916666666666679</v>
      </c>
      <c r="AK21" s="36">
        <f t="array" ref="AK21">SUM((E21:P21-W21:AH21)^2)</f>
        <v>7.6232971619638787</v>
      </c>
      <c r="AL21" s="34">
        <f t="shared" ref="AL21" si="25">1-AK21/AJ21</f>
        <v>0.87060881761871778</v>
      </c>
    </row>
    <row r="22" spans="1:38" x14ac:dyDescent="0.25">
      <c r="A22" s="4"/>
      <c r="B22" s="4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3"/>
      <c r="R22" s="33"/>
      <c r="S22" s="33"/>
      <c r="T22" s="32"/>
      <c r="U22" s="32"/>
      <c r="V22" s="32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36"/>
      <c r="AK22" s="36"/>
      <c r="AL22" s="37"/>
    </row>
    <row r="23" spans="1:38" x14ac:dyDescent="0.25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3"/>
      <c r="R23" s="33"/>
      <c r="S23" s="33"/>
      <c r="T23" s="32"/>
      <c r="U23" s="32"/>
      <c r="V23" s="32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36"/>
      <c r="AK23" s="36"/>
      <c r="AL23" s="37"/>
    </row>
    <row r="24" spans="1:38" x14ac:dyDescent="0.25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3"/>
      <c r="R24" s="33"/>
      <c r="S24" s="33"/>
      <c r="T24" s="32"/>
      <c r="U24" s="32"/>
      <c r="V24" s="32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36"/>
      <c r="AK24" s="36"/>
      <c r="AL24" s="37"/>
    </row>
    <row r="25" spans="1:38" x14ac:dyDescent="0.25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3"/>
      <c r="R25" s="33"/>
      <c r="S25" s="33"/>
      <c r="T25" s="32"/>
      <c r="U25" s="32"/>
      <c r="V25" s="32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36"/>
      <c r="AK25" s="36"/>
      <c r="AL25" s="37"/>
    </row>
    <row r="26" spans="1:38" x14ac:dyDescent="0.25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3"/>
      <c r="R26" s="33"/>
      <c r="S26" s="33"/>
      <c r="T26" s="32"/>
      <c r="U26" s="32"/>
      <c r="V26" s="32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36"/>
      <c r="AK26" s="36"/>
      <c r="AL26" s="37"/>
    </row>
    <row r="27" spans="1:38" x14ac:dyDescent="0.25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3"/>
      <c r="R27" s="33"/>
      <c r="S27" s="33"/>
      <c r="T27" s="32"/>
      <c r="U27" s="32"/>
      <c r="V27" s="32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36"/>
      <c r="AK27" s="36"/>
      <c r="AL27" s="37"/>
    </row>
    <row r="28" spans="1:38" x14ac:dyDescent="0.25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3"/>
      <c r="R28" s="33"/>
      <c r="S28" s="33"/>
      <c r="T28" s="32"/>
      <c r="U28" s="32"/>
      <c r="V28" s="32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36"/>
      <c r="AK28" s="36"/>
      <c r="AL28" s="37"/>
    </row>
    <row r="29" spans="1:38" x14ac:dyDescent="0.25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3"/>
      <c r="R29" s="33"/>
      <c r="S29" s="33"/>
      <c r="T29" s="32"/>
      <c r="U29" s="32"/>
      <c r="V29" s="32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36"/>
      <c r="AK29" s="36"/>
      <c r="AL29" s="37"/>
    </row>
    <row r="30" spans="1:38" x14ac:dyDescent="0.25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3"/>
      <c r="R30" s="33"/>
      <c r="S30" s="33"/>
      <c r="T30" s="32"/>
      <c r="U30" s="32"/>
      <c r="V30" s="32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36"/>
      <c r="AK30" s="36"/>
      <c r="AL30" s="37"/>
    </row>
    <row r="31" spans="1:38" x14ac:dyDescent="0.25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3"/>
      <c r="R31" s="33"/>
      <c r="S31" s="33"/>
      <c r="T31" s="32"/>
      <c r="U31" s="32"/>
      <c r="V31" s="32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36"/>
      <c r="AK31" s="36"/>
      <c r="AL31" s="37"/>
    </row>
    <row r="32" spans="1:38" x14ac:dyDescent="0.25">
      <c r="A32" s="1"/>
      <c r="B32" s="1"/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5"/>
      <c r="Q32" s="33"/>
      <c r="R32" s="33"/>
      <c r="S32" s="33"/>
      <c r="T32" s="32"/>
      <c r="U32" s="32"/>
      <c r="V32" s="32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36"/>
      <c r="AK32" s="36"/>
      <c r="AL32" s="37"/>
    </row>
    <row r="33" spans="5:32" x14ac:dyDescent="0.25">
      <c r="P33" s="29"/>
    </row>
    <row r="34" spans="5:32" ht="15.75" thickBot="1" x14ac:dyDescent="0.3">
      <c r="E34" s="2" t="s">
        <v>22</v>
      </c>
      <c r="AA34" s="31"/>
      <c r="AB34" s="31"/>
      <c r="AC34" s="31"/>
      <c r="AD34" s="31"/>
      <c r="AE34" s="31"/>
      <c r="AF34" s="31"/>
    </row>
    <row r="35" spans="5:32" x14ac:dyDescent="0.25">
      <c r="E35" s="6">
        <f>SIN(PI()/6*E$3)</f>
        <v>0.25881904510252074</v>
      </c>
      <c r="F35" s="7">
        <f t="shared" ref="F35:P35" si="26">SIN(PI()/6*F$3)</f>
        <v>0.70710678118654746</v>
      </c>
      <c r="G35" s="7">
        <f t="shared" si="26"/>
        <v>0.9659258262890682</v>
      </c>
      <c r="H35" s="7">
        <f t="shared" si="26"/>
        <v>0.96592582628906831</v>
      </c>
      <c r="I35" s="7">
        <f t="shared" si="26"/>
        <v>0.70710678118654757</v>
      </c>
      <c r="J35" s="7">
        <f t="shared" si="26"/>
        <v>0.25881904510252102</v>
      </c>
      <c r="K35" s="7">
        <f t="shared" si="26"/>
        <v>-0.25881904510252035</v>
      </c>
      <c r="L35" s="7">
        <f t="shared" si="26"/>
        <v>-0.70710678118654713</v>
      </c>
      <c r="M35" s="7">
        <f t="shared" si="26"/>
        <v>-0.96592582628906809</v>
      </c>
      <c r="N35" s="7">
        <f t="shared" si="26"/>
        <v>-0.96592582628906842</v>
      </c>
      <c r="O35" s="7">
        <f t="shared" si="26"/>
        <v>-0.70710678118654768</v>
      </c>
      <c r="P35" s="8">
        <f t="shared" si="26"/>
        <v>-0.25881904510252157</v>
      </c>
      <c r="Q35" s="10"/>
      <c r="R35" s="10"/>
      <c r="S35" s="10"/>
      <c r="AA35" s="31"/>
      <c r="AB35" s="31"/>
      <c r="AC35" s="31"/>
      <c r="AD35" s="31"/>
      <c r="AE35" s="31"/>
      <c r="AF35" s="31"/>
    </row>
    <row r="36" spans="5:32" x14ac:dyDescent="0.25">
      <c r="E36" s="9">
        <f>COS(PI()/6*E$3)</f>
        <v>0.96592582628906831</v>
      </c>
      <c r="F36" s="10">
        <f t="shared" ref="F36:P36" si="27">COS(PI()/6*F$3)</f>
        <v>0.70710678118654757</v>
      </c>
      <c r="G36" s="10">
        <f t="shared" si="27"/>
        <v>0.25881904510252096</v>
      </c>
      <c r="H36" s="10">
        <f t="shared" si="27"/>
        <v>-0.25881904510252063</v>
      </c>
      <c r="I36" s="10">
        <f t="shared" si="27"/>
        <v>-0.70710678118654746</v>
      </c>
      <c r="J36" s="10">
        <f t="shared" si="27"/>
        <v>-0.9659258262890682</v>
      </c>
      <c r="K36" s="10">
        <f t="shared" si="27"/>
        <v>-0.96592582628906842</v>
      </c>
      <c r="L36" s="10">
        <f t="shared" si="27"/>
        <v>-0.70710678118654791</v>
      </c>
      <c r="M36" s="10">
        <f t="shared" si="27"/>
        <v>-0.25881904510252152</v>
      </c>
      <c r="N36" s="10">
        <f t="shared" si="27"/>
        <v>0.2588190451025203</v>
      </c>
      <c r="O36" s="10">
        <f t="shared" si="27"/>
        <v>0.70710678118654735</v>
      </c>
      <c r="P36" s="11">
        <f t="shared" si="27"/>
        <v>0.96592582628906809</v>
      </c>
      <c r="Q36" s="10"/>
      <c r="R36" s="10"/>
      <c r="S36" s="10"/>
      <c r="AA36" s="31"/>
      <c r="AB36" s="31"/>
      <c r="AC36" s="31"/>
      <c r="AD36" s="31"/>
      <c r="AE36" s="31"/>
      <c r="AF36" s="31"/>
    </row>
    <row r="37" spans="5:32" ht="15.75" thickBot="1" x14ac:dyDescent="0.3">
      <c r="E37" s="12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  <c r="M37" s="13">
        <v>1</v>
      </c>
      <c r="N37" s="13">
        <v>1</v>
      </c>
      <c r="O37" s="13">
        <v>1</v>
      </c>
      <c r="P37" s="14">
        <v>1</v>
      </c>
      <c r="Q37" s="27"/>
      <c r="R37" s="27"/>
      <c r="S37" s="27"/>
      <c r="AA37" s="31"/>
      <c r="AB37" s="31"/>
      <c r="AC37" s="31"/>
      <c r="AD37" s="31"/>
      <c r="AE37" s="31"/>
      <c r="AF37" s="31"/>
    </row>
    <row r="38" spans="5:32" x14ac:dyDescent="0.25">
      <c r="AA38" s="31"/>
      <c r="AB38" s="31"/>
      <c r="AC38" s="31"/>
      <c r="AD38" s="31"/>
      <c r="AE38" s="31"/>
      <c r="AF38" s="31"/>
    </row>
    <row r="39" spans="5:32" ht="15.75" thickBot="1" x14ac:dyDescent="0.3">
      <c r="E39" s="2" t="s">
        <v>23</v>
      </c>
      <c r="I39" s="2" t="s">
        <v>24</v>
      </c>
      <c r="AA39" s="31"/>
      <c r="AB39" s="31"/>
      <c r="AC39" s="31"/>
      <c r="AD39" s="31"/>
      <c r="AE39" s="31"/>
      <c r="AF39" s="31"/>
    </row>
    <row r="40" spans="5:32" x14ac:dyDescent="0.25">
      <c r="E40" s="6">
        <f t="array" ref="E40:G51">TRANSPOSE(E35:P37)</f>
        <v>0.25881904510252074</v>
      </c>
      <c r="F40" s="7">
        <v>0.96592582628906831</v>
      </c>
      <c r="G40" s="8">
        <v>1</v>
      </c>
      <c r="I40" s="18">
        <f t="array" ref="I40:K42">MMULT(E35:P37,E40:G51)</f>
        <v>6</v>
      </c>
      <c r="J40" s="19">
        <v>1.6653345369377348E-16</v>
      </c>
      <c r="K40" s="20">
        <v>5.5511151231257827E-17</v>
      </c>
      <c r="AA40" s="31"/>
      <c r="AB40" s="31"/>
      <c r="AC40" s="31"/>
      <c r="AD40" s="31"/>
      <c r="AE40" s="31"/>
      <c r="AF40" s="31"/>
    </row>
    <row r="41" spans="5:32" x14ac:dyDescent="0.25">
      <c r="E41" s="9">
        <v>0.70710678118654746</v>
      </c>
      <c r="F41" s="10">
        <v>0.70710678118654757</v>
      </c>
      <c r="G41" s="11">
        <v>1</v>
      </c>
      <c r="I41" s="21">
        <v>1.6653345369377348E-16</v>
      </c>
      <c r="J41" s="22">
        <v>6.0000000000000009</v>
      </c>
      <c r="K41" s="23">
        <v>-1.5543122344752192E-15</v>
      </c>
      <c r="AA41" s="31"/>
      <c r="AB41" s="31"/>
      <c r="AC41" s="31"/>
      <c r="AD41" s="31"/>
      <c r="AE41" s="31"/>
      <c r="AF41" s="31"/>
    </row>
    <row r="42" spans="5:32" ht="15.75" thickBot="1" x14ac:dyDescent="0.3">
      <c r="E42" s="9">
        <v>0.9659258262890682</v>
      </c>
      <c r="F42" s="10">
        <v>0.25881904510252096</v>
      </c>
      <c r="G42" s="11">
        <v>1</v>
      </c>
      <c r="I42" s="24">
        <v>5.5511151231257827E-17</v>
      </c>
      <c r="J42" s="25">
        <v>-1.5543122344752192E-15</v>
      </c>
      <c r="K42" s="26">
        <v>12</v>
      </c>
      <c r="AA42" s="31"/>
      <c r="AB42" s="31"/>
      <c r="AC42" s="31"/>
      <c r="AD42" s="31"/>
      <c r="AE42" s="31"/>
      <c r="AF42" s="31"/>
    </row>
    <row r="43" spans="5:32" x14ac:dyDescent="0.25">
      <c r="E43" s="9">
        <v>0.96592582628906831</v>
      </c>
      <c r="F43" s="10">
        <v>-0.25881904510252063</v>
      </c>
      <c r="G43" s="11">
        <v>1</v>
      </c>
    </row>
    <row r="44" spans="5:32" x14ac:dyDescent="0.25">
      <c r="E44" s="9">
        <v>0.70710678118654757</v>
      </c>
      <c r="F44" s="10">
        <v>-0.70710678118654746</v>
      </c>
      <c r="G44" s="11">
        <v>1</v>
      </c>
    </row>
    <row r="45" spans="5:32" x14ac:dyDescent="0.25">
      <c r="E45" s="9">
        <v>0.25881904510252102</v>
      </c>
      <c r="F45" s="10">
        <v>-0.9659258262890682</v>
      </c>
      <c r="G45" s="11">
        <v>1</v>
      </c>
      <c r="I45" s="5"/>
      <c r="J45" s="5"/>
      <c r="K45" s="5"/>
    </row>
    <row r="46" spans="5:32" x14ac:dyDescent="0.25">
      <c r="E46" s="9">
        <v>-0.25881904510252035</v>
      </c>
      <c r="F46" s="10">
        <v>-0.96592582628906842</v>
      </c>
      <c r="G46" s="11">
        <v>1</v>
      </c>
      <c r="I46" s="5"/>
      <c r="J46" s="5"/>
      <c r="K46" s="5"/>
    </row>
    <row r="47" spans="5:32" x14ac:dyDescent="0.25">
      <c r="E47" s="9">
        <v>-0.70710678118654713</v>
      </c>
      <c r="F47" s="10">
        <v>-0.70710678118654791</v>
      </c>
      <c r="G47" s="11">
        <v>1</v>
      </c>
      <c r="I47" s="5"/>
      <c r="J47" s="5"/>
      <c r="K47" s="5"/>
    </row>
    <row r="48" spans="5:32" x14ac:dyDescent="0.25">
      <c r="E48" s="9">
        <v>-0.96592582628906809</v>
      </c>
      <c r="F48" s="10">
        <v>-0.25881904510252152</v>
      </c>
      <c r="G48" s="11">
        <v>1</v>
      </c>
    </row>
    <row r="49" spans="5:7" x14ac:dyDescent="0.25">
      <c r="E49" s="9">
        <v>-0.96592582628906842</v>
      </c>
      <c r="F49" s="10">
        <v>0.2588190451025203</v>
      </c>
      <c r="G49" s="11">
        <v>1</v>
      </c>
    </row>
    <row r="50" spans="5:7" x14ac:dyDescent="0.25">
      <c r="E50" s="9">
        <v>-0.70710678118654768</v>
      </c>
      <c r="F50" s="10">
        <v>0.70710678118654735</v>
      </c>
      <c r="G50" s="11">
        <v>1</v>
      </c>
    </row>
    <row r="51" spans="5:7" ht="15.75" thickBot="1" x14ac:dyDescent="0.3">
      <c r="E51" s="15">
        <v>-0.25881904510252157</v>
      </c>
      <c r="F51" s="16">
        <v>0.96592582628906809</v>
      </c>
      <c r="G51" s="17">
        <v>1</v>
      </c>
    </row>
  </sheetData>
  <mergeCells count="9">
    <mergeCell ref="A1:A3"/>
    <mergeCell ref="B1:B3"/>
    <mergeCell ref="AI1:AL2"/>
    <mergeCell ref="C1:C3"/>
    <mergeCell ref="D1:D3"/>
    <mergeCell ref="E1:P1"/>
    <mergeCell ref="W1:AH1"/>
    <mergeCell ref="Q1:S2"/>
    <mergeCell ref="T1:V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Weather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Correia</dc:creator>
  <cp:lastModifiedBy>Kevin Correia</cp:lastModifiedBy>
  <dcterms:created xsi:type="dcterms:W3CDTF">2010-02-27T03:52:00Z</dcterms:created>
  <dcterms:modified xsi:type="dcterms:W3CDTF">2018-02-06T04:04:05Z</dcterms:modified>
</cp:coreProperties>
</file>