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Winter 2017" sheetId="1" r:id="rId3"/>
    <sheet state="hidden" name="Fall 2016" sheetId="2" r:id="rId4"/>
    <sheet state="hidden" name="Spring 2017" sheetId="3" r:id="rId5"/>
    <sheet state="hidden" name="Spring 2018" sheetId="4" r:id="rId6"/>
    <sheet state="hidden" name="Fall 2018" sheetId="5" r:id="rId7"/>
    <sheet state="hidden" name="Fall 2017" sheetId="6" r:id="rId8"/>
    <sheet state="hidden" name="Winter 2018" sheetId="7" r:id="rId9"/>
    <sheet state="hidden" name="Winter 2019" sheetId="8" r:id="rId10"/>
    <sheet state="hidden" name="Spring 2019" sheetId="9" r:id="rId11"/>
    <sheet state="visible" name="Fall 2019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Joseph
	-Kory Godfrey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5">
      <text>
        <t xml:space="preserve">Hunter Nicholson
	-Kory Godfrey</t>
      </text>
    </comment>
    <comment authorId="0" ref="B25">
      <text>
        <t xml:space="preserve">The Bachelor
	-Kory Godfrey</t>
      </text>
    </comment>
    <comment authorId="0" ref="B23">
      <text>
        <t xml:space="preserve">God does not look on the outward
	-Kory Godfrey</t>
      </text>
    </comment>
    <comment authorId="0" ref="B22">
      <text>
        <t xml:space="preserve">Ecclesiastes 3 - To every thing there is a season. God knows the best time for everything.
	-Kory Godfrey</t>
      </text>
    </comment>
    <comment authorId="0" ref="C22">
      <text>
        <t xml:space="preserve">Guilianna Grecco
	-Kory Godfrey</t>
      </text>
    </comment>
    <comment authorId="0" ref="C15">
      <text>
        <t xml:space="preserve">Garrett Bond
	-Kory Godfrey</t>
      </text>
    </comment>
    <comment authorId="0" ref="B14">
      <text>
        <t xml:space="preserve">Life like baseball. Failure and how you bounce back.
	-Kory Godfrey</t>
      </text>
    </comment>
    <comment authorId="0" ref="C14">
      <text>
        <t xml:space="preserve">Logan Fuhrimam
	-Kory Godfrey</t>
      </text>
    </comment>
    <comment authorId="0" ref="B12">
      <text>
        <t xml:space="preserve">2 Nephi 25:26 - talk of Christ - he is the center
	-Kory Godfrey</t>
      </text>
    </comment>
    <comment authorId="0" ref="C12">
      <text>
        <t xml:space="preserve">Joao Moita
	-Kory Godfrey</t>
      </text>
    </comment>
    <comment authorId="0" ref="B10">
      <text>
        <t xml:space="preserve">2 Nephi 18:6
Isaiah 9:6-7
	-Kory Godfrey</t>
      </text>
    </comment>
    <comment authorId="0" ref="C10">
      <text>
        <t xml:space="preserve">Joao Moita
	-Kory Godfrey</t>
      </text>
    </comment>
    <comment authorId="0" ref="B9">
      <text>
        <t xml:space="preserve">Parable of the Oranges
	-Kory Godfrey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1">
      <text>
        <t xml:space="preserve">O Savior Thou Who Wearest a Crown
	-Kory Godfrey</t>
      </text>
    </comment>
    <comment authorId="0" ref="C21">
      <text>
        <t xml:space="preserve">Jeremy Clark
	-Kory Godfrey</t>
      </text>
    </comment>
    <comment authorId="0" ref="B13">
      <text>
        <t xml:space="preserve">Moving forward with faith
	-Kory Godfrey</t>
      </text>
    </comment>
    <comment authorId="0" ref="C13">
      <text>
        <t xml:space="preserve">Gerlin Simon
	-Kory Godfrey</t>
      </text>
    </comment>
    <comment authorId="0" ref="C7">
      <text>
        <t xml:space="preserve">Pinch hitter today: Guilherme dropped the class.
	-Kory Godfrey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8">
      <text>
        <t xml:space="preserve">Brother Godfrey
	-Kory Godfrey</t>
      </text>
    </comment>
    <comment authorId="0" ref="C16">
      <text>
        <t xml:space="preserve">Rising every time we fall - what we can control, what we can't control
	-Kory Godfrey</t>
      </text>
    </comment>
    <comment authorId="0" ref="B16">
      <text>
        <t xml:space="preserve">Mosiah Castro
	-Kory Godfrey</t>
      </text>
    </comment>
    <comment authorId="0" ref="C14">
      <text>
        <t xml:space="preserve">Validation (first 4 minutes of https://m.youtube.com/watch?v=Cbk980jV7Ao)
	-Kory Godfrey</t>
      </text>
    </comment>
    <comment authorId="0" ref="B14">
      <text>
        <t xml:space="preserve">Maxsim Efoshkin
	-Kory Godfrey</t>
      </text>
    </comment>
    <comment authorId="0" ref="C10">
      <text>
        <t xml:space="preserve">Follow the Spirit: Defend your beliefs
	-Kory Godfrey</t>
      </text>
    </comment>
    <comment authorId="0" ref="B10">
      <text>
        <t xml:space="preserve">Maxsim Efoshkin
	-Kory Godfrey</t>
      </text>
    </comment>
    <comment authorId="0" ref="C9">
      <text>
        <t xml:space="preserve">Time Management
	-Kory Godfrey</t>
      </text>
    </comment>
    <comment authorId="0" ref="B9">
      <text>
        <t xml:space="preserve">Sam Thomas
	-Kory Godfrey</t>
      </text>
    </comment>
  </commentList>
</comments>
</file>

<file path=xl/sharedStrings.xml><?xml version="1.0" encoding="utf-8"?>
<sst xmlns="http://schemas.openxmlformats.org/spreadsheetml/2006/main" count="671" uniqueCount="391">
  <si>
    <t>Tentative topic</t>
  </si>
  <si>
    <t>Name</t>
  </si>
  <si>
    <t>E-mail</t>
  </si>
  <si>
    <t>Closing Thought</t>
  </si>
  <si>
    <t>Monday</t>
  </si>
  <si>
    <t>Wednesday</t>
  </si>
  <si>
    <t>Friday</t>
  </si>
  <si>
    <t>No class</t>
  </si>
  <si>
    <t>Brother Godfrey</t>
  </si>
  <si>
    <t>godfreyko@byui.edu</t>
  </si>
  <si>
    <t>What is Project Management? Principles</t>
  </si>
  <si>
    <t>Trials</t>
  </si>
  <si>
    <t>Jared Curtis</t>
  </si>
  <si>
    <t>cur96003@byui.edu</t>
  </si>
  <si>
    <t>Avery Webb</t>
  </si>
  <si>
    <t>web14001@byui.edu</t>
  </si>
  <si>
    <t>Avoiding Becoming Laws Unto Ourselves</t>
  </si>
  <si>
    <t>Larry Dewey</t>
  </si>
  <si>
    <t xml:space="preserve">dew11005@byui.edu
</t>
  </si>
  <si>
    <t>Eric Minson</t>
  </si>
  <si>
    <t>min15010@byui.edu</t>
  </si>
  <si>
    <t>Zach Beckstrom</t>
  </si>
  <si>
    <t>bec08009@byui.edu</t>
  </si>
  <si>
    <t>Mike Lindow</t>
  </si>
  <si>
    <t>lindow.m@gmail.com</t>
  </si>
  <si>
    <t>Grace/Self-Improvement</t>
  </si>
  <si>
    <t>Casey Robinson</t>
  </si>
  <si>
    <t>rob15082@byui.edu</t>
  </si>
  <si>
    <t>TBD</t>
  </si>
  <si>
    <t>Brett Carroll</t>
  </si>
  <si>
    <t>car10007@byui.edu</t>
  </si>
  <si>
    <t>Piano Solo</t>
  </si>
  <si>
    <t xml:space="preserve">Ladd Spackman </t>
  </si>
  <si>
    <t>Michael Davidson</t>
  </si>
  <si>
    <t>Phillip Willis</t>
  </si>
  <si>
    <t>wil15015@byui.edu</t>
  </si>
  <si>
    <t>God is our Project Manager</t>
  </si>
  <si>
    <t>Zachary Williams</t>
  </si>
  <si>
    <t>wil11063@byui.edu</t>
  </si>
  <si>
    <t>Spiritual Stuff</t>
  </si>
  <si>
    <t>Braden Livingston</t>
  </si>
  <si>
    <t>liv13004@byui.edu</t>
  </si>
  <si>
    <t>Eric Peterson</t>
  </si>
  <si>
    <t>pet11056@byui.edu</t>
  </si>
  <si>
    <t>Understanding &amp; Vision in the middle of our project, not just at the end
1 NE 2:7 - Lehi gave gratitude for the Lord in the middle of his trial, not at the end
Jacob ?:? - They lived as though the Savior had already come.</t>
  </si>
  <si>
    <t>Trent Buckner</t>
  </si>
  <si>
    <t>buc14008@byui.edu</t>
  </si>
  <si>
    <t>Zach Loertscher</t>
  </si>
  <si>
    <t>Finding Joy</t>
  </si>
  <si>
    <t>Jayson Slater</t>
  </si>
  <si>
    <t>sla13008@byui.edu</t>
  </si>
  <si>
    <t>gib11009@byui.edu</t>
  </si>
  <si>
    <t xml:space="preserve">Testimony </t>
  </si>
  <si>
    <t>Ezekiel Akeh</t>
  </si>
  <si>
    <t>ake13004@byui.edu</t>
  </si>
  <si>
    <t>Knowledge</t>
  </si>
  <si>
    <t>min15010@byui.edi</t>
  </si>
  <si>
    <t>Finals Day</t>
  </si>
  <si>
    <t xml:space="preserve"> Date</t>
  </si>
  <si>
    <t>Introductions</t>
  </si>
  <si>
    <t>Principles of project managment and the Creation</t>
  </si>
  <si>
    <t>Ben Whitcomb</t>
  </si>
  <si>
    <t>whi05031@byui.edu</t>
  </si>
  <si>
    <t>Ben Olson</t>
  </si>
  <si>
    <t>ols14004@byui.edu</t>
  </si>
  <si>
    <t>The Atonement and Academic Life</t>
  </si>
  <si>
    <t>Michael Stratford</t>
  </si>
  <si>
    <t>str09003@byui.edu</t>
  </si>
  <si>
    <t>Jeremy Call</t>
  </si>
  <si>
    <t>cal12008@byui.edu</t>
  </si>
  <si>
    <t>5 Dollar Lawn</t>
  </si>
  <si>
    <t>Spiritual Thought</t>
  </si>
  <si>
    <t>Garrett Barlocker</t>
  </si>
  <si>
    <t>bar12047@byui.edu</t>
  </si>
  <si>
    <t>Kyle Birch</t>
  </si>
  <si>
    <t>Erik Neilson</t>
  </si>
  <si>
    <t>nei07001@byui.edu</t>
  </si>
  <si>
    <t>Patti Jones</t>
  </si>
  <si>
    <t>jon12082@byui.edu</t>
  </si>
  <si>
    <t>Risk Management - D&amp;C 1:17-18</t>
  </si>
  <si>
    <t>Robert Collins</t>
  </si>
  <si>
    <t>Hunter Marshall</t>
  </si>
  <si>
    <t>mar14058@byui.edu</t>
  </si>
  <si>
    <t>Troy Christensen</t>
  </si>
  <si>
    <t>chr00020@byui.edu</t>
  </si>
  <si>
    <t>Brian Christian</t>
  </si>
  <si>
    <t>chr14006@byui.edu</t>
  </si>
  <si>
    <t>John Okleberry</t>
  </si>
  <si>
    <t>okl13001@byui.edu</t>
  </si>
  <si>
    <t>Jace Voracek</t>
  </si>
  <si>
    <t>vor11001@byui.edu</t>
  </si>
  <si>
    <t>2 Ne 28:30</t>
  </si>
  <si>
    <t>Joshua Cunningham</t>
  </si>
  <si>
    <t>cun11002@byui.edu</t>
  </si>
  <si>
    <t>spiritual Thought</t>
  </si>
  <si>
    <t>Preston Massey</t>
  </si>
  <si>
    <t>mas14007@byui.edu</t>
  </si>
  <si>
    <t>Taylor Massey</t>
  </si>
  <si>
    <t>mas14006@byui.edu</t>
  </si>
  <si>
    <t>Parker Winters</t>
  </si>
  <si>
    <t>win09004@byui.edu</t>
  </si>
  <si>
    <t>1 Timothy 2:1-3</t>
  </si>
  <si>
    <t>Eric Parker</t>
  </si>
  <si>
    <t>par13031@byui.edu</t>
  </si>
  <si>
    <t>D&amp;C 50:11</t>
  </si>
  <si>
    <t>Mark Decker</t>
  </si>
  <si>
    <t>dec12006@byui.edu</t>
  </si>
  <si>
    <t>Thought</t>
  </si>
  <si>
    <t>Camille Stiles</t>
  </si>
  <si>
    <t>2 Corinthians 3:3 - Fleshy Tables of the Heart</t>
  </si>
  <si>
    <t>Principles - Creation of the World &amp; Scriptures</t>
  </si>
  <si>
    <t>x</t>
  </si>
  <si>
    <t>D&amp;C 58:26-27</t>
  </si>
  <si>
    <t>Sarah Kelly</t>
  </si>
  <si>
    <t>Kevin Bell</t>
  </si>
  <si>
    <t>Mitchell Kelly</t>
  </si>
  <si>
    <t>kel12009@byui.edu</t>
  </si>
  <si>
    <t>Rex Nesbit</t>
  </si>
  <si>
    <t>nes14001@byui.edu</t>
  </si>
  <si>
    <t>Welden Bringhurst</t>
  </si>
  <si>
    <t>bri12017@byui.edu</t>
  </si>
  <si>
    <t>John Dickson</t>
  </si>
  <si>
    <t>dic12003@byui.edu</t>
  </si>
  <si>
    <t>Adam Losee</t>
  </si>
  <si>
    <t>los12001@byui.edu</t>
  </si>
  <si>
    <t>Mathew Johanson</t>
  </si>
  <si>
    <t>joh11056@byui.edu</t>
  </si>
  <si>
    <t>Jace Gummersall</t>
  </si>
  <si>
    <t>gum12003@byui.edu</t>
  </si>
  <si>
    <t>Colton W.</t>
  </si>
  <si>
    <t>Mitchell McDonald</t>
  </si>
  <si>
    <t>mcd15005@byui.edu</t>
  </si>
  <si>
    <t>bor13001@byui.edu</t>
  </si>
  <si>
    <t>Chris Simmons</t>
  </si>
  <si>
    <t>Kayla Miller</t>
  </si>
  <si>
    <t>Kaylaamillerr96@gmail.com</t>
  </si>
  <si>
    <t>Shawn Stallings</t>
  </si>
  <si>
    <t>sta13039@byui.edu</t>
  </si>
  <si>
    <t>Topic</t>
  </si>
  <si>
    <t>Originals &amp; Creativity (1 Nephi 3-4)</t>
  </si>
  <si>
    <t>Jed Ramos</t>
  </si>
  <si>
    <t>Sabbath Day</t>
  </si>
  <si>
    <t>Tanner Tait</t>
  </si>
  <si>
    <t>Hope and Faith (Mosiah 24:14)</t>
  </si>
  <si>
    <t>Kailen Kelley</t>
  </si>
  <si>
    <t>Things as they really are (E. Bednar)</t>
  </si>
  <si>
    <t>Carlos Garcia</t>
  </si>
  <si>
    <t>Consecration</t>
  </si>
  <si>
    <t>Ethan Strom</t>
  </si>
  <si>
    <t>Adversity (Alma 36:3)</t>
  </si>
  <si>
    <t>Eric Mlynar</t>
  </si>
  <si>
    <t>Christopher Meza</t>
  </si>
  <si>
    <t>Byron Henderson</t>
  </si>
  <si>
    <t>Roopak Kumar</t>
  </si>
  <si>
    <t>Kristen Beinert</t>
  </si>
  <si>
    <t>Luiz Bezerra</t>
  </si>
  <si>
    <t>Leo Sanchez</t>
  </si>
  <si>
    <t>Jacob Foidl</t>
  </si>
  <si>
    <t xml:space="preserve">Carlos Garcia </t>
  </si>
  <si>
    <t xml:space="preserve">Constitution </t>
  </si>
  <si>
    <t xml:space="preserve">Hunter Nicholson </t>
  </si>
  <si>
    <t>Cody Lundberg</t>
  </si>
  <si>
    <t>Comparing to yesterday</t>
  </si>
  <si>
    <t>Daniel Oestericher</t>
  </si>
  <si>
    <t>Kevin Whittaker</t>
  </si>
  <si>
    <t>Rhett Oler</t>
  </si>
  <si>
    <t>Enduring well by Neil a maxwell</t>
  </si>
  <si>
    <t>Hannah Dorsey</t>
  </si>
  <si>
    <t>Finals Day - meet 10:30am-noon</t>
  </si>
  <si>
    <t>Collin Haydock</t>
  </si>
  <si>
    <t>alternate Finals Day - meet 2:00-3:30pm</t>
  </si>
  <si>
    <t>Hyrum Clark</t>
  </si>
  <si>
    <t>Alma 30:44</t>
  </si>
  <si>
    <t>Tiva Sheffet</t>
  </si>
  <si>
    <t>Jade Jensen</t>
  </si>
  <si>
    <t>Kean Weithofer</t>
  </si>
  <si>
    <t>Damon Beck</t>
  </si>
  <si>
    <t>Katie Ricks</t>
  </si>
  <si>
    <t>Jake</t>
  </si>
  <si>
    <t>Mariah Ashley</t>
  </si>
  <si>
    <t>Jose Gamero</t>
  </si>
  <si>
    <t>Conrad Kramer</t>
  </si>
  <si>
    <t xml:space="preserve"> Justin Dye</t>
  </si>
  <si>
    <t>Seth Anderson</t>
  </si>
  <si>
    <t>Swear jug John 1:10</t>
  </si>
  <si>
    <t xml:space="preserve">Jake </t>
  </si>
  <si>
    <t>1 Nephi 3:7</t>
  </si>
  <si>
    <t>Justin Neely</t>
  </si>
  <si>
    <t>Matthew Lefevre</t>
  </si>
  <si>
    <t>Ether 12:27</t>
  </si>
  <si>
    <t>Glen Reynolds</t>
  </si>
  <si>
    <t>Justin Dye</t>
  </si>
  <si>
    <t xml:space="preserve">Joshua Harris </t>
  </si>
  <si>
    <t>President Uchtdorf &amp; English, motives and desires</t>
  </si>
  <si>
    <t>Opportunity in difficulty</t>
  </si>
  <si>
    <t>Raffa Fassa</t>
  </si>
  <si>
    <t>Hunter Nicholson</t>
  </si>
  <si>
    <t>Wendell Oviatt</t>
  </si>
  <si>
    <t>Initative</t>
  </si>
  <si>
    <t>David  Pruitt</t>
  </si>
  <si>
    <t>davidbpruitt2004@gmail.com</t>
  </si>
  <si>
    <t>Applied Project Management or M&amp;Ms Story</t>
  </si>
  <si>
    <t>Yurii Vasiuk</t>
  </si>
  <si>
    <t>vas14001@byui.edu</t>
  </si>
  <si>
    <t>TED Talk</t>
  </si>
  <si>
    <t>David Pruitt</t>
  </si>
  <si>
    <t>To be determined</t>
  </si>
  <si>
    <t>Nathan Walker</t>
  </si>
  <si>
    <t>wal14052@byui.edu</t>
  </si>
  <si>
    <t>Parker Ericson</t>
  </si>
  <si>
    <t>eri13006@byui.edu</t>
  </si>
  <si>
    <t>dealing with om lifes terms</t>
  </si>
  <si>
    <t>Jeremy Massey</t>
  </si>
  <si>
    <t>mas11006@byui.edu</t>
  </si>
  <si>
    <t>Vlad Blaga</t>
  </si>
  <si>
    <t>bla14028@byui.edu</t>
  </si>
  <si>
    <t>Michael Allred</t>
  </si>
  <si>
    <t>simpletrousers2@gmail.com</t>
  </si>
  <si>
    <t xml:space="preserve">To be determined </t>
  </si>
  <si>
    <t>Austin Davis</t>
  </si>
  <si>
    <t>Mark Egan</t>
  </si>
  <si>
    <t>ega15003@byui.com</t>
  </si>
  <si>
    <t>Sam Wade</t>
  </si>
  <si>
    <t>wad14009@byui.edu</t>
  </si>
  <si>
    <t>Andrew Gohr</t>
  </si>
  <si>
    <t>and123rex@gmail.com</t>
  </si>
  <si>
    <t>Uncertainty and Repentance</t>
  </si>
  <si>
    <t>Goals and attaining them</t>
  </si>
  <si>
    <t>tbd</t>
  </si>
  <si>
    <t>Mosiah Querubin</t>
  </si>
  <si>
    <t>sasuke.10@gmail.com</t>
  </si>
  <si>
    <t>to be determined</t>
  </si>
  <si>
    <t>Austin Smith</t>
  </si>
  <si>
    <t>smi16042@byui.edu</t>
  </si>
  <si>
    <t>Prayer and the Jeep</t>
  </si>
  <si>
    <t>Christine Jacobson</t>
  </si>
  <si>
    <t>Class Time Usage: What are we choosing? Who is managing?</t>
  </si>
  <si>
    <t>Lone Survivor: Grit</t>
  </si>
  <si>
    <t>Gavin Rook</t>
  </si>
  <si>
    <t>roo15003@byui.edu</t>
  </si>
  <si>
    <t>Taking control of experience</t>
  </si>
  <si>
    <t>James Warner</t>
  </si>
  <si>
    <t>war14026@byui.edu</t>
  </si>
  <si>
    <t>Prayer</t>
  </si>
  <si>
    <t>Mac Soper</t>
  </si>
  <si>
    <t>sop11001@gmail.com</t>
  </si>
  <si>
    <t>What drives you?</t>
  </si>
  <si>
    <t>Nene Nweke</t>
  </si>
  <si>
    <t>nwe17001@byui.edu</t>
  </si>
  <si>
    <t>Minimally Viable Product, Backlogs, Priorities</t>
  </si>
  <si>
    <t>James Jackson</t>
  </si>
  <si>
    <t>jac12037@byui.edu</t>
  </si>
  <si>
    <t>Cesar de Leon</t>
  </si>
  <si>
    <t>del13004@byui.edu</t>
  </si>
  <si>
    <t>Go and Do</t>
  </si>
  <si>
    <t>Anthony Campbell</t>
  </si>
  <si>
    <t>Kaitlin Price</t>
  </si>
  <si>
    <t>pri17028@byui.edu</t>
  </si>
  <si>
    <t>roo15003@byuiedu</t>
  </si>
  <si>
    <t>Problem Solving</t>
  </si>
  <si>
    <t>Jason Maughan</t>
  </si>
  <si>
    <t>mau17005@byui.edu</t>
  </si>
  <si>
    <t>Stand Firm</t>
  </si>
  <si>
    <t>Scott Adams</t>
  </si>
  <si>
    <t>ada15002@byui.edu</t>
  </si>
  <si>
    <t>5 dollar lawn</t>
  </si>
  <si>
    <t>Improv and Trust</t>
  </si>
  <si>
    <t>Patience</t>
  </si>
  <si>
    <t>Craig Wickham</t>
  </si>
  <si>
    <t>wic14001@byui.edu</t>
  </si>
  <si>
    <t>100% responsible Lynn G. Robbins</t>
  </si>
  <si>
    <t>1Nephi 7:12</t>
  </si>
  <si>
    <t>Daz Buttars</t>
  </si>
  <si>
    <t>but14011@byui.edu</t>
  </si>
  <si>
    <t>James Worthen</t>
  </si>
  <si>
    <t>wor11012@byui.edu</t>
  </si>
  <si>
    <t>cesar de leon</t>
  </si>
  <si>
    <t xml:space="preserve">Financial awareness </t>
  </si>
  <si>
    <t>Aubrey Kelley</t>
  </si>
  <si>
    <t>kel09004@byui.edu</t>
  </si>
  <si>
    <t>Michael Omokoh</t>
  </si>
  <si>
    <t>Scheduling/planning</t>
  </si>
  <si>
    <t xml:space="preserve">Life with discipline </t>
  </si>
  <si>
    <t>del13004@gmail.com</t>
  </si>
  <si>
    <t>What faith is</t>
  </si>
  <si>
    <t>Alex Bluhm</t>
  </si>
  <si>
    <t>Mosiah 2:8-9</t>
  </si>
  <si>
    <t>Casey Eckman</t>
  </si>
  <si>
    <t>eck11002@byui.edu</t>
  </si>
  <si>
    <t>Group mind + Counting game</t>
  </si>
  <si>
    <t xml:space="preserve">Nate Thorne </t>
  </si>
  <si>
    <t>Tho12101@byui.edu</t>
  </si>
  <si>
    <t>Thursday, 5:30-7:00PM - Finals Day</t>
  </si>
  <si>
    <t>Failure</t>
  </si>
  <si>
    <t>Cody Jorgensen</t>
  </si>
  <si>
    <t>Wounded by Elder Neil L. Anderson</t>
  </si>
  <si>
    <t>Cali Almeida</t>
  </si>
  <si>
    <t>Doing the impossibe through Christ</t>
  </si>
  <si>
    <t>Giuliana Grecco</t>
  </si>
  <si>
    <t>Challenges</t>
  </si>
  <si>
    <t>Logan Fuhriman</t>
  </si>
  <si>
    <t>Tyler Brown</t>
  </si>
  <si>
    <t>Excuses</t>
  </si>
  <si>
    <t>Being a light to those around us</t>
  </si>
  <si>
    <t>Derek Leavitt</t>
  </si>
  <si>
    <t>Being a light to all around us</t>
  </si>
  <si>
    <t>Brandan Motiuk</t>
  </si>
  <si>
    <t>Dont Know</t>
  </si>
  <si>
    <t>John NeSmith</t>
  </si>
  <si>
    <t>Aaron Wakatsuki</t>
  </si>
  <si>
    <t xml:space="preserve"> </t>
  </si>
  <si>
    <t>Garrett Bond</t>
  </si>
  <si>
    <t>"Prepare Ye The Way of The Lord"</t>
  </si>
  <si>
    <t>Training at Amazon: See it, Outline it, Explain why</t>
  </si>
  <si>
    <t>Adilene</t>
  </si>
  <si>
    <t>Service</t>
  </si>
  <si>
    <t>Love of God</t>
  </si>
  <si>
    <t>Ashley Stewart</t>
  </si>
  <si>
    <t>Love</t>
  </si>
  <si>
    <t>Adilene Espino</t>
  </si>
  <si>
    <t>Eternal Perspective</t>
  </si>
  <si>
    <t>Rachel Briggs</t>
  </si>
  <si>
    <t>Goals</t>
  </si>
  <si>
    <t>Lynnette Warnberg</t>
  </si>
  <si>
    <t>WordPress Theme Change - We don't have to walk alone</t>
  </si>
  <si>
    <t>Guilianna Grecco</t>
  </si>
  <si>
    <t>Effort</t>
  </si>
  <si>
    <t>Noah and the whale</t>
  </si>
  <si>
    <t>Dalton Adams</t>
  </si>
  <si>
    <t xml:space="preserve">Guardian Angels </t>
  </si>
  <si>
    <t>Purpose</t>
  </si>
  <si>
    <t>Chris de Jong</t>
  </si>
  <si>
    <t>Holly Smith</t>
  </si>
  <si>
    <t>Joseph Ogden</t>
  </si>
  <si>
    <t>2019 GC President Nelson Come Follow Me</t>
  </si>
  <si>
    <t>Jacob Bustillos</t>
  </si>
  <si>
    <t>Levi Stum</t>
  </si>
  <si>
    <t>Guilherme Faccinetto</t>
  </si>
  <si>
    <t>The Light of Christ - An example of leadership</t>
  </si>
  <si>
    <t>Ryan Taylor</t>
  </si>
  <si>
    <t>My Soul Delighteth in Plainness</t>
  </si>
  <si>
    <t>Micah Clegg</t>
  </si>
  <si>
    <t>Wei-Chun, Tang(JIM)</t>
  </si>
  <si>
    <t>Sam Thomas</t>
  </si>
  <si>
    <t>Moses 1:19-20</t>
  </si>
  <si>
    <t>Justin Wilson</t>
  </si>
  <si>
    <t>Kaden Johnson</t>
  </si>
  <si>
    <t>Daniel Hansen</t>
  </si>
  <si>
    <t>Come Unto Christ - Believe, Belong, Become</t>
  </si>
  <si>
    <t>Moses 4 - Giving our best as an offering or turning around</t>
  </si>
  <si>
    <t>Danny Child</t>
  </si>
  <si>
    <t>Sound of Silence: What am I paying attention to?</t>
  </si>
  <si>
    <t>Helaman 5:12</t>
  </si>
  <si>
    <t>Alma 18:3</t>
  </si>
  <si>
    <t>Jim Robison</t>
  </si>
  <si>
    <t>Something Special.</t>
  </si>
  <si>
    <t>Mosiah 27:14</t>
  </si>
  <si>
    <t>Jonathan Pierson</t>
  </si>
  <si>
    <t>Brian Wingard</t>
  </si>
  <si>
    <t>Caleb de Lima</t>
  </si>
  <si>
    <t>Peeraya Chamnankit</t>
  </si>
  <si>
    <t>Cal Wilson</t>
  </si>
  <si>
    <t>Joshua Baldobinos</t>
  </si>
  <si>
    <t>Success</t>
  </si>
  <si>
    <t>Victoria Bulson</t>
  </si>
  <si>
    <t>TBA</t>
  </si>
  <si>
    <t>Christian Smith</t>
  </si>
  <si>
    <t>Shannon Day</t>
  </si>
  <si>
    <t>Dalton Homer</t>
  </si>
  <si>
    <t>Ethan Frentheway</t>
  </si>
  <si>
    <t>Kyle Tolliver</t>
  </si>
  <si>
    <t>Tools and Men</t>
  </si>
  <si>
    <t>Scott Malin</t>
  </si>
  <si>
    <t>Agency / choices</t>
  </si>
  <si>
    <t>Rebecca Lunt</t>
  </si>
  <si>
    <t>Stéfano De La Torre</t>
  </si>
  <si>
    <t>return;</t>
  </si>
  <si>
    <t>Maksim Efoshkin</t>
  </si>
  <si>
    <t>Maxsim Efoshkin</t>
  </si>
  <si>
    <t>How to understand God through math</t>
  </si>
  <si>
    <t>Chloe Huang</t>
  </si>
  <si>
    <t>Pomodoro benefits and adaptations</t>
  </si>
  <si>
    <t>Samuel Thomas</t>
  </si>
  <si>
    <t>Stefano de la Torre Chira</t>
  </si>
  <si>
    <t>Brandon Holt</t>
  </si>
  <si>
    <t>Andi Lila</t>
  </si>
  <si>
    <t>Gabriel Lemos</t>
  </si>
  <si>
    <t>Jason Jenkins</t>
  </si>
  <si>
    <t>Maksim Efoshkim</t>
  </si>
  <si>
    <t>Mosiah Castro</t>
  </si>
  <si>
    <t>Finals Day - Tuesday - 2-3:30 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</si>
</sst>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/d"/>
  </numFmts>
  <fonts count="45">
    <font>
      <sz val="10.0"/>
      <color rgb="FF000000"/>
      <name val="Arial"/>
    </font>
    <font>
      <b/>
      <sz val="11.0"/>
    </font>
    <font/>
    <font>
      <sz val="12.0"/>
    </font>
    <font>
      <sz val="12.0"/>
      <name val="Arial"/>
    </font>
    <font>
      <sz val="10.0"/>
      <name val="Arial"/>
    </font>
    <font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u/>
      <color rgb="FF0000FF"/>
      <name val="Arial"/>
    </font>
    <font>
      <u/>
      <color rgb="FF0000FF"/>
      <name val="Arial"/>
    </font>
    <font>
      <color rgb="FF000000"/>
      <name val="Arial"/>
    </font>
    <font>
      <sz val="11.0"/>
      <color rgb="FF000000"/>
      <name val="Wf_segoe-ui_normal"/>
    </font>
    <font>
      <u/>
      <color rgb="FF0000FF"/>
      <name val="Arial"/>
    </font>
    <font>
      <b/>
      <sz val="11.0"/>
      <name val="Arial"/>
    </font>
    <font>
      <sz val="11.0"/>
    </font>
    <font>
      <u/>
      <color rgb="FF0000FF"/>
      <name val="Arial"/>
    </font>
    <font>
      <u/>
      <sz val="12.0"/>
      <color rgb="FF0000FF"/>
      <name val="Arial"/>
    </font>
    <font>
      <u/>
      <color rgb="FF0000FF"/>
      <name val="Arial"/>
    </font>
    <font>
      <sz val="12.0"/>
      <color rgb="FF000000"/>
      <name val="Arial"/>
    </font>
    <font>
      <u/>
      <sz val="12.0"/>
      <color rgb="FF0000FF"/>
      <name val="Arial"/>
    </font>
    <font>
      <strike/>
      <name val="Arial"/>
    </font>
    <font>
      <sz val="11.0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sz val="12.0"/>
      <name val="Lobster"/>
    </font>
    <font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i/>
      <sz val="12.0"/>
      <name val="Arial"/>
    </font>
    <font>
      <u/>
      <sz val="12.0"/>
      <color rgb="FF0000FF"/>
      <name val="Arial"/>
    </font>
    <font>
      <b/>
      <sz val="12.0"/>
      <name val="Comic Sans MS"/>
    </font>
    <font>
      <u/>
      <color rgb="FF1155CC"/>
      <name val="Arial"/>
    </font>
    <font>
      <sz val="9.0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sz val="12.0"/>
      <color rgb="FF0000FF"/>
      <name val="Arial"/>
    </font>
    <font>
      <u/>
      <color rgb="FF0000FF"/>
      <name val="Arial"/>
    </font>
    <font>
      <u/>
      <sz val="12.0"/>
      <color rgb="FF0000FF"/>
      <name val="Arial"/>
    </font>
    <font>
      <u/>
      <color rgb="FF0000FF"/>
      <name val="Arial"/>
    </font>
    <font>
      <strike/>
      <sz val="12.0"/>
      <name val="Arial"/>
    </font>
    <font>
      <u/>
      <sz val="12.0"/>
      <color rgb="FF0000FF"/>
    </font>
    <font>
      <u/>
      <sz val="12.0"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8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shrinkToFit="0" vertical="bottom" wrapText="1"/>
    </xf>
    <xf borderId="2" fillId="2" fontId="3" numFmtId="0" xfId="0" applyAlignment="1" applyBorder="1" applyFill="1" applyFont="1">
      <alignment shrinkToFit="0" vertical="bottom" wrapText="1"/>
    </xf>
    <xf borderId="2" fillId="3" fontId="3" numFmtId="0" xfId="0" applyAlignment="1" applyBorder="1" applyFill="1" applyFont="1">
      <alignment shrinkToFit="0" vertical="bottom" wrapText="1"/>
    </xf>
    <xf borderId="2" fillId="4" fontId="3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4" fillId="2" fontId="4" numFmtId="164" xfId="0" applyAlignment="1" applyBorder="1" applyFont="1" applyNumberFormat="1">
      <alignment horizontal="right" shrinkToFit="0" vertical="top" wrapText="1"/>
    </xf>
    <xf borderId="5" fillId="5" fontId="3" numFmtId="0" xfId="0" applyAlignment="1" applyBorder="1" applyFill="1" applyFont="1">
      <alignment readingOrder="0" shrinkToFit="0" vertical="bottom" wrapText="1"/>
    </xf>
    <xf borderId="3" fillId="2" fontId="2" numFmtId="0" xfId="0" applyAlignment="1" applyBorder="1" applyFont="1">
      <alignment shrinkToFit="0" vertical="bottom" wrapText="1"/>
    </xf>
    <xf borderId="1" fillId="3" fontId="4" numFmtId="164" xfId="0" applyAlignment="1" applyBorder="1" applyFont="1" applyNumberFormat="1">
      <alignment horizontal="right" shrinkToFit="0" vertical="top" wrapText="1"/>
    </xf>
    <xf borderId="2" fillId="5" fontId="4" numFmtId="0" xfId="0" applyAlignment="1" applyBorder="1" applyFont="1">
      <alignment readingOrder="0" shrinkToFit="0" vertical="bottom" wrapText="1"/>
    </xf>
    <xf borderId="2" fillId="5" fontId="5" numFmtId="0" xfId="0" applyAlignment="1" applyBorder="1" applyFont="1">
      <alignment readingOrder="0" shrinkToFit="0" vertical="bottom" wrapText="1"/>
    </xf>
    <xf borderId="3" fillId="3" fontId="6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4" fillId="4" fontId="4" numFmtId="164" xfId="0" applyAlignment="1" applyBorder="1" applyFont="1" applyNumberFormat="1">
      <alignment horizontal="right" shrinkToFit="0" vertical="top" wrapText="1"/>
    </xf>
    <xf borderId="5" fillId="4" fontId="7" numFmtId="0" xfId="0" applyAlignment="1" applyBorder="1" applyFont="1">
      <alignment readingOrder="0" shrinkToFit="0" vertical="bottom" wrapText="1"/>
    </xf>
    <xf borderId="5" fillId="4" fontId="6" numFmtId="0" xfId="0" applyAlignment="1" applyBorder="1" applyFont="1">
      <alignment readingOrder="0" shrinkToFit="0" vertical="bottom" wrapText="1"/>
    </xf>
    <xf borderId="3" fillId="4" fontId="6" numFmtId="0" xfId="0" applyAlignment="1" applyBorder="1" applyFont="1">
      <alignment shrinkToFit="0" vertical="bottom" wrapText="1"/>
    </xf>
    <xf borderId="5" fillId="2" fontId="4" numFmtId="0" xfId="0" applyAlignment="1" applyBorder="1" applyFont="1">
      <alignment readingOrder="0" shrinkToFit="0" vertical="bottom" wrapText="1"/>
    </xf>
    <xf borderId="5" fillId="2" fontId="6" numFmtId="0" xfId="0" applyAlignment="1" applyBorder="1" applyFont="1">
      <alignment readingOrder="0" shrinkToFit="0" vertical="bottom" wrapText="1"/>
    </xf>
    <xf borderId="3" fillId="2" fontId="6" numFmtId="0" xfId="0" applyAlignment="1" applyBorder="1" applyFont="1">
      <alignment shrinkToFit="0" vertical="bottom" wrapText="1"/>
    </xf>
    <xf borderId="4" fillId="3" fontId="4" numFmtId="164" xfId="0" applyAlignment="1" applyBorder="1" applyFont="1" applyNumberFormat="1">
      <alignment horizontal="right" shrinkToFit="0" vertical="top" wrapText="1"/>
    </xf>
    <xf borderId="5" fillId="3" fontId="8" numFmtId="0" xfId="0" applyAlignment="1" applyBorder="1" applyFont="1">
      <alignment readingOrder="0" shrinkToFit="0" vertical="bottom" wrapText="1"/>
    </xf>
    <xf borderId="5" fillId="3" fontId="6" numFmtId="0" xfId="0" applyAlignment="1" applyBorder="1" applyFont="1">
      <alignment readingOrder="0" shrinkToFit="0" vertical="bottom" wrapText="1"/>
    </xf>
    <xf borderId="5" fillId="4" fontId="4" numFmtId="0" xfId="0" applyAlignment="1" applyBorder="1" applyFont="1">
      <alignment readingOrder="0" shrinkToFit="0" vertical="bottom" wrapText="1"/>
    </xf>
    <xf borderId="5" fillId="4" fontId="6" numFmtId="0" xfId="0" applyAlignment="1" applyBorder="1" applyFont="1">
      <alignment shrinkToFit="0" vertical="bottom" wrapText="1"/>
    </xf>
    <xf borderId="5" fillId="5" fontId="4" numFmtId="0" xfId="0" applyAlignment="1" applyBorder="1" applyFont="1">
      <alignment readingOrder="0" shrinkToFit="0" vertical="bottom" wrapText="1"/>
    </xf>
    <xf borderId="4" fillId="5" fontId="5" numFmtId="0" xfId="0" applyAlignment="1" applyBorder="1" applyFont="1">
      <alignment horizontal="left" readingOrder="0" shrinkToFit="0" vertical="top" wrapText="1"/>
    </xf>
    <xf borderId="5" fillId="5" fontId="5" numFmtId="0" xfId="0" applyAlignment="1" applyBorder="1" applyFont="1">
      <alignment readingOrder="0" shrinkToFit="0" vertical="bottom" wrapText="1"/>
    </xf>
    <xf borderId="5" fillId="5" fontId="6" numFmtId="0" xfId="0" applyAlignment="1" applyBorder="1" applyFont="1">
      <alignment shrinkToFit="0" vertical="bottom" wrapText="1"/>
    </xf>
    <xf borderId="5" fillId="3" fontId="6" numFmtId="0" xfId="0" applyAlignment="1" applyBorder="1" applyFont="1">
      <alignment shrinkToFit="0" vertical="bottom" wrapText="1"/>
    </xf>
    <xf borderId="5" fillId="4" fontId="4" numFmtId="0" xfId="0" applyAlignment="1" applyBorder="1" applyFont="1">
      <alignment readingOrder="0" shrinkToFit="0" vertical="bottom" wrapText="1"/>
    </xf>
    <xf borderId="5" fillId="3" fontId="9" numFmtId="0" xfId="0" applyAlignment="1" applyBorder="1" applyFont="1">
      <alignment readingOrder="0" shrinkToFit="0" vertical="bottom" wrapText="1"/>
    </xf>
    <xf borderId="5" fillId="4" fontId="10" numFmtId="0" xfId="0" applyAlignment="1" applyBorder="1" applyFont="1">
      <alignment readingOrder="0" shrinkToFit="0" vertical="bottom" wrapText="1"/>
    </xf>
    <xf borderId="5" fillId="2" fontId="6" numFmtId="0" xfId="0" applyAlignment="1" applyBorder="1" applyFont="1">
      <alignment readingOrder="0" shrinkToFit="0" vertical="bottom" wrapText="1"/>
    </xf>
    <xf borderId="5" fillId="4" fontId="6" numFmtId="0" xfId="0" applyAlignment="1" applyBorder="1" applyFont="1">
      <alignment readingOrder="0" shrinkToFit="0" vertical="bottom" wrapText="1"/>
    </xf>
    <xf borderId="5" fillId="3" fontId="6" numFmtId="0" xfId="0" applyAlignment="1" applyBorder="1" applyFont="1">
      <alignment readingOrder="0" shrinkToFit="0" vertical="bottom" wrapText="1"/>
    </xf>
    <xf borderId="1" fillId="4" fontId="11" numFmtId="0" xfId="0" applyAlignment="1" applyBorder="1" applyFont="1">
      <alignment readingOrder="0" shrinkToFit="0" wrapText="1"/>
    </xf>
    <xf borderId="5" fillId="5" fontId="6" numFmtId="0" xfId="0" applyAlignment="1" applyBorder="1" applyFont="1">
      <alignment readingOrder="0" shrinkToFit="0" vertical="bottom" wrapText="1"/>
    </xf>
    <xf borderId="3" fillId="2" fontId="6" numFmtId="0" xfId="0" applyAlignment="1" applyBorder="1" applyFont="1">
      <alignment readingOrder="0" shrinkToFit="0" vertical="bottom" wrapText="1"/>
    </xf>
    <xf borderId="3" fillId="3" fontId="6" numFmtId="0" xfId="0" applyAlignment="1" applyBorder="1" applyFont="1">
      <alignment readingOrder="0" shrinkToFit="0" vertical="bottom" wrapText="1"/>
    </xf>
    <xf borderId="1" fillId="4" fontId="12" numFmtId="0" xfId="0" applyAlignment="1" applyBorder="1" applyFont="1">
      <alignment readingOrder="0" shrinkToFit="0" wrapText="0"/>
    </xf>
    <xf borderId="3" fillId="4" fontId="6" numFmtId="0" xfId="0" applyAlignment="1" applyBorder="1" applyFont="1">
      <alignment readingOrder="0" shrinkToFit="0" vertical="bottom" wrapText="1"/>
    </xf>
    <xf borderId="1" fillId="3" fontId="11" numFmtId="0" xfId="0" applyAlignment="1" applyBorder="1" applyFont="1">
      <alignment readingOrder="0" shrinkToFit="0" wrapText="1"/>
    </xf>
    <xf borderId="5" fillId="2" fontId="13" numFmtId="0" xfId="0" applyAlignment="1" applyBorder="1" applyFont="1">
      <alignment readingOrder="0" shrinkToFit="0" vertical="bottom" wrapText="1"/>
    </xf>
    <xf borderId="5" fillId="4" fontId="6" numFmtId="0" xfId="0" applyAlignment="1" applyBorder="1" applyFont="1">
      <alignment readingOrder="0" shrinkToFit="0" vertical="bottom" wrapText="1"/>
    </xf>
    <xf borderId="5" fillId="2" fontId="6" numFmtId="0" xfId="0" applyAlignment="1" applyBorder="1" applyFont="1">
      <alignment shrinkToFit="0" vertical="bottom" wrapText="1"/>
    </xf>
    <xf borderId="1" fillId="2" fontId="11" numFmtId="0" xfId="0" applyAlignment="1" applyBorder="1" applyFont="1">
      <alignment horizontal="left" readingOrder="0" shrinkToFit="0" wrapText="1"/>
    </xf>
    <xf borderId="3" fillId="2" fontId="6" numFmtId="0" xfId="0" applyAlignment="1" applyBorder="1" applyFont="1">
      <alignment shrinkToFit="0" vertical="bottom" wrapText="1"/>
    </xf>
    <xf borderId="3" fillId="3" fontId="6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wrapText="1"/>
    </xf>
    <xf borderId="3" fillId="4" fontId="6" numFmtId="0" xfId="0" applyAlignment="1" applyBorder="1" applyFont="1">
      <alignment shrinkToFit="0" vertical="bottom" wrapText="1"/>
    </xf>
    <xf borderId="5" fillId="4" fontId="6" numFmtId="0" xfId="0" applyAlignment="1" applyBorder="1" applyFont="1">
      <alignment shrinkToFit="0" vertical="bottom" wrapText="1"/>
    </xf>
    <xf borderId="5" fillId="2" fontId="6" numFmtId="0" xfId="0" applyAlignment="1" applyBorder="1" applyFont="1">
      <alignment shrinkToFit="0" vertical="bottom" wrapText="1"/>
    </xf>
    <xf borderId="5" fillId="3" fontId="4" numFmtId="0" xfId="0" applyAlignment="1" applyBorder="1" applyFont="1">
      <alignment readingOrder="0" shrinkToFit="0" vertical="top" wrapText="1"/>
    </xf>
    <xf borderId="5" fillId="3" fontId="6" numFmtId="164" xfId="0" applyAlignment="1" applyBorder="1" applyFont="1" applyNumberFormat="1">
      <alignment shrinkToFit="0" vertical="bottom" wrapText="1"/>
    </xf>
    <xf borderId="4" fillId="4" fontId="4" numFmtId="164" xfId="0" applyAlignment="1" applyBorder="1" applyFont="1" applyNumberFormat="1">
      <alignment horizontal="left" shrinkToFit="0" vertical="top" wrapText="1"/>
    </xf>
    <xf borderId="0" fillId="6" fontId="2" numFmtId="0" xfId="0" applyAlignment="1" applyFill="1" applyFont="1">
      <alignment shrinkToFit="0" vertical="bottom" wrapText="1"/>
    </xf>
    <xf borderId="4" fillId="2" fontId="3" numFmtId="165" xfId="0" applyAlignment="1" applyBorder="1" applyFont="1" applyNumberFormat="1">
      <alignment horizontal="right" readingOrder="0" shrinkToFit="0" vertical="top" wrapText="1"/>
    </xf>
    <xf borderId="5" fillId="2" fontId="3" numFmtId="0" xfId="0" applyAlignment="1" applyBorder="1" applyFont="1">
      <alignment readingOrder="0" shrinkToFit="0" vertical="bottom" wrapText="1"/>
    </xf>
    <xf borderId="2" fillId="3" fontId="4" numFmtId="0" xfId="0" applyAlignment="1" applyBorder="1" applyFont="1">
      <alignment readingOrder="0" shrinkToFit="0" vertical="bottom" wrapText="1"/>
    </xf>
    <xf borderId="2" fillId="3" fontId="5" numFmtId="0" xfId="0" applyAlignment="1" applyBorder="1" applyFont="1">
      <alignment readingOrder="0" shrinkToFit="0" vertical="bottom" wrapText="1"/>
    </xf>
    <xf borderId="5" fillId="4" fontId="4" numFmtId="0" xfId="0" applyAlignment="1" applyBorder="1" applyFont="1">
      <alignment shrinkToFit="0" vertical="bottom" wrapText="1"/>
    </xf>
    <xf borderId="5" fillId="3" fontId="4" numFmtId="0" xfId="0" applyAlignment="1" applyBorder="1" applyFont="1">
      <alignment shrinkToFit="0" vertical="bottom" wrapText="1"/>
    </xf>
    <xf borderId="4" fillId="2" fontId="5" numFmtId="0" xfId="0" applyAlignment="1" applyBorder="1" applyFont="1">
      <alignment horizontal="left" readingOrder="0" shrinkToFit="0" vertical="top" wrapText="1"/>
    </xf>
    <xf borderId="5" fillId="2" fontId="5" numFmtId="0" xfId="0" applyAlignment="1" applyBorder="1" applyFont="1">
      <alignment readingOrder="0" shrinkToFit="0" vertical="bottom" wrapText="1"/>
    </xf>
    <xf borderId="5" fillId="4" fontId="11" numFmtId="0" xfId="0" applyAlignment="1" applyBorder="1" applyFont="1">
      <alignment readingOrder="0" shrinkToFit="0" vertical="bottom" wrapText="1"/>
    </xf>
    <xf borderId="5" fillId="5" fontId="6" numFmtId="0" xfId="0" applyAlignment="1" applyBorder="1" applyFont="1">
      <alignment shrinkToFit="0" vertical="bottom" wrapText="1"/>
    </xf>
    <xf borderId="3" fillId="4" fontId="6" numFmtId="164" xfId="0" applyAlignment="1" applyBorder="1" applyFont="1" applyNumberFormat="1">
      <alignment shrinkToFit="0" vertical="bottom" wrapText="1"/>
    </xf>
    <xf borderId="5" fillId="3" fontId="6" numFmtId="0" xfId="0" applyAlignment="1" applyBorder="1" applyFont="1">
      <alignment shrinkToFit="0" vertical="bottom" wrapText="1"/>
    </xf>
    <xf borderId="5" fillId="3" fontId="4" numFmtId="0" xfId="0" applyAlignment="1" applyBorder="1" applyFont="1">
      <alignment shrinkToFit="0" vertical="top" wrapText="1"/>
    </xf>
    <xf borderId="0" fillId="6" fontId="4" numFmtId="164" xfId="0" applyAlignment="1" applyFont="1" applyNumberFormat="1">
      <alignment horizontal="right" shrinkToFit="0" vertical="top" wrapText="1"/>
    </xf>
    <xf borderId="0" fillId="6" fontId="4" numFmtId="0" xfId="0" applyAlignment="1" applyFont="1">
      <alignment shrinkToFit="0" vertical="top" wrapText="1"/>
    </xf>
    <xf borderId="0" fillId="6" fontId="6" numFmtId="164" xfId="0" applyAlignment="1" applyFont="1" applyNumberFormat="1">
      <alignment shrinkToFit="0" vertical="bottom" wrapText="1"/>
    </xf>
    <xf borderId="1" fillId="0" fontId="14" numFmtId="0" xfId="0" applyAlignment="1" applyBorder="1" applyFont="1">
      <alignment shrinkToFit="0" vertical="bottom" wrapText="1"/>
    </xf>
    <xf borderId="2" fillId="0" fontId="14" numFmtId="0" xfId="0" applyAlignment="1" applyBorder="1" applyFont="1">
      <alignment shrinkToFit="0" vertical="bottom" wrapText="1"/>
    </xf>
    <xf borderId="3" fillId="0" fontId="14" numFmtId="0" xfId="0" applyAlignment="1" applyBorder="1" applyFont="1">
      <alignment shrinkToFit="0" vertical="bottom" wrapText="1"/>
    </xf>
    <xf borderId="6" fillId="0" fontId="15" numFmtId="0" xfId="0" applyAlignment="1" applyBorder="1" applyFont="1">
      <alignment shrinkToFit="0" wrapText="1"/>
    </xf>
    <xf borderId="1" fillId="2" fontId="3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readingOrder="0" shrinkToFit="0" wrapText="1"/>
    </xf>
    <xf borderId="7" fillId="0" fontId="15" numFmtId="0" xfId="0" applyAlignment="1" applyBorder="1" applyFont="1">
      <alignment shrinkToFit="0" wrapText="1"/>
    </xf>
    <xf borderId="0" fillId="0" fontId="15" numFmtId="0" xfId="0" applyAlignment="1" applyFont="1">
      <alignment shrinkToFit="0" wrapText="1"/>
    </xf>
    <xf borderId="4" fillId="2" fontId="4" numFmtId="164" xfId="0" applyAlignment="1" applyBorder="1" applyFont="1" applyNumberFormat="1">
      <alignment horizontal="right" readingOrder="0" shrinkToFit="0" vertical="top" wrapText="1"/>
    </xf>
    <xf borderId="5" fillId="2" fontId="16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shrinkToFit="0" wrapText="1"/>
    </xf>
    <xf borderId="8" fillId="0" fontId="3" numFmtId="0" xfId="0" applyAlignment="1" applyBorder="1" applyFont="1">
      <alignment shrinkToFit="0" wrapText="1"/>
    </xf>
    <xf borderId="0" fillId="0" fontId="3" numFmtId="0" xfId="0" applyAlignment="1" applyFont="1">
      <alignment readingOrder="0" shrinkToFit="0" wrapText="1"/>
    </xf>
    <xf borderId="5" fillId="4" fontId="6" numFmtId="0" xfId="0" applyAlignment="1" applyBorder="1" applyFont="1">
      <alignment shrinkToFit="0" vertical="bottom" wrapText="1"/>
    </xf>
    <xf borderId="5" fillId="2" fontId="17" numFmtId="0" xfId="0" applyAlignment="1" applyBorder="1" applyFont="1">
      <alignment readingOrder="0" shrinkToFit="0" vertical="bottom" wrapText="1"/>
    </xf>
    <xf borderId="5" fillId="3" fontId="4" numFmtId="0" xfId="0" applyAlignment="1" applyBorder="1" applyFont="1">
      <alignment readingOrder="0" shrinkToFit="0" vertical="bottom" wrapText="0"/>
    </xf>
    <xf borderId="5" fillId="4" fontId="18" numFmtId="0" xfId="0" applyAlignment="1" applyBorder="1" applyFont="1">
      <alignment shrinkToFit="0" vertical="bottom" wrapText="1"/>
    </xf>
    <xf borderId="4" fillId="2" fontId="4" numFmtId="0" xfId="0" applyAlignment="1" applyBorder="1" applyFont="1">
      <alignment horizontal="right" readingOrder="0" shrinkToFit="0" vertical="top" wrapText="1"/>
    </xf>
    <xf borderId="0" fillId="2" fontId="19" numFmtId="0" xfId="0" applyAlignment="1" applyFont="1">
      <alignment horizontal="right" readingOrder="0" shrinkToFit="0" wrapText="1"/>
    </xf>
    <xf borderId="4" fillId="3" fontId="4" numFmtId="0" xfId="0" applyAlignment="1" applyBorder="1" applyFont="1">
      <alignment horizontal="right" readingOrder="0" shrinkToFit="0" vertical="top" wrapText="1"/>
    </xf>
    <xf borderId="4" fillId="4" fontId="4" numFmtId="0" xfId="0" applyAlignment="1" applyBorder="1" applyFont="1">
      <alignment horizontal="left" readingOrder="0" shrinkToFit="0" vertical="top" wrapText="1"/>
    </xf>
    <xf borderId="4" fillId="4" fontId="4" numFmtId="0" xfId="0" applyAlignment="1" applyBorder="1" applyFont="1">
      <alignment horizontal="right" readingOrder="0" shrinkToFit="0" vertical="top" wrapText="1"/>
    </xf>
    <xf borderId="4" fillId="2" fontId="4" numFmtId="0" xfId="0" applyAlignment="1" applyBorder="1" applyFont="1">
      <alignment horizontal="left" readingOrder="0" shrinkToFit="0" vertical="top" wrapText="1"/>
    </xf>
    <xf borderId="4" fillId="3" fontId="4" numFmtId="0" xfId="0" applyAlignment="1" applyBorder="1" applyFont="1">
      <alignment horizontal="left" readingOrder="0" shrinkToFit="0" vertical="top" wrapText="1"/>
    </xf>
    <xf borderId="4" fillId="4" fontId="20" numFmtId="0" xfId="0" applyAlignment="1" applyBorder="1" applyFont="1">
      <alignment horizontal="right" readingOrder="0" shrinkToFit="0" vertical="top" wrapText="1"/>
    </xf>
    <xf borderId="4" fillId="5" fontId="4" numFmtId="0" xfId="0" applyAlignment="1" applyBorder="1" applyFont="1">
      <alignment horizontal="right" readingOrder="0" shrinkToFit="0" vertical="top" wrapText="1"/>
    </xf>
    <xf borderId="4" fillId="5" fontId="4" numFmtId="164" xfId="0" applyAlignment="1" applyBorder="1" applyFont="1" applyNumberFormat="1">
      <alignment horizontal="right" shrinkToFit="0" vertical="top" wrapText="1"/>
    </xf>
    <xf borderId="5" fillId="4" fontId="6" numFmtId="0" xfId="0" applyAlignment="1" applyBorder="1" applyFont="1">
      <alignment readingOrder="0" shrinkToFit="0" vertical="bottom" wrapText="1"/>
    </xf>
    <xf borderId="7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shrinkToFit="0" wrapText="0"/>
    </xf>
    <xf borderId="5" fillId="2" fontId="6" numFmtId="0" xfId="0" applyAlignment="1" applyBorder="1" applyFont="1">
      <alignment shrinkToFit="0" vertical="bottom" wrapText="1"/>
    </xf>
    <xf borderId="5" fillId="4" fontId="4" numFmtId="164" xfId="0" applyAlignment="1" applyBorder="1" applyFont="1" applyNumberFormat="1">
      <alignment horizontal="left" shrinkToFit="0" vertical="top" wrapText="1"/>
    </xf>
    <xf borderId="5" fillId="4" fontId="4" numFmtId="0" xfId="0" applyAlignment="1" applyBorder="1" applyFont="1">
      <alignment horizontal="left" readingOrder="0" shrinkToFit="0" vertical="top" wrapText="1"/>
    </xf>
    <xf borderId="5" fillId="4" fontId="6" numFmtId="164" xfId="0" applyAlignment="1" applyBorder="1" applyFont="1" applyNumberFormat="1">
      <alignment shrinkToFit="0" vertical="bottom" wrapText="1"/>
    </xf>
    <xf borderId="2" fillId="0" fontId="14" numFmtId="0" xfId="0" applyAlignment="1" applyBorder="1" applyFont="1">
      <alignment readingOrder="0" shrinkToFit="0" vertical="bottom" wrapText="1"/>
    </xf>
    <xf borderId="5" fillId="2" fontId="4" numFmtId="0" xfId="0" applyAlignment="1" applyBorder="1" applyFont="1">
      <alignment readingOrder="0" shrinkToFit="0" vertical="bottom" wrapText="1"/>
    </xf>
    <xf borderId="5" fillId="3" fontId="21" numFmtId="0" xfId="0" applyAlignment="1" applyBorder="1" applyFont="1">
      <alignment readingOrder="0" shrinkToFit="0" vertical="bottom" wrapText="1"/>
    </xf>
    <xf borderId="4" fillId="4" fontId="4" numFmtId="0" xfId="0" applyAlignment="1" applyBorder="1" applyFont="1">
      <alignment horizontal="right" readingOrder="0" shrinkToFit="0" vertical="top" wrapText="1"/>
    </xf>
    <xf borderId="5" fillId="7" fontId="6" numFmtId="0" xfId="0" applyAlignment="1" applyBorder="1" applyFill="1" applyFont="1">
      <alignment readingOrder="0" shrinkToFit="0" vertical="bottom" wrapText="1"/>
    </xf>
    <xf borderId="5" fillId="2" fontId="6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horizontal="left" shrinkToFit="0" vertical="bottom" wrapText="1"/>
    </xf>
    <xf borderId="2" fillId="0" fontId="4" numFmtId="0" xfId="0" applyAlignment="1" applyBorder="1" applyFont="1">
      <alignment horizontal="left" readingOrder="0" shrinkToFit="0" vertical="bottom" wrapText="1"/>
    </xf>
    <xf borderId="2" fillId="0" fontId="4" numFmtId="0" xfId="0" applyAlignment="1" applyBorder="1" applyFont="1">
      <alignment horizontal="left" shrinkToFit="0" vertical="bottom" wrapText="1"/>
    </xf>
    <xf borderId="2" fillId="0" fontId="22" numFmtId="0" xfId="0" applyAlignment="1" applyBorder="1" applyFont="1">
      <alignment shrinkToFit="0" vertical="bottom" wrapText="1"/>
    </xf>
    <xf borderId="3" fillId="0" fontId="22" numFmtId="0" xfId="0" applyAlignment="1" applyBorder="1" applyFont="1">
      <alignment shrinkToFit="0" vertical="bottom" wrapText="1"/>
    </xf>
    <xf borderId="6" fillId="0" fontId="22" numFmtId="0" xfId="0" applyAlignment="1" applyBorder="1" applyFont="1">
      <alignment shrinkToFit="0" wrapText="1"/>
    </xf>
    <xf borderId="1" fillId="2" fontId="4" numFmtId="0" xfId="0" applyAlignment="1" applyBorder="1" applyFont="1">
      <alignment readingOrder="0" shrinkToFit="0" wrapText="1"/>
    </xf>
    <xf borderId="1" fillId="3" fontId="4" numFmtId="0" xfId="0" applyAlignment="1" applyBorder="1" applyFont="1">
      <alignment readingOrder="0" shrinkToFit="0" wrapText="1"/>
    </xf>
    <xf borderId="1" fillId="4" fontId="4" numFmtId="0" xfId="0" applyAlignment="1" applyBorder="1" applyFont="1">
      <alignment readingOrder="0" shrinkToFit="0" wrapText="1"/>
    </xf>
    <xf borderId="4" fillId="2" fontId="4" numFmtId="164" xfId="0" applyAlignment="1" applyBorder="1" applyFont="1" applyNumberFormat="1">
      <alignment horizontal="left" readingOrder="0" shrinkToFit="0" vertical="top" wrapText="1"/>
    </xf>
    <xf borderId="5" fillId="2" fontId="23" numFmtId="0" xfId="0" applyAlignment="1" applyBorder="1" applyFont="1">
      <alignment horizontal="left" shrinkToFit="0" vertical="bottom" wrapText="1"/>
    </xf>
    <xf borderId="5" fillId="2" fontId="4" numFmtId="0" xfId="0" applyAlignment="1" applyBorder="1" applyFont="1">
      <alignment horizontal="left" readingOrder="0" shrinkToFit="0" vertical="bottom" wrapText="1"/>
    </xf>
    <xf borderId="3" fillId="2" fontId="6" numFmtId="0" xfId="0" applyAlignment="1" applyBorder="1" applyFont="1">
      <alignment shrinkToFit="0" vertical="bottom" wrapText="1"/>
    </xf>
    <xf borderId="7" fillId="0" fontId="4" numFmtId="0" xfId="0" applyAlignment="1" applyBorder="1" applyFont="1">
      <alignment shrinkToFit="0" wrapText="1"/>
    </xf>
    <xf borderId="0" fillId="0" fontId="6" numFmtId="0" xfId="0" applyAlignment="1" applyFont="1">
      <alignment shrinkToFit="0" wrapText="1"/>
    </xf>
    <xf borderId="8" fillId="0" fontId="4" numFmtId="0" xfId="0" applyAlignment="1" applyBorder="1" applyFont="1">
      <alignment shrinkToFit="0" wrapText="1"/>
    </xf>
    <xf borderId="4" fillId="3" fontId="4" numFmtId="164" xfId="0" applyAlignment="1" applyBorder="1" applyFont="1" applyNumberFormat="1">
      <alignment horizontal="left" shrinkToFit="0" vertical="top" wrapText="1"/>
    </xf>
    <xf borderId="5" fillId="3" fontId="24" numFmtId="0" xfId="0" applyAlignment="1" applyBorder="1" applyFont="1">
      <alignment horizontal="left" readingOrder="0" shrinkToFit="0" vertical="bottom" wrapText="1"/>
    </xf>
    <xf borderId="5" fillId="3" fontId="25" numFmtId="0" xfId="0" applyAlignment="1" applyBorder="1" applyFont="1">
      <alignment horizontal="left" readingOrder="0" shrinkToFit="0" vertical="bottom" wrapText="1"/>
    </xf>
    <xf borderId="5" fillId="3" fontId="6" numFmtId="0" xfId="0" applyAlignment="1" applyBorder="1" applyFont="1">
      <alignment shrinkToFit="0" vertical="bottom" wrapText="1"/>
    </xf>
    <xf borderId="3" fillId="3" fontId="6" numFmtId="0" xfId="0" applyAlignment="1" applyBorder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5" fillId="4" fontId="26" numFmtId="0" xfId="0" applyAlignment="1" applyBorder="1" applyFont="1">
      <alignment horizontal="left" readingOrder="0" shrinkToFit="0" vertical="bottom" wrapText="1"/>
    </xf>
    <xf borderId="5" fillId="4" fontId="27" numFmtId="0" xfId="0" applyAlignment="1" applyBorder="1" applyFont="1">
      <alignment horizontal="left" readingOrder="0" shrinkToFit="0" vertical="bottom" wrapText="1"/>
    </xf>
    <xf borderId="3" fillId="4" fontId="6" numFmtId="0" xfId="0" applyAlignment="1" applyBorder="1" applyFont="1">
      <alignment shrinkToFit="0" vertical="bottom" wrapText="1"/>
    </xf>
    <xf borderId="4" fillId="2" fontId="4" numFmtId="164" xfId="0" applyAlignment="1" applyBorder="1" applyFont="1" applyNumberFormat="1">
      <alignment horizontal="left" shrinkToFit="0" vertical="top" wrapText="1"/>
    </xf>
    <xf borderId="5" fillId="2" fontId="4" numFmtId="0" xfId="0" applyAlignment="1" applyBorder="1" applyFont="1">
      <alignment horizontal="left" readingOrder="0" shrinkToFit="0" vertical="bottom" wrapText="1"/>
    </xf>
    <xf borderId="3" fillId="2" fontId="6" numFmtId="0" xfId="0" applyAlignment="1" applyBorder="1" applyFont="1">
      <alignment shrinkToFit="0" vertical="bottom" wrapText="1"/>
    </xf>
    <xf borderId="5" fillId="3" fontId="28" numFmtId="0" xfId="0" applyAlignment="1" applyBorder="1" applyFont="1">
      <alignment horizontal="left" readingOrder="0" shrinkToFit="0" vertical="bottom" wrapText="0"/>
    </xf>
    <xf borderId="5" fillId="3" fontId="27" numFmtId="0" xfId="0" applyAlignment="1" applyBorder="1" applyFont="1">
      <alignment horizontal="left" readingOrder="0" shrinkToFit="0" vertical="bottom" wrapText="1"/>
    </xf>
    <xf borderId="5" fillId="3" fontId="6" numFmtId="0" xfId="0" applyAlignment="1" applyBorder="1" applyFont="1">
      <alignment readingOrder="0" shrinkToFit="0" vertical="bottom" wrapText="1"/>
    </xf>
    <xf borderId="5" fillId="4" fontId="4" numFmtId="0" xfId="0" applyAlignment="1" applyBorder="1" applyFont="1">
      <alignment horizontal="left" readingOrder="0" shrinkToFit="0" vertical="bottom" wrapText="1"/>
    </xf>
    <xf borderId="5" fillId="4" fontId="4" numFmtId="0" xfId="0" applyAlignment="1" applyBorder="1" applyFont="1">
      <alignment horizontal="left" readingOrder="0" shrinkToFit="0" vertical="bottom" wrapText="1"/>
    </xf>
    <xf borderId="4" fillId="2" fontId="29" numFmtId="0" xfId="0" applyAlignment="1" applyBorder="1" applyFont="1">
      <alignment horizontal="left" readingOrder="0" shrinkToFit="0" vertical="top" wrapText="1"/>
    </xf>
    <xf borderId="4" fillId="2" fontId="27" numFmtId="0" xfId="0" applyAlignment="1" applyBorder="1" applyFont="1">
      <alignment horizontal="left" readingOrder="0" shrinkToFit="0" vertical="top" wrapText="1"/>
    </xf>
    <xf borderId="5" fillId="5" fontId="6" numFmtId="0" xfId="0" applyAlignment="1" applyBorder="1" applyFont="1">
      <alignment shrinkToFit="0" vertical="bottom" wrapText="1"/>
    </xf>
    <xf borderId="4" fillId="3" fontId="27" numFmtId="0" xfId="0" applyAlignment="1" applyBorder="1" applyFont="1">
      <alignment horizontal="left" readingOrder="0" shrinkToFit="0" vertical="top" wrapText="1"/>
    </xf>
    <xf borderId="3" fillId="4" fontId="6" numFmtId="0" xfId="0" applyAlignment="1" applyBorder="1" applyFont="1">
      <alignment shrinkToFit="0" vertical="bottom" wrapText="1"/>
    </xf>
    <xf borderId="7" fillId="0" fontId="4" numFmtId="0" xfId="0" applyAlignment="1" applyBorder="1" applyFont="1">
      <alignment readingOrder="0" shrinkToFit="0" wrapText="1"/>
    </xf>
    <xf borderId="4" fillId="4" fontId="30" numFmtId="0" xfId="0" applyAlignment="1" applyBorder="1" applyFont="1">
      <alignment horizontal="left" readingOrder="0" shrinkToFit="0" vertical="top" wrapText="1"/>
    </xf>
    <xf borderId="4" fillId="4" fontId="27" numFmtId="0" xfId="0" applyAlignment="1" applyBorder="1" applyFont="1">
      <alignment horizontal="left" readingOrder="0" shrinkToFit="0" vertical="bottom" wrapText="1"/>
    </xf>
    <xf borderId="4" fillId="4" fontId="4" numFmtId="164" xfId="0" applyAlignment="1" applyBorder="1" applyFont="1" applyNumberFormat="1">
      <alignment horizontal="left" readingOrder="0" shrinkToFit="0" vertical="top" wrapText="1"/>
    </xf>
    <xf borderId="4" fillId="4" fontId="31" numFmtId="0" xfId="0" applyAlignment="1" applyBorder="1" applyFont="1">
      <alignment horizontal="left" readingOrder="0" shrinkToFit="0" vertical="top" wrapText="1"/>
    </xf>
    <xf borderId="9" fillId="3" fontId="2" numFmtId="0" xfId="0" applyAlignment="1" applyBorder="1" applyFont="1">
      <alignment shrinkToFit="0" wrapText="1"/>
    </xf>
    <xf borderId="4" fillId="4" fontId="32" numFmtId="0" xfId="0" applyAlignment="1" applyBorder="1" applyFont="1">
      <alignment horizontal="left" readingOrder="0" shrinkToFit="0" vertical="top" wrapText="1"/>
    </xf>
    <xf borderId="4" fillId="4" fontId="27" numFmtId="0" xfId="0" applyAlignment="1" applyBorder="1" applyFont="1">
      <alignment horizontal="left" readingOrder="0" shrinkToFit="0" vertical="top" wrapText="1"/>
    </xf>
    <xf borderId="4" fillId="5" fontId="27" numFmtId="0" xfId="0" applyAlignment="1" applyBorder="1" applyFont="1">
      <alignment horizontal="left" readingOrder="0" shrinkToFit="0" vertical="top" wrapText="1"/>
    </xf>
    <xf borderId="4" fillId="5" fontId="4" numFmtId="0" xfId="0" applyAlignment="1" applyBorder="1" applyFont="1">
      <alignment horizontal="left" readingOrder="0" shrinkToFit="0" vertical="top" wrapText="1"/>
    </xf>
    <xf borderId="4" fillId="8" fontId="27" numFmtId="0" xfId="0" applyAlignment="1" applyBorder="1" applyFill="1" applyFont="1">
      <alignment horizontal="left" readingOrder="0" shrinkToFit="0" vertical="top" wrapText="1"/>
    </xf>
    <xf borderId="3" fillId="4" fontId="6" numFmtId="164" xfId="0" applyAlignment="1" applyBorder="1" applyFont="1" applyNumberFormat="1">
      <alignment shrinkToFit="0" vertical="bottom" wrapText="1"/>
    </xf>
    <xf borderId="7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wrapText="0"/>
    </xf>
    <xf borderId="5" fillId="2" fontId="33" numFmtId="0" xfId="0" applyAlignment="1" applyBorder="1" applyFont="1">
      <alignment shrinkToFit="0" vertical="bottom" wrapText="1"/>
    </xf>
    <xf borderId="5" fillId="2" fontId="6" numFmtId="164" xfId="0" applyAlignment="1" applyBorder="1" applyFont="1" applyNumberFormat="1">
      <alignment shrinkToFit="0" vertical="top" wrapText="1"/>
    </xf>
    <xf borderId="5" fillId="2" fontId="6" numFmtId="0" xfId="0" applyAlignment="1" applyBorder="1" applyFont="1">
      <alignment shrinkToFit="0" vertical="top" wrapText="1"/>
    </xf>
    <xf borderId="5" fillId="3" fontId="6" numFmtId="0" xfId="0" applyAlignment="1" applyBorder="1" applyFont="1">
      <alignment horizontal="right" readingOrder="0" shrinkToFit="0" vertical="top" wrapText="1"/>
    </xf>
    <xf borderId="5" fillId="3" fontId="6" numFmtId="0" xfId="0" applyAlignment="1" applyBorder="1" applyFont="1">
      <alignment readingOrder="0" shrinkToFit="0" vertical="top" wrapText="1"/>
    </xf>
    <xf borderId="5" fillId="4" fontId="6" numFmtId="0" xfId="0" applyAlignment="1" applyBorder="1" applyFont="1">
      <alignment horizontal="right" readingOrder="0" shrinkToFit="0" vertical="top" wrapText="1"/>
    </xf>
    <xf borderId="5" fillId="4" fontId="6" numFmtId="0" xfId="0" applyAlignment="1" applyBorder="1" applyFont="1">
      <alignment readingOrder="0" shrinkToFit="0" vertical="top" wrapText="1"/>
    </xf>
    <xf borderId="5" fillId="4" fontId="4" numFmtId="0" xfId="0" applyAlignment="1" applyBorder="1" applyFont="1">
      <alignment horizontal="right" readingOrder="0" shrinkToFit="0" vertical="top" wrapText="1"/>
    </xf>
    <xf borderId="5" fillId="2" fontId="4" numFmtId="164" xfId="0" applyAlignment="1" applyBorder="1" applyFont="1" applyNumberFormat="1">
      <alignment horizontal="right" shrinkToFit="0" vertical="top" wrapText="1"/>
    </xf>
    <xf borderId="5" fillId="2" fontId="6" numFmtId="0" xfId="0" applyAlignment="1" applyBorder="1" applyFont="1">
      <alignment readingOrder="0" shrinkToFit="0" vertical="top" wrapText="1"/>
    </xf>
    <xf borderId="5" fillId="3" fontId="6" numFmtId="0" xfId="0" applyAlignment="1" applyBorder="1" applyFont="1">
      <alignment shrinkToFit="0" vertical="top" wrapText="1"/>
    </xf>
    <xf borderId="5" fillId="3" fontId="6" numFmtId="164" xfId="0" applyAlignment="1" applyBorder="1" applyFont="1" applyNumberFormat="1">
      <alignment horizontal="center" readingOrder="0" shrinkToFit="0" vertical="top" wrapText="1"/>
    </xf>
    <xf borderId="5" fillId="4" fontId="34" numFmtId="0" xfId="0" applyAlignment="1" applyBorder="1" applyFont="1">
      <alignment horizontal="right" readingOrder="0" shrinkToFit="0" vertical="top" wrapText="1"/>
    </xf>
    <xf borderId="5" fillId="2" fontId="4" numFmtId="0" xfId="0" applyAlignment="1" applyBorder="1" applyFont="1">
      <alignment horizontal="right" readingOrder="0" shrinkToFit="0" vertical="top" wrapText="1"/>
    </xf>
    <xf borderId="5" fillId="3" fontId="35" numFmtId="0" xfId="0" applyAlignment="1" applyBorder="1" applyFont="1">
      <alignment horizontal="right" readingOrder="0" shrinkToFit="0" vertical="top" wrapText="1"/>
    </xf>
    <xf borderId="5" fillId="3" fontId="4" numFmtId="0" xfId="0" applyAlignment="1" applyBorder="1" applyFont="1">
      <alignment horizontal="right" readingOrder="0" shrinkToFit="0" vertical="top" wrapText="1"/>
    </xf>
    <xf borderId="5" fillId="4" fontId="4" numFmtId="164" xfId="0" applyAlignment="1" applyBorder="1" applyFont="1" applyNumberFormat="1">
      <alignment horizontal="right" shrinkToFit="0" vertical="top" wrapText="1"/>
    </xf>
    <xf borderId="5" fillId="3" fontId="6" numFmtId="0" xfId="0" applyAlignment="1" applyBorder="1" applyFont="1">
      <alignment horizontal="right" readingOrder="0" shrinkToFit="0" vertical="bottom" wrapText="1"/>
    </xf>
    <xf borderId="1" fillId="0" fontId="2" numFmtId="0" xfId="0" applyAlignment="1" applyBorder="1" applyFont="1">
      <alignment shrinkToFit="0" wrapText="1"/>
    </xf>
    <xf borderId="5" fillId="3" fontId="36" numFmtId="0" xfId="0" applyAlignment="1" applyBorder="1" applyFont="1">
      <alignment horizontal="left" readingOrder="0" shrinkToFit="0" vertical="top" wrapText="1"/>
    </xf>
    <xf borderId="5" fillId="4" fontId="6" numFmtId="0" xfId="0" applyAlignment="1" applyBorder="1" applyFont="1">
      <alignment horizontal="right" readingOrder="0" shrinkToFit="0" vertical="bottom" wrapText="1"/>
    </xf>
    <xf borderId="5" fillId="2" fontId="6" numFmtId="0" xfId="0" applyAlignment="1" applyBorder="1" applyFont="1">
      <alignment horizontal="right" readingOrder="0" shrinkToFit="0" vertical="bottom" wrapText="1"/>
    </xf>
    <xf borderId="0" fillId="3" fontId="11" numFmtId="0" xfId="0" applyAlignment="1" applyFont="1">
      <alignment horizontal="left" readingOrder="0" shrinkToFit="0" wrapText="1"/>
    </xf>
    <xf borderId="0" fillId="3" fontId="6" numFmtId="164" xfId="0" applyAlignment="1" applyFont="1" applyNumberFormat="1">
      <alignment shrinkToFit="0" vertical="bottom" wrapText="1"/>
    </xf>
    <xf borderId="5" fillId="5" fontId="6" numFmtId="0" xfId="0" applyAlignment="1" applyBorder="1" applyFont="1">
      <alignment readingOrder="0" shrinkToFit="0" vertical="bottom" wrapText="1"/>
    </xf>
    <xf borderId="5" fillId="3" fontId="37" numFmtId="0" xfId="0" applyAlignment="1" applyBorder="1" applyFont="1">
      <alignment readingOrder="0" shrinkToFit="0" vertical="top" wrapText="1"/>
    </xf>
    <xf borderId="5" fillId="4" fontId="38" numFmtId="0" xfId="0" applyAlignment="1" applyBorder="1" applyFont="1">
      <alignment horizontal="center" readingOrder="0" shrinkToFit="0" vertical="top" wrapText="1"/>
    </xf>
    <xf borderId="5" fillId="4" fontId="4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left" readingOrder="0" shrinkToFit="0" vertical="top" wrapText="1"/>
    </xf>
    <xf borderId="5" fillId="2" fontId="4" numFmtId="0" xfId="0" applyAlignment="1" applyBorder="1" applyFont="1">
      <alignment horizontal="left" readingOrder="0" shrinkToFit="0" vertical="top" wrapText="1"/>
    </xf>
    <xf borderId="5" fillId="3" fontId="6" numFmtId="0" xfId="0" applyAlignment="1" applyBorder="1" applyFont="1">
      <alignment horizontal="right" readingOrder="0" shrinkToFit="0" vertical="top" wrapText="1"/>
    </xf>
    <xf borderId="5" fillId="5" fontId="4" numFmtId="0" xfId="0" applyAlignment="1" applyBorder="1" applyFont="1">
      <alignment horizontal="right" readingOrder="0" shrinkToFit="0" vertical="top" wrapText="1"/>
    </xf>
    <xf borderId="5" fillId="3" fontId="39" numFmtId="0" xfId="0" applyAlignment="1" applyBorder="1" applyFont="1">
      <alignment horizontal="left" readingOrder="0" shrinkToFit="0" vertical="bottom" wrapText="1"/>
    </xf>
    <xf borderId="5" fillId="3" fontId="6" numFmtId="0" xfId="0" applyAlignment="1" applyBorder="1" applyFont="1">
      <alignment horizontal="left" readingOrder="0" shrinkToFit="0" vertical="top" wrapText="1"/>
    </xf>
    <xf borderId="0" fillId="2" fontId="11" numFmtId="0" xfId="0" applyAlignment="1" applyFont="1">
      <alignment horizontal="left" readingOrder="0" shrinkToFit="0" wrapText="1"/>
    </xf>
    <xf borderId="5" fillId="9" fontId="6" numFmtId="165" xfId="0" applyAlignment="1" applyBorder="1" applyFill="1" applyFont="1" applyNumberFormat="1">
      <alignment readingOrder="0" shrinkToFit="0" vertical="bottom" wrapText="1"/>
    </xf>
    <xf borderId="5" fillId="9" fontId="6" numFmtId="0" xfId="0" applyAlignment="1" applyBorder="1" applyFont="1">
      <alignment readingOrder="0" shrinkToFit="0" vertical="bottom" wrapText="1"/>
    </xf>
    <xf borderId="5" fillId="9" fontId="6" numFmtId="0" xfId="0" applyAlignment="1" applyBorder="1" applyFont="1">
      <alignment shrinkToFit="0" vertical="bottom" wrapText="1"/>
    </xf>
    <xf borderId="2" fillId="0" fontId="27" numFmtId="0" xfId="0" applyAlignment="1" applyBorder="1" applyFont="1">
      <alignment horizontal="left" shrinkToFit="0" vertical="bottom" wrapText="1"/>
    </xf>
    <xf borderId="5" fillId="2" fontId="4" numFmtId="0" xfId="0" applyAlignment="1" applyBorder="1" applyFont="1">
      <alignment horizontal="left" readingOrder="0" shrinkToFit="0" vertical="bottom" wrapText="1"/>
    </xf>
    <xf borderId="5" fillId="3" fontId="4" numFmtId="0" xfId="0" applyAlignment="1" applyBorder="1" applyFont="1">
      <alignment horizontal="left" readingOrder="0" shrinkToFit="0" vertical="bottom" wrapText="1"/>
    </xf>
    <xf borderId="5" fillId="4" fontId="6" numFmtId="0" xfId="0" applyAlignment="1" applyBorder="1" applyFont="1">
      <alignment readingOrder="0" shrinkToFit="0" vertical="bottom" wrapText="1"/>
    </xf>
    <xf borderId="4" fillId="3" fontId="34" numFmtId="0" xfId="0" applyAlignment="1" applyBorder="1" applyFont="1">
      <alignment horizontal="left" readingOrder="0" shrinkToFit="0" vertical="top" wrapText="1"/>
    </xf>
    <xf borderId="5" fillId="4" fontId="4" numFmtId="0" xfId="0" applyAlignment="1" applyBorder="1" applyFont="1">
      <alignment horizontal="left" readingOrder="0" shrinkToFit="0" vertical="bottom" wrapText="1"/>
    </xf>
    <xf borderId="4" fillId="2" fontId="4" numFmtId="0" xfId="0" applyAlignment="1" applyBorder="1" applyFont="1">
      <alignment horizontal="left" readingOrder="0" shrinkToFit="0" vertical="top" wrapText="1"/>
    </xf>
    <xf borderId="4" fillId="3" fontId="4" numFmtId="0" xfId="0" applyAlignment="1" applyBorder="1" applyFont="1">
      <alignment horizontal="left" readingOrder="0" shrinkToFit="0" vertical="top" wrapText="1"/>
    </xf>
    <xf borderId="4" fillId="4" fontId="4" numFmtId="0" xfId="0" applyAlignment="1" applyBorder="1" applyFont="1">
      <alignment horizontal="left" readingOrder="0" shrinkToFit="0" vertical="top" wrapText="1"/>
    </xf>
    <xf borderId="0" fillId="3" fontId="6" numFmtId="0" xfId="0" applyAlignment="1" applyFont="1">
      <alignment readingOrder="0" shrinkToFit="0" vertical="bottom" wrapText="1"/>
    </xf>
    <xf borderId="4" fillId="2" fontId="40" numFmtId="0" xfId="0" applyAlignment="1" applyBorder="1" applyFont="1">
      <alignment horizontal="left" readingOrder="0" shrinkToFit="0" vertical="top" wrapText="1"/>
    </xf>
    <xf borderId="5" fillId="2" fontId="41" numFmtId="0" xfId="0" applyAlignment="1" applyBorder="1" applyFont="1">
      <alignment horizontal="left" shrinkToFit="0" vertical="bottom" wrapText="1"/>
    </xf>
    <xf borderId="4" fillId="3" fontId="42" numFmtId="0" xfId="0" applyAlignment="1" applyBorder="1" applyFont="1">
      <alignment horizontal="left" readingOrder="0" shrinkToFit="0" vertical="top" wrapText="1"/>
    </xf>
    <xf borderId="4" fillId="4" fontId="42" numFmtId="0" xfId="0" applyAlignment="1" applyBorder="1" applyFont="1">
      <alignment horizontal="left" readingOrder="0" shrinkToFit="0" vertical="top" wrapText="1"/>
    </xf>
    <xf borderId="0" fillId="0" fontId="43" numFmtId="0" xfId="0" applyAlignment="1" applyFont="1">
      <alignment shrinkToFit="0" wrapText="1"/>
    </xf>
    <xf borderId="4" fillId="4" fontId="44" numFmtId="0" xfId="0" applyAlignment="1" applyBorder="1" applyFont="1">
      <alignment horizontal="right" readingOrder="0" shrinkToFit="0" vertical="top" wrapText="1"/>
    </xf>
    <xf borderId="4" fillId="10" fontId="4" numFmtId="164" xfId="0" applyAlignment="1" applyBorder="1" applyFill="1" applyFont="1" applyNumberFormat="1">
      <alignment horizontal="right" shrinkToFit="0" vertical="top" wrapText="1"/>
    </xf>
    <xf borderId="4" fillId="10" fontId="4" numFmtId="0" xfId="0" applyAlignment="1" applyBorder="1" applyFont="1">
      <alignment horizontal="left" readingOrder="0" shrinkToFit="0" vertical="top" wrapText="1"/>
    </xf>
    <xf borderId="0" fillId="2" fontId="6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4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1" width="6.63"/>
    <col customWidth="1" min="2" max="2" width="49.0"/>
    <col customWidth="1" min="3" max="3" width="23.75"/>
    <col customWidth="1" min="4" max="4" width="21.38"/>
    <col customWidth="1" min="5" max="5" width="15.88"/>
    <col customWidth="1" min="6" max="6" width="8.5"/>
    <col customWidth="1" min="7" max="7" width="9.0"/>
    <col customWidth="1" min="8" max="8" width="12.13"/>
    <col customWidth="1" min="9" max="9" width="7.5"/>
  </cols>
  <sheetData>
    <row r="1" ht="18.0" customHeight="1">
      <c r="A1" s="1"/>
      <c r="B1" s="2" t="s">
        <v>0</v>
      </c>
      <c r="C1" s="2" t="s">
        <v>1</v>
      </c>
      <c r="D1" s="2" t="s">
        <v>2</v>
      </c>
      <c r="E1" s="3" t="s">
        <v>3</v>
      </c>
      <c r="F1" s="4"/>
      <c r="G1" s="5" t="s">
        <v>4</v>
      </c>
      <c r="H1" s="6" t="s">
        <v>5</v>
      </c>
      <c r="I1" s="7" t="s">
        <v>6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ht="18.0" hidden="1" customHeight="1">
      <c r="A2" s="9">
        <v>42737.0</v>
      </c>
      <c r="B2" s="10" t="s">
        <v>7</v>
      </c>
      <c r="C2" s="10"/>
      <c r="D2" s="10"/>
      <c r="E2" s="11"/>
      <c r="F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ht="18.0" hidden="1" customHeight="1">
      <c r="A3" s="12">
        <f t="shared" ref="A3:A4" si="1">A2+2</f>
        <v>42739</v>
      </c>
      <c r="B3" s="13" t="s">
        <v>7</v>
      </c>
      <c r="C3" s="14"/>
      <c r="D3" s="14"/>
      <c r="E3" s="15"/>
      <c r="F3" s="8"/>
      <c r="H3" s="1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ht="18.0" hidden="1" customHeight="1">
      <c r="A4" s="17">
        <f t="shared" si="1"/>
        <v>42741</v>
      </c>
      <c r="B4" s="18" t="str">
        <f>HYPERLINK("https://www.lds.org/scriptures/bofm/2-ne/2.13-14,26?lang=eng#12","Introductions (2 Nephi 2:13-14,26)")</f>
        <v>Introductions (2 Nephi 2:13-14,26)</v>
      </c>
      <c r="C4" s="19" t="s">
        <v>8</v>
      </c>
      <c r="D4" s="19" t="s">
        <v>9</v>
      </c>
      <c r="E4" s="20"/>
      <c r="F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ht="18.0" hidden="1" customHeight="1">
      <c r="A5" s="9">
        <f t="shared" ref="A5:A42" si="2">A2+7</f>
        <v>42744</v>
      </c>
      <c r="B5" s="21" t="s">
        <v>10</v>
      </c>
      <c r="C5" s="22"/>
      <c r="D5" s="22"/>
      <c r="E5" s="23"/>
      <c r="F5" s="8"/>
      <c r="G5" s="16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ht="18.0" hidden="1" customHeight="1">
      <c r="A6" s="24">
        <f t="shared" si="2"/>
        <v>42746</v>
      </c>
      <c r="B6" s="25" t="str">
        <f>HYPERLINK("https://www.youtube.com/watch?v=UNQhuFL6CWg","Where is your why? (Buster Douglas)")</f>
        <v>Where is your why? (Buster Douglas)</v>
      </c>
      <c r="C6" s="26" t="s">
        <v>8</v>
      </c>
      <c r="D6" s="26"/>
      <c r="E6" s="1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ht="18.0" hidden="1" customHeight="1">
      <c r="A7" s="17">
        <f t="shared" si="2"/>
        <v>42748</v>
      </c>
      <c r="B7" s="27" t="s">
        <v>11</v>
      </c>
      <c r="C7" s="19" t="s">
        <v>12</v>
      </c>
      <c r="D7" s="19" t="s">
        <v>13</v>
      </c>
      <c r="E7" s="2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ht="18.0" hidden="1" customHeight="1">
      <c r="A8" s="9">
        <f t="shared" si="2"/>
        <v>42751</v>
      </c>
      <c r="B8" s="29"/>
      <c r="C8" s="30"/>
      <c r="D8" s="31"/>
      <c r="E8" s="32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ht="18.0" hidden="1" customHeight="1">
      <c r="A9" s="24">
        <f t="shared" si="2"/>
        <v>42753</v>
      </c>
      <c r="B9" s="33"/>
      <c r="C9" s="26" t="s">
        <v>14</v>
      </c>
      <c r="D9" s="26" t="s">
        <v>15</v>
      </c>
      <c r="E9" s="1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ht="18.0" hidden="1" customHeight="1">
      <c r="A10" s="17">
        <f t="shared" si="2"/>
        <v>42755</v>
      </c>
      <c r="B10" s="34"/>
      <c r="C10" s="19"/>
      <c r="D10" s="19"/>
      <c r="E10" s="20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ht="18.0" hidden="1" customHeight="1">
      <c r="A11" s="9">
        <f t="shared" si="2"/>
        <v>42758</v>
      </c>
      <c r="B11" s="22" t="s">
        <v>16</v>
      </c>
      <c r="C11" s="22" t="s">
        <v>17</v>
      </c>
      <c r="D11" s="22" t="s">
        <v>18</v>
      </c>
      <c r="E11" s="23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ht="18.0" hidden="1" customHeight="1">
      <c r="A12" s="24">
        <f t="shared" si="2"/>
        <v>42760</v>
      </c>
      <c r="B12" s="35" t="str">
        <f>HYPERLINK("https://www.youtube.com/watch?v=BKorP55Aqvg","The Expert (Comedy Sketch)")</f>
        <v>The Expert (Comedy Sketch)</v>
      </c>
      <c r="C12" s="26" t="s">
        <v>8</v>
      </c>
      <c r="D12" s="26"/>
      <c r="E12" s="15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ht="18.0" hidden="1" customHeight="1">
      <c r="A13" s="17">
        <f t="shared" si="2"/>
        <v>42762</v>
      </c>
      <c r="B13" s="36" t="str">
        <f>HYPERLINK("http://www.geekwire.com/2011/top-10-reasons-darth-vader-amazing-project-manager/","Darth Vader as a project manager")</f>
        <v>Darth Vader as a project manager</v>
      </c>
      <c r="C13" s="19" t="s">
        <v>8</v>
      </c>
      <c r="D13" s="19"/>
      <c r="E13" s="20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ht="18.0" hidden="1" customHeight="1">
      <c r="A14" s="9">
        <f t="shared" si="2"/>
        <v>42765</v>
      </c>
      <c r="B14" s="37"/>
      <c r="C14" s="22" t="s">
        <v>19</v>
      </c>
      <c r="D14" s="22" t="s">
        <v>20</v>
      </c>
      <c r="E14" s="23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ht="18.0" hidden="1" customHeight="1">
      <c r="A15" s="24">
        <f t="shared" si="2"/>
        <v>42767</v>
      </c>
      <c r="B15" s="26"/>
      <c r="C15" s="26" t="s">
        <v>21</v>
      </c>
      <c r="D15" s="26" t="s">
        <v>22</v>
      </c>
      <c r="E15" s="15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ht="18.0" hidden="1" customHeight="1">
      <c r="A16" s="17">
        <f t="shared" si="2"/>
        <v>42769</v>
      </c>
      <c r="B16" s="38"/>
      <c r="C16" s="19" t="s">
        <v>23</v>
      </c>
      <c r="D16" s="19" t="s">
        <v>24</v>
      </c>
      <c r="E16" s="20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ht="18.0" hidden="1" customHeight="1">
      <c r="A17" s="9">
        <f t="shared" si="2"/>
        <v>42772</v>
      </c>
      <c r="B17" s="22" t="s">
        <v>25</v>
      </c>
      <c r="C17" s="22" t="s">
        <v>26</v>
      </c>
      <c r="D17" s="22" t="s">
        <v>27</v>
      </c>
      <c r="E17" s="23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ht="18.0" hidden="1" customHeight="1">
      <c r="A18" s="24">
        <f t="shared" si="2"/>
        <v>42774</v>
      </c>
      <c r="B18" s="39" t="s">
        <v>28</v>
      </c>
      <c r="C18" s="26" t="s">
        <v>29</v>
      </c>
      <c r="D18" s="26" t="s">
        <v>30</v>
      </c>
      <c r="E18" s="15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ht="18.0" hidden="1" customHeight="1">
      <c r="A19" s="17">
        <f t="shared" si="2"/>
        <v>42776</v>
      </c>
      <c r="B19" s="38" t="s">
        <v>31</v>
      </c>
      <c r="C19" s="19" t="s">
        <v>32</v>
      </c>
      <c r="D19" s="19"/>
      <c r="E19" s="2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ht="18.0" hidden="1" customHeight="1">
      <c r="A20" s="9">
        <f t="shared" si="2"/>
        <v>42779</v>
      </c>
      <c r="B20" s="22" t="s">
        <v>28</v>
      </c>
      <c r="C20" s="22" t="s">
        <v>33</v>
      </c>
      <c r="D20" s="22"/>
      <c r="E20" s="32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ht="18.0" hidden="1" customHeight="1">
      <c r="A21" s="24">
        <f t="shared" si="2"/>
        <v>42781</v>
      </c>
      <c r="B21" s="26"/>
      <c r="C21" s="26" t="s">
        <v>8</v>
      </c>
      <c r="D21" s="26"/>
      <c r="E21" s="1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ht="18.0" hidden="1" customHeight="1">
      <c r="A22" s="17">
        <f t="shared" si="2"/>
        <v>42783</v>
      </c>
      <c r="B22" s="19"/>
      <c r="C22" s="19" t="s">
        <v>34</v>
      </c>
      <c r="D22" s="40" t="s">
        <v>35</v>
      </c>
      <c r="E22" s="20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ht="18.0" hidden="1" customHeight="1">
      <c r="A23" s="9">
        <f t="shared" si="2"/>
        <v>42786</v>
      </c>
      <c r="B23" s="41"/>
      <c r="C23" s="41"/>
      <c r="D23" s="41"/>
      <c r="E23" s="42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ht="18.0" hidden="1" customHeight="1">
      <c r="A24" s="24">
        <f t="shared" si="2"/>
        <v>42788</v>
      </c>
      <c r="B24" s="26" t="s">
        <v>36</v>
      </c>
      <c r="C24" s="26" t="s">
        <v>37</v>
      </c>
      <c r="D24" s="26" t="s">
        <v>38</v>
      </c>
      <c r="E24" s="4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ht="18.0" hidden="1" customHeight="1">
      <c r="A25" s="17">
        <f t="shared" si="2"/>
        <v>42790</v>
      </c>
      <c r="B25" s="19"/>
      <c r="C25" s="19" t="s">
        <v>26</v>
      </c>
      <c r="D25" s="44" t="s">
        <v>27</v>
      </c>
      <c r="E25" s="45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ht="18.0" hidden="1" customHeight="1">
      <c r="A26" s="9">
        <f t="shared" si="2"/>
        <v>42793</v>
      </c>
      <c r="B26" s="37" t="s">
        <v>39</v>
      </c>
      <c r="C26" s="22" t="s">
        <v>40</v>
      </c>
      <c r="D26" s="22" t="s">
        <v>41</v>
      </c>
      <c r="E26" s="42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ht="18.0" hidden="1" customHeight="1">
      <c r="A27" s="24">
        <f t="shared" si="2"/>
        <v>42795</v>
      </c>
      <c r="B27" s="26"/>
      <c r="C27" s="26" t="s">
        <v>34</v>
      </c>
      <c r="D27" s="46" t="s">
        <v>35</v>
      </c>
      <c r="E27" s="43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ht="18.0" hidden="1" customHeight="1">
      <c r="A28" s="17">
        <f t="shared" si="2"/>
        <v>42797</v>
      </c>
      <c r="B28" s="19"/>
      <c r="C28" s="19" t="s">
        <v>42</v>
      </c>
      <c r="D28" s="19" t="s">
        <v>43</v>
      </c>
      <c r="E28" s="20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ht="18.0" hidden="1" customHeight="1">
      <c r="A29" s="9">
        <f t="shared" si="2"/>
        <v>42800</v>
      </c>
      <c r="B29" s="47" t="str">
        <f>HYPERLINK("https://www.lds.org/scriptures/bofm/jacob/7.26?lang=eng#25","Jacob 7:26")</f>
        <v>Jacob 7:26</v>
      </c>
      <c r="C29" s="22" t="s">
        <v>17</v>
      </c>
      <c r="D29" s="22"/>
      <c r="E29" s="23"/>
      <c r="F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ht="18.0" hidden="1" customHeight="1">
      <c r="A30" s="24">
        <f t="shared" si="2"/>
        <v>42802</v>
      </c>
      <c r="B30" s="26" t="s">
        <v>44</v>
      </c>
      <c r="C30" s="26" t="s">
        <v>37</v>
      </c>
      <c r="D30" s="26" t="s">
        <v>38</v>
      </c>
      <c r="E30" s="15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ht="18.0" hidden="1" customHeight="1">
      <c r="A31" s="17">
        <f t="shared" si="2"/>
        <v>42804</v>
      </c>
      <c r="B31" s="48"/>
      <c r="C31" s="19" t="s">
        <v>45</v>
      </c>
      <c r="D31" s="19" t="s">
        <v>46</v>
      </c>
      <c r="E31" s="20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ht="18.0" hidden="1" customHeight="1">
      <c r="A32" s="9">
        <f t="shared" si="2"/>
        <v>42807</v>
      </c>
      <c r="B32" s="49"/>
      <c r="C32" s="22" t="s">
        <v>21</v>
      </c>
      <c r="D32" s="22" t="s">
        <v>22</v>
      </c>
      <c r="E32" s="23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ht="18.0" customHeight="1">
      <c r="A33" s="24">
        <f t="shared" si="2"/>
        <v>42809</v>
      </c>
      <c r="B33" s="26"/>
      <c r="C33" s="26" t="s">
        <v>17</v>
      </c>
      <c r="D33" s="26"/>
      <c r="E33" s="15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ht="18.0" customHeight="1">
      <c r="A34" s="17">
        <f t="shared" si="2"/>
        <v>42811</v>
      </c>
      <c r="B34" s="19"/>
      <c r="C34" s="19" t="s">
        <v>42</v>
      </c>
      <c r="D34" s="19" t="s">
        <v>43</v>
      </c>
      <c r="E34" s="45" t="s">
        <v>47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ht="18.0" customHeight="1">
      <c r="A35" s="9">
        <f t="shared" si="2"/>
        <v>42814</v>
      </c>
      <c r="B35" s="37"/>
      <c r="C35" s="22" t="s">
        <v>45</v>
      </c>
      <c r="D35" s="50" t="s">
        <v>46</v>
      </c>
      <c r="E35" s="5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ht="18.0" customHeight="1">
      <c r="A36" s="24">
        <f t="shared" si="2"/>
        <v>42816</v>
      </c>
      <c r="B36" s="26" t="s">
        <v>48</v>
      </c>
      <c r="C36" s="26" t="s">
        <v>49</v>
      </c>
      <c r="D36" s="26" t="s">
        <v>50</v>
      </c>
      <c r="E36" s="52"/>
      <c r="F36" s="53"/>
      <c r="G36" s="53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ht="18.0" customHeight="1">
      <c r="A37" s="17">
        <f t="shared" si="2"/>
        <v>42818</v>
      </c>
      <c r="B37" s="19"/>
      <c r="C37" s="19" t="s">
        <v>42</v>
      </c>
      <c r="D37" s="19" t="s">
        <v>51</v>
      </c>
      <c r="E37" s="54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ht="18.0" customHeight="1">
      <c r="A38" s="9">
        <f t="shared" si="2"/>
        <v>42821</v>
      </c>
      <c r="B38" s="22"/>
      <c r="C38" s="22" t="s">
        <v>12</v>
      </c>
      <c r="D38" s="22" t="s">
        <v>13</v>
      </c>
      <c r="E38" s="51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ht="18.0" customHeight="1">
      <c r="A39" s="24">
        <f t="shared" si="2"/>
        <v>42823</v>
      </c>
      <c r="B39" s="26" t="s">
        <v>52</v>
      </c>
      <c r="C39" s="26" t="s">
        <v>53</v>
      </c>
      <c r="D39" s="26" t="s">
        <v>54</v>
      </c>
      <c r="E39" s="43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ht="18.0" customHeight="1">
      <c r="A40" s="17">
        <f t="shared" si="2"/>
        <v>42825</v>
      </c>
      <c r="B40" s="55"/>
      <c r="C40" s="19" t="s">
        <v>49</v>
      </c>
      <c r="D40" s="19" t="s">
        <v>50</v>
      </c>
      <c r="E40" s="54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ht="18.0" customHeight="1">
      <c r="A41" s="9">
        <f t="shared" si="2"/>
        <v>42828</v>
      </c>
      <c r="B41" s="47" t="str">
        <f>HYPERLINK("http://alumni.sae.edu/wp-content/uploads/2015/03/covey-time-management-grid.png","Time Management Matrix")</f>
        <v>Time Management Matrix</v>
      </c>
      <c r="C41" s="22" t="s">
        <v>53</v>
      </c>
      <c r="D41" s="22"/>
      <c r="E41" s="5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ht="18.0" customHeight="1">
      <c r="A42" s="24">
        <f t="shared" si="2"/>
        <v>42830</v>
      </c>
      <c r="B42" s="57" t="s">
        <v>55</v>
      </c>
      <c r="C42" s="26" t="s">
        <v>19</v>
      </c>
      <c r="D42" s="26" t="s">
        <v>56</v>
      </c>
      <c r="E42" s="58"/>
      <c r="F42" s="8"/>
      <c r="G42" s="16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ht="18.0" customHeight="1">
      <c r="A43" s="17">
        <v>42832.0</v>
      </c>
      <c r="B43" s="59" t="s">
        <v>57</v>
      </c>
      <c r="C43" s="17"/>
      <c r="D43" s="17"/>
      <c r="E43" s="17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1" width="5.63"/>
    <col customWidth="1" min="2" max="2" width="28.63"/>
    <col customWidth="1" min="3" max="3" width="49.0"/>
    <col hidden="1" min="4" max="4" width="15.13"/>
    <col customWidth="1" hidden="1" min="5" max="5" width="20.75"/>
    <col customWidth="1" hidden="1" min="6" max="6" width="23.75"/>
    <col customWidth="1" hidden="1" min="7" max="7" width="7.25"/>
    <col customWidth="1" hidden="1" min="8" max="8" width="8.5"/>
    <col customWidth="1" hidden="1" min="9" max="9" width="12.5"/>
    <col customWidth="1" hidden="1" min="10" max="10" width="6.75"/>
    <col hidden="1" min="11" max="12" width="15.13"/>
  </cols>
  <sheetData>
    <row r="1">
      <c r="A1" s="77" t="s">
        <v>58</v>
      </c>
      <c r="B1" s="209" t="s">
        <v>1</v>
      </c>
      <c r="C1" s="78" t="s">
        <v>0</v>
      </c>
      <c r="E1" s="78" t="s">
        <v>2</v>
      </c>
      <c r="F1" s="79" t="s">
        <v>3</v>
      </c>
      <c r="G1" s="80"/>
      <c r="H1" s="81" t="s">
        <v>4</v>
      </c>
      <c r="I1" s="82" t="s">
        <v>5</v>
      </c>
      <c r="J1" s="83" t="s">
        <v>6</v>
      </c>
      <c r="K1" s="84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hidden="1">
      <c r="A2" s="86">
        <v>43724.0</v>
      </c>
      <c r="B2" s="210" t="s">
        <v>8</v>
      </c>
      <c r="C2" s="220" t="str">
        <f>HYPERLINK("https://www.lds.org/scriptures/bofm/2-ne/2.13-14,26?lang=eng#12","Introductions (2 Nephi 2:13-14,26), D&amp;C 58;26-29")</f>
        <v>Introductions (2 Nephi 2:13-14,26), D&amp;C 58;26-29</v>
      </c>
      <c r="E2" s="22" t="s">
        <v>9</v>
      </c>
      <c r="F2" s="23"/>
      <c r="G2" s="88"/>
      <c r="I2" s="89"/>
      <c r="J2" s="89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</row>
    <row r="3" hidden="1">
      <c r="A3" s="24">
        <f t="shared" ref="A3:A4" si="1">A2+2</f>
        <v>43726</v>
      </c>
      <c r="B3" s="211" t="s">
        <v>343</v>
      </c>
      <c r="C3" s="39"/>
      <c r="E3" s="33"/>
      <c r="F3" s="52"/>
      <c r="G3" s="88"/>
      <c r="I3" s="90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</row>
    <row r="4" hidden="1">
      <c r="A4" s="17">
        <f t="shared" si="1"/>
        <v>43728</v>
      </c>
      <c r="B4" s="151" t="s">
        <v>361</v>
      </c>
      <c r="C4" s="212"/>
      <c r="E4" s="91"/>
      <c r="F4" s="20"/>
      <c r="G4" s="88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</row>
    <row r="5" hidden="1">
      <c r="A5" s="9">
        <f t="shared" ref="A5:A41" si="2">A2+7</f>
        <v>43731</v>
      </c>
      <c r="B5" s="210" t="s">
        <v>362</v>
      </c>
      <c r="C5" s="113" t="s">
        <v>363</v>
      </c>
      <c r="E5" s="56"/>
      <c r="F5" s="51"/>
      <c r="G5" s="88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</row>
    <row r="6" hidden="1">
      <c r="A6" s="24">
        <f t="shared" si="2"/>
        <v>43733</v>
      </c>
      <c r="B6" s="211" t="s">
        <v>364</v>
      </c>
      <c r="C6" s="213" t="s">
        <v>365</v>
      </c>
      <c r="E6" s="33"/>
      <c r="F6" s="52"/>
      <c r="G6" s="88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</row>
    <row r="7" hidden="1">
      <c r="A7" s="17">
        <f t="shared" si="2"/>
        <v>43735</v>
      </c>
      <c r="B7" s="214" t="s">
        <v>366</v>
      </c>
      <c r="C7" s="38" t="s">
        <v>365</v>
      </c>
      <c r="E7" s="55"/>
      <c r="F7" s="55"/>
      <c r="G7" s="88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</row>
    <row r="8" hidden="1">
      <c r="A8" s="9">
        <f t="shared" si="2"/>
        <v>43738</v>
      </c>
      <c r="B8" s="210" t="s">
        <v>367</v>
      </c>
      <c r="C8" s="113" t="s">
        <v>365</v>
      </c>
      <c r="E8" s="95"/>
      <c r="F8" s="70"/>
      <c r="G8" s="88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</row>
    <row r="9" hidden="1">
      <c r="A9" s="24">
        <f t="shared" si="2"/>
        <v>43740</v>
      </c>
      <c r="B9" s="221" t="s">
        <v>368</v>
      </c>
      <c r="C9" s="101" t="s">
        <v>365</v>
      </c>
      <c r="E9" s="101"/>
      <c r="F9" s="52"/>
      <c r="G9" s="88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</row>
    <row r="10" hidden="1">
      <c r="A10" s="17">
        <f t="shared" si="2"/>
        <v>43742</v>
      </c>
      <c r="B10" s="222" t="s">
        <v>369</v>
      </c>
      <c r="C10" s="98"/>
      <c r="E10" s="17"/>
      <c r="F10" s="54"/>
      <c r="G10" s="88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</row>
    <row r="11" hidden="1">
      <c r="A11" s="9">
        <f t="shared" si="2"/>
        <v>43745</v>
      </c>
      <c r="B11" s="95" t="s">
        <v>8</v>
      </c>
      <c r="C11" s="95"/>
      <c r="E11" s="100" t="s">
        <v>306</v>
      </c>
      <c r="F11" s="51"/>
      <c r="G11" s="88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</row>
    <row r="12" hidden="1">
      <c r="A12" s="24">
        <f t="shared" si="2"/>
        <v>43747</v>
      </c>
      <c r="B12" s="101" t="s">
        <v>370</v>
      </c>
      <c r="C12" s="101" t="s">
        <v>371</v>
      </c>
      <c r="E12" s="97"/>
      <c r="F12" s="52"/>
      <c r="G12" s="88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</row>
    <row r="13" hidden="1">
      <c r="A13" s="17">
        <f t="shared" si="2"/>
        <v>43749</v>
      </c>
      <c r="B13" s="98" t="s">
        <v>372</v>
      </c>
      <c r="C13" s="98" t="s">
        <v>373</v>
      </c>
      <c r="E13" s="17"/>
      <c r="F13" s="54"/>
      <c r="G13" s="88"/>
      <c r="H13" s="90" t="s">
        <v>310</v>
      </c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</row>
    <row r="14" hidden="1">
      <c r="A14" s="9">
        <f t="shared" si="2"/>
        <v>43752</v>
      </c>
      <c r="B14" s="100" t="s">
        <v>374</v>
      </c>
      <c r="C14" s="215" t="s">
        <v>365</v>
      </c>
      <c r="E14" s="95"/>
      <c r="F14" s="51"/>
      <c r="G14" s="88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</row>
    <row r="15" hidden="1">
      <c r="A15" s="24">
        <f t="shared" si="2"/>
        <v>43754</v>
      </c>
      <c r="B15" s="101"/>
      <c r="C15" s="216"/>
      <c r="E15" s="97"/>
      <c r="F15" s="52"/>
      <c r="G15" s="88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</row>
    <row r="16" hidden="1">
      <c r="A16" s="17">
        <f t="shared" si="2"/>
        <v>43756</v>
      </c>
      <c r="B16" s="98" t="s">
        <v>361</v>
      </c>
      <c r="C16" s="98" t="s">
        <v>28</v>
      </c>
      <c r="E16" s="17"/>
      <c r="F16" s="54"/>
      <c r="G16" s="88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</row>
    <row r="17" hidden="1">
      <c r="A17" s="9">
        <f t="shared" si="2"/>
        <v>43759</v>
      </c>
      <c r="B17" s="9"/>
      <c r="C17" s="9"/>
      <c r="E17" s="104"/>
      <c r="F17" s="51"/>
      <c r="G17" s="88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</row>
    <row r="18" hidden="1">
      <c r="A18" s="24">
        <f t="shared" si="2"/>
        <v>43761</v>
      </c>
      <c r="B18" s="101"/>
      <c r="C18" s="97"/>
      <c r="E18" s="97"/>
      <c r="F18" s="52"/>
      <c r="G18" s="88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</row>
    <row r="19" hidden="1">
      <c r="A19" s="17">
        <f t="shared" si="2"/>
        <v>43763</v>
      </c>
      <c r="B19" s="98"/>
      <c r="C19" s="99"/>
      <c r="E19" s="17"/>
      <c r="F19" s="55"/>
      <c r="G19" s="88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</row>
    <row r="20" hidden="1">
      <c r="A20" s="9">
        <f t="shared" si="2"/>
        <v>43766</v>
      </c>
      <c r="B20" s="210"/>
      <c r="C20" s="113"/>
      <c r="E20" s="9"/>
      <c r="F20" s="70"/>
      <c r="G20" s="88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</row>
    <row r="21" hidden="1">
      <c r="A21" s="24">
        <f t="shared" si="2"/>
        <v>43768</v>
      </c>
      <c r="B21" s="101" t="s">
        <v>375</v>
      </c>
      <c r="C21" s="101" t="s">
        <v>376</v>
      </c>
      <c r="E21" s="24"/>
      <c r="F21" s="52"/>
      <c r="G21" s="88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</row>
    <row r="22" hidden="1">
      <c r="A22" s="17">
        <f t="shared" si="2"/>
        <v>43770</v>
      </c>
      <c r="B22" s="98"/>
      <c r="C22" s="98"/>
      <c r="E22" s="17"/>
      <c r="F22" s="54"/>
      <c r="G22" s="88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</row>
    <row r="23" hidden="1">
      <c r="A23" s="9">
        <f t="shared" si="2"/>
        <v>43773</v>
      </c>
      <c r="B23" s="100" t="s">
        <v>377</v>
      </c>
      <c r="C23" s="100"/>
      <c r="E23" s="9"/>
      <c r="F23" s="51"/>
      <c r="G23" s="88"/>
      <c r="H23" s="53"/>
      <c r="I23" s="53"/>
      <c r="J23" s="53"/>
      <c r="K23" s="53"/>
      <c r="L23" s="53"/>
      <c r="M23" s="53"/>
      <c r="N23" s="223" t="str">
        <f>HYPERLINK("https://m.youtube.com/watch?v=-BdbiZcNBXg","Being a Good Listener")</f>
        <v>Being a Good Listener</v>
      </c>
      <c r="O23" s="53"/>
      <c r="P23" s="53"/>
      <c r="Q23" s="53"/>
      <c r="R23" s="53"/>
      <c r="S23" s="53"/>
      <c r="T23" s="53"/>
      <c r="U23" s="53"/>
      <c r="V23" s="53"/>
    </row>
    <row r="24" hidden="1">
      <c r="A24" s="24">
        <f t="shared" si="2"/>
        <v>43775</v>
      </c>
      <c r="B24" s="101" t="s">
        <v>8</v>
      </c>
      <c r="C24" s="101"/>
      <c r="E24" s="26"/>
      <c r="F24" s="52"/>
      <c r="G24" s="88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</row>
    <row r="25" hidden="1">
      <c r="A25" s="17">
        <f t="shared" si="2"/>
        <v>43777</v>
      </c>
      <c r="B25" s="98" t="s">
        <v>378</v>
      </c>
      <c r="C25" s="217" t="s">
        <v>379</v>
      </c>
      <c r="E25" s="19"/>
      <c r="F25" s="20"/>
      <c r="G25" s="88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</row>
    <row r="26" hidden="1">
      <c r="A26" s="9">
        <f t="shared" si="2"/>
        <v>43780</v>
      </c>
      <c r="B26" s="100" t="s">
        <v>380</v>
      </c>
      <c r="C26" s="100"/>
      <c r="E26" s="22"/>
      <c r="F26" s="51"/>
      <c r="G26" s="88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</row>
    <row r="27" hidden="1">
      <c r="A27" s="24">
        <f t="shared" si="2"/>
        <v>43782</v>
      </c>
      <c r="B27" s="101" t="s">
        <v>364</v>
      </c>
      <c r="C27" s="97" t="s">
        <v>381</v>
      </c>
      <c r="E27" s="26"/>
      <c r="F27" s="52"/>
      <c r="G27" s="88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</row>
    <row r="28" hidden="1">
      <c r="A28" s="17">
        <f t="shared" si="2"/>
        <v>43784</v>
      </c>
      <c r="B28" s="98" t="s">
        <v>382</v>
      </c>
      <c r="C28" s="224" t="str">
        <f>HYPERLINK("https://m.youtube.com/watch?v=3sK3wJAxGfs","Make Your Bed and D&amp;C 88:67-68")</f>
        <v>Make Your Bed and D&amp;C 88:67-68</v>
      </c>
      <c r="E28" s="19"/>
      <c r="F28" s="54"/>
      <c r="G28" s="88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</row>
    <row r="29">
      <c r="A29" s="9">
        <f t="shared" si="2"/>
        <v>43787</v>
      </c>
      <c r="B29" s="100" t="s">
        <v>367</v>
      </c>
      <c r="C29" s="100"/>
      <c r="E29" s="22"/>
      <c r="F29" s="51"/>
      <c r="G29" s="88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</row>
    <row r="30">
      <c r="A30" s="24">
        <f t="shared" si="2"/>
        <v>43789</v>
      </c>
      <c r="B30" s="101" t="s">
        <v>383</v>
      </c>
      <c r="C30" s="24"/>
      <c r="E30" s="26"/>
      <c r="F30" s="52"/>
      <c r="G30" s="88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</row>
    <row r="31">
      <c r="A31" s="17">
        <f t="shared" si="2"/>
        <v>43791</v>
      </c>
      <c r="B31" s="98" t="s">
        <v>370</v>
      </c>
      <c r="C31" s="17"/>
      <c r="E31" s="19"/>
      <c r="F31" s="54"/>
      <c r="G31" s="88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</row>
    <row r="32">
      <c r="A32" s="9">
        <f t="shared" si="2"/>
        <v>43794</v>
      </c>
      <c r="B32" s="100" t="s">
        <v>361</v>
      </c>
      <c r="C32" s="100"/>
      <c r="E32" s="56"/>
      <c r="F32" s="51"/>
      <c r="G32" s="88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</row>
    <row r="33">
      <c r="A33" s="24">
        <f t="shared" si="2"/>
        <v>43796</v>
      </c>
      <c r="B33" s="166"/>
      <c r="C33" s="103"/>
      <c r="E33" s="70"/>
      <c r="F33" s="52"/>
      <c r="G33" s="88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</row>
    <row r="34">
      <c r="A34" s="17">
        <f t="shared" si="2"/>
        <v>43798</v>
      </c>
      <c r="B34" s="166"/>
      <c r="C34" s="103"/>
      <c r="E34" s="91"/>
      <c r="F34" s="71"/>
      <c r="G34" s="88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</row>
    <row r="35">
      <c r="A35" s="9">
        <f t="shared" si="2"/>
        <v>43801</v>
      </c>
      <c r="B35" s="100" t="s">
        <v>384</v>
      </c>
      <c r="C35" s="100"/>
      <c r="E35" s="22"/>
      <c r="F35" s="51"/>
      <c r="G35" s="88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</row>
    <row r="36">
      <c r="A36" s="24">
        <f t="shared" si="2"/>
        <v>43803</v>
      </c>
      <c r="B36" s="101" t="s">
        <v>366</v>
      </c>
      <c r="C36" s="97"/>
      <c r="E36" s="26"/>
      <c r="F36" s="52"/>
      <c r="G36" s="106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</row>
    <row r="37">
      <c r="A37" s="17">
        <f t="shared" si="2"/>
        <v>43805</v>
      </c>
      <c r="B37" s="98" t="s">
        <v>372</v>
      </c>
      <c r="C37" s="99"/>
      <c r="E37" s="19"/>
      <c r="F37" s="54"/>
      <c r="G37" s="88"/>
      <c r="H37" s="53"/>
      <c r="I37" s="107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</row>
    <row r="38">
      <c r="A38" s="9">
        <f t="shared" si="2"/>
        <v>43808</v>
      </c>
      <c r="B38" s="100" t="s">
        <v>385</v>
      </c>
      <c r="C38" s="100"/>
      <c r="E38" s="22"/>
      <c r="F38" s="51"/>
      <c r="G38" s="88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</row>
    <row r="39">
      <c r="A39" s="24">
        <f t="shared" si="2"/>
        <v>43810</v>
      </c>
      <c r="B39" s="101" t="s">
        <v>386</v>
      </c>
      <c r="C39" s="97"/>
      <c r="E39" s="26"/>
      <c r="F39" s="52"/>
      <c r="G39" s="88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</row>
    <row r="40">
      <c r="A40" s="17">
        <f t="shared" si="2"/>
        <v>43812</v>
      </c>
      <c r="B40" s="98" t="s">
        <v>387</v>
      </c>
      <c r="C40" s="99"/>
      <c r="E40" s="19"/>
      <c r="F40" s="54"/>
      <c r="G40" s="88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</row>
    <row r="41">
      <c r="A41" s="9">
        <f t="shared" si="2"/>
        <v>43815</v>
      </c>
      <c r="B41" s="100" t="s">
        <v>388</v>
      </c>
      <c r="C41" s="100"/>
      <c r="E41" s="56"/>
      <c r="F41" s="56"/>
      <c r="G41" s="88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</row>
    <row r="42">
      <c r="A42" s="225">
        <v>43816.0</v>
      </c>
      <c r="B42" s="226" t="s">
        <v>389</v>
      </c>
      <c r="C42" s="226" t="s">
        <v>390</v>
      </c>
      <c r="E42" s="227"/>
      <c r="F42" s="227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</row>
  </sheetData>
  <mergeCells count="1">
    <mergeCell ref="G36:H36"/>
  </mergeCells>
  <printOptions gridLines="1" horizontalCentered="1"/>
  <pageMargins bottom="0.75" footer="0.0" header="0.0" left="0.25" right="0.25" top="0.75"/>
  <pageSetup fitToHeight="0" cellComments="atEnd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1" width="6.63"/>
    <col customWidth="1" min="2" max="2" width="49.0"/>
    <col customWidth="1" min="3" max="3" width="23.75"/>
    <col customWidth="1" min="4" max="4" width="21.38"/>
    <col customWidth="1" hidden="1" min="5" max="5" width="15.88"/>
    <col customWidth="1" min="6" max="6" width="8.5"/>
    <col customWidth="1" min="7" max="7" width="7.75"/>
    <col customWidth="1" min="8" max="8" width="11.13"/>
    <col customWidth="1" min="9" max="9" width="6.25"/>
  </cols>
  <sheetData>
    <row r="1" ht="18.0" customHeight="1">
      <c r="A1" s="1" t="s">
        <v>58</v>
      </c>
      <c r="B1" s="2" t="s">
        <v>0</v>
      </c>
      <c r="C1" s="2" t="s">
        <v>1</v>
      </c>
      <c r="D1" s="2" t="s">
        <v>2</v>
      </c>
      <c r="E1" s="3" t="s">
        <v>3</v>
      </c>
      <c r="F1" s="4"/>
      <c r="G1" s="5" t="s">
        <v>4</v>
      </c>
      <c r="H1" s="6" t="s">
        <v>5</v>
      </c>
      <c r="I1" s="7" t="s">
        <v>6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ht="18.0" hidden="1" customHeight="1">
      <c r="A2" s="61">
        <v>42625.0</v>
      </c>
      <c r="B2" s="62" t="s">
        <v>59</v>
      </c>
      <c r="C2" s="62" t="s">
        <v>8</v>
      </c>
      <c r="D2" s="62" t="s">
        <v>9</v>
      </c>
      <c r="E2" s="11"/>
      <c r="F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ht="18.0" hidden="1" customHeight="1">
      <c r="A3" s="12">
        <f t="shared" ref="A3:A4" si="1">A2+2</f>
        <v>42627</v>
      </c>
      <c r="B3" s="63" t="s">
        <v>60</v>
      </c>
      <c r="C3" s="64" t="s">
        <v>61</v>
      </c>
      <c r="D3" s="64" t="s">
        <v>62</v>
      </c>
      <c r="E3" s="15"/>
      <c r="F3" s="8"/>
      <c r="H3" s="1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ht="18.0" hidden="1" customHeight="1">
      <c r="A4" s="17">
        <f t="shared" si="1"/>
        <v>42629</v>
      </c>
      <c r="B4" s="65" t="s">
        <v>10</v>
      </c>
      <c r="C4" s="19" t="s">
        <v>63</v>
      </c>
      <c r="D4" s="19" t="s">
        <v>64</v>
      </c>
      <c r="E4" s="20"/>
      <c r="F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ht="18.0" hidden="1" customHeight="1">
      <c r="A5" s="9">
        <f t="shared" ref="A5:A42" si="2">A2+7</f>
        <v>42632</v>
      </c>
      <c r="B5" s="21" t="s">
        <v>65</v>
      </c>
      <c r="C5" s="22" t="s">
        <v>66</v>
      </c>
      <c r="D5" s="22" t="s">
        <v>67</v>
      </c>
      <c r="E5" s="23"/>
      <c r="F5" s="8"/>
      <c r="G5" s="16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ht="18.0" hidden="1" customHeight="1">
      <c r="A6" s="24">
        <f t="shared" si="2"/>
        <v>42634</v>
      </c>
      <c r="B6" s="66"/>
      <c r="C6" s="26" t="s">
        <v>68</v>
      </c>
      <c r="D6" s="26" t="s">
        <v>69</v>
      </c>
      <c r="E6" s="1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ht="18.0" hidden="1" customHeight="1">
      <c r="A7" s="17">
        <f t="shared" si="2"/>
        <v>42636</v>
      </c>
      <c r="B7" s="27" t="s">
        <v>70</v>
      </c>
      <c r="C7" s="19" t="s">
        <v>8</v>
      </c>
      <c r="D7" s="19"/>
      <c r="E7" s="2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ht="18.0" hidden="1" customHeight="1">
      <c r="A8" s="9">
        <f t="shared" si="2"/>
        <v>42639</v>
      </c>
      <c r="B8" s="21" t="s">
        <v>71</v>
      </c>
      <c r="C8" s="67" t="s">
        <v>72</v>
      </c>
      <c r="D8" s="68" t="s">
        <v>73</v>
      </c>
      <c r="E8" s="32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ht="18.0" hidden="1" customHeight="1">
      <c r="A9" s="24">
        <f t="shared" si="2"/>
        <v>42641</v>
      </c>
      <c r="B9" s="33"/>
      <c r="C9" s="26"/>
      <c r="D9" s="26"/>
      <c r="E9" s="1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ht="18.0" hidden="1" customHeight="1">
      <c r="A10" s="17">
        <f t="shared" si="2"/>
        <v>42643</v>
      </c>
      <c r="B10" s="34" t="s">
        <v>71</v>
      </c>
      <c r="C10" s="19"/>
      <c r="D10" s="19"/>
      <c r="E10" s="20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ht="18.0" customHeight="1">
      <c r="A11" s="9">
        <f t="shared" si="2"/>
        <v>42646</v>
      </c>
      <c r="B11" s="22" t="s">
        <v>71</v>
      </c>
      <c r="C11" s="22" t="s">
        <v>74</v>
      </c>
      <c r="D11" s="22"/>
      <c r="E11" s="23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ht="18.0" hidden="1" customHeight="1">
      <c r="A12" s="24">
        <f t="shared" si="2"/>
        <v>42648</v>
      </c>
      <c r="B12" s="35" t="str">
        <f>HYPERLINK("https://www.lds.org/scriptures/bofm/alma/61?lang=eng","Pahorans response to Moroni (Alma 61)")</f>
        <v>Pahorans response to Moroni (Alma 61)</v>
      </c>
      <c r="C12" s="26" t="s">
        <v>75</v>
      </c>
      <c r="D12" s="26" t="s">
        <v>76</v>
      </c>
      <c r="E12" s="15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ht="18.0" hidden="1" customHeight="1">
      <c r="A13" s="17">
        <f t="shared" si="2"/>
        <v>42650</v>
      </c>
      <c r="B13" s="36" t="str">
        <f>HYPERLINK("https://www.youtube.com/watch?v=BKorP55Aqvg","The Expert (Short Comedy Sketch)")</f>
        <v>The Expert (Short Comedy Sketch)</v>
      </c>
      <c r="C13" s="19" t="s">
        <v>77</v>
      </c>
      <c r="D13" s="19" t="s">
        <v>78</v>
      </c>
      <c r="E13" s="20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ht="18.0" hidden="1" customHeight="1">
      <c r="A14" s="9">
        <f t="shared" si="2"/>
        <v>42653</v>
      </c>
      <c r="B14" s="47" t="str">
        <f>HYPERLINK("https://www.lds.org/broadcasts/article/worldwide-devotionals/2015/01/living-with-purpose-the-importance-of-real-intent?lang=eng","Parable of the Oranges")</f>
        <v>Parable of the Oranges</v>
      </c>
      <c r="C14" s="22" t="s">
        <v>8</v>
      </c>
      <c r="D14" s="22"/>
      <c r="E14" s="23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ht="18.0" hidden="1" customHeight="1">
      <c r="A15" s="24">
        <f t="shared" si="2"/>
        <v>42655</v>
      </c>
      <c r="B15" s="26" t="s">
        <v>79</v>
      </c>
      <c r="C15" s="26" t="s">
        <v>80</v>
      </c>
      <c r="D15" s="26"/>
      <c r="E15" s="15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ht="18.0" customHeight="1">
      <c r="A16" s="17">
        <f t="shared" si="2"/>
        <v>42657</v>
      </c>
      <c r="B16" s="36" t="str">
        <f>HYPERLINK("https://www.lds.org/general-conference/2014/10/are-we-not-all-beggars?lang=eng","Are We Not All Beggars")</f>
        <v>Are We Not All Beggars</v>
      </c>
      <c r="C16" s="19" t="s">
        <v>81</v>
      </c>
      <c r="D16" s="19" t="s">
        <v>82</v>
      </c>
      <c r="E16" s="20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ht="18.0" customHeight="1">
      <c r="A17" s="9">
        <f t="shared" si="2"/>
        <v>42660</v>
      </c>
      <c r="B17" s="22" t="s">
        <v>71</v>
      </c>
      <c r="C17" s="22" t="s">
        <v>83</v>
      </c>
      <c r="D17" s="22" t="s">
        <v>84</v>
      </c>
      <c r="E17" s="23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ht="18.0" customHeight="1">
      <c r="A18" s="24">
        <f t="shared" si="2"/>
        <v>42662</v>
      </c>
      <c r="B18" s="35" t="str">
        <f>HYPERLINK("http://www.canadianteachermagazine.com/archives/ctm_healthy_living/fall06_managing_conflict.shtml","The Birds of Conflict Management")</f>
        <v>The Birds of Conflict Management</v>
      </c>
      <c r="C18" s="26" t="s">
        <v>85</v>
      </c>
      <c r="D18" s="26" t="s">
        <v>86</v>
      </c>
      <c r="E18" s="15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ht="18.0" customHeight="1">
      <c r="A19" s="17">
        <f t="shared" si="2"/>
        <v>42664</v>
      </c>
      <c r="B19" s="36" t="str">
        <f>HYPERLINK("https://www.lds.org/scriptures/bofm/3-ne/28.31?lang=eng#30","3 Nephi 28:31 - Great and Marvelous works")</f>
        <v>3 Nephi 28:31 - Great and Marvelous works</v>
      </c>
      <c r="C19" s="19" t="s">
        <v>87</v>
      </c>
      <c r="D19" s="19" t="s">
        <v>88</v>
      </c>
      <c r="E19" s="2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ht="18.0" customHeight="1">
      <c r="A20" s="9">
        <f t="shared" si="2"/>
        <v>42667</v>
      </c>
      <c r="B20" s="22" t="s">
        <v>71</v>
      </c>
      <c r="C20" s="22" t="s">
        <v>89</v>
      </c>
      <c r="D20" s="22" t="s">
        <v>90</v>
      </c>
      <c r="E20" s="32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ht="18.0" customHeight="1">
      <c r="A21" s="24">
        <f t="shared" si="2"/>
        <v>42669</v>
      </c>
      <c r="B21" s="26" t="s">
        <v>91</v>
      </c>
      <c r="C21" s="26" t="s">
        <v>92</v>
      </c>
      <c r="D21" s="26" t="s">
        <v>93</v>
      </c>
      <c r="E21" s="1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ht="18.0" customHeight="1">
      <c r="A22" s="17">
        <f t="shared" si="2"/>
        <v>42671</v>
      </c>
      <c r="B22" s="19" t="s">
        <v>94</v>
      </c>
      <c r="C22" s="19" t="s">
        <v>95</v>
      </c>
      <c r="D22" s="69" t="s">
        <v>96</v>
      </c>
      <c r="E22" s="20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ht="18.0" customHeight="1">
      <c r="A23" s="9">
        <f t="shared" si="2"/>
        <v>42674</v>
      </c>
      <c r="B23" s="22" t="s">
        <v>94</v>
      </c>
      <c r="C23" s="22" t="s">
        <v>97</v>
      </c>
      <c r="D23" s="22" t="s">
        <v>98</v>
      </c>
      <c r="E23" s="42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ht="18.0" customHeight="1">
      <c r="A24" s="24">
        <f t="shared" si="2"/>
        <v>42676</v>
      </c>
      <c r="B24" s="26" t="s">
        <v>94</v>
      </c>
      <c r="C24" s="26" t="s">
        <v>99</v>
      </c>
      <c r="D24" s="26" t="s">
        <v>100</v>
      </c>
      <c r="E24" s="4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ht="18.0" customHeight="1">
      <c r="A25" s="17">
        <f t="shared" si="2"/>
        <v>42678</v>
      </c>
      <c r="B25" s="19" t="s">
        <v>94</v>
      </c>
      <c r="C25" s="19" t="s">
        <v>63</v>
      </c>
      <c r="D25" s="19" t="s">
        <v>64</v>
      </c>
      <c r="E25" s="45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ht="18.0" customHeight="1">
      <c r="A26" s="9">
        <f t="shared" si="2"/>
        <v>42681</v>
      </c>
      <c r="B26" s="47" t="str">
        <f>HYPERLINK("https://www.youtube.com/watch?v=UNQhuFL6CWg ","Resiliency: Buster Douglas vs. Mike Tyson")</f>
        <v>Resiliency: Buster Douglas vs. Mike Tyson</v>
      </c>
      <c r="C26" s="22" t="s">
        <v>8</v>
      </c>
      <c r="D26" s="22"/>
      <c r="E26" s="42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ht="18.0" customHeight="1">
      <c r="A27" s="24">
        <f t="shared" si="2"/>
        <v>42683</v>
      </c>
      <c r="B27" s="26" t="s">
        <v>101</v>
      </c>
      <c r="C27" s="26" t="s">
        <v>80</v>
      </c>
      <c r="D27" s="26"/>
      <c r="E27" s="43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ht="18.0" customHeight="1">
      <c r="A28" s="17">
        <f t="shared" si="2"/>
        <v>42685</v>
      </c>
      <c r="B28" s="19"/>
      <c r="C28" s="19" t="s">
        <v>102</v>
      </c>
      <c r="D28" s="19" t="s">
        <v>103</v>
      </c>
      <c r="E28" s="20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ht="18.0" customHeight="1">
      <c r="A29" s="9">
        <f t="shared" si="2"/>
        <v>42688</v>
      </c>
      <c r="B29" s="22"/>
      <c r="C29" s="22"/>
      <c r="D29" s="22"/>
      <c r="E29" s="23"/>
      <c r="F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ht="18.0" customHeight="1">
      <c r="A30" s="24">
        <f t="shared" si="2"/>
        <v>42690</v>
      </c>
      <c r="B30" s="26" t="s">
        <v>71</v>
      </c>
      <c r="C30" s="26" t="s">
        <v>89</v>
      </c>
      <c r="D30" s="26" t="s">
        <v>90</v>
      </c>
      <c r="E30" s="15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ht="18.0" customHeight="1">
      <c r="A31" s="17">
        <f t="shared" si="2"/>
        <v>42692</v>
      </c>
      <c r="B31" s="48" t="s">
        <v>104</v>
      </c>
      <c r="C31" s="48" t="s">
        <v>105</v>
      </c>
      <c r="D31" s="48" t="s">
        <v>106</v>
      </c>
      <c r="E31" s="20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ht="18.0" customHeight="1">
      <c r="A32" s="9">
        <f t="shared" si="2"/>
        <v>42695</v>
      </c>
      <c r="B32" s="49"/>
      <c r="C32" s="22"/>
      <c r="D32" s="22"/>
      <c r="E32" s="23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ht="18.0" customHeight="1">
      <c r="A33" s="24">
        <f t="shared" si="2"/>
        <v>42697</v>
      </c>
      <c r="B33" s="32"/>
      <c r="C33" s="41"/>
      <c r="D33" s="41"/>
      <c r="E33" s="15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ht="18.0" customHeight="1">
      <c r="A34" s="17">
        <f t="shared" si="2"/>
        <v>42699</v>
      </c>
      <c r="B34" s="70"/>
      <c r="C34" s="41"/>
      <c r="D34" s="41"/>
      <c r="E34" s="71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ht="18.0" customHeight="1">
      <c r="A35" s="9">
        <f t="shared" si="2"/>
        <v>42702</v>
      </c>
      <c r="B35" s="47" t="str">
        <f>HYPERLINK("https://www.youtube.com/watch?v=zaufonUBjoQ","Reflection, Gratitude, and Learning")</f>
        <v>Reflection, Gratitude, and Learning</v>
      </c>
      <c r="C35" s="22" t="s">
        <v>8</v>
      </c>
      <c r="D35" s="49"/>
      <c r="E35" s="51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ht="18.0" customHeight="1">
      <c r="A36" s="24">
        <f t="shared" si="2"/>
        <v>42704</v>
      </c>
      <c r="B36" s="26" t="s">
        <v>107</v>
      </c>
      <c r="C36" s="26" t="s">
        <v>108</v>
      </c>
      <c r="D36" s="26"/>
      <c r="E36" s="52"/>
      <c r="F36" s="53"/>
      <c r="G36" s="53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ht="18.0" customHeight="1">
      <c r="A37" s="17">
        <f t="shared" si="2"/>
        <v>42706</v>
      </c>
      <c r="B37" s="19" t="s">
        <v>107</v>
      </c>
      <c r="C37" s="19" t="s">
        <v>77</v>
      </c>
      <c r="D37" s="19" t="s">
        <v>78</v>
      </c>
      <c r="E37" s="54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ht="18.0" customHeight="1">
      <c r="A38" s="9">
        <f t="shared" si="2"/>
        <v>42709</v>
      </c>
      <c r="B38" s="22" t="s">
        <v>109</v>
      </c>
      <c r="C38" s="22" t="s">
        <v>8</v>
      </c>
      <c r="D38" s="22"/>
      <c r="E38" s="51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ht="18.0" customHeight="1">
      <c r="A39" s="24">
        <f t="shared" si="2"/>
        <v>42711</v>
      </c>
      <c r="B39" s="72"/>
      <c r="C39" s="26"/>
      <c r="D39" s="26"/>
      <c r="E39" s="43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ht="18.0" customHeight="1">
      <c r="A40" s="17">
        <f t="shared" si="2"/>
        <v>42713</v>
      </c>
      <c r="B40" s="55"/>
      <c r="C40" s="19"/>
      <c r="D40" s="19"/>
      <c r="E40" s="54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ht="18.0" customHeight="1">
      <c r="A41" s="9">
        <f t="shared" si="2"/>
        <v>42716</v>
      </c>
      <c r="B41" s="56"/>
      <c r="C41" s="22"/>
      <c r="D41" s="22"/>
      <c r="E41" s="5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ht="18.0" customHeight="1">
      <c r="A42" s="24">
        <f t="shared" si="2"/>
        <v>42718</v>
      </c>
      <c r="B42" s="73" t="s">
        <v>110</v>
      </c>
      <c r="C42" s="26"/>
      <c r="D42" s="26"/>
      <c r="E42" s="58"/>
      <c r="F42" s="8"/>
      <c r="G42" s="16" t="s">
        <v>111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ht="18.0" customHeight="1">
      <c r="A43" s="74"/>
      <c r="B43" s="75"/>
      <c r="C43" s="76"/>
      <c r="D43" s="76"/>
      <c r="E43" s="76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1" width="5.63"/>
    <col customWidth="1" min="2" max="2" width="46.75"/>
    <col customWidth="1" min="3" max="3" width="28.63"/>
    <col customWidth="1" min="4" max="4" width="22.5"/>
    <col customWidth="1" hidden="1" min="5" max="5" width="8.88"/>
    <col customWidth="1" min="6" max="6" width="7.25"/>
    <col customWidth="1" min="7" max="7" width="8.5"/>
    <col customWidth="1" min="8" max="8" width="12.5"/>
    <col customWidth="1" min="9" max="9" width="6.75"/>
  </cols>
  <sheetData>
    <row r="1">
      <c r="A1" s="77" t="s">
        <v>58</v>
      </c>
      <c r="B1" s="78" t="s">
        <v>0</v>
      </c>
      <c r="C1" s="78" t="s">
        <v>1</v>
      </c>
      <c r="D1" s="78" t="s">
        <v>2</v>
      </c>
      <c r="E1" s="79" t="s">
        <v>3</v>
      </c>
      <c r="F1" s="80"/>
      <c r="G1" s="81" t="s">
        <v>4</v>
      </c>
      <c r="H1" s="82" t="s">
        <v>5</v>
      </c>
      <c r="I1" s="83" t="s">
        <v>6</v>
      </c>
      <c r="J1" s="84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</row>
    <row r="2" hidden="1">
      <c r="A2" s="86">
        <v>42842.0</v>
      </c>
      <c r="B2" s="87" t="str">
        <f>HYPERLINK("https://www.lds.org/scriptures/bofm/2-ne/2.13-14,26?lang=eng#12","Introductions (2 Nephi 2:13-14,26)")</f>
        <v>Introductions (2 Nephi 2:13-14,26)</v>
      </c>
      <c r="C2" s="56"/>
      <c r="D2" s="22" t="s">
        <v>9</v>
      </c>
      <c r="E2" s="23"/>
      <c r="F2" s="88"/>
      <c r="H2" s="89"/>
      <c r="I2" s="89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</row>
    <row r="3" hidden="1">
      <c r="A3" s="24">
        <f t="shared" ref="A3:A4" si="1">A2+2</f>
        <v>42844</v>
      </c>
      <c r="B3" s="26" t="s">
        <v>112</v>
      </c>
      <c r="C3" s="26" t="s">
        <v>113</v>
      </c>
      <c r="D3" s="33"/>
      <c r="E3" s="52"/>
      <c r="F3" s="88"/>
      <c r="H3" s="90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hidden="1">
      <c r="A4" s="17">
        <f t="shared" si="1"/>
        <v>42846</v>
      </c>
      <c r="B4" s="91"/>
      <c r="C4" s="91"/>
      <c r="D4" s="91"/>
      <c r="E4" s="20"/>
      <c r="F4" s="88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</row>
    <row r="5" hidden="1">
      <c r="A5" s="9">
        <f t="shared" ref="A5:A43" si="2">A2+7</f>
        <v>42849</v>
      </c>
      <c r="B5" s="92" t="str">
        <f>HYPERLINK("https://www.lds.org/scriptures/dc-testament/dc/58.27?lang=eng","D&amp;C 58:27")</f>
        <v>D&amp;C 58:27</v>
      </c>
      <c r="C5" s="22" t="s">
        <v>114</v>
      </c>
      <c r="D5" s="56"/>
      <c r="E5" s="51"/>
      <c r="F5" s="88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</row>
    <row r="6" hidden="1">
      <c r="A6" s="24">
        <f t="shared" si="2"/>
        <v>42851</v>
      </c>
      <c r="B6" s="93"/>
      <c r="C6" s="26"/>
      <c r="D6" s="26"/>
      <c r="E6" s="52"/>
      <c r="F6" s="88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</row>
    <row r="7" hidden="1">
      <c r="A7" s="17">
        <f t="shared" si="2"/>
        <v>42853</v>
      </c>
      <c r="B7" s="94" t="str">
        <f>HYPERLINK("https://www.lds.org/scriptures/nt/james/1?lang=eng","James 1:22-27")</f>
        <v>James 1:22-27</v>
      </c>
      <c r="C7" s="55" t="s">
        <v>115</v>
      </c>
      <c r="D7" s="55" t="s">
        <v>116</v>
      </c>
      <c r="E7" s="55"/>
      <c r="F7" s="88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</row>
    <row r="8" hidden="1">
      <c r="A8" s="9">
        <f t="shared" si="2"/>
        <v>42856</v>
      </c>
      <c r="B8" s="9"/>
      <c r="C8" s="95" t="s">
        <v>117</v>
      </c>
      <c r="D8" s="96" t="s">
        <v>118</v>
      </c>
      <c r="E8" s="70"/>
      <c r="F8" s="88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</row>
    <row r="9" hidden="1">
      <c r="A9" s="24">
        <f t="shared" si="2"/>
        <v>42858</v>
      </c>
      <c r="B9" s="24"/>
      <c r="C9" s="97" t="s">
        <v>119</v>
      </c>
      <c r="D9" s="97" t="s">
        <v>120</v>
      </c>
      <c r="E9" s="52"/>
      <c r="F9" s="88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</row>
    <row r="10" hidden="1">
      <c r="A10" s="17">
        <f t="shared" si="2"/>
        <v>42860</v>
      </c>
      <c r="B10" s="98"/>
      <c r="C10" s="98" t="s">
        <v>121</v>
      </c>
      <c r="D10" s="98" t="s">
        <v>122</v>
      </c>
      <c r="E10" s="54"/>
      <c r="F10" s="88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</row>
    <row r="11" hidden="1">
      <c r="A11" s="9">
        <f t="shared" si="2"/>
        <v>42863</v>
      </c>
      <c r="B11" s="9"/>
      <c r="C11" s="95" t="s">
        <v>117</v>
      </c>
      <c r="D11" s="95" t="s">
        <v>118</v>
      </c>
      <c r="E11" s="51"/>
      <c r="F11" s="88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hidden="1">
      <c r="A12" s="24">
        <f t="shared" si="2"/>
        <v>42865</v>
      </c>
      <c r="B12" s="24"/>
      <c r="C12" s="97" t="s">
        <v>123</v>
      </c>
      <c r="D12" s="97" t="s">
        <v>124</v>
      </c>
      <c r="E12" s="52"/>
      <c r="F12" s="88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hidden="1">
      <c r="A13" s="17">
        <f t="shared" si="2"/>
        <v>42867</v>
      </c>
      <c r="B13" s="17"/>
      <c r="C13" s="99" t="s">
        <v>123</v>
      </c>
      <c r="D13" s="99" t="s">
        <v>124</v>
      </c>
      <c r="E13" s="54"/>
      <c r="F13" s="88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</row>
    <row r="14" hidden="1">
      <c r="A14" s="9">
        <f t="shared" si="2"/>
        <v>42870</v>
      </c>
      <c r="B14" s="9"/>
      <c r="C14" s="100" t="s">
        <v>125</v>
      </c>
      <c r="D14" s="95" t="s">
        <v>126</v>
      </c>
      <c r="E14" s="51"/>
      <c r="F14" s="88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</row>
    <row r="15" hidden="1">
      <c r="A15" s="24">
        <f t="shared" si="2"/>
        <v>42872</v>
      </c>
      <c r="B15" s="24"/>
      <c r="C15" s="101" t="s">
        <v>127</v>
      </c>
      <c r="D15" s="97" t="s">
        <v>128</v>
      </c>
      <c r="E15" s="52"/>
      <c r="F15" s="88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</row>
    <row r="16" hidden="1">
      <c r="A16" s="17">
        <f t="shared" si="2"/>
        <v>42874</v>
      </c>
      <c r="B16" s="102" t="str">
        <f>HYPERLINK("http://classic.scriptures.lds.org/en/moro/9/6a","Being Dilligent in doing what is right")</f>
        <v>Being Dilligent in doing what is right</v>
      </c>
      <c r="C16" s="99" t="s">
        <v>129</v>
      </c>
      <c r="D16" s="99"/>
      <c r="E16" s="54"/>
      <c r="F16" s="88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</row>
    <row r="17" hidden="1">
      <c r="A17" s="9">
        <f t="shared" si="2"/>
        <v>42877</v>
      </c>
      <c r="B17" s="9"/>
      <c r="C17" s="95" t="s">
        <v>130</v>
      </c>
      <c r="D17" s="95" t="s">
        <v>131</v>
      </c>
      <c r="E17" s="51"/>
      <c r="F17" s="88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</row>
    <row r="18" hidden="1">
      <c r="A18" s="24">
        <f t="shared" si="2"/>
        <v>42879</v>
      </c>
      <c r="B18" s="24"/>
      <c r="C18" s="101" t="s">
        <v>125</v>
      </c>
      <c r="D18" s="97" t="s">
        <v>126</v>
      </c>
      <c r="E18" s="52"/>
      <c r="F18" s="88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</row>
    <row r="19" hidden="1">
      <c r="A19" s="17">
        <f t="shared" si="2"/>
        <v>42881</v>
      </c>
      <c r="B19" s="17"/>
      <c r="C19" s="99" t="s">
        <v>119</v>
      </c>
      <c r="D19" s="99" t="s">
        <v>120</v>
      </c>
      <c r="E19" s="55"/>
      <c r="F19" s="88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</row>
    <row r="20" hidden="1">
      <c r="A20" s="9">
        <f t="shared" si="2"/>
        <v>42884</v>
      </c>
      <c r="B20" s="103" t="s">
        <v>7</v>
      </c>
      <c r="C20" s="104"/>
      <c r="D20" s="104"/>
      <c r="E20" s="70"/>
      <c r="F20" s="88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</row>
    <row r="21" hidden="1">
      <c r="A21" s="24">
        <f t="shared" si="2"/>
        <v>42886</v>
      </c>
      <c r="B21" s="24"/>
      <c r="C21" s="101" t="s">
        <v>127</v>
      </c>
      <c r="D21" s="97" t="s">
        <v>128</v>
      </c>
      <c r="E21" s="52"/>
      <c r="F21" s="88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</row>
    <row r="22" hidden="1">
      <c r="A22" s="17">
        <f t="shared" si="2"/>
        <v>42888</v>
      </c>
      <c r="B22" s="17"/>
      <c r="C22" s="99" t="s">
        <v>114</v>
      </c>
      <c r="D22" s="17"/>
      <c r="E22" s="54"/>
      <c r="F22" s="88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</row>
    <row r="23" hidden="1">
      <c r="A23" s="9">
        <f t="shared" si="2"/>
        <v>42891</v>
      </c>
      <c r="B23" s="9"/>
      <c r="C23" s="95" t="s">
        <v>8</v>
      </c>
      <c r="D23" s="95" t="s">
        <v>132</v>
      </c>
      <c r="E23" s="51"/>
      <c r="F23" s="88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</row>
    <row r="24" hidden="1">
      <c r="A24" s="24">
        <f t="shared" si="2"/>
        <v>42893</v>
      </c>
      <c r="B24" s="26"/>
      <c r="C24" s="26" t="s">
        <v>133</v>
      </c>
      <c r="D24" s="26"/>
      <c r="E24" s="52"/>
      <c r="F24" s="88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</row>
    <row r="25" hidden="1">
      <c r="A25" s="17">
        <f t="shared" si="2"/>
        <v>42895</v>
      </c>
      <c r="B25" s="55"/>
      <c r="C25" s="19" t="s">
        <v>134</v>
      </c>
      <c r="D25" s="19" t="s">
        <v>135</v>
      </c>
      <c r="E25" s="20"/>
      <c r="F25" s="88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</row>
    <row r="26" hidden="1">
      <c r="A26" s="9">
        <f t="shared" si="2"/>
        <v>42898</v>
      </c>
      <c r="B26" s="37"/>
      <c r="C26" s="22" t="s">
        <v>119</v>
      </c>
      <c r="D26" s="22" t="s">
        <v>120</v>
      </c>
      <c r="E26" s="51"/>
      <c r="F26" s="88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</row>
    <row r="27" hidden="1">
      <c r="A27" s="24">
        <f t="shared" si="2"/>
        <v>42900</v>
      </c>
      <c r="B27" s="39"/>
      <c r="C27" s="26" t="s">
        <v>136</v>
      </c>
      <c r="D27" s="26" t="s">
        <v>137</v>
      </c>
      <c r="E27" s="52"/>
      <c r="F27" s="88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</row>
    <row r="28" hidden="1">
      <c r="A28" s="17">
        <f t="shared" si="2"/>
        <v>42902</v>
      </c>
      <c r="B28" s="38"/>
      <c r="C28" s="19"/>
      <c r="D28" s="19"/>
      <c r="E28" s="54"/>
      <c r="F28" s="88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</row>
    <row r="29">
      <c r="A29" s="9">
        <f t="shared" si="2"/>
        <v>42905</v>
      </c>
      <c r="B29" s="22"/>
      <c r="C29" s="22" t="s">
        <v>114</v>
      </c>
      <c r="D29" s="56"/>
      <c r="E29" s="51"/>
      <c r="F29" s="88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</row>
    <row r="30">
      <c r="A30" s="24">
        <f t="shared" si="2"/>
        <v>42907</v>
      </c>
      <c r="B30" s="39"/>
      <c r="C30" s="26"/>
      <c r="D30" s="26"/>
      <c r="E30" s="52"/>
      <c r="F30" s="88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</row>
    <row r="31">
      <c r="A31" s="17">
        <f t="shared" si="2"/>
        <v>42909</v>
      </c>
      <c r="B31" s="55"/>
      <c r="C31" s="19"/>
      <c r="D31" s="55"/>
      <c r="E31" s="54"/>
      <c r="F31" s="88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</row>
    <row r="32">
      <c r="A32" s="9">
        <f t="shared" si="2"/>
        <v>42912</v>
      </c>
      <c r="B32" s="56"/>
      <c r="C32" s="56"/>
      <c r="D32" s="56"/>
      <c r="E32" s="51"/>
      <c r="F32" s="88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</row>
    <row r="33">
      <c r="A33" s="24">
        <f t="shared" si="2"/>
        <v>42914</v>
      </c>
      <c r="B33" s="33"/>
      <c r="C33" s="26"/>
      <c r="D33" s="33"/>
      <c r="E33" s="52"/>
      <c r="F33" s="88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</row>
    <row r="34">
      <c r="A34" s="17">
        <f t="shared" si="2"/>
        <v>42916</v>
      </c>
      <c r="B34" s="55"/>
      <c r="C34" s="105"/>
      <c r="D34" s="91"/>
      <c r="E34" s="71"/>
      <c r="F34" s="88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</row>
    <row r="35">
      <c r="A35" s="9">
        <f t="shared" si="2"/>
        <v>42919</v>
      </c>
      <c r="B35" s="56"/>
      <c r="C35" s="22"/>
      <c r="D35" s="22"/>
      <c r="E35" s="51"/>
      <c r="F35" s="88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</row>
    <row r="36">
      <c r="A36" s="24">
        <f t="shared" si="2"/>
        <v>42921</v>
      </c>
      <c r="B36" s="26"/>
      <c r="C36" s="26" t="s">
        <v>136</v>
      </c>
      <c r="D36" s="26" t="s">
        <v>137</v>
      </c>
      <c r="E36" s="52"/>
      <c r="F36" s="106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</row>
    <row r="37">
      <c r="A37" s="17">
        <f t="shared" si="2"/>
        <v>42923</v>
      </c>
      <c r="B37" s="55"/>
      <c r="C37" s="19"/>
      <c r="D37" s="55"/>
      <c r="E37" s="54"/>
      <c r="F37" s="88"/>
      <c r="G37" s="53"/>
      <c r="H37" s="107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</row>
    <row r="38">
      <c r="A38" s="9">
        <f t="shared" si="2"/>
        <v>42926</v>
      </c>
      <c r="B38" s="56"/>
      <c r="C38" s="22"/>
      <c r="D38" s="22"/>
      <c r="E38" s="51"/>
      <c r="F38" s="88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</row>
    <row r="39">
      <c r="A39" s="24">
        <f t="shared" si="2"/>
        <v>42928</v>
      </c>
      <c r="B39" s="26"/>
      <c r="C39" s="26" t="s">
        <v>134</v>
      </c>
      <c r="D39" s="26"/>
      <c r="E39" s="52"/>
      <c r="F39" s="88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</row>
    <row r="40">
      <c r="A40" s="17">
        <f t="shared" si="2"/>
        <v>42930</v>
      </c>
      <c r="B40" s="55"/>
      <c r="C40" s="19"/>
      <c r="D40" s="19"/>
      <c r="E40" s="54"/>
      <c r="F40" s="88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</row>
    <row r="41">
      <c r="A41" s="9">
        <f t="shared" si="2"/>
        <v>42933</v>
      </c>
      <c r="B41" s="108"/>
      <c r="C41" s="22"/>
      <c r="D41" s="56"/>
      <c r="E41" s="56"/>
      <c r="F41" s="88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</row>
    <row r="42">
      <c r="A42" s="24">
        <f t="shared" si="2"/>
        <v>42935</v>
      </c>
      <c r="B42" s="26" t="s">
        <v>57</v>
      </c>
      <c r="C42" s="26"/>
      <c r="D42" s="26"/>
      <c r="E42" s="58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</row>
    <row r="43" hidden="1">
      <c r="A43" s="109">
        <f t="shared" si="2"/>
        <v>42937</v>
      </c>
      <c r="B43" s="110" t="s">
        <v>57</v>
      </c>
      <c r="C43" s="111"/>
      <c r="D43" s="111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</row>
  </sheetData>
  <mergeCells count="1">
    <mergeCell ref="F36:G3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1" width="5.63"/>
    <col customWidth="1" min="2" max="2" width="46.75"/>
    <col customWidth="1" min="3" max="3" width="28.63"/>
    <col customWidth="1" hidden="1" min="4" max="4" width="22.5"/>
    <col customWidth="1" hidden="1" min="5" max="5" width="8.88"/>
    <col customWidth="1" min="6" max="6" width="7.25"/>
    <col customWidth="1" min="7" max="7" width="8.5"/>
    <col customWidth="1" min="8" max="8" width="12.5"/>
    <col customWidth="1" min="9" max="9" width="6.75"/>
  </cols>
  <sheetData>
    <row r="1">
      <c r="A1" s="77" t="s">
        <v>58</v>
      </c>
      <c r="B1" s="112" t="s">
        <v>138</v>
      </c>
      <c r="C1" s="78" t="s">
        <v>1</v>
      </c>
      <c r="D1" s="78" t="s">
        <v>2</v>
      </c>
      <c r="E1" s="79" t="s">
        <v>3</v>
      </c>
      <c r="F1" s="80"/>
      <c r="G1" s="81" t="s">
        <v>4</v>
      </c>
      <c r="H1" s="82" t="s">
        <v>5</v>
      </c>
      <c r="I1" s="83" t="s">
        <v>6</v>
      </c>
      <c r="J1" s="84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</row>
    <row r="2">
      <c r="A2" s="86">
        <v>43213.0</v>
      </c>
      <c r="B2" s="87" t="str">
        <f>HYPERLINK("https://www.lds.org/scriptures/bofm/2-ne/2.13-14,26?lang=eng#12","Introductions (2 Nephi 2:13-14,26)")</f>
        <v>Introductions (2 Nephi 2:13-14,26)</v>
      </c>
      <c r="C2" s="22" t="s">
        <v>8</v>
      </c>
      <c r="D2" s="22" t="s">
        <v>9</v>
      </c>
      <c r="E2" s="23"/>
      <c r="F2" s="88"/>
      <c r="H2" s="89"/>
      <c r="I2" s="89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</row>
    <row r="3">
      <c r="A3" s="24">
        <f t="shared" ref="A3:A4" si="1">A2+2</f>
        <v>43215</v>
      </c>
      <c r="B3" s="26" t="s">
        <v>139</v>
      </c>
      <c r="C3" s="26" t="s">
        <v>140</v>
      </c>
      <c r="D3" s="33"/>
      <c r="E3" s="52"/>
      <c r="F3" s="88"/>
      <c r="H3" s="90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>
      <c r="A4" s="17">
        <f t="shared" si="1"/>
        <v>43217</v>
      </c>
      <c r="B4" s="105" t="s">
        <v>141</v>
      </c>
      <c r="C4" s="105" t="s">
        <v>142</v>
      </c>
      <c r="D4" s="91"/>
      <c r="E4" s="20"/>
      <c r="F4" s="88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</row>
    <row r="5">
      <c r="A5" s="9">
        <f t="shared" ref="A5:A10" si="2">A2+7</f>
        <v>43220</v>
      </c>
      <c r="B5" s="113" t="s">
        <v>143</v>
      </c>
      <c r="C5" s="22" t="s">
        <v>144</v>
      </c>
      <c r="D5" s="56"/>
      <c r="E5" s="51"/>
      <c r="F5" s="88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</row>
    <row r="6">
      <c r="A6" s="24">
        <f t="shared" si="2"/>
        <v>43222</v>
      </c>
      <c r="B6" s="93" t="s">
        <v>145</v>
      </c>
      <c r="C6" s="114" t="s">
        <v>146</v>
      </c>
      <c r="D6" s="26"/>
      <c r="E6" s="52"/>
      <c r="F6" s="88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</row>
    <row r="7">
      <c r="A7" s="17">
        <f t="shared" si="2"/>
        <v>43224</v>
      </c>
      <c r="B7" s="38" t="s">
        <v>147</v>
      </c>
      <c r="C7" s="19" t="s">
        <v>148</v>
      </c>
      <c r="D7" s="55"/>
      <c r="E7" s="55"/>
      <c r="F7" s="88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</row>
    <row r="8">
      <c r="A8" s="9">
        <f t="shared" si="2"/>
        <v>43227</v>
      </c>
      <c r="B8" s="100" t="s">
        <v>149</v>
      </c>
      <c r="C8" s="100" t="s">
        <v>150</v>
      </c>
      <c r="D8" s="96"/>
      <c r="E8" s="70"/>
      <c r="F8" s="88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</row>
    <row r="9">
      <c r="A9" s="24">
        <f t="shared" si="2"/>
        <v>43229</v>
      </c>
      <c r="B9" s="24"/>
      <c r="C9" s="97"/>
      <c r="D9" s="97"/>
      <c r="E9" s="52"/>
      <c r="F9" s="88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</row>
    <row r="10">
      <c r="A10" s="17">
        <f t="shared" si="2"/>
        <v>43231</v>
      </c>
      <c r="B10" s="98"/>
      <c r="C10" s="98"/>
      <c r="D10" s="98"/>
      <c r="E10" s="54"/>
      <c r="F10" s="88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</row>
    <row r="11">
      <c r="A11" s="24">
        <f t="shared" ref="A11:A12" si="3">A9+7</f>
        <v>43236</v>
      </c>
      <c r="B11" s="24"/>
      <c r="C11" s="97" t="s">
        <v>151</v>
      </c>
      <c r="D11" s="97"/>
      <c r="E11" s="52"/>
      <c r="F11" s="88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>
      <c r="A12" s="17">
        <f t="shared" si="3"/>
        <v>43238</v>
      </c>
      <c r="B12" s="17"/>
      <c r="C12" s="99"/>
      <c r="D12" s="99"/>
      <c r="E12" s="54"/>
      <c r="F12" s="88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>
      <c r="A13" s="9">
        <f>A14+7</f>
        <v>43241</v>
      </c>
      <c r="B13" s="9"/>
      <c r="C13" s="100"/>
      <c r="D13" s="95"/>
      <c r="E13" s="51"/>
      <c r="F13" s="88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</row>
    <row r="14">
      <c r="A14" s="9">
        <f>A8+7</f>
        <v>43234</v>
      </c>
      <c r="B14" s="9"/>
      <c r="C14" s="95"/>
      <c r="D14" s="95"/>
      <c r="E14" s="51"/>
      <c r="F14" s="88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</row>
    <row r="15">
      <c r="A15" s="24">
        <f t="shared" ref="A15:A17" si="4">A11+7</f>
        <v>43243</v>
      </c>
      <c r="B15" s="24"/>
      <c r="C15" s="101"/>
      <c r="D15" s="97"/>
      <c r="E15" s="52"/>
      <c r="F15" s="88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</row>
    <row r="16">
      <c r="A16" s="17">
        <f t="shared" si="4"/>
        <v>43245</v>
      </c>
      <c r="B16" s="115"/>
      <c r="C16" s="99"/>
      <c r="D16" s="99"/>
      <c r="E16" s="54"/>
      <c r="F16" s="88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</row>
    <row r="17">
      <c r="A17" s="9">
        <f t="shared" si="4"/>
        <v>43248</v>
      </c>
      <c r="B17" s="104"/>
      <c r="C17" s="103"/>
      <c r="D17" s="103"/>
      <c r="E17" s="51"/>
      <c r="F17" s="88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</row>
    <row r="18">
      <c r="A18" s="24">
        <f t="shared" ref="A18:A43" si="5">A15+7</f>
        <v>43250</v>
      </c>
      <c r="B18" s="24"/>
      <c r="C18" s="101" t="s">
        <v>152</v>
      </c>
      <c r="D18" s="97"/>
      <c r="E18" s="52"/>
      <c r="F18" s="88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</row>
    <row r="19">
      <c r="A19" s="17">
        <f t="shared" si="5"/>
        <v>43252</v>
      </c>
      <c r="B19" s="17"/>
      <c r="C19" s="99"/>
      <c r="D19" s="99"/>
      <c r="E19" s="55"/>
      <c r="F19" s="88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</row>
    <row r="20">
      <c r="A20" s="9">
        <f t="shared" si="5"/>
        <v>43255</v>
      </c>
      <c r="B20" s="9"/>
      <c r="C20" s="9"/>
      <c r="D20" s="9"/>
      <c r="E20" s="70"/>
      <c r="F20" s="88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</row>
    <row r="21">
      <c r="A21" s="24">
        <f t="shared" si="5"/>
        <v>43257</v>
      </c>
      <c r="B21" s="24"/>
      <c r="C21" s="101"/>
      <c r="D21" s="97"/>
      <c r="E21" s="52"/>
      <c r="F21" s="88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</row>
    <row r="22">
      <c r="A22" s="17">
        <f t="shared" si="5"/>
        <v>43259</v>
      </c>
      <c r="B22" s="17"/>
      <c r="C22" s="99"/>
      <c r="D22" s="17"/>
      <c r="E22" s="54"/>
      <c r="F22" s="88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</row>
    <row r="23">
      <c r="A23" s="9">
        <f t="shared" si="5"/>
        <v>43262</v>
      </c>
      <c r="B23" s="9"/>
      <c r="C23" s="95"/>
      <c r="D23" s="95"/>
      <c r="E23" s="51"/>
      <c r="F23" s="88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</row>
    <row r="24">
      <c r="A24" s="24">
        <f t="shared" si="5"/>
        <v>43264</v>
      </c>
      <c r="B24" s="26"/>
      <c r="C24" s="26"/>
      <c r="D24" s="26"/>
      <c r="E24" s="52"/>
      <c r="F24" s="88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</row>
    <row r="25">
      <c r="A25" s="17">
        <f t="shared" si="5"/>
        <v>43266</v>
      </c>
      <c r="B25" s="55"/>
      <c r="C25" s="19"/>
      <c r="D25" s="19"/>
      <c r="E25" s="20"/>
      <c r="F25" s="88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</row>
    <row r="26">
      <c r="A26" s="9">
        <f t="shared" si="5"/>
        <v>43269</v>
      </c>
      <c r="B26" s="37"/>
      <c r="C26" s="22" t="s">
        <v>153</v>
      </c>
      <c r="D26" s="22"/>
      <c r="E26" s="51"/>
      <c r="F26" s="88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</row>
    <row r="27">
      <c r="A27" s="24">
        <f t="shared" si="5"/>
        <v>43271</v>
      </c>
      <c r="B27" s="39"/>
      <c r="C27" s="116" t="s">
        <v>154</v>
      </c>
      <c r="D27" s="26"/>
      <c r="E27" s="52"/>
      <c r="F27" s="88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</row>
    <row r="28">
      <c r="A28" s="17">
        <f t="shared" si="5"/>
        <v>43273</v>
      </c>
      <c r="B28" s="38"/>
      <c r="C28" s="19" t="s">
        <v>155</v>
      </c>
      <c r="D28" s="19"/>
      <c r="E28" s="54"/>
      <c r="F28" s="88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</row>
    <row r="29">
      <c r="A29" s="9">
        <f t="shared" si="5"/>
        <v>43276</v>
      </c>
      <c r="B29" s="22"/>
      <c r="C29" s="22" t="s">
        <v>156</v>
      </c>
      <c r="D29" s="56"/>
      <c r="E29" s="51"/>
      <c r="F29" s="88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</row>
    <row r="30">
      <c r="A30" s="24">
        <f t="shared" si="5"/>
        <v>43278</v>
      </c>
      <c r="B30" s="39"/>
      <c r="C30" s="26" t="s">
        <v>157</v>
      </c>
      <c r="D30" s="26"/>
      <c r="E30" s="52"/>
      <c r="F30" s="88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</row>
    <row r="31">
      <c r="A31" s="17">
        <f t="shared" si="5"/>
        <v>43280</v>
      </c>
      <c r="B31" s="55"/>
      <c r="C31" s="19" t="s">
        <v>158</v>
      </c>
      <c r="D31" s="55"/>
      <c r="E31" s="54"/>
      <c r="F31" s="88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</row>
    <row r="32">
      <c r="A32" s="9">
        <f t="shared" si="5"/>
        <v>43283</v>
      </c>
      <c r="B32" s="22" t="s">
        <v>159</v>
      </c>
      <c r="C32" s="22" t="s">
        <v>160</v>
      </c>
      <c r="D32" s="56"/>
      <c r="E32" s="51"/>
      <c r="F32" s="88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</row>
    <row r="33">
      <c r="A33" s="24">
        <f t="shared" si="5"/>
        <v>43285</v>
      </c>
      <c r="B33" s="70"/>
      <c r="C33" s="41"/>
      <c r="D33" s="70"/>
      <c r="E33" s="52"/>
      <c r="F33" s="88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</row>
    <row r="34">
      <c r="A34" s="17">
        <f t="shared" si="5"/>
        <v>43287</v>
      </c>
      <c r="B34" s="55"/>
      <c r="C34" s="105" t="s">
        <v>161</v>
      </c>
      <c r="D34" s="91"/>
      <c r="E34" s="71"/>
      <c r="F34" s="88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</row>
    <row r="35">
      <c r="A35" s="9">
        <f t="shared" si="5"/>
        <v>43290</v>
      </c>
      <c r="B35" s="22" t="s">
        <v>162</v>
      </c>
      <c r="C35" s="22" t="s">
        <v>163</v>
      </c>
      <c r="D35" s="22"/>
      <c r="E35" s="51"/>
      <c r="F35" s="88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</row>
    <row r="36">
      <c r="A36" s="24">
        <f t="shared" si="5"/>
        <v>43292</v>
      </c>
      <c r="B36" s="26"/>
      <c r="C36" s="26" t="s">
        <v>140</v>
      </c>
      <c r="D36" s="26"/>
      <c r="E36" s="52"/>
      <c r="F36" s="106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</row>
    <row r="37">
      <c r="A37" s="17">
        <f t="shared" si="5"/>
        <v>43294</v>
      </c>
      <c r="B37" s="55"/>
      <c r="C37" s="19" t="s">
        <v>164</v>
      </c>
      <c r="D37" s="55"/>
      <c r="E37" s="54"/>
      <c r="F37" s="88"/>
      <c r="G37" s="53"/>
      <c r="H37" s="107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</row>
    <row r="38">
      <c r="A38" s="9">
        <f t="shared" si="5"/>
        <v>43297</v>
      </c>
      <c r="B38" s="22" t="s">
        <v>28</v>
      </c>
      <c r="C38" s="22" t="s">
        <v>165</v>
      </c>
      <c r="D38" s="22"/>
      <c r="E38" s="51"/>
      <c r="F38" s="88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</row>
    <row r="39">
      <c r="A39" s="24">
        <f t="shared" si="5"/>
        <v>43299</v>
      </c>
      <c r="B39" s="26" t="s">
        <v>166</v>
      </c>
      <c r="C39" s="26" t="s">
        <v>167</v>
      </c>
      <c r="D39" s="26"/>
      <c r="E39" s="52"/>
      <c r="F39" s="88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</row>
    <row r="40">
      <c r="A40" s="17">
        <f t="shared" si="5"/>
        <v>43301</v>
      </c>
      <c r="B40" s="19" t="s">
        <v>168</v>
      </c>
      <c r="C40" s="19" t="s">
        <v>169</v>
      </c>
      <c r="D40" s="19"/>
      <c r="E40" s="54"/>
      <c r="F40" s="88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</row>
    <row r="41" hidden="1">
      <c r="A41" s="9">
        <f t="shared" si="5"/>
        <v>43304</v>
      </c>
      <c r="B41" s="117" t="s">
        <v>170</v>
      </c>
      <c r="C41" s="22"/>
      <c r="D41" s="56"/>
      <c r="E41" s="56"/>
      <c r="F41" s="88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</row>
    <row r="42" hidden="1">
      <c r="A42" s="24">
        <f t="shared" si="5"/>
        <v>43306</v>
      </c>
      <c r="B42" s="26"/>
      <c r="C42" s="26"/>
      <c r="D42" s="26"/>
      <c r="E42" s="58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</row>
    <row r="43" hidden="1">
      <c r="A43" s="109">
        <f t="shared" si="5"/>
        <v>43308</v>
      </c>
      <c r="B43" s="110" t="s">
        <v>57</v>
      </c>
      <c r="C43" s="111"/>
      <c r="D43" s="111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</row>
  </sheetData>
  <mergeCells count="1">
    <mergeCell ref="F36:G36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1" width="5.63"/>
    <col customWidth="1" min="2" max="2" width="46.75"/>
    <col customWidth="1" min="3" max="3" width="28.63"/>
    <col customWidth="1" hidden="1" min="4" max="4" width="22.5"/>
    <col customWidth="1" hidden="1" min="5" max="5" width="8.88"/>
    <col customWidth="1" min="6" max="6" width="7.25"/>
    <col customWidth="1" min="7" max="7" width="8.5"/>
    <col customWidth="1" min="8" max="8" width="12.5"/>
    <col customWidth="1" min="9" max="9" width="6.75"/>
  </cols>
  <sheetData>
    <row r="1">
      <c r="A1" s="118" t="s">
        <v>58</v>
      </c>
      <c r="B1" s="119" t="s">
        <v>138</v>
      </c>
      <c r="C1" s="120" t="s">
        <v>1</v>
      </c>
      <c r="D1" s="121" t="s">
        <v>2</v>
      </c>
      <c r="E1" s="122" t="s">
        <v>3</v>
      </c>
      <c r="F1" s="123"/>
      <c r="G1" s="124" t="s">
        <v>4</v>
      </c>
      <c r="H1" s="125" t="s">
        <v>5</v>
      </c>
      <c r="I1" s="126" t="s">
        <v>6</v>
      </c>
      <c r="J1" s="84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</row>
    <row r="2" hidden="1">
      <c r="A2" s="127">
        <v>43360.0</v>
      </c>
      <c r="B2" s="128" t="str">
        <f>HYPERLINK("https://www.lds.org/scriptures/bofm/2-ne/2.13-14,26?lang=eng#12","Introductions (2 Nephi 2:13-14,26)")</f>
        <v>Introductions (2 Nephi 2:13-14,26)</v>
      </c>
      <c r="C2" s="129" t="s">
        <v>8</v>
      </c>
      <c r="D2" s="117" t="s">
        <v>9</v>
      </c>
      <c r="E2" s="130"/>
      <c r="F2" s="131"/>
      <c r="G2" s="132"/>
      <c r="H2" s="133"/>
      <c r="I2" s="13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</row>
    <row r="3" hidden="1">
      <c r="A3" s="134">
        <f t="shared" ref="A3:A4" si="1">A2+2</f>
        <v>43362</v>
      </c>
      <c r="B3" s="135" t="str">
        <f>HYPERLINK("https://www.lds.org/scriptures/dc-testament/dc/9.7-8?lang=eng","Taking Initiative (Doctrine &amp; Covenants 9:7-8)")</f>
        <v>Taking Initiative (Doctrine &amp; Covenants 9:7-8)</v>
      </c>
      <c r="C3" s="136" t="s">
        <v>171</v>
      </c>
      <c r="D3" s="137"/>
      <c r="E3" s="138"/>
      <c r="F3" s="131"/>
      <c r="G3" s="132"/>
      <c r="H3" s="139"/>
      <c r="I3" s="140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 hidden="1">
      <c r="A4" s="59">
        <f t="shared" si="1"/>
        <v>43364</v>
      </c>
      <c r="B4" s="141" t="str">
        <f>HYPERLINK("http://emp.byui.edu/smiths/gradingthecountessandtheimpossible.htm","The Countess and the Impossible ($5 lawn)")</f>
        <v>The Countess and the Impossible ($5 lawn)</v>
      </c>
      <c r="C4" s="142" t="s">
        <v>8</v>
      </c>
      <c r="D4" s="91"/>
      <c r="E4" s="143"/>
      <c r="F4" s="131"/>
      <c r="G4" s="132"/>
      <c r="H4" s="140"/>
      <c r="I4" s="140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</row>
    <row r="5" hidden="1">
      <c r="A5" s="144">
        <f t="shared" ref="A5:A10" si="2">A2+7</f>
        <v>43367</v>
      </c>
      <c r="B5" s="145" t="s">
        <v>172</v>
      </c>
      <c r="C5" s="129" t="s">
        <v>173</v>
      </c>
      <c r="D5" s="108"/>
      <c r="E5" s="146"/>
      <c r="F5" s="131"/>
      <c r="G5" s="140"/>
      <c r="H5" s="140"/>
      <c r="I5" s="140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</row>
    <row r="6" hidden="1">
      <c r="A6" s="134">
        <f t="shared" si="2"/>
        <v>43369</v>
      </c>
      <c r="B6" s="147" t="str">
        <f>HYPERLINK("https://www.lds.org/scriptures/bofm/1-ne/17?lang=eng#8-16","Making Our Own Tools 1 Nephi 17:8-16")</f>
        <v>Making Our Own Tools 1 Nephi 17:8-16</v>
      </c>
      <c r="C6" s="148" t="s">
        <v>174</v>
      </c>
      <c r="D6" s="149"/>
      <c r="E6" s="138"/>
      <c r="F6" s="131"/>
      <c r="G6" s="140"/>
      <c r="H6" s="140"/>
      <c r="I6" s="140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</row>
    <row r="7" hidden="1">
      <c r="A7" s="59">
        <f t="shared" si="2"/>
        <v>43371</v>
      </c>
      <c r="B7" s="150"/>
      <c r="C7" s="151" t="s">
        <v>175</v>
      </c>
      <c r="D7" s="91"/>
      <c r="E7" s="91"/>
      <c r="F7" s="131"/>
      <c r="G7" s="140"/>
      <c r="H7" s="140"/>
      <c r="I7" s="140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</row>
    <row r="8" hidden="1">
      <c r="A8" s="144">
        <f t="shared" si="2"/>
        <v>43374</v>
      </c>
      <c r="B8" s="152" t="str">
        <f>HYPERLINK("https://www.lds.org/manual/book-of-mormon-student-manual/chapter-23-alma-1-4?lang=eng","True Testimony")</f>
        <v>True Testimony</v>
      </c>
      <c r="C8" s="153" t="s">
        <v>176</v>
      </c>
      <c r="D8" s="96"/>
      <c r="E8" s="154"/>
      <c r="F8" s="131"/>
      <c r="G8" s="140"/>
      <c r="H8" s="140"/>
      <c r="I8" s="140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</row>
    <row r="9" hidden="1">
      <c r="A9" s="134">
        <f t="shared" si="2"/>
        <v>43376</v>
      </c>
      <c r="B9" s="134"/>
      <c r="C9" s="155" t="s">
        <v>177</v>
      </c>
      <c r="D9" s="97"/>
      <c r="E9" s="138"/>
      <c r="F9" s="131"/>
      <c r="G9" s="140"/>
      <c r="H9" s="140"/>
      <c r="I9" s="140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</row>
    <row r="10" hidden="1">
      <c r="A10" s="59">
        <f t="shared" si="2"/>
        <v>43378</v>
      </c>
      <c r="B10" s="98"/>
      <c r="C10" s="98" t="s">
        <v>178</v>
      </c>
      <c r="D10" s="98"/>
      <c r="E10" s="156"/>
      <c r="F10" s="157" t="s">
        <v>111</v>
      </c>
      <c r="G10" s="140"/>
      <c r="H10" s="140"/>
      <c r="I10" s="140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</row>
    <row r="11" hidden="1">
      <c r="A11" s="144">
        <f t="shared" ref="A11:A40" si="3">A8+7</f>
        <v>43381</v>
      </c>
      <c r="B11" s="100"/>
      <c r="C11" s="153" t="s">
        <v>179</v>
      </c>
      <c r="D11" s="97"/>
      <c r="E11" s="138"/>
      <c r="F11" s="131"/>
      <c r="G11" s="140"/>
      <c r="H11" s="140"/>
      <c r="I11" s="140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hidden="1">
      <c r="A12" s="144">
        <f t="shared" si="3"/>
        <v>43383</v>
      </c>
      <c r="B12" s="134"/>
      <c r="C12" s="101" t="s">
        <v>180</v>
      </c>
      <c r="D12" s="99"/>
      <c r="E12" s="156"/>
      <c r="F12" s="131"/>
      <c r="G12" s="140"/>
      <c r="H12" s="140"/>
      <c r="I12" s="140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hidden="1">
      <c r="A13" s="144">
        <f t="shared" si="3"/>
        <v>43385</v>
      </c>
      <c r="B13" s="98"/>
      <c r="C13" s="158" t="s">
        <v>181</v>
      </c>
      <c r="D13" s="95"/>
      <c r="E13" s="146"/>
      <c r="F13" s="131"/>
      <c r="G13" s="140"/>
      <c r="H13" s="140"/>
      <c r="I13" s="140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</row>
    <row r="14" hidden="1">
      <c r="A14" s="144">
        <f t="shared" si="3"/>
        <v>43388</v>
      </c>
      <c r="B14" s="100"/>
      <c r="C14" s="153" t="s">
        <v>182</v>
      </c>
      <c r="D14" s="95"/>
      <c r="E14" s="146"/>
      <c r="F14" s="131"/>
      <c r="G14" s="140"/>
      <c r="H14" s="140"/>
      <c r="I14" s="140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</row>
    <row r="15" hidden="1">
      <c r="A15" s="144">
        <f t="shared" si="3"/>
        <v>43390</v>
      </c>
      <c r="B15" s="134"/>
      <c r="C15" s="101" t="s">
        <v>183</v>
      </c>
      <c r="D15" s="97"/>
      <c r="E15" s="138"/>
      <c r="F15" s="131"/>
      <c r="G15" s="140"/>
      <c r="H15" s="140"/>
      <c r="I15" s="140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</row>
    <row r="16" hidden="1">
      <c r="A16" s="144">
        <f t="shared" si="3"/>
        <v>43392</v>
      </c>
      <c r="B16" s="98" t="s">
        <v>184</v>
      </c>
      <c r="C16" s="159" t="s">
        <v>183</v>
      </c>
      <c r="D16" s="99"/>
      <c r="E16" s="156"/>
      <c r="F16" s="131"/>
      <c r="G16" s="140"/>
      <c r="H16" s="140"/>
      <c r="I16" s="140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</row>
    <row r="17">
      <c r="A17" s="127">
        <f t="shared" si="3"/>
        <v>43395</v>
      </c>
      <c r="B17" s="153"/>
      <c r="C17" s="153" t="s">
        <v>185</v>
      </c>
      <c r="D17" s="103"/>
      <c r="E17" s="146"/>
      <c r="F17" s="131"/>
      <c r="G17" s="140"/>
      <c r="H17" s="140"/>
      <c r="I17" s="140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</row>
    <row r="18">
      <c r="A18" s="134">
        <f t="shared" si="3"/>
        <v>43397</v>
      </c>
      <c r="B18" s="155" t="s">
        <v>186</v>
      </c>
      <c r="C18" s="155" t="s">
        <v>187</v>
      </c>
      <c r="D18" s="97"/>
      <c r="E18" s="138"/>
      <c r="F18" s="157"/>
      <c r="G18" s="140"/>
      <c r="H18" s="140"/>
      <c r="I18" s="140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</row>
    <row r="19">
      <c r="A19" s="160">
        <f t="shared" si="3"/>
        <v>43399</v>
      </c>
      <c r="B19" s="98"/>
      <c r="C19" s="98" t="s">
        <v>188</v>
      </c>
      <c r="D19" s="99"/>
      <c r="E19" s="91"/>
      <c r="F19" s="131"/>
      <c r="G19" s="140"/>
      <c r="H19" s="140"/>
      <c r="I19" s="140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</row>
    <row r="20">
      <c r="A20" s="127">
        <f t="shared" si="3"/>
        <v>43402</v>
      </c>
      <c r="B20" s="153" t="s">
        <v>189</v>
      </c>
      <c r="C20" s="100" t="s">
        <v>178</v>
      </c>
      <c r="D20" s="9"/>
      <c r="E20" s="154"/>
      <c r="F20" s="157"/>
      <c r="G20" s="140"/>
      <c r="H20" s="140"/>
      <c r="I20" s="140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</row>
    <row r="21">
      <c r="A21" s="134">
        <f t="shared" si="3"/>
        <v>43404</v>
      </c>
      <c r="B21" s="155"/>
      <c r="C21" s="101" t="s">
        <v>183</v>
      </c>
      <c r="D21" s="97"/>
      <c r="E21" s="138"/>
      <c r="F21" s="131"/>
      <c r="G21" s="140"/>
      <c r="H21" s="140"/>
      <c r="I21" s="140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</row>
    <row r="22">
      <c r="A22" s="160">
        <f t="shared" si="3"/>
        <v>43406</v>
      </c>
      <c r="B22" s="161" t="str">
        <f>hyperlink("http://ldschurchquotes.com/tag/persistence/","Persistence")</f>
        <v>Persistence</v>
      </c>
      <c r="C22" s="98" t="s">
        <v>190</v>
      </c>
      <c r="D22" s="17"/>
      <c r="E22" s="156"/>
      <c r="F22" s="131"/>
      <c r="G22" s="140"/>
      <c r="H22" s="140"/>
      <c r="I22" s="140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</row>
    <row r="23">
      <c r="A23" s="127">
        <f t="shared" si="3"/>
        <v>43409</v>
      </c>
      <c r="B23" s="153"/>
      <c r="C23" s="153" t="s">
        <v>191</v>
      </c>
      <c r="D23" s="95"/>
      <c r="E23" s="146"/>
      <c r="F23" s="131"/>
      <c r="G23" s="140"/>
      <c r="H23" s="140"/>
      <c r="I23" s="140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</row>
    <row r="24">
      <c r="A24" s="134">
        <f t="shared" si="3"/>
        <v>43411</v>
      </c>
      <c r="B24" s="155"/>
      <c r="C24" s="162"/>
      <c r="D24" s="149"/>
      <c r="E24" s="138"/>
      <c r="F24" s="131"/>
      <c r="G24" s="140"/>
      <c r="H24" s="140"/>
      <c r="I24" s="140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</row>
    <row r="25">
      <c r="A25" s="160">
        <f t="shared" si="3"/>
        <v>43413</v>
      </c>
      <c r="B25" s="98"/>
      <c r="C25" s="163" t="s">
        <v>192</v>
      </c>
      <c r="D25" s="105"/>
      <c r="E25" s="143"/>
      <c r="F25" s="131"/>
      <c r="G25" s="140"/>
      <c r="H25" s="140"/>
      <c r="I25" s="140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</row>
    <row r="26">
      <c r="A26" s="127">
        <f t="shared" si="3"/>
        <v>43416</v>
      </c>
      <c r="B26" s="100" t="s">
        <v>193</v>
      </c>
      <c r="C26" s="100" t="s">
        <v>180</v>
      </c>
      <c r="D26" s="117"/>
      <c r="E26" s="146"/>
      <c r="F26" s="157"/>
      <c r="G26" s="140"/>
      <c r="H26" s="140"/>
      <c r="I26" s="140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</row>
    <row r="27">
      <c r="A27" s="134">
        <f t="shared" si="3"/>
        <v>43418</v>
      </c>
      <c r="B27" s="155"/>
      <c r="C27" s="101"/>
      <c r="D27" s="149"/>
      <c r="E27" s="138"/>
      <c r="F27" s="157"/>
      <c r="G27" s="140"/>
      <c r="H27" s="140"/>
      <c r="I27" s="140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</row>
    <row r="28">
      <c r="A28" s="160">
        <f t="shared" si="3"/>
        <v>43420</v>
      </c>
      <c r="B28" s="98"/>
      <c r="C28" s="164" t="s">
        <v>181</v>
      </c>
      <c r="D28" s="105"/>
      <c r="E28" s="156"/>
      <c r="F28" s="131"/>
      <c r="G28" s="140"/>
      <c r="H28" s="140"/>
      <c r="I28" s="140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</row>
    <row r="29">
      <c r="A29" s="127">
        <f t="shared" si="3"/>
        <v>43423</v>
      </c>
      <c r="B29" s="153" t="s">
        <v>194</v>
      </c>
      <c r="C29" s="153" t="s">
        <v>195</v>
      </c>
      <c r="D29" s="108"/>
      <c r="E29" s="146"/>
      <c r="F29" s="131"/>
      <c r="G29" s="140"/>
      <c r="H29" s="140"/>
      <c r="I29" s="140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</row>
    <row r="30">
      <c r="A30" s="134">
        <f t="shared" si="3"/>
        <v>43425</v>
      </c>
      <c r="B30" s="165"/>
      <c r="C30" s="166"/>
      <c r="D30" s="149"/>
      <c r="E30" s="138"/>
      <c r="F30" s="131"/>
      <c r="G30" s="140"/>
      <c r="H30" s="140"/>
      <c r="I30" s="140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</row>
    <row r="31">
      <c r="A31" s="160">
        <f t="shared" si="3"/>
        <v>43427</v>
      </c>
      <c r="B31" s="166"/>
      <c r="C31" s="166"/>
      <c r="D31" s="91"/>
      <c r="E31" s="156"/>
      <c r="F31" s="131"/>
      <c r="G31" s="140"/>
      <c r="H31" s="140"/>
      <c r="I31" s="140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</row>
    <row r="32">
      <c r="A32" s="127">
        <f t="shared" si="3"/>
        <v>43430</v>
      </c>
      <c r="B32" s="153"/>
      <c r="C32" s="100"/>
      <c r="D32" s="108"/>
      <c r="E32" s="146"/>
      <c r="F32" s="131"/>
      <c r="G32" s="140"/>
      <c r="H32" s="140"/>
      <c r="I32" s="140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</row>
    <row r="33">
      <c r="A33" s="134">
        <f t="shared" si="3"/>
        <v>43432</v>
      </c>
      <c r="B33" s="155"/>
      <c r="C33" s="101" t="s">
        <v>196</v>
      </c>
      <c r="D33" s="154"/>
      <c r="E33" s="138"/>
      <c r="F33" s="131"/>
      <c r="G33" s="140"/>
      <c r="H33" s="140"/>
      <c r="I33" s="140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</row>
    <row r="34">
      <c r="A34" s="160">
        <f t="shared" si="3"/>
        <v>43434</v>
      </c>
      <c r="B34" s="98"/>
      <c r="C34" s="167" t="s">
        <v>197</v>
      </c>
      <c r="D34" s="91"/>
      <c r="E34" s="168"/>
      <c r="F34" s="131"/>
      <c r="G34" s="140"/>
      <c r="H34" s="140"/>
      <c r="I34" s="140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</row>
    <row r="35">
      <c r="A35" s="127">
        <f t="shared" si="3"/>
        <v>43437</v>
      </c>
      <c r="B35" s="153"/>
      <c r="C35" s="100"/>
      <c r="D35" s="117"/>
      <c r="E35" s="146"/>
      <c r="F35" s="131"/>
      <c r="G35" s="140"/>
      <c r="H35" s="140"/>
      <c r="I35" s="140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</row>
    <row r="36">
      <c r="A36" s="134">
        <f t="shared" si="3"/>
        <v>43439</v>
      </c>
      <c r="B36" s="155"/>
      <c r="C36" s="101" t="s">
        <v>196</v>
      </c>
      <c r="D36" s="149"/>
      <c r="E36" s="138"/>
      <c r="F36" s="169"/>
      <c r="H36" s="140"/>
      <c r="I36" s="140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</row>
    <row r="37">
      <c r="A37" s="160">
        <f t="shared" si="3"/>
        <v>43441</v>
      </c>
      <c r="B37" s="98"/>
      <c r="C37" s="98"/>
      <c r="D37" s="91"/>
      <c r="E37" s="156"/>
      <c r="F37" s="131"/>
      <c r="G37" s="140"/>
      <c r="H37" s="170"/>
      <c r="I37" s="140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</row>
    <row r="38">
      <c r="A38" s="127">
        <f t="shared" si="3"/>
        <v>43444</v>
      </c>
      <c r="B38" s="153"/>
      <c r="C38" s="100"/>
      <c r="D38" s="117"/>
      <c r="E38" s="146"/>
      <c r="F38" s="131"/>
      <c r="G38" s="140"/>
      <c r="H38" s="140"/>
      <c r="I38" s="140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</row>
    <row r="39">
      <c r="A39" s="134">
        <f t="shared" si="3"/>
        <v>43446</v>
      </c>
      <c r="B39" s="155"/>
      <c r="C39" s="101"/>
      <c r="D39" s="149"/>
      <c r="E39" s="138"/>
      <c r="F39" s="131"/>
      <c r="G39" s="140"/>
      <c r="H39" s="140"/>
      <c r="I39" s="140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</row>
    <row r="40">
      <c r="A40" s="160">
        <f t="shared" si="3"/>
        <v>43448</v>
      </c>
      <c r="B40" s="98"/>
      <c r="C40" s="98"/>
      <c r="D40" s="105"/>
      <c r="E40" s="156"/>
      <c r="F40" s="131"/>
      <c r="G40" s="140"/>
      <c r="H40" s="140"/>
      <c r="I40" s="140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</row>
    <row r="41">
      <c r="A41" s="9">
        <f t="shared" ref="A41:A42" si="4">A38+7</f>
        <v>43451</v>
      </c>
      <c r="B41" s="117"/>
      <c r="C41" s="22"/>
      <c r="D41" s="56"/>
      <c r="E41" s="56"/>
      <c r="F41" s="88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</row>
    <row r="42">
      <c r="A42" s="24">
        <f t="shared" si="4"/>
        <v>43453</v>
      </c>
      <c r="B42" s="26" t="s">
        <v>57</v>
      </c>
      <c r="C42" s="26"/>
      <c r="D42" s="26"/>
      <c r="E42" s="58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</row>
  </sheetData>
  <mergeCells count="1">
    <mergeCell ref="F36:G3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1" width="5.63"/>
    <col customWidth="1" min="2" max="2" width="46.75"/>
    <col customWidth="1" min="3" max="3" width="28.63"/>
    <col customWidth="1" min="4" max="4" width="22.5"/>
    <col customWidth="1" hidden="1" min="5" max="5" width="8.88"/>
    <col customWidth="1" min="6" max="6" width="7.25"/>
    <col customWidth="1" min="7" max="7" width="8.5"/>
    <col customWidth="1" min="8" max="8" width="12.5"/>
    <col customWidth="1" min="9" max="9" width="6.75"/>
  </cols>
  <sheetData>
    <row r="1">
      <c r="A1" s="77" t="s">
        <v>58</v>
      </c>
      <c r="B1" s="78" t="s">
        <v>0</v>
      </c>
      <c r="C1" s="78" t="s">
        <v>1</v>
      </c>
      <c r="D1" s="78" t="s">
        <v>2</v>
      </c>
      <c r="E1" s="79" t="s">
        <v>3</v>
      </c>
      <c r="F1" s="80"/>
      <c r="G1" s="81" t="s">
        <v>4</v>
      </c>
      <c r="H1" s="82" t="s">
        <v>5</v>
      </c>
      <c r="I1" s="83" t="s">
        <v>6</v>
      </c>
      <c r="J1" s="84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</row>
    <row r="2">
      <c r="A2" s="86">
        <v>43108.0</v>
      </c>
      <c r="B2" s="171" t="str">
        <f>HYPERLINK("https://www.lds.org/scriptures/bofm/2-ne/2.13-14,26?lang=eng#12","Introductions (2 Nephi 2:13-14,26)")</f>
        <v>Introductions (2 Nephi 2:13-14,26)</v>
      </c>
      <c r="C2" s="56" t="s">
        <v>8</v>
      </c>
      <c r="D2" s="56" t="s">
        <v>9</v>
      </c>
      <c r="E2" s="23"/>
      <c r="F2" s="88"/>
      <c r="H2" s="89"/>
      <c r="I2" s="89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</row>
    <row r="3">
      <c r="A3" s="24">
        <f t="shared" ref="A3:A4" si="1">A2+2</f>
        <v>43110</v>
      </c>
      <c r="B3" s="33"/>
      <c r="C3" s="33"/>
      <c r="D3" s="33"/>
      <c r="E3" s="52"/>
      <c r="F3" s="88"/>
      <c r="H3" s="90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>
      <c r="A4" s="17">
        <f t="shared" si="1"/>
        <v>43112</v>
      </c>
      <c r="B4" s="55"/>
      <c r="C4" s="55"/>
      <c r="D4" s="55"/>
      <c r="E4" s="20"/>
      <c r="F4" s="88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</row>
    <row r="5">
      <c r="A5" s="9">
        <f t="shared" ref="A5:A41" si="2">A2+7</f>
        <v>43115</v>
      </c>
      <c r="B5" s="47" t="str">
        <f>HYPERLINK("https://www.lds.org/broadcasts/article/worldwide-devotionals/2015/01/living-with-purpose-the-importance-of-real-intent?lang=eng","Parable of the Oranges")</f>
        <v>Parable of the Oranges</v>
      </c>
      <c r="C5" s="22" t="s">
        <v>23</v>
      </c>
      <c r="D5" s="56"/>
      <c r="E5" s="51"/>
      <c r="F5" s="88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</row>
    <row r="6">
      <c r="A6" s="24">
        <f t="shared" si="2"/>
        <v>43117</v>
      </c>
      <c r="B6" s="26" t="s">
        <v>198</v>
      </c>
      <c r="C6" s="26" t="s">
        <v>199</v>
      </c>
      <c r="D6" s="26" t="s">
        <v>200</v>
      </c>
      <c r="E6" s="52"/>
      <c r="F6" s="88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</row>
    <row r="7">
      <c r="A7" s="17">
        <f t="shared" si="2"/>
        <v>43119</v>
      </c>
      <c r="B7" s="19" t="s">
        <v>201</v>
      </c>
      <c r="C7" s="19" t="s">
        <v>202</v>
      </c>
      <c r="D7" s="19" t="s">
        <v>203</v>
      </c>
      <c r="E7" s="55"/>
      <c r="F7" s="88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</row>
    <row r="8">
      <c r="A8" s="9">
        <f t="shared" si="2"/>
        <v>43122</v>
      </c>
      <c r="B8" s="172"/>
      <c r="C8" s="173"/>
      <c r="D8" s="173"/>
      <c r="E8" s="70"/>
      <c r="F8" s="88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</row>
    <row r="9">
      <c r="A9" s="24">
        <f t="shared" si="2"/>
        <v>43124</v>
      </c>
      <c r="B9" s="174" t="s">
        <v>204</v>
      </c>
      <c r="C9" s="175" t="s">
        <v>205</v>
      </c>
      <c r="D9" s="175" t="s">
        <v>200</v>
      </c>
      <c r="E9" s="52"/>
      <c r="F9" s="88"/>
      <c r="G9" s="53"/>
      <c r="H9" s="90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</row>
    <row r="10">
      <c r="A10" s="17">
        <f t="shared" si="2"/>
        <v>43126</v>
      </c>
      <c r="B10" s="176" t="s">
        <v>206</v>
      </c>
      <c r="C10" s="177" t="s">
        <v>207</v>
      </c>
      <c r="D10" s="178" t="s">
        <v>208</v>
      </c>
      <c r="E10" s="54"/>
      <c r="F10" s="88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</row>
    <row r="11">
      <c r="A11" s="9">
        <f t="shared" si="2"/>
        <v>43129</v>
      </c>
      <c r="B11" s="179"/>
      <c r="C11" s="180" t="s">
        <v>209</v>
      </c>
      <c r="D11" s="180" t="s">
        <v>210</v>
      </c>
      <c r="E11" s="51"/>
      <c r="F11" s="88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>
      <c r="A12" s="24">
        <f t="shared" si="2"/>
        <v>43131</v>
      </c>
      <c r="B12" s="175" t="s">
        <v>211</v>
      </c>
      <c r="C12" s="175" t="s">
        <v>207</v>
      </c>
      <c r="D12" s="181"/>
      <c r="E12" s="52"/>
      <c r="F12" s="88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>
      <c r="A13" s="17">
        <f t="shared" si="2"/>
        <v>43133</v>
      </c>
      <c r="B13" s="178" t="s">
        <v>28</v>
      </c>
      <c r="C13" s="178" t="s">
        <v>212</v>
      </c>
      <c r="D13" s="178" t="s">
        <v>213</v>
      </c>
      <c r="E13" s="54"/>
      <c r="F13" s="88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</row>
    <row r="14">
      <c r="A14" s="9">
        <f t="shared" si="2"/>
        <v>43136</v>
      </c>
      <c r="B14" s="172"/>
      <c r="C14" s="173"/>
      <c r="D14" s="173"/>
      <c r="E14" s="51"/>
      <c r="F14" s="88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</row>
    <row r="15">
      <c r="A15" s="24">
        <f t="shared" si="2"/>
        <v>43138</v>
      </c>
      <c r="B15" s="182" t="s">
        <v>28</v>
      </c>
      <c r="C15" s="175" t="s">
        <v>214</v>
      </c>
      <c r="D15" s="175" t="s">
        <v>215</v>
      </c>
      <c r="E15" s="52"/>
      <c r="F15" s="88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</row>
    <row r="16">
      <c r="A16" s="17">
        <f t="shared" si="2"/>
        <v>43140</v>
      </c>
      <c r="B16" s="183" t="s">
        <v>28</v>
      </c>
      <c r="C16" s="177" t="s">
        <v>216</v>
      </c>
      <c r="D16" s="183" t="s">
        <v>217</v>
      </c>
      <c r="E16" s="54"/>
      <c r="F16" s="88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</row>
    <row r="17">
      <c r="A17" s="9">
        <f t="shared" si="2"/>
        <v>43143</v>
      </c>
      <c r="B17" s="184" t="s">
        <v>218</v>
      </c>
      <c r="C17" s="180" t="s">
        <v>202</v>
      </c>
      <c r="D17" s="184" t="s">
        <v>203</v>
      </c>
      <c r="E17" s="51"/>
      <c r="F17" s="88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</row>
    <row r="18">
      <c r="A18" s="24">
        <f t="shared" si="2"/>
        <v>43145</v>
      </c>
      <c r="B18" s="185" t="str">
        <f>HYPERLINK("https://www.huffingtonpost.com/laiza-king-/7-tips-to-organize-your-work-space-and-stay-productive_b_9792172.html","Motivation for school work")</f>
        <v>Motivation for school work</v>
      </c>
      <c r="C18" s="26" t="s">
        <v>219</v>
      </c>
      <c r="D18" s="26"/>
      <c r="E18" s="52"/>
      <c r="F18" s="88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</row>
    <row r="19">
      <c r="A19" s="17">
        <f t="shared" si="2"/>
        <v>43147</v>
      </c>
      <c r="B19" s="178" t="s">
        <v>218</v>
      </c>
      <c r="C19" s="177" t="s">
        <v>220</v>
      </c>
      <c r="D19" s="178" t="s">
        <v>221</v>
      </c>
      <c r="E19" s="55"/>
      <c r="F19" s="88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</row>
    <row r="20">
      <c r="A20" s="9">
        <f t="shared" si="2"/>
        <v>43150</v>
      </c>
      <c r="B20" s="184" t="s">
        <v>28</v>
      </c>
      <c r="C20" s="184" t="s">
        <v>222</v>
      </c>
      <c r="D20" s="184" t="s">
        <v>223</v>
      </c>
      <c r="E20" s="70"/>
      <c r="F20" s="88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</row>
    <row r="21">
      <c r="A21" s="24">
        <f t="shared" si="2"/>
        <v>43152</v>
      </c>
      <c r="B21" s="186" t="s">
        <v>206</v>
      </c>
      <c r="C21" s="186" t="s">
        <v>224</v>
      </c>
      <c r="D21" s="186" t="s">
        <v>225</v>
      </c>
      <c r="E21" s="52"/>
      <c r="F21" s="88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</row>
    <row r="22">
      <c r="A22" s="17">
        <f t="shared" si="2"/>
        <v>43154</v>
      </c>
      <c r="B22" s="178" t="s">
        <v>226</v>
      </c>
      <c r="C22" s="178" t="s">
        <v>8</v>
      </c>
      <c r="D22" s="187"/>
      <c r="E22" s="54"/>
      <c r="F22" s="88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</row>
    <row r="23">
      <c r="A23" s="9">
        <f t="shared" si="2"/>
        <v>43157</v>
      </c>
      <c r="B23" s="179"/>
      <c r="C23" s="179"/>
      <c r="D23" s="179"/>
      <c r="E23" s="51"/>
      <c r="F23" s="88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</row>
    <row r="24">
      <c r="A24" s="24">
        <f t="shared" si="2"/>
        <v>43159</v>
      </c>
      <c r="B24" s="188" t="s">
        <v>227</v>
      </c>
      <c r="C24" s="26" t="s">
        <v>212</v>
      </c>
      <c r="D24" s="26" t="s">
        <v>213</v>
      </c>
      <c r="E24" s="52"/>
      <c r="F24" s="88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</row>
    <row r="25">
      <c r="A25" s="17">
        <f t="shared" si="2"/>
        <v>43161</v>
      </c>
      <c r="B25" s="19" t="s">
        <v>28</v>
      </c>
      <c r="C25" s="19" t="s">
        <v>222</v>
      </c>
      <c r="D25" s="19" t="s">
        <v>223</v>
      </c>
      <c r="E25" s="20"/>
      <c r="F25" s="88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</row>
    <row r="26">
      <c r="A26" s="9">
        <f t="shared" si="2"/>
        <v>43164</v>
      </c>
      <c r="B26" s="56"/>
      <c r="C26" s="56"/>
      <c r="D26" s="56"/>
      <c r="E26" s="51"/>
      <c r="F26" s="88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</row>
    <row r="27">
      <c r="A27" s="24">
        <f t="shared" si="2"/>
        <v>43166</v>
      </c>
      <c r="B27" s="188" t="s">
        <v>228</v>
      </c>
      <c r="C27" s="26" t="s">
        <v>229</v>
      </c>
      <c r="D27" s="26" t="s">
        <v>230</v>
      </c>
      <c r="E27" s="52"/>
      <c r="F27" s="88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</row>
    <row r="28">
      <c r="A28" s="17">
        <f t="shared" si="2"/>
        <v>43168</v>
      </c>
      <c r="B28" s="189"/>
      <c r="C28" s="189"/>
      <c r="D28" s="189"/>
      <c r="E28" s="54"/>
      <c r="F28" s="88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</row>
    <row r="29">
      <c r="A29" s="9">
        <f t="shared" si="2"/>
        <v>43171</v>
      </c>
      <c r="B29" s="22" t="s">
        <v>28</v>
      </c>
      <c r="C29" s="22" t="s">
        <v>202</v>
      </c>
      <c r="D29" s="56"/>
      <c r="E29" s="51"/>
      <c r="F29" s="88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</row>
    <row r="30">
      <c r="A30" s="24">
        <f t="shared" si="2"/>
        <v>43173</v>
      </c>
      <c r="B30" s="190" t="str">
        <f>HYPERLINK("https://www.lds.org/scriptures/bofm/1-ne/3.7?lang=eng#p6","1 Ne 3:7 - Go and Do can lead to order and structure")</f>
        <v>1 Ne 3:7 - Go and Do can lead to order and structure</v>
      </c>
      <c r="C30" s="26" t="s">
        <v>214</v>
      </c>
      <c r="D30" s="26" t="s">
        <v>215</v>
      </c>
      <c r="E30" s="52"/>
      <c r="F30" s="88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</row>
    <row r="31">
      <c r="A31" s="17">
        <f t="shared" si="2"/>
        <v>43175</v>
      </c>
      <c r="B31" s="191" t="s">
        <v>231</v>
      </c>
      <c r="C31" s="19" t="s">
        <v>232</v>
      </c>
      <c r="D31" s="19" t="s">
        <v>233</v>
      </c>
      <c r="E31" s="54"/>
      <c r="F31" s="88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</row>
    <row r="32">
      <c r="A32" s="9">
        <f t="shared" si="2"/>
        <v>43178</v>
      </c>
      <c r="B32" s="192" t="s">
        <v>234</v>
      </c>
      <c r="C32" s="22" t="s">
        <v>229</v>
      </c>
      <c r="D32" s="193" t="s">
        <v>230</v>
      </c>
      <c r="E32" s="51"/>
      <c r="F32" s="88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</row>
    <row r="33">
      <c r="A33" s="24">
        <f t="shared" si="2"/>
        <v>43180</v>
      </c>
      <c r="B33" s="70"/>
      <c r="C33" s="70"/>
      <c r="D33" s="70"/>
      <c r="E33" s="52"/>
      <c r="F33" s="88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</row>
    <row r="34">
      <c r="A34" s="17">
        <f t="shared" si="2"/>
        <v>43182</v>
      </c>
      <c r="B34" s="70"/>
      <c r="C34" s="70"/>
      <c r="D34" s="70"/>
      <c r="E34" s="71"/>
      <c r="F34" s="88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</row>
    <row r="35">
      <c r="A35" s="9">
        <f t="shared" si="2"/>
        <v>43185</v>
      </c>
      <c r="B35" s="56"/>
      <c r="C35" s="22" t="s">
        <v>235</v>
      </c>
      <c r="D35" s="22"/>
      <c r="E35" s="51"/>
      <c r="F35" s="88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</row>
    <row r="36">
      <c r="A36" s="24">
        <f t="shared" si="2"/>
        <v>43187</v>
      </c>
      <c r="B36" s="188" t="s">
        <v>236</v>
      </c>
      <c r="C36" s="26" t="s">
        <v>216</v>
      </c>
      <c r="D36" s="26" t="s">
        <v>217</v>
      </c>
      <c r="E36" s="52"/>
      <c r="F36" s="106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</row>
    <row r="37">
      <c r="A37" s="17">
        <f t="shared" si="2"/>
        <v>43189</v>
      </c>
      <c r="B37" s="191" t="s">
        <v>231</v>
      </c>
      <c r="C37" s="19" t="s">
        <v>232</v>
      </c>
      <c r="D37" s="19" t="s">
        <v>233</v>
      </c>
      <c r="E37" s="54"/>
      <c r="F37" s="88"/>
      <c r="G37" s="53"/>
      <c r="H37" s="107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</row>
    <row r="38">
      <c r="A38" s="9">
        <f t="shared" si="2"/>
        <v>43192</v>
      </c>
      <c r="B38" s="22" t="s">
        <v>28</v>
      </c>
      <c r="C38" s="22" t="s">
        <v>216</v>
      </c>
      <c r="D38" s="22" t="s">
        <v>217</v>
      </c>
      <c r="E38" s="51"/>
      <c r="F38" s="88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</row>
    <row r="39">
      <c r="A39" s="24">
        <f t="shared" si="2"/>
        <v>43194</v>
      </c>
      <c r="B39" s="33"/>
      <c r="C39" s="26" t="s">
        <v>209</v>
      </c>
      <c r="D39" s="26" t="s">
        <v>210</v>
      </c>
      <c r="E39" s="52"/>
      <c r="F39" s="88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</row>
    <row r="40">
      <c r="A40" s="17">
        <f t="shared" si="2"/>
        <v>43196</v>
      </c>
      <c r="B40" s="55"/>
      <c r="C40" s="55"/>
      <c r="D40" s="55"/>
      <c r="E40" s="54"/>
      <c r="F40" s="88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</row>
    <row r="41">
      <c r="A41" s="9">
        <f t="shared" si="2"/>
        <v>43199</v>
      </c>
      <c r="B41" s="56"/>
      <c r="C41" s="22" t="s">
        <v>235</v>
      </c>
      <c r="D41" s="56"/>
      <c r="E41" s="56"/>
      <c r="F41" s="88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</row>
    <row r="42">
      <c r="A42" s="24">
        <v>43082.0</v>
      </c>
      <c r="B42" s="33"/>
      <c r="C42" s="33"/>
      <c r="D42" s="33"/>
      <c r="E42" s="58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</row>
    <row r="43">
      <c r="A43" s="17">
        <v>43084.0</v>
      </c>
      <c r="B43" s="55" t="s">
        <v>57</v>
      </c>
      <c r="C43" s="55"/>
      <c r="D43" s="55"/>
      <c r="E43" s="194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</row>
    <row r="44" hidden="1">
      <c r="A44" s="109">
        <f>A40+7</f>
        <v>43203</v>
      </c>
      <c r="B44" s="110" t="s">
        <v>57</v>
      </c>
      <c r="C44" s="111"/>
      <c r="D44" s="111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</row>
  </sheetData>
  <mergeCells count="1">
    <mergeCell ref="F36:G3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1" width="5.63"/>
    <col customWidth="1" min="2" max="2" width="35.0"/>
    <col customWidth="1" min="3" max="3" width="28.63"/>
    <col customWidth="1" min="4" max="4" width="22.5"/>
    <col customWidth="1" hidden="1" min="5" max="5" width="8.88"/>
    <col customWidth="1" min="6" max="6" width="7.25"/>
    <col customWidth="1" min="7" max="7" width="8.5"/>
    <col customWidth="1" min="8" max="8" width="12.5"/>
    <col customWidth="1" min="9" max="9" width="6.75"/>
  </cols>
  <sheetData>
    <row r="1">
      <c r="A1" s="77" t="s">
        <v>58</v>
      </c>
      <c r="B1" s="78" t="s">
        <v>0</v>
      </c>
      <c r="C1" s="78" t="s">
        <v>1</v>
      </c>
      <c r="D1" s="78" t="s">
        <v>2</v>
      </c>
      <c r="E1" s="79" t="s">
        <v>3</v>
      </c>
      <c r="F1" s="80"/>
      <c r="G1" s="81" t="s">
        <v>4</v>
      </c>
      <c r="H1" s="82" t="s">
        <v>5</v>
      </c>
      <c r="I1" s="83" t="s">
        <v>6</v>
      </c>
      <c r="J1" s="84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</row>
    <row r="2">
      <c r="A2" s="86">
        <v>43108.0</v>
      </c>
      <c r="B2" s="171" t="str">
        <f>HYPERLINK("https://www.lds.org/scriptures/bofm/2-ne/2.13-14,26?lang=eng#12","Introductions (2 Nephi 2:13-14,26)")</f>
        <v>Introductions (2 Nephi 2:13-14,26)</v>
      </c>
      <c r="C2" s="56" t="s">
        <v>8</v>
      </c>
      <c r="D2" s="56" t="s">
        <v>9</v>
      </c>
      <c r="E2" s="23"/>
      <c r="F2" s="88"/>
      <c r="H2" s="89"/>
      <c r="I2" s="89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</row>
    <row r="3">
      <c r="A3" s="24">
        <f t="shared" ref="A3:A4" si="1">A2+2</f>
        <v>43110</v>
      </c>
      <c r="B3" s="26" t="s">
        <v>237</v>
      </c>
      <c r="C3" s="26" t="s">
        <v>238</v>
      </c>
      <c r="D3" s="26" t="s">
        <v>239</v>
      </c>
      <c r="E3" s="52"/>
      <c r="F3" s="88"/>
      <c r="H3" s="90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>
      <c r="A4" s="17">
        <f t="shared" si="1"/>
        <v>43112</v>
      </c>
      <c r="B4" s="19" t="s">
        <v>240</v>
      </c>
      <c r="C4" s="19" t="s">
        <v>241</v>
      </c>
      <c r="D4" s="19" t="s">
        <v>242</v>
      </c>
      <c r="E4" s="20"/>
      <c r="F4" s="88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</row>
    <row r="5">
      <c r="A5" s="9">
        <f t="shared" ref="A5:A42" si="2">A2+7</f>
        <v>43115</v>
      </c>
      <c r="B5" s="195"/>
      <c r="C5" s="41"/>
      <c r="D5" s="70"/>
      <c r="E5" s="51"/>
      <c r="F5" s="88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</row>
    <row r="6">
      <c r="A6" s="24">
        <f t="shared" si="2"/>
        <v>43117</v>
      </c>
      <c r="B6" s="26" t="s">
        <v>243</v>
      </c>
      <c r="C6" s="26" t="s">
        <v>244</v>
      </c>
      <c r="D6" s="26" t="s">
        <v>245</v>
      </c>
      <c r="E6" s="52"/>
      <c r="F6" s="88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</row>
    <row r="7">
      <c r="A7" s="17">
        <f t="shared" si="2"/>
        <v>43119</v>
      </c>
      <c r="B7" s="19" t="s">
        <v>246</v>
      </c>
      <c r="C7" s="19" t="s">
        <v>247</v>
      </c>
      <c r="D7" s="19" t="s">
        <v>248</v>
      </c>
      <c r="E7" s="55"/>
      <c r="F7" s="88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</row>
    <row r="8">
      <c r="A8" s="9">
        <f t="shared" si="2"/>
        <v>43122</v>
      </c>
      <c r="B8" s="180" t="s">
        <v>249</v>
      </c>
      <c r="C8" s="180" t="s">
        <v>250</v>
      </c>
      <c r="D8" s="180" t="s">
        <v>251</v>
      </c>
      <c r="E8" s="70"/>
      <c r="F8" s="88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</row>
    <row r="9">
      <c r="A9" s="24">
        <f t="shared" si="2"/>
        <v>43124</v>
      </c>
      <c r="B9" s="174"/>
      <c r="C9" s="175"/>
      <c r="D9" s="175"/>
      <c r="E9" s="52"/>
      <c r="F9" s="88"/>
      <c r="G9" s="53"/>
      <c r="H9" s="90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</row>
    <row r="10">
      <c r="A10" s="17">
        <f t="shared" si="2"/>
        <v>43126</v>
      </c>
      <c r="B10" s="176"/>
      <c r="C10" s="177" t="s">
        <v>252</v>
      </c>
      <c r="D10" s="178" t="s">
        <v>253</v>
      </c>
      <c r="E10" s="54"/>
      <c r="F10" s="88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</row>
    <row r="11">
      <c r="A11" s="9">
        <f t="shared" si="2"/>
        <v>43129</v>
      </c>
      <c r="B11" s="180" t="s">
        <v>254</v>
      </c>
      <c r="C11" s="180" t="s">
        <v>255</v>
      </c>
      <c r="D11" s="180"/>
      <c r="E11" s="51"/>
      <c r="F11" s="88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>
      <c r="A12" s="24">
        <f t="shared" si="2"/>
        <v>43131</v>
      </c>
      <c r="B12" s="196" t="str">
        <f>HYPERLINK("https://www.amazon.com/Decisive-Make-Better-Choices-Life/dp/0307956393","Decisive: Chip and Dan Heath")</f>
        <v>Decisive: Chip and Dan Heath</v>
      </c>
      <c r="C12" s="175" t="s">
        <v>256</v>
      </c>
      <c r="D12" s="175" t="s">
        <v>257</v>
      </c>
      <c r="E12" s="52"/>
      <c r="F12" s="88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>
      <c r="A13" s="17">
        <f t="shared" si="2"/>
        <v>43133</v>
      </c>
      <c r="B13" s="197" t="str">
        <f>HYPERLINK("https://www.youtube.com/watch?v=jS0zj_dYeBE","Complex Adaptive Systems")</f>
        <v>Complex Adaptive Systems</v>
      </c>
      <c r="C13" s="198" t="s">
        <v>238</v>
      </c>
      <c r="D13" s="198" t="s">
        <v>258</v>
      </c>
      <c r="E13" s="54"/>
      <c r="F13" s="88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</row>
    <row r="14">
      <c r="A14" s="9">
        <f t="shared" si="2"/>
        <v>43136</v>
      </c>
      <c r="B14" s="180" t="s">
        <v>259</v>
      </c>
      <c r="C14" s="180" t="s">
        <v>260</v>
      </c>
      <c r="D14" s="180" t="s">
        <v>261</v>
      </c>
      <c r="E14" s="51"/>
      <c r="F14" s="88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</row>
    <row r="15">
      <c r="A15" s="24">
        <f t="shared" si="2"/>
        <v>43138</v>
      </c>
      <c r="B15" s="199" t="s">
        <v>262</v>
      </c>
      <c r="C15" s="175" t="s">
        <v>263</v>
      </c>
      <c r="D15" s="175" t="s">
        <v>264</v>
      </c>
      <c r="E15" s="52"/>
      <c r="F15" s="88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</row>
    <row r="16">
      <c r="A16" s="17">
        <f t="shared" si="2"/>
        <v>43140</v>
      </c>
      <c r="B16" s="183"/>
      <c r="C16" s="177"/>
      <c r="D16" s="183"/>
      <c r="E16" s="54"/>
      <c r="F16" s="88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</row>
    <row r="17">
      <c r="A17" s="9">
        <f t="shared" si="2"/>
        <v>43143</v>
      </c>
      <c r="B17" s="200" t="s">
        <v>265</v>
      </c>
      <c r="C17" s="180" t="s">
        <v>8</v>
      </c>
      <c r="D17" s="184"/>
      <c r="E17" s="51"/>
      <c r="F17" s="88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</row>
    <row r="18">
      <c r="A18" s="24">
        <f t="shared" si="2"/>
        <v>43145</v>
      </c>
      <c r="B18" s="201"/>
      <c r="C18" s="26"/>
      <c r="D18" s="26"/>
      <c r="E18" s="52"/>
      <c r="F18" s="88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</row>
    <row r="19">
      <c r="A19" s="17">
        <f t="shared" si="2"/>
        <v>43147</v>
      </c>
      <c r="B19" s="178"/>
      <c r="C19" s="177"/>
      <c r="D19" s="178"/>
      <c r="E19" s="55"/>
      <c r="F19" s="88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</row>
    <row r="20">
      <c r="A20" s="9">
        <f t="shared" si="2"/>
        <v>43150</v>
      </c>
      <c r="B20" s="202"/>
      <c r="C20" s="202"/>
      <c r="D20" s="202"/>
      <c r="E20" s="70"/>
      <c r="F20" s="88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</row>
    <row r="21">
      <c r="A21" s="24">
        <f t="shared" si="2"/>
        <v>43152</v>
      </c>
      <c r="B21" s="188" t="s">
        <v>266</v>
      </c>
      <c r="C21" s="26" t="s">
        <v>250</v>
      </c>
      <c r="D21" s="26" t="s">
        <v>251</v>
      </c>
      <c r="E21" s="52"/>
      <c r="F21" s="88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</row>
    <row r="22">
      <c r="A22" s="17">
        <f t="shared" si="2"/>
        <v>43154</v>
      </c>
      <c r="B22" s="178"/>
      <c r="C22" s="178" t="s">
        <v>263</v>
      </c>
      <c r="D22" s="178" t="s">
        <v>264</v>
      </c>
      <c r="E22" s="54"/>
      <c r="F22" s="88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</row>
    <row r="23">
      <c r="A23" s="9">
        <f t="shared" si="2"/>
        <v>43157</v>
      </c>
      <c r="B23" s="184" t="s">
        <v>267</v>
      </c>
      <c r="C23" s="184" t="s">
        <v>268</v>
      </c>
      <c r="D23" s="184" t="s">
        <v>269</v>
      </c>
      <c r="E23" s="51"/>
      <c r="F23" s="88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</row>
    <row r="24">
      <c r="A24" s="24">
        <f t="shared" si="2"/>
        <v>43159</v>
      </c>
      <c r="B24" s="188" t="s">
        <v>270</v>
      </c>
      <c r="C24" s="26" t="s">
        <v>256</v>
      </c>
      <c r="D24" s="26"/>
      <c r="E24" s="52"/>
      <c r="F24" s="88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</row>
    <row r="25">
      <c r="A25" s="17">
        <f t="shared" si="2"/>
        <v>43161</v>
      </c>
      <c r="B25" s="19" t="s">
        <v>271</v>
      </c>
      <c r="C25" s="19" t="s">
        <v>272</v>
      </c>
      <c r="D25" s="19" t="s">
        <v>273</v>
      </c>
      <c r="E25" s="20"/>
      <c r="F25" s="88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</row>
    <row r="26">
      <c r="A26" s="9">
        <f t="shared" si="2"/>
        <v>43164</v>
      </c>
      <c r="B26" s="56"/>
      <c r="C26" s="22" t="s">
        <v>274</v>
      </c>
      <c r="D26" s="22" t="s">
        <v>275</v>
      </c>
      <c r="E26" s="51"/>
      <c r="F26" s="88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</row>
    <row r="27">
      <c r="A27" s="24">
        <f t="shared" si="2"/>
        <v>43166</v>
      </c>
      <c r="B27" s="203" t="str">
        <f>HYPERLINK("https://www.youtube.com/watch?v=-8qIpRRi4cU","Predictably Irrational")</f>
        <v>Predictably Irrational</v>
      </c>
      <c r="C27" s="26" t="s">
        <v>241</v>
      </c>
      <c r="D27" s="26" t="s">
        <v>242</v>
      </c>
      <c r="E27" s="52"/>
      <c r="F27" s="88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</row>
    <row r="28">
      <c r="A28" s="17">
        <f t="shared" si="2"/>
        <v>43168</v>
      </c>
      <c r="B28" s="17"/>
      <c r="C28" s="99" t="s">
        <v>276</v>
      </c>
      <c r="D28" s="99" t="s">
        <v>253</v>
      </c>
      <c r="E28" s="54"/>
      <c r="F28" s="88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</row>
    <row r="29">
      <c r="A29" s="9">
        <f t="shared" si="2"/>
        <v>43171</v>
      </c>
      <c r="B29" s="22" t="s">
        <v>277</v>
      </c>
      <c r="C29" s="22" t="s">
        <v>278</v>
      </c>
      <c r="D29" s="22" t="s">
        <v>279</v>
      </c>
      <c r="E29" s="51"/>
      <c r="F29" s="88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</row>
    <row r="30">
      <c r="A30" s="24">
        <f t="shared" si="2"/>
        <v>43173</v>
      </c>
      <c r="B30" s="204"/>
      <c r="C30" s="26" t="s">
        <v>280</v>
      </c>
      <c r="D30" s="26"/>
      <c r="E30" s="52"/>
      <c r="F30" s="88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</row>
    <row r="31">
      <c r="A31" s="17">
        <f t="shared" si="2"/>
        <v>43175</v>
      </c>
      <c r="B31" s="191" t="s">
        <v>281</v>
      </c>
      <c r="C31" s="19" t="s">
        <v>268</v>
      </c>
      <c r="D31" s="19" t="s">
        <v>269</v>
      </c>
      <c r="E31" s="54"/>
      <c r="F31" s="88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</row>
    <row r="32">
      <c r="A32" s="9">
        <f t="shared" si="2"/>
        <v>43178</v>
      </c>
      <c r="B32" s="192" t="s">
        <v>282</v>
      </c>
      <c r="C32" s="22" t="s">
        <v>252</v>
      </c>
      <c r="D32" s="205" t="s">
        <v>283</v>
      </c>
      <c r="E32" s="51"/>
      <c r="F32" s="88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</row>
    <row r="33">
      <c r="A33" s="24">
        <f t="shared" si="2"/>
        <v>43180</v>
      </c>
      <c r="B33" s="26" t="s">
        <v>284</v>
      </c>
      <c r="C33" s="26" t="s">
        <v>285</v>
      </c>
      <c r="D33" s="33"/>
      <c r="E33" s="52"/>
      <c r="F33" s="88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</row>
    <row r="34">
      <c r="A34" s="17">
        <f t="shared" si="2"/>
        <v>43182</v>
      </c>
      <c r="B34" s="19" t="s">
        <v>286</v>
      </c>
      <c r="C34" s="19" t="s">
        <v>238</v>
      </c>
      <c r="D34" s="19"/>
      <c r="E34" s="71"/>
      <c r="F34" s="88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</row>
    <row r="35">
      <c r="A35" s="9">
        <f t="shared" si="2"/>
        <v>43185</v>
      </c>
      <c r="B35" s="56"/>
      <c r="C35" s="22" t="s">
        <v>287</v>
      </c>
      <c r="D35" s="22" t="s">
        <v>288</v>
      </c>
      <c r="E35" s="51"/>
      <c r="F35" s="88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</row>
    <row r="36">
      <c r="A36" s="24">
        <f t="shared" si="2"/>
        <v>43187</v>
      </c>
      <c r="B36" s="188"/>
      <c r="C36" s="26"/>
      <c r="D36" s="26"/>
      <c r="E36" s="52"/>
      <c r="F36" s="106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</row>
    <row r="37">
      <c r="A37" s="17">
        <f t="shared" si="2"/>
        <v>43189</v>
      </c>
      <c r="B37" s="191" t="s">
        <v>289</v>
      </c>
      <c r="C37" s="19" t="s">
        <v>250</v>
      </c>
      <c r="D37" s="19" t="s">
        <v>251</v>
      </c>
      <c r="E37" s="54"/>
      <c r="F37" s="88"/>
      <c r="G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</row>
    <row r="38">
      <c r="A38" s="9">
        <f t="shared" si="2"/>
        <v>43192</v>
      </c>
      <c r="B38" s="22"/>
      <c r="C38" s="22" t="s">
        <v>241</v>
      </c>
      <c r="D38" s="22" t="s">
        <v>242</v>
      </c>
      <c r="E38" s="51"/>
      <c r="F38" s="88"/>
      <c r="G38" s="53"/>
      <c r="H38" s="107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</row>
    <row r="39">
      <c r="A39" s="24">
        <f t="shared" si="2"/>
        <v>43194</v>
      </c>
      <c r="B39" s="33"/>
      <c r="C39" s="26"/>
      <c r="D39" s="26"/>
      <c r="E39" s="52"/>
      <c r="F39" s="88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</row>
    <row r="40">
      <c r="A40" s="17">
        <f t="shared" si="2"/>
        <v>43196</v>
      </c>
      <c r="B40" s="55"/>
      <c r="C40" s="55"/>
      <c r="D40" s="55"/>
      <c r="E40" s="54"/>
      <c r="F40" s="88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</row>
    <row r="41">
      <c r="A41" s="9">
        <f t="shared" si="2"/>
        <v>43199</v>
      </c>
      <c r="B41" s="56"/>
      <c r="C41" s="22" t="s">
        <v>290</v>
      </c>
      <c r="D41" s="22" t="s">
        <v>291</v>
      </c>
      <c r="E41" s="56"/>
      <c r="F41" s="88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</row>
    <row r="42">
      <c r="A42" s="58">
        <f t="shared" si="2"/>
        <v>43201</v>
      </c>
      <c r="B42" s="33"/>
      <c r="C42" s="33"/>
      <c r="D42" s="33"/>
      <c r="E42" s="58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</row>
    <row r="43">
      <c r="A43" s="206">
        <v>43202.0</v>
      </c>
      <c r="B43" s="207" t="s">
        <v>292</v>
      </c>
      <c r="C43" s="208"/>
      <c r="D43" s="208"/>
      <c r="E43" s="194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</row>
    <row r="44" hidden="1">
      <c r="A44" s="109">
        <f>A40+7</f>
        <v>43203</v>
      </c>
      <c r="B44" s="110" t="s">
        <v>57</v>
      </c>
      <c r="C44" s="111"/>
      <c r="D44" s="111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</row>
  </sheetData>
  <mergeCells count="1">
    <mergeCell ref="F36:G3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1" width="5.63"/>
    <col customWidth="1" min="2" max="2" width="49.0"/>
    <col customWidth="1" min="3" max="3" width="28.63"/>
    <col customWidth="1" hidden="1" min="4" max="4" width="20.75"/>
    <col customWidth="1" hidden="1" min="5" max="5" width="23.75"/>
    <col customWidth="1" min="6" max="6" width="7.25"/>
    <col customWidth="1" min="7" max="7" width="8.5"/>
    <col customWidth="1" min="8" max="8" width="12.5"/>
    <col customWidth="1" min="9" max="9" width="6.75"/>
  </cols>
  <sheetData>
    <row r="1">
      <c r="A1" s="77" t="s">
        <v>58</v>
      </c>
      <c r="B1" s="78" t="s">
        <v>0</v>
      </c>
      <c r="C1" s="209" t="s">
        <v>1</v>
      </c>
      <c r="D1" s="78" t="s">
        <v>2</v>
      </c>
      <c r="E1" s="79" t="s">
        <v>3</v>
      </c>
      <c r="F1" s="80"/>
      <c r="G1" s="81" t="s">
        <v>4</v>
      </c>
      <c r="H1" s="82" t="s">
        <v>5</v>
      </c>
      <c r="I1" s="83" t="s">
        <v>6</v>
      </c>
      <c r="J1" s="84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</row>
    <row r="2">
      <c r="A2" s="86">
        <v>43472.0</v>
      </c>
      <c r="B2" s="87" t="str">
        <f>HYPERLINK("https://www.lds.org/scriptures/bofm/2-ne/2.13-14,26?lang=eng#12","Introductions (2 Nephi 2:13-14,26)")</f>
        <v>Introductions (2 Nephi 2:13-14,26)</v>
      </c>
      <c r="C2" s="210" t="s">
        <v>8</v>
      </c>
      <c r="D2" s="22" t="s">
        <v>9</v>
      </c>
      <c r="E2" s="23"/>
      <c r="F2" s="88"/>
      <c r="H2" s="89"/>
      <c r="I2" s="89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</row>
    <row r="3">
      <c r="A3" s="24">
        <f t="shared" ref="A3:A4" si="1">A2+2</f>
        <v>43474</v>
      </c>
      <c r="B3" s="39" t="s">
        <v>293</v>
      </c>
      <c r="C3" s="211" t="s">
        <v>294</v>
      </c>
      <c r="D3" s="33"/>
      <c r="E3" s="52"/>
      <c r="F3" s="88"/>
      <c r="H3" s="90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>
      <c r="A4" s="17">
        <f t="shared" si="1"/>
        <v>43476</v>
      </c>
      <c r="B4" s="212" t="s">
        <v>295</v>
      </c>
      <c r="C4" s="151" t="s">
        <v>296</v>
      </c>
      <c r="D4" s="91"/>
      <c r="E4" s="20"/>
      <c r="F4" s="88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</row>
    <row r="5">
      <c r="A5" s="9">
        <f t="shared" ref="A5:A43" si="2">A2+7</f>
        <v>43479</v>
      </c>
      <c r="B5" s="113" t="s">
        <v>297</v>
      </c>
      <c r="C5" s="210" t="s">
        <v>298</v>
      </c>
      <c r="D5" s="56"/>
      <c r="E5" s="51"/>
      <c r="F5" s="88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</row>
    <row r="6">
      <c r="A6" s="24">
        <f t="shared" si="2"/>
        <v>43481</v>
      </c>
      <c r="B6" s="213" t="s">
        <v>299</v>
      </c>
      <c r="C6" s="211" t="s">
        <v>300</v>
      </c>
      <c r="D6" s="33"/>
      <c r="E6" s="52"/>
      <c r="F6" s="88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</row>
    <row r="7">
      <c r="A7" s="17">
        <f t="shared" si="2"/>
        <v>43483</v>
      </c>
      <c r="B7" s="38" t="s">
        <v>28</v>
      </c>
      <c r="C7" s="214" t="s">
        <v>301</v>
      </c>
      <c r="D7" s="55"/>
      <c r="E7" s="55"/>
      <c r="F7" s="88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</row>
    <row r="8">
      <c r="A8" s="9">
        <f t="shared" si="2"/>
        <v>43486</v>
      </c>
      <c r="B8" s="103"/>
      <c r="C8" s="166"/>
      <c r="D8" s="95"/>
      <c r="E8" s="70"/>
      <c r="F8" s="88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</row>
    <row r="9">
      <c r="A9" s="24">
        <f t="shared" si="2"/>
        <v>43488</v>
      </c>
      <c r="B9" s="101" t="s">
        <v>302</v>
      </c>
      <c r="C9" s="101" t="s">
        <v>8</v>
      </c>
      <c r="D9" s="101"/>
      <c r="E9" s="52"/>
      <c r="F9" s="88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</row>
    <row r="10">
      <c r="A10" s="17">
        <f t="shared" si="2"/>
        <v>43490</v>
      </c>
      <c r="B10" s="99" t="s">
        <v>303</v>
      </c>
      <c r="C10" s="98" t="s">
        <v>304</v>
      </c>
      <c r="D10" s="17"/>
      <c r="E10" s="54"/>
      <c r="F10" s="88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</row>
    <row r="11">
      <c r="A11" s="9">
        <f t="shared" si="2"/>
        <v>43493</v>
      </c>
      <c r="B11" s="95" t="s">
        <v>305</v>
      </c>
      <c r="C11" s="95" t="s">
        <v>304</v>
      </c>
      <c r="D11" s="100" t="s">
        <v>306</v>
      </c>
      <c r="E11" s="51"/>
      <c r="F11" s="88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>
      <c r="A12" s="24">
        <f t="shared" si="2"/>
        <v>43495</v>
      </c>
      <c r="B12" s="101" t="s">
        <v>307</v>
      </c>
      <c r="C12" s="101" t="s">
        <v>308</v>
      </c>
      <c r="D12" s="97"/>
      <c r="E12" s="52"/>
      <c r="F12" s="88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>
      <c r="A13" s="17">
        <f t="shared" si="2"/>
        <v>43497</v>
      </c>
      <c r="B13" s="98" t="s">
        <v>28</v>
      </c>
      <c r="C13" s="98" t="s">
        <v>309</v>
      </c>
      <c r="D13" s="17"/>
      <c r="E13" s="54"/>
      <c r="F13" s="88"/>
      <c r="G13" s="90" t="s">
        <v>310</v>
      </c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</row>
    <row r="14">
      <c r="A14" s="9">
        <f t="shared" si="2"/>
        <v>43500</v>
      </c>
      <c r="B14" s="215"/>
      <c r="C14" s="100" t="s">
        <v>311</v>
      </c>
      <c r="D14" s="95"/>
      <c r="E14" s="51"/>
      <c r="F14" s="88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</row>
    <row r="15">
      <c r="A15" s="24">
        <f t="shared" si="2"/>
        <v>43502</v>
      </c>
      <c r="B15" s="216" t="s">
        <v>312</v>
      </c>
      <c r="C15" s="101" t="s">
        <v>296</v>
      </c>
      <c r="D15" s="97"/>
      <c r="E15" s="52"/>
      <c r="F15" s="88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</row>
    <row r="16">
      <c r="A16" s="17">
        <f t="shared" si="2"/>
        <v>43504</v>
      </c>
      <c r="B16" s="98" t="s">
        <v>313</v>
      </c>
      <c r="C16" s="98" t="s">
        <v>309</v>
      </c>
      <c r="D16" s="17"/>
      <c r="E16" s="54"/>
      <c r="F16" s="88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</row>
    <row r="17">
      <c r="A17" s="9">
        <f t="shared" si="2"/>
        <v>43507</v>
      </c>
      <c r="B17" s="100"/>
      <c r="C17" s="100" t="s">
        <v>306</v>
      </c>
      <c r="D17" s="104"/>
      <c r="E17" s="51"/>
      <c r="F17" s="88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</row>
    <row r="18">
      <c r="A18" s="24">
        <f t="shared" si="2"/>
        <v>43509</v>
      </c>
      <c r="B18" s="97"/>
      <c r="C18" s="101"/>
      <c r="D18" s="97"/>
      <c r="E18" s="52"/>
      <c r="F18" s="88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</row>
    <row r="19">
      <c r="A19" s="17">
        <f t="shared" si="2"/>
        <v>43511</v>
      </c>
      <c r="B19" s="99"/>
      <c r="C19" s="98"/>
      <c r="D19" s="17"/>
      <c r="E19" s="55"/>
      <c r="F19" s="88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</row>
    <row r="20">
      <c r="A20" s="9">
        <f t="shared" si="2"/>
        <v>43514</v>
      </c>
      <c r="B20" s="166"/>
      <c r="C20" s="166"/>
      <c r="D20" s="9"/>
      <c r="E20" s="70"/>
      <c r="F20" s="88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</row>
    <row r="21">
      <c r="A21" s="24">
        <f t="shared" si="2"/>
        <v>43516</v>
      </c>
      <c r="B21" s="97" t="s">
        <v>267</v>
      </c>
      <c r="C21" s="101" t="s">
        <v>314</v>
      </c>
      <c r="D21" s="24"/>
      <c r="E21" s="52"/>
      <c r="F21" s="88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</row>
    <row r="22">
      <c r="A22" s="17">
        <f t="shared" si="2"/>
        <v>43518</v>
      </c>
      <c r="B22" s="99" t="s">
        <v>315</v>
      </c>
      <c r="C22" s="98" t="s">
        <v>300</v>
      </c>
      <c r="D22" s="17"/>
      <c r="E22" s="54"/>
      <c r="F22" s="88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</row>
    <row r="23">
      <c r="A23" s="9">
        <f t="shared" si="2"/>
        <v>43521</v>
      </c>
      <c r="B23" s="100" t="s">
        <v>316</v>
      </c>
      <c r="C23" s="100" t="s">
        <v>317</v>
      </c>
      <c r="D23" s="9"/>
      <c r="E23" s="51"/>
      <c r="F23" s="88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</row>
    <row r="24">
      <c r="A24" s="24">
        <f t="shared" si="2"/>
        <v>43523</v>
      </c>
      <c r="B24" s="97" t="s">
        <v>318</v>
      </c>
      <c r="C24" s="101" t="s">
        <v>319</v>
      </c>
      <c r="D24" s="26"/>
      <c r="E24" s="52"/>
      <c r="F24" s="88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</row>
    <row r="25">
      <c r="A25" s="17">
        <f t="shared" si="2"/>
        <v>43525</v>
      </c>
      <c r="B25" s="217" t="s">
        <v>320</v>
      </c>
      <c r="C25" s="98" t="s">
        <v>321</v>
      </c>
      <c r="D25" s="19"/>
      <c r="E25" s="20"/>
      <c r="F25" s="88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</row>
    <row r="26">
      <c r="A26" s="9">
        <f t="shared" si="2"/>
        <v>43528</v>
      </c>
      <c r="B26" s="100" t="s">
        <v>322</v>
      </c>
      <c r="C26" s="100" t="s">
        <v>323</v>
      </c>
      <c r="D26" s="22"/>
      <c r="E26" s="51"/>
      <c r="F26" s="88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</row>
    <row r="27">
      <c r="A27" s="24">
        <f t="shared" si="2"/>
        <v>43530</v>
      </c>
      <c r="B27" s="97"/>
      <c r="C27" s="101"/>
      <c r="D27" s="26"/>
      <c r="E27" s="52"/>
      <c r="F27" s="88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</row>
    <row r="28">
      <c r="A28" s="17">
        <f t="shared" si="2"/>
        <v>43532</v>
      </c>
      <c r="B28" s="99" t="s">
        <v>324</v>
      </c>
      <c r="C28" s="98" t="s">
        <v>325</v>
      </c>
      <c r="D28" s="19"/>
      <c r="E28" s="54"/>
      <c r="F28" s="88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</row>
    <row r="29">
      <c r="A29" s="9">
        <f t="shared" si="2"/>
        <v>43535</v>
      </c>
      <c r="B29" s="95" t="s">
        <v>326</v>
      </c>
      <c r="C29" s="100" t="s">
        <v>304</v>
      </c>
      <c r="D29" s="22"/>
      <c r="E29" s="51"/>
      <c r="F29" s="88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</row>
    <row r="30">
      <c r="A30" s="24">
        <f t="shared" si="2"/>
        <v>43537</v>
      </c>
      <c r="B30" s="97" t="s">
        <v>327</v>
      </c>
      <c r="C30" s="101" t="s">
        <v>328</v>
      </c>
      <c r="D30" s="26"/>
      <c r="E30" s="52"/>
      <c r="F30" s="88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</row>
    <row r="31">
      <c r="A31" s="17">
        <f t="shared" si="2"/>
        <v>43539</v>
      </c>
      <c r="B31" s="99"/>
      <c r="C31" s="98"/>
      <c r="D31" s="19"/>
      <c r="E31" s="54"/>
      <c r="F31" s="88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</row>
    <row r="32">
      <c r="A32" s="9">
        <f t="shared" si="2"/>
        <v>43542</v>
      </c>
      <c r="B32" s="100" t="s">
        <v>329</v>
      </c>
      <c r="C32" s="100" t="s">
        <v>323</v>
      </c>
      <c r="D32" s="56"/>
      <c r="E32" s="51"/>
      <c r="F32" s="88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</row>
    <row r="33">
      <c r="A33" s="24">
        <f t="shared" si="2"/>
        <v>43544</v>
      </c>
      <c r="B33" s="97"/>
      <c r="C33" s="101"/>
      <c r="D33" s="70"/>
      <c r="E33" s="52"/>
      <c r="F33" s="88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</row>
    <row r="34">
      <c r="A34" s="17">
        <f t="shared" si="2"/>
        <v>43546</v>
      </c>
      <c r="B34" s="99"/>
      <c r="C34" s="98"/>
      <c r="D34" s="91"/>
      <c r="E34" s="71"/>
      <c r="F34" s="88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</row>
    <row r="35">
      <c r="A35" s="9">
        <f t="shared" si="2"/>
        <v>43549</v>
      </c>
      <c r="B35" s="100" t="s">
        <v>330</v>
      </c>
      <c r="C35" s="100" t="s">
        <v>317</v>
      </c>
      <c r="D35" s="22"/>
      <c r="E35" s="51"/>
      <c r="F35" s="88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</row>
    <row r="36">
      <c r="A36" s="24">
        <f t="shared" si="2"/>
        <v>43551</v>
      </c>
      <c r="B36" s="97"/>
      <c r="C36" s="101" t="s">
        <v>8</v>
      </c>
      <c r="D36" s="26"/>
      <c r="E36" s="52"/>
      <c r="F36" s="106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</row>
    <row r="37">
      <c r="A37" s="17">
        <f t="shared" si="2"/>
        <v>43553</v>
      </c>
      <c r="B37" s="99"/>
      <c r="C37" s="98" t="s">
        <v>196</v>
      </c>
      <c r="D37" s="19"/>
      <c r="E37" s="54"/>
      <c r="F37" s="88"/>
      <c r="G37" s="53"/>
      <c r="H37" s="107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</row>
    <row r="38">
      <c r="A38" s="9">
        <f t="shared" si="2"/>
        <v>43556</v>
      </c>
      <c r="B38" s="100"/>
      <c r="C38" s="100"/>
      <c r="D38" s="22"/>
      <c r="E38" s="51"/>
      <c r="F38" s="88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</row>
    <row r="39">
      <c r="A39" s="24">
        <f t="shared" si="2"/>
        <v>43558</v>
      </c>
      <c r="B39" s="97" t="s">
        <v>28</v>
      </c>
      <c r="C39" s="101" t="s">
        <v>331</v>
      </c>
      <c r="D39" s="26"/>
      <c r="E39" s="52"/>
      <c r="F39" s="88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</row>
    <row r="40">
      <c r="A40" s="17">
        <f t="shared" si="2"/>
        <v>43560</v>
      </c>
      <c r="B40" s="99"/>
      <c r="C40" s="98"/>
      <c r="D40" s="19"/>
      <c r="E40" s="54"/>
      <c r="F40" s="88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</row>
    <row r="41">
      <c r="A41" s="9">
        <f t="shared" si="2"/>
        <v>43563</v>
      </c>
      <c r="B41" s="100"/>
      <c r="C41" s="100"/>
      <c r="D41" s="56"/>
      <c r="E41" s="56"/>
      <c r="F41" s="88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</row>
    <row r="42">
      <c r="A42" s="24">
        <f t="shared" si="2"/>
        <v>43565</v>
      </c>
      <c r="B42" s="97"/>
      <c r="C42" s="101"/>
      <c r="D42" s="26"/>
      <c r="E42" s="58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</row>
    <row r="43">
      <c r="A43" s="17">
        <f t="shared" si="2"/>
        <v>43567</v>
      </c>
      <c r="B43" s="99" t="s">
        <v>57</v>
      </c>
      <c r="C43" s="98"/>
      <c r="D43" s="218"/>
      <c r="E43" s="194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</row>
  </sheetData>
  <mergeCells count="1">
    <mergeCell ref="F36:G36"/>
  </mergeCell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75"/>
  <cols>
    <col customWidth="1" min="1" max="1" width="5.63"/>
    <col customWidth="1" min="2" max="2" width="49.0"/>
    <col customWidth="1" min="3" max="3" width="28.63"/>
    <col customWidth="1" hidden="1" min="4" max="4" width="20.75"/>
    <col customWidth="1" hidden="1" min="5" max="5" width="23.75"/>
    <col customWidth="1" min="6" max="6" width="7.25"/>
    <col customWidth="1" min="7" max="7" width="8.5"/>
    <col customWidth="1" min="8" max="8" width="12.5"/>
    <col customWidth="1" min="9" max="9" width="6.75"/>
  </cols>
  <sheetData>
    <row r="1">
      <c r="A1" s="77" t="s">
        <v>58</v>
      </c>
      <c r="B1" s="78" t="s">
        <v>0</v>
      </c>
      <c r="C1" s="209" t="s">
        <v>1</v>
      </c>
      <c r="D1" s="78" t="s">
        <v>2</v>
      </c>
      <c r="E1" s="79" t="s">
        <v>3</v>
      </c>
      <c r="F1" s="80"/>
      <c r="G1" s="81" t="s">
        <v>4</v>
      </c>
      <c r="H1" s="82" t="s">
        <v>5</v>
      </c>
      <c r="I1" s="83" t="s">
        <v>6</v>
      </c>
      <c r="J1" s="84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</row>
    <row r="2">
      <c r="A2" s="86">
        <v>43577.0</v>
      </c>
      <c r="B2" s="87" t="str">
        <f>HYPERLINK("https://www.lds.org/scriptures/bofm/2-ne/2.13-14,26?lang=eng#12","Introductions (2 Nephi 2:13-14,26)")</f>
        <v>Introductions (2 Nephi 2:13-14,26)</v>
      </c>
      <c r="C2" s="210" t="s">
        <v>8</v>
      </c>
      <c r="D2" s="22" t="s">
        <v>9</v>
      </c>
      <c r="E2" s="23"/>
      <c r="F2" s="88"/>
      <c r="H2" s="89"/>
      <c r="I2" s="89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</row>
    <row r="3">
      <c r="A3" s="24">
        <f t="shared" ref="A3:A4" si="1">A2+2</f>
        <v>43579</v>
      </c>
      <c r="B3" s="39" t="s">
        <v>28</v>
      </c>
      <c r="C3" s="211" t="s">
        <v>332</v>
      </c>
      <c r="D3" s="33"/>
      <c r="E3" s="52"/>
      <c r="F3" s="88"/>
      <c r="H3" s="90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>
      <c r="A4" s="17">
        <f t="shared" si="1"/>
        <v>43581</v>
      </c>
      <c r="B4" s="212" t="s">
        <v>189</v>
      </c>
      <c r="C4" s="151" t="s">
        <v>333</v>
      </c>
      <c r="D4" s="91"/>
      <c r="E4" s="20"/>
      <c r="F4" s="88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</row>
    <row r="5">
      <c r="A5" s="9">
        <f t="shared" ref="A5:A41" si="2">A2+7</f>
        <v>43584</v>
      </c>
      <c r="B5" s="113" t="s">
        <v>334</v>
      </c>
      <c r="C5" s="210" t="s">
        <v>335</v>
      </c>
      <c r="D5" s="56"/>
      <c r="E5" s="51"/>
      <c r="F5" s="88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</row>
    <row r="6">
      <c r="A6" s="24">
        <f t="shared" si="2"/>
        <v>43586</v>
      </c>
      <c r="B6" s="213" t="s">
        <v>28</v>
      </c>
      <c r="C6" s="211" t="s">
        <v>336</v>
      </c>
      <c r="D6" s="33"/>
      <c r="E6" s="52"/>
      <c r="F6" s="88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</row>
    <row r="7">
      <c r="A7" s="17">
        <f t="shared" si="2"/>
        <v>43588</v>
      </c>
      <c r="B7" s="38" t="s">
        <v>28</v>
      </c>
      <c r="C7" s="214" t="s">
        <v>337</v>
      </c>
      <c r="D7" s="55"/>
      <c r="E7" s="55"/>
      <c r="F7" s="88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</row>
    <row r="8">
      <c r="A8" s="9">
        <f t="shared" si="2"/>
        <v>43591</v>
      </c>
      <c r="B8" s="113" t="s">
        <v>338</v>
      </c>
      <c r="C8" s="210" t="s">
        <v>339</v>
      </c>
      <c r="D8" s="95"/>
      <c r="E8" s="70"/>
      <c r="F8" s="88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</row>
    <row r="9">
      <c r="A9" s="24">
        <f t="shared" si="2"/>
        <v>43593</v>
      </c>
      <c r="B9" s="101" t="s">
        <v>340</v>
      </c>
      <c r="C9" s="101" t="s">
        <v>341</v>
      </c>
      <c r="D9" s="101"/>
      <c r="E9" s="52"/>
      <c r="F9" s="88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</row>
    <row r="10">
      <c r="A10" s="17">
        <f t="shared" si="2"/>
        <v>43595</v>
      </c>
      <c r="B10" s="99"/>
      <c r="C10" s="98"/>
      <c r="D10" s="17"/>
      <c r="E10" s="54"/>
      <c r="F10" s="88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</row>
    <row r="11">
      <c r="A11" s="9">
        <f t="shared" si="2"/>
        <v>43598</v>
      </c>
      <c r="B11" s="95"/>
      <c r="C11" s="95" t="s">
        <v>335</v>
      </c>
      <c r="D11" s="100" t="s">
        <v>306</v>
      </c>
      <c r="E11" s="51"/>
      <c r="F11" s="88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>
      <c r="A12" s="24">
        <f t="shared" si="2"/>
        <v>43600</v>
      </c>
      <c r="B12" s="101"/>
      <c r="C12" s="101" t="s">
        <v>342</v>
      </c>
      <c r="D12" s="97"/>
      <c r="E12" s="52"/>
      <c r="F12" s="88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>
      <c r="A13" s="17">
        <f t="shared" si="2"/>
        <v>43602</v>
      </c>
      <c r="B13" s="98"/>
      <c r="C13" s="98" t="s">
        <v>343</v>
      </c>
      <c r="D13" s="17"/>
      <c r="E13" s="54"/>
      <c r="F13" s="88"/>
      <c r="G13" s="90" t="s">
        <v>310</v>
      </c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</row>
    <row r="14">
      <c r="A14" s="9">
        <f t="shared" si="2"/>
        <v>43605</v>
      </c>
      <c r="B14" s="215" t="s">
        <v>344</v>
      </c>
      <c r="C14" s="100" t="s">
        <v>345</v>
      </c>
      <c r="D14" s="95"/>
      <c r="E14" s="51"/>
      <c r="F14" s="88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</row>
    <row r="15">
      <c r="A15" s="24">
        <f t="shared" si="2"/>
        <v>43607</v>
      </c>
      <c r="B15" s="216" t="s">
        <v>28</v>
      </c>
      <c r="C15" s="101" t="s">
        <v>346</v>
      </c>
      <c r="D15" s="97"/>
      <c r="E15" s="52"/>
      <c r="F15" s="88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</row>
    <row r="16">
      <c r="A16" s="17">
        <f t="shared" si="2"/>
        <v>43609</v>
      </c>
      <c r="B16" s="98" t="s">
        <v>28</v>
      </c>
      <c r="C16" s="98" t="s">
        <v>347</v>
      </c>
      <c r="D16" s="17"/>
      <c r="E16" s="54"/>
      <c r="F16" s="88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</row>
    <row r="17">
      <c r="A17" s="9">
        <f t="shared" si="2"/>
        <v>43612</v>
      </c>
      <c r="B17" s="166"/>
      <c r="C17" s="166"/>
      <c r="D17" s="104"/>
      <c r="E17" s="51"/>
      <c r="F17" s="88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</row>
    <row r="18">
      <c r="A18" s="24">
        <f t="shared" si="2"/>
        <v>43614</v>
      </c>
      <c r="B18" s="97" t="s">
        <v>348</v>
      </c>
      <c r="C18" s="101" t="s">
        <v>339</v>
      </c>
      <c r="D18" s="97"/>
      <c r="E18" s="52"/>
      <c r="F18" s="88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</row>
    <row r="19">
      <c r="A19" s="17">
        <f t="shared" si="2"/>
        <v>43616</v>
      </c>
      <c r="B19" s="99" t="s">
        <v>349</v>
      </c>
      <c r="C19" s="98" t="s">
        <v>350</v>
      </c>
      <c r="D19" s="17"/>
      <c r="E19" s="55"/>
      <c r="F19" s="88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</row>
    <row r="20">
      <c r="A20" s="9">
        <f t="shared" si="2"/>
        <v>43619</v>
      </c>
      <c r="B20" s="113" t="s">
        <v>351</v>
      </c>
      <c r="C20" s="210" t="s">
        <v>350</v>
      </c>
      <c r="D20" s="9"/>
      <c r="E20" s="70"/>
      <c r="F20" s="88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</row>
    <row r="21">
      <c r="A21" s="24">
        <f t="shared" si="2"/>
        <v>43621</v>
      </c>
      <c r="B21" s="101" t="s">
        <v>28</v>
      </c>
      <c r="C21" s="101" t="s">
        <v>346</v>
      </c>
      <c r="D21" s="24"/>
      <c r="E21" s="52"/>
      <c r="F21" s="88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</row>
    <row r="22">
      <c r="A22" s="17">
        <f t="shared" si="2"/>
        <v>43623</v>
      </c>
      <c r="B22" s="98" t="s">
        <v>28</v>
      </c>
      <c r="C22" s="98" t="s">
        <v>347</v>
      </c>
      <c r="D22" s="17"/>
      <c r="E22" s="54"/>
      <c r="F22" s="88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</row>
    <row r="23">
      <c r="A23" s="9">
        <f t="shared" si="2"/>
        <v>43626</v>
      </c>
      <c r="B23" s="100" t="s">
        <v>352</v>
      </c>
      <c r="C23" s="100" t="s">
        <v>345</v>
      </c>
      <c r="D23" s="9"/>
      <c r="E23" s="51"/>
      <c r="F23" s="88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</row>
    <row r="24">
      <c r="A24" s="24">
        <f t="shared" si="2"/>
        <v>43628</v>
      </c>
      <c r="B24" s="101" t="s">
        <v>28</v>
      </c>
      <c r="C24" s="101" t="s">
        <v>347</v>
      </c>
      <c r="D24" s="26"/>
      <c r="E24" s="52"/>
      <c r="F24" s="88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</row>
    <row r="25">
      <c r="A25" s="17">
        <f t="shared" si="2"/>
        <v>43630</v>
      </c>
      <c r="B25" s="217" t="s">
        <v>28</v>
      </c>
      <c r="C25" s="98" t="s">
        <v>341</v>
      </c>
      <c r="D25" s="19"/>
      <c r="E25" s="20"/>
      <c r="F25" s="88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</row>
    <row r="26">
      <c r="A26" s="9">
        <f t="shared" si="2"/>
        <v>43633</v>
      </c>
      <c r="B26" s="100" t="s">
        <v>353</v>
      </c>
      <c r="C26" s="100" t="s">
        <v>354</v>
      </c>
      <c r="D26" s="22"/>
      <c r="E26" s="51"/>
      <c r="F26" s="88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</row>
    <row r="27">
      <c r="A27" s="24">
        <f t="shared" si="2"/>
        <v>43635</v>
      </c>
      <c r="B27" s="97" t="s">
        <v>355</v>
      </c>
      <c r="C27" s="101" t="s">
        <v>341</v>
      </c>
      <c r="D27" s="26"/>
      <c r="E27" s="52"/>
      <c r="F27" s="88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</row>
    <row r="28">
      <c r="A28" s="17">
        <f t="shared" si="2"/>
        <v>43637</v>
      </c>
      <c r="B28" s="99"/>
      <c r="C28" s="98"/>
      <c r="D28" s="19"/>
      <c r="E28" s="54"/>
      <c r="F28" s="88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</row>
    <row r="29">
      <c r="A29" s="9">
        <f t="shared" si="2"/>
        <v>43640</v>
      </c>
      <c r="B29" s="100" t="s">
        <v>356</v>
      </c>
      <c r="C29" s="100" t="s">
        <v>357</v>
      </c>
      <c r="D29" s="22"/>
      <c r="E29" s="51"/>
      <c r="F29" s="88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</row>
    <row r="30">
      <c r="A30" s="24">
        <f t="shared" si="2"/>
        <v>43642</v>
      </c>
      <c r="B30" s="97"/>
      <c r="C30" s="101"/>
      <c r="D30" s="26"/>
      <c r="E30" s="52"/>
      <c r="F30" s="88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</row>
    <row r="31">
      <c r="A31" s="17">
        <f t="shared" si="2"/>
        <v>43644</v>
      </c>
      <c r="B31" s="99"/>
      <c r="C31" s="98" t="s">
        <v>358</v>
      </c>
      <c r="D31" s="19"/>
      <c r="E31" s="54"/>
      <c r="F31" s="88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</row>
    <row r="32">
      <c r="A32" s="9">
        <f t="shared" si="2"/>
        <v>43647</v>
      </c>
      <c r="B32" s="100"/>
      <c r="C32" s="100"/>
      <c r="D32" s="56"/>
      <c r="E32" s="51"/>
      <c r="F32" s="88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</row>
    <row r="33">
      <c r="A33" s="24">
        <f t="shared" si="2"/>
        <v>43649</v>
      </c>
      <c r="B33" s="97"/>
      <c r="C33" s="101"/>
      <c r="D33" s="70"/>
      <c r="E33" s="52"/>
      <c r="F33" s="88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</row>
    <row r="34">
      <c r="A34" s="17">
        <f t="shared" si="2"/>
        <v>43651</v>
      </c>
      <c r="B34" s="99"/>
      <c r="C34" s="98" t="s">
        <v>359</v>
      </c>
      <c r="D34" s="91"/>
      <c r="E34" s="71"/>
      <c r="F34" s="88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</row>
    <row r="35">
      <c r="A35" s="9">
        <f t="shared" si="2"/>
        <v>43654</v>
      </c>
      <c r="B35" s="219" t="str">
        <f>hyperlink("https://m.youtube.com/watch?v=UNQhuFL6CWg","Why: Resiliency")</f>
        <v>Why: Resiliency</v>
      </c>
      <c r="C35" s="100" t="s">
        <v>8</v>
      </c>
      <c r="D35" s="22"/>
      <c r="E35" s="51"/>
      <c r="F35" s="88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</row>
    <row r="36">
      <c r="A36" s="24">
        <f t="shared" si="2"/>
        <v>43656</v>
      </c>
      <c r="B36" s="97"/>
      <c r="C36" s="101" t="s">
        <v>360</v>
      </c>
      <c r="D36" s="26"/>
      <c r="E36" s="52"/>
      <c r="F36" s="106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</row>
    <row r="37">
      <c r="A37" s="17">
        <f t="shared" si="2"/>
        <v>43658</v>
      </c>
      <c r="B37" s="99"/>
      <c r="C37" s="98"/>
      <c r="D37" s="19"/>
      <c r="E37" s="54"/>
      <c r="F37" s="88"/>
      <c r="G37" s="53"/>
      <c r="H37" s="107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</row>
    <row r="38">
      <c r="A38" s="9">
        <f t="shared" si="2"/>
        <v>43661</v>
      </c>
      <c r="B38" s="100"/>
      <c r="C38" s="100"/>
      <c r="D38" s="22"/>
      <c r="E38" s="51"/>
      <c r="F38" s="88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</row>
    <row r="39">
      <c r="A39" s="24">
        <f t="shared" si="2"/>
        <v>43663</v>
      </c>
      <c r="B39" s="97"/>
      <c r="C39" s="101"/>
      <c r="D39" s="26"/>
      <c r="E39" s="52"/>
      <c r="F39" s="88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</row>
    <row r="40">
      <c r="A40" s="17">
        <f t="shared" si="2"/>
        <v>43665</v>
      </c>
      <c r="B40" s="99"/>
      <c r="C40" s="98"/>
      <c r="D40" s="19"/>
      <c r="E40" s="54"/>
      <c r="F40" s="88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</row>
    <row r="41">
      <c r="A41" s="9">
        <f t="shared" si="2"/>
        <v>43668</v>
      </c>
      <c r="B41" s="100" t="s">
        <v>57</v>
      </c>
      <c r="C41" s="100"/>
      <c r="D41" s="56"/>
      <c r="E41" s="56"/>
      <c r="F41" s="88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</row>
  </sheetData>
  <mergeCells count="1">
    <mergeCell ref="F36:G36"/>
  </mergeCells>
  <drawing r:id="rId2"/>
  <legacyDrawing r:id="rId3"/>
</worksheet>
</file>