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029"/>
  <workbookPr/>
  <mc:AlternateContent xmlns:mc="http://schemas.openxmlformats.org/markup-compatibility/2006">
    <mc:Choice Requires="x15">
      <x15ac:absPath xmlns:x15ac="http://schemas.microsoft.com/office/spreadsheetml/2010/11/ac" url="F:\Karen\Dropbox\Dissertation\Goldenrod Data\Leaf Area Data\"/>
    </mc:Choice>
  </mc:AlternateContent>
  <xr:revisionPtr revIDLastSave="0" documentId="8_{A38164CB-D299-4B0F-9180-B1FC98D2A66E}" xr6:coauthVersionLast="28" xr6:coauthVersionMax="28" xr10:uidLastSave="{00000000-0000-0000-0000-000000000000}"/>
  <bookViews>
    <workbookView xWindow="0" yWindow="0" windowWidth="23040" windowHeight="9390" firstSheet="4" activeTab="9" xr2:uid="{00000000-000D-0000-FFFF-FFFF00000000}"/>
  </bookViews>
  <sheets>
    <sheet name="Plant 1-RP3E" sheetId="1" r:id="rId1"/>
    <sheet name="Plant2-RP3E2" sheetId="2" r:id="rId2"/>
    <sheet name="Plant 3-RP3N" sheetId="3" r:id="rId3"/>
    <sheet name="Combine Data for Modeling Leafs" sheetId="12" r:id="rId4"/>
    <sheet name="Plant 4-RP3S" sheetId="4" r:id="rId5"/>
    <sheet name="Plant 5-RP#" sheetId="5" r:id="rId6"/>
    <sheet name="Plant6-RP3" sheetId="6" r:id="rId7"/>
    <sheet name="Plant 7-RP1W" sheetId="7" r:id="rId8"/>
    <sheet name="Plant 8-RP1S" sheetId="8" r:id="rId9"/>
    <sheet name="Latex Data Format" sheetId="13" r:id="rId10"/>
    <sheet name="Plant 9-RP2W" sheetId="9" r:id="rId11"/>
    <sheet name="Plant 10-RP2W" sheetId="10" r:id="rId12"/>
    <sheet name="Plant 11-RP2S" sheetId="11" r:id="rId1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L22" i="13" l="1"/>
  <c r="BL23" i="13"/>
  <c r="BL24" i="13"/>
  <c r="BL25" i="13"/>
  <c r="BL26" i="13"/>
  <c r="BL27" i="13"/>
  <c r="BL28" i="13"/>
  <c r="BL29" i="13"/>
  <c r="BL30" i="13"/>
  <c r="BL31" i="13"/>
  <c r="BL32" i="13"/>
  <c r="BL34" i="13"/>
  <c r="BL35" i="13"/>
  <c r="BL36" i="13"/>
  <c r="BL38" i="13"/>
  <c r="BL40" i="13"/>
  <c r="BL41" i="13"/>
  <c r="BL42" i="13"/>
  <c r="BL43" i="13"/>
  <c r="BL44" i="13"/>
  <c r="BL45" i="13"/>
  <c r="BL47" i="13"/>
  <c r="BL48" i="13"/>
  <c r="BL49" i="13"/>
  <c r="BL50" i="13"/>
  <c r="BL51" i="13"/>
  <c r="BL52" i="13"/>
  <c r="BL53" i="13"/>
  <c r="BL54" i="13"/>
  <c r="BL55" i="13"/>
  <c r="BL56" i="13"/>
  <c r="BL57" i="13"/>
  <c r="BL58" i="13"/>
  <c r="BL59" i="13"/>
  <c r="BL60" i="13"/>
  <c r="BL61" i="13"/>
  <c r="BL63" i="13"/>
  <c r="BL64" i="13"/>
  <c r="BL65" i="13"/>
  <c r="BL66" i="13"/>
  <c r="BL67" i="13"/>
  <c r="BL68" i="13"/>
  <c r="BL69" i="13"/>
  <c r="BL70" i="13"/>
  <c r="BL71" i="13"/>
  <c r="BL73" i="13"/>
  <c r="BL74" i="13"/>
  <c r="BL75" i="13"/>
  <c r="BL76" i="13"/>
  <c r="BL77" i="13"/>
  <c r="BL78" i="13"/>
  <c r="BL79" i="13"/>
  <c r="BL80" i="13"/>
  <c r="BL81" i="13"/>
  <c r="BL82" i="13"/>
  <c r="BL83" i="13"/>
  <c r="BL84" i="13"/>
  <c r="BL85" i="13"/>
  <c r="BL86" i="13"/>
  <c r="BL87" i="13"/>
  <c r="BL88" i="13"/>
  <c r="BL89" i="13"/>
  <c r="BL90" i="13"/>
  <c r="BL91" i="13"/>
  <c r="BL93" i="13"/>
  <c r="BL94" i="13"/>
  <c r="BL95" i="13"/>
  <c r="BL96" i="13"/>
  <c r="BL97" i="13"/>
  <c r="BL98" i="13"/>
  <c r="BL99" i="13"/>
  <c r="BL102" i="13"/>
  <c r="BL103" i="13"/>
  <c r="BL104" i="13"/>
  <c r="BL105" i="13"/>
  <c r="BL106" i="13"/>
  <c r="BL107" i="13"/>
  <c r="BL108" i="13"/>
  <c r="BL109" i="13"/>
  <c r="BL110" i="13"/>
  <c r="BL111" i="13"/>
  <c r="BL112" i="13"/>
  <c r="BL113" i="13"/>
  <c r="BL114" i="13"/>
  <c r="BA8" i="13"/>
  <c r="BA9" i="13"/>
  <c r="BA10" i="13"/>
  <c r="BA11" i="13"/>
  <c r="BA12" i="13"/>
  <c r="BA13" i="13"/>
  <c r="BA14" i="13"/>
  <c r="BA15" i="13"/>
  <c r="BA16" i="13"/>
  <c r="BA17" i="13"/>
  <c r="BA20" i="13"/>
  <c r="BA21" i="13"/>
  <c r="BA22" i="13"/>
  <c r="BA24" i="13"/>
  <c r="BA25" i="13"/>
  <c r="BA26" i="13"/>
  <c r="BA27" i="13"/>
  <c r="BA28" i="13"/>
  <c r="BA29" i="13"/>
  <c r="BA30" i="13"/>
  <c r="BA31" i="13"/>
  <c r="BA32" i="13"/>
  <c r="BA33" i="13"/>
  <c r="BA34" i="13"/>
  <c r="BA35" i="13"/>
  <c r="BA36" i="13"/>
  <c r="BA37" i="13"/>
  <c r="BA38" i="13"/>
  <c r="BA39" i="13"/>
  <c r="BA40" i="13"/>
  <c r="BA41" i="13"/>
  <c r="BA42" i="13"/>
  <c r="BA43" i="13"/>
  <c r="BA44" i="13"/>
  <c r="BA45" i="13"/>
  <c r="BA46" i="13"/>
  <c r="BA47" i="13"/>
  <c r="BA48" i="13"/>
  <c r="BA49" i="13"/>
  <c r="BA50" i="13"/>
  <c r="BA51" i="13"/>
  <c r="BA52" i="13"/>
  <c r="BA53" i="13"/>
  <c r="BA54" i="13"/>
  <c r="BA55" i="13"/>
  <c r="BA56" i="13"/>
  <c r="AP7" i="13"/>
  <c r="AP10" i="13"/>
  <c r="AP11" i="13"/>
  <c r="AP13" i="13"/>
  <c r="AP14" i="13"/>
  <c r="AP15" i="13"/>
  <c r="AP16" i="13"/>
  <c r="AP17" i="13"/>
  <c r="AP18" i="13"/>
  <c r="AP19" i="13"/>
  <c r="AP20" i="13"/>
  <c r="AP21" i="13"/>
  <c r="AP22" i="13"/>
  <c r="AP23" i="13"/>
  <c r="AE17" i="13"/>
  <c r="AE18" i="13"/>
  <c r="AE20" i="13"/>
  <c r="AE23" i="13"/>
  <c r="AE24" i="13"/>
  <c r="AE25" i="13"/>
  <c r="AE26" i="13"/>
  <c r="AE27" i="13"/>
  <c r="AE28" i="13"/>
  <c r="AE29" i="13"/>
  <c r="AE30" i="13"/>
  <c r="AE31" i="13"/>
  <c r="AE32" i="13"/>
  <c r="AE33" i="13"/>
  <c r="AE34" i="13"/>
  <c r="AE35" i="13"/>
  <c r="AE36" i="13"/>
  <c r="AE37" i="13"/>
  <c r="AE38" i="13"/>
  <c r="AE39" i="13"/>
  <c r="AE40" i="13"/>
  <c r="AE41" i="13"/>
  <c r="AE42" i="13"/>
  <c r="AE43" i="13"/>
  <c r="AE44" i="13"/>
  <c r="AE45" i="13"/>
  <c r="AE46" i="13"/>
  <c r="AE47" i="13"/>
  <c r="AE48" i="13"/>
  <c r="AE49" i="13"/>
  <c r="AE50" i="13"/>
  <c r="AE51" i="13"/>
  <c r="AE52" i="13"/>
  <c r="AE53" i="13"/>
  <c r="AE54" i="13"/>
  <c r="AE55" i="13"/>
  <c r="AE56" i="13"/>
  <c r="AE57" i="13"/>
  <c r="AE58" i="13"/>
  <c r="AE59" i="13"/>
  <c r="AE60" i="13"/>
  <c r="AE61" i="13"/>
  <c r="AE62" i="13"/>
  <c r="AE63" i="13"/>
  <c r="AE64" i="13"/>
  <c r="AE65" i="13"/>
  <c r="AE66" i="13"/>
  <c r="AE67" i="13"/>
  <c r="AE68" i="13"/>
  <c r="AE69" i="13"/>
  <c r="AE70" i="13"/>
  <c r="AE71" i="13"/>
  <c r="AE72" i="13"/>
  <c r="AE73" i="13"/>
  <c r="AE74" i="13"/>
  <c r="AE75" i="13"/>
  <c r="AE76" i="13"/>
  <c r="AE77" i="13"/>
  <c r="AE78" i="13"/>
  <c r="AE79" i="13"/>
  <c r="AE80" i="13"/>
  <c r="AE81" i="13"/>
  <c r="AE82" i="13"/>
  <c r="AE83" i="13"/>
  <c r="AE84" i="13"/>
  <c r="AE85" i="13"/>
  <c r="AE86" i="13"/>
  <c r="AE87" i="13"/>
  <c r="AE88" i="13"/>
  <c r="AE89" i="13"/>
  <c r="AE90" i="13"/>
  <c r="AE91" i="13"/>
  <c r="AE92" i="13"/>
  <c r="AE93" i="13"/>
  <c r="AE94" i="13"/>
  <c r="AE95" i="13"/>
  <c r="AE96" i="13"/>
  <c r="AE97" i="13"/>
  <c r="AE98" i="13"/>
  <c r="AE99" i="13"/>
  <c r="AE100" i="13"/>
  <c r="AE101" i="13"/>
  <c r="AE102" i="13"/>
  <c r="AE103" i="13"/>
  <c r="T4" i="13"/>
  <c r="T5" i="13"/>
  <c r="T6" i="13"/>
  <c r="T7" i="13"/>
  <c r="T8" i="13"/>
  <c r="T9" i="13"/>
  <c r="T10" i="13"/>
  <c r="T11" i="13"/>
  <c r="T12" i="13"/>
  <c r="T13" i="13"/>
  <c r="T14" i="13"/>
  <c r="BF70" i="13"/>
  <c r="BF65" i="13"/>
  <c r="BF62" i="13"/>
  <c r="BL62" i="13" s="1"/>
  <c r="BF54" i="13"/>
  <c r="BF52" i="13"/>
  <c r="BF49" i="13"/>
  <c r="BA82" i="13"/>
  <c r="BA81" i="13"/>
  <c r="BA80" i="13"/>
  <c r="BA79" i="13"/>
  <c r="BA78" i="13"/>
  <c r="BA77" i="13"/>
  <c r="BA76" i="13"/>
  <c r="BA75" i="13"/>
  <c r="BA74" i="13"/>
  <c r="BA73" i="13"/>
  <c r="BA72" i="13"/>
  <c r="BA71" i="13"/>
  <c r="BA70" i="13"/>
  <c r="BA69" i="13"/>
  <c r="BA68" i="13"/>
  <c r="BA67" i="13"/>
  <c r="BA66" i="13"/>
  <c r="BA65" i="13"/>
  <c r="BA64" i="13"/>
  <c r="BA63" i="13"/>
  <c r="BA62" i="13"/>
  <c r="BA61" i="13"/>
  <c r="BA60" i="13"/>
  <c r="BA59" i="13"/>
  <c r="BA58" i="13"/>
  <c r="BA57" i="13"/>
  <c r="AP39" i="13"/>
  <c r="AH39" i="13"/>
  <c r="AP38" i="13"/>
  <c r="AH38" i="13"/>
  <c r="AP37" i="13"/>
  <c r="AH37" i="13"/>
  <c r="AP36" i="13"/>
  <c r="AH36" i="13"/>
  <c r="AP35" i="13"/>
  <c r="AH35" i="13"/>
  <c r="AP34" i="13"/>
  <c r="AP33" i="13"/>
  <c r="AP32" i="13"/>
  <c r="AP31" i="13"/>
  <c r="AP30" i="13"/>
  <c r="AP29" i="13"/>
  <c r="AP28" i="13"/>
  <c r="AP27" i="13"/>
  <c r="AP26" i="13"/>
  <c r="AP25" i="13"/>
  <c r="AP24" i="13"/>
  <c r="AE121" i="13"/>
  <c r="AE120" i="13"/>
  <c r="AE119" i="13"/>
  <c r="AE118" i="13"/>
  <c r="AE117" i="13"/>
  <c r="AE116" i="13"/>
  <c r="AE115" i="13"/>
  <c r="AE114" i="13"/>
  <c r="AE113" i="13"/>
  <c r="AE112" i="13"/>
  <c r="AE111" i="13"/>
  <c r="AE110" i="13"/>
  <c r="AE109" i="13"/>
  <c r="AE108" i="13"/>
  <c r="AE107" i="13"/>
  <c r="AE106" i="13"/>
  <c r="AE105" i="13"/>
  <c r="T100" i="13"/>
  <c r="T99" i="13"/>
  <c r="T98" i="13"/>
  <c r="T97" i="13"/>
  <c r="T96" i="13"/>
  <c r="T95" i="13"/>
  <c r="T94" i="13"/>
  <c r="T93" i="13"/>
  <c r="T92" i="13"/>
  <c r="T91" i="13"/>
  <c r="T90" i="13"/>
  <c r="T89" i="13"/>
  <c r="T88" i="13"/>
  <c r="T87" i="13"/>
  <c r="T86" i="13"/>
  <c r="T85" i="13"/>
  <c r="T84" i="13"/>
  <c r="T83" i="13"/>
  <c r="T82" i="13"/>
  <c r="T81" i="13"/>
  <c r="T80" i="13"/>
  <c r="T79" i="13"/>
  <c r="T78" i="13"/>
  <c r="T77" i="13"/>
  <c r="T76" i="13"/>
  <c r="T75" i="13"/>
  <c r="T74" i="13"/>
  <c r="T73" i="13"/>
  <c r="T72" i="13"/>
  <c r="T71" i="13"/>
  <c r="T70" i="13"/>
  <c r="T69" i="13"/>
  <c r="T68" i="13"/>
  <c r="T67" i="13"/>
  <c r="T66" i="13"/>
  <c r="T65" i="13"/>
  <c r="T64" i="13"/>
  <c r="T63" i="13"/>
  <c r="T62" i="13"/>
  <c r="T61" i="13"/>
  <c r="T60" i="13"/>
  <c r="T59" i="13"/>
  <c r="T58" i="13"/>
  <c r="T57" i="13"/>
  <c r="T56" i="13"/>
  <c r="T55" i="13"/>
  <c r="T54" i="13"/>
  <c r="T53" i="13"/>
  <c r="T52" i="13"/>
  <c r="T51" i="13"/>
  <c r="T50" i="13"/>
  <c r="T49" i="13"/>
  <c r="T48" i="13"/>
  <c r="T47" i="13"/>
  <c r="T46" i="13"/>
  <c r="T45" i="13"/>
  <c r="T44" i="13"/>
  <c r="T43" i="13"/>
  <c r="T42" i="13"/>
  <c r="T41" i="13"/>
  <c r="T40" i="13"/>
  <c r="T39" i="13"/>
  <c r="T38" i="13"/>
  <c r="T37" i="13"/>
  <c r="T36" i="13"/>
  <c r="T35" i="13"/>
  <c r="T34" i="13"/>
  <c r="T33" i="13"/>
  <c r="T32" i="13"/>
  <c r="T31" i="13"/>
  <c r="T30" i="13"/>
  <c r="T29" i="13"/>
  <c r="T28" i="13"/>
  <c r="T27" i="13"/>
  <c r="T26" i="13"/>
  <c r="T25" i="13"/>
  <c r="T24" i="13"/>
  <c r="T23" i="13"/>
  <c r="T22" i="13"/>
  <c r="T21" i="13"/>
  <c r="T20" i="13"/>
  <c r="T19" i="13"/>
  <c r="T18" i="13"/>
  <c r="T17" i="13"/>
  <c r="T16" i="13"/>
  <c r="T15" i="13"/>
  <c r="I65" i="13"/>
  <c r="I64" i="13"/>
  <c r="I63" i="13"/>
  <c r="I62" i="13"/>
  <c r="I61" i="13"/>
  <c r="I60" i="13"/>
  <c r="I59" i="13"/>
  <c r="I58" i="13"/>
  <c r="I57" i="13"/>
  <c r="I56" i="13"/>
  <c r="I55" i="13"/>
  <c r="I54" i="13"/>
  <c r="I53" i="13"/>
  <c r="I52" i="13"/>
  <c r="I51" i="13"/>
  <c r="I50" i="13"/>
  <c r="I49" i="13"/>
  <c r="I48" i="13"/>
  <c r="I47" i="13"/>
  <c r="I46" i="13"/>
  <c r="I45" i="13"/>
  <c r="I44" i="13"/>
  <c r="I43" i="13"/>
  <c r="I42" i="13"/>
  <c r="I41" i="13"/>
  <c r="I40" i="13"/>
  <c r="I39" i="13"/>
  <c r="I38" i="13"/>
  <c r="I37" i="13"/>
  <c r="I36" i="13"/>
  <c r="I35" i="13"/>
  <c r="I34" i="13"/>
  <c r="I33" i="13"/>
  <c r="I32" i="13"/>
  <c r="I31" i="13"/>
  <c r="I30" i="13"/>
  <c r="I28" i="13"/>
  <c r="I27" i="13"/>
  <c r="I26" i="13"/>
  <c r="I25" i="13"/>
  <c r="I24" i="13"/>
  <c r="I23" i="13"/>
  <c r="I22" i="13"/>
  <c r="I21" i="13"/>
  <c r="I20" i="13"/>
  <c r="I15" i="13"/>
  <c r="I14" i="13"/>
  <c r="I13" i="13"/>
  <c r="I11" i="13"/>
  <c r="I10" i="13"/>
  <c r="I9" i="13"/>
  <c r="I8" i="13"/>
  <c r="I7" i="13"/>
  <c r="I6" i="13"/>
  <c r="I5" i="13"/>
  <c r="I4" i="13"/>
  <c r="I3" i="13"/>
  <c r="M38" i="12" l="1"/>
  <c r="J38" i="12"/>
  <c r="M37" i="12"/>
  <c r="J37" i="12"/>
  <c r="M36" i="12"/>
  <c r="J36" i="12"/>
  <c r="M35" i="12"/>
  <c r="J35" i="12"/>
  <c r="M34" i="12"/>
  <c r="J34" i="12"/>
  <c r="M33" i="12"/>
  <c r="M32" i="12"/>
  <c r="M31" i="12"/>
  <c r="M30" i="12"/>
  <c r="M29" i="12"/>
  <c r="M28" i="12"/>
  <c r="M27" i="12"/>
  <c r="M26" i="12"/>
  <c r="M25" i="12"/>
  <c r="M24" i="12"/>
  <c r="M23" i="12"/>
  <c r="H82" i="12"/>
  <c r="H81" i="12"/>
  <c r="H80" i="12"/>
  <c r="H79" i="12"/>
  <c r="H78" i="12"/>
  <c r="H77" i="12"/>
  <c r="H76" i="12"/>
  <c r="H75" i="12"/>
  <c r="H74" i="12"/>
  <c r="H73" i="12"/>
  <c r="H72" i="12"/>
  <c r="H71" i="12"/>
  <c r="H70" i="12"/>
  <c r="H69" i="12"/>
  <c r="H68" i="12"/>
  <c r="H67" i="12"/>
  <c r="H66" i="12"/>
  <c r="H65" i="12"/>
  <c r="H64" i="12"/>
  <c r="H63" i="12"/>
  <c r="H62" i="12"/>
  <c r="H61" i="12"/>
  <c r="H60" i="12"/>
  <c r="H59" i="12"/>
  <c r="H58" i="12"/>
  <c r="H57" i="12"/>
  <c r="H56" i="12"/>
  <c r="B50" i="12"/>
  <c r="B45" i="12"/>
  <c r="B42" i="12"/>
  <c r="B34" i="12"/>
  <c r="B32" i="12"/>
  <c r="B29" i="12"/>
  <c r="C115" i="9" l="1"/>
  <c r="D57" i="5" l="1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56" i="5"/>
  <c r="D84" i="5" s="1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23" i="4"/>
  <c r="D40" i="4" s="1"/>
  <c r="D105" i="3"/>
  <c r="D106" i="3"/>
  <c r="D107" i="3"/>
  <c r="D121" i="3" s="1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04" i="3"/>
  <c r="AE74" i="11" l="1"/>
  <c r="AE73" i="11"/>
  <c r="AE72" i="11"/>
  <c r="AE71" i="11"/>
  <c r="AE70" i="11"/>
  <c r="AE69" i="11"/>
  <c r="AE68" i="11"/>
  <c r="AE67" i="11"/>
  <c r="AE66" i="11"/>
  <c r="Z67" i="11"/>
  <c r="Z66" i="11"/>
  <c r="Z65" i="11"/>
  <c r="Z64" i="11"/>
  <c r="Z63" i="11"/>
  <c r="Z62" i="11"/>
  <c r="Z61" i="11"/>
  <c r="Z60" i="11"/>
  <c r="Z59" i="11"/>
  <c r="Z58" i="11"/>
  <c r="Z57" i="11"/>
  <c r="U71" i="11"/>
  <c r="U70" i="11"/>
  <c r="U69" i="11"/>
  <c r="U68" i="11"/>
  <c r="U67" i="11"/>
  <c r="U66" i="11"/>
  <c r="U65" i="11"/>
  <c r="U64" i="11"/>
  <c r="U63" i="11"/>
  <c r="U62" i="11"/>
  <c r="U61" i="11"/>
  <c r="U60" i="11"/>
  <c r="U59" i="11"/>
  <c r="U58" i="11"/>
  <c r="U57" i="11"/>
  <c r="U56" i="11"/>
  <c r="P70" i="11"/>
  <c r="P69" i="11"/>
  <c r="P68" i="11"/>
  <c r="P67" i="11"/>
  <c r="P66" i="11"/>
  <c r="P65" i="11"/>
  <c r="P64" i="11"/>
  <c r="P63" i="11"/>
  <c r="P62" i="11"/>
  <c r="P61" i="11"/>
  <c r="P60" i="11"/>
  <c r="P59" i="11"/>
  <c r="P58" i="11"/>
  <c r="P57" i="11"/>
  <c r="P56" i="11"/>
  <c r="P55" i="11"/>
  <c r="K67" i="11"/>
  <c r="K66" i="11"/>
  <c r="K65" i="11"/>
  <c r="K64" i="11"/>
  <c r="K63" i="11"/>
  <c r="K62" i="11"/>
  <c r="K61" i="11"/>
  <c r="K60" i="11"/>
  <c r="K59" i="11"/>
  <c r="K58" i="11"/>
  <c r="K57" i="11"/>
  <c r="K56" i="11"/>
  <c r="K55" i="11"/>
  <c r="K54" i="11"/>
  <c r="F64" i="11"/>
  <c r="F63" i="11"/>
  <c r="F62" i="11"/>
  <c r="F61" i="11"/>
  <c r="F60" i="11"/>
  <c r="F59" i="11"/>
  <c r="F58" i="11"/>
  <c r="F57" i="11"/>
  <c r="F56" i="11"/>
  <c r="F55" i="11"/>
  <c r="F54" i="11"/>
  <c r="F53" i="11"/>
  <c r="A67" i="11"/>
  <c r="A66" i="11"/>
  <c r="A65" i="11"/>
  <c r="A64" i="11"/>
  <c r="A63" i="11"/>
  <c r="A62" i="11"/>
  <c r="A61" i="11"/>
  <c r="A60" i="11"/>
  <c r="A59" i="11"/>
  <c r="A58" i="11"/>
  <c r="A57" i="11"/>
  <c r="A56" i="11"/>
  <c r="A55" i="11"/>
  <c r="A54" i="11"/>
  <c r="A53" i="11"/>
  <c r="A52" i="11"/>
  <c r="AK23" i="10"/>
  <c r="AE62" i="10"/>
  <c r="AE61" i="10"/>
  <c r="AE60" i="10"/>
  <c r="AE59" i="10"/>
  <c r="AE58" i="10"/>
  <c r="AF23" i="10"/>
  <c r="Z68" i="10"/>
  <c r="Z61" i="10"/>
  <c r="Z60" i="10"/>
  <c r="Z59" i="10"/>
  <c r="Z58" i="10"/>
  <c r="Z57" i="10"/>
  <c r="Z56" i="10"/>
  <c r="U79" i="10"/>
  <c r="U78" i="10"/>
  <c r="U77" i="10"/>
  <c r="U76" i="10"/>
  <c r="AA23" i="10"/>
  <c r="U69" i="10"/>
  <c r="U68" i="10"/>
  <c r="U67" i="10"/>
  <c r="U66" i="10"/>
  <c r="U65" i="10"/>
  <c r="U64" i="10"/>
  <c r="U63" i="10"/>
  <c r="U62" i="10"/>
  <c r="U61" i="10"/>
  <c r="U60" i="10"/>
  <c r="U59" i="10"/>
  <c r="U58" i="10"/>
  <c r="U57" i="10"/>
  <c r="U56" i="10"/>
  <c r="U55" i="10"/>
  <c r="V23" i="10"/>
  <c r="P69" i="10"/>
  <c r="P68" i="10"/>
  <c r="P67" i="10"/>
  <c r="P66" i="10"/>
  <c r="P65" i="10"/>
  <c r="P64" i="10"/>
  <c r="P63" i="10"/>
  <c r="P62" i="10"/>
  <c r="P61" i="10"/>
  <c r="P60" i="10"/>
  <c r="P59" i="10"/>
  <c r="P58" i="10"/>
  <c r="P57" i="10"/>
  <c r="P56" i="10"/>
  <c r="P55" i="10"/>
  <c r="P54" i="10"/>
  <c r="P53" i="10"/>
  <c r="Q23" i="10"/>
  <c r="L23" i="10"/>
  <c r="F63" i="10"/>
  <c r="F62" i="10"/>
  <c r="F61" i="10"/>
  <c r="F60" i="10"/>
  <c r="F59" i="10"/>
  <c r="F58" i="10"/>
  <c r="F57" i="10"/>
  <c r="F56" i="10"/>
  <c r="F55" i="10"/>
  <c r="F54" i="10"/>
  <c r="F53" i="10"/>
  <c r="F52" i="10"/>
  <c r="G23" i="10"/>
  <c r="A56" i="10"/>
  <c r="A55" i="10"/>
  <c r="A54" i="10"/>
  <c r="A53" i="10"/>
  <c r="A52" i="10"/>
  <c r="A51" i="10"/>
  <c r="B23" i="10"/>
  <c r="B69" i="9"/>
  <c r="B64" i="9"/>
  <c r="B61" i="9"/>
  <c r="B53" i="9"/>
  <c r="B51" i="9"/>
  <c r="B48" i="9"/>
  <c r="Z78" i="8"/>
  <c r="U87" i="8"/>
  <c r="U86" i="8"/>
  <c r="U85" i="8"/>
  <c r="U84" i="8"/>
  <c r="U83" i="8"/>
  <c r="U82" i="8"/>
  <c r="U81" i="8"/>
  <c r="U80" i="8"/>
  <c r="U79" i="8"/>
  <c r="U78" i="8"/>
  <c r="P92" i="8"/>
  <c r="P91" i="8"/>
  <c r="P90" i="8"/>
  <c r="P89" i="8"/>
  <c r="P88" i="8"/>
  <c r="P87" i="8"/>
  <c r="P86" i="8"/>
  <c r="P85" i="8"/>
  <c r="P84" i="8"/>
  <c r="P83" i="8"/>
  <c r="P82" i="8"/>
  <c r="P81" i="8"/>
  <c r="P80" i="8"/>
  <c r="P79" i="8"/>
  <c r="K89" i="8"/>
  <c r="K88" i="8"/>
  <c r="K87" i="8"/>
  <c r="K86" i="8"/>
  <c r="K85" i="8"/>
  <c r="K84" i="8"/>
  <c r="K83" i="8"/>
  <c r="K82" i="8"/>
  <c r="K81" i="8"/>
  <c r="K80" i="8"/>
  <c r="K79" i="8"/>
  <c r="F85" i="8"/>
  <c r="F83" i="8"/>
  <c r="F82" i="8"/>
  <c r="F81" i="8"/>
  <c r="F80" i="8"/>
  <c r="F79" i="8"/>
  <c r="A81" i="8"/>
  <c r="A80" i="8"/>
  <c r="A78" i="8"/>
  <c r="A77" i="8"/>
  <c r="A76" i="8"/>
  <c r="A60" i="7"/>
  <c r="A59" i="7"/>
  <c r="A58" i="7"/>
  <c r="A57" i="7"/>
  <c r="A56" i="7"/>
  <c r="A38" i="4"/>
  <c r="A37" i="4"/>
  <c r="A36" i="4"/>
  <c r="A35" i="4"/>
  <c r="A34" i="4"/>
  <c r="E3" i="1" l="1"/>
  <c r="E4" i="1"/>
  <c r="E5" i="1"/>
  <c r="E6" i="1"/>
  <c r="E7" i="1"/>
  <c r="E8" i="1"/>
  <c r="E9" i="1"/>
  <c r="E10" i="1"/>
  <c r="E11" i="1"/>
  <c r="E66" i="1" s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67" i="1" s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2" i="1"/>
  <c r="E101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4" i="2"/>
  <c r="E103" i="2" l="1"/>
  <c r="E69" i="1"/>
  <c r="G98" i="2"/>
  <c r="E102" i="2"/>
  <c r="E104" i="2"/>
  <c r="E68" i="1"/>
</calcChain>
</file>

<file path=xl/sharedStrings.xml><?xml version="1.0" encoding="utf-8"?>
<sst xmlns="http://schemas.openxmlformats.org/spreadsheetml/2006/main" count="4540" uniqueCount="104">
  <si>
    <t>Height</t>
  </si>
  <si>
    <t>Length</t>
  </si>
  <si>
    <t>Width</t>
  </si>
  <si>
    <t>B</t>
  </si>
  <si>
    <t>S</t>
  </si>
  <si>
    <t>G</t>
  </si>
  <si>
    <t>State</t>
  </si>
  <si>
    <t>G/B</t>
  </si>
  <si>
    <t>Area</t>
  </si>
  <si>
    <t>mean all</t>
  </si>
  <si>
    <t>mean top 20 cm</t>
  </si>
  <si>
    <t>mean top 10 cm</t>
  </si>
  <si>
    <t>Mean all</t>
  </si>
  <si>
    <t>Mean 20</t>
  </si>
  <si>
    <t>Mean 10</t>
  </si>
  <si>
    <t>Broken</t>
  </si>
  <si>
    <t>broken</t>
  </si>
  <si>
    <t>B*</t>
  </si>
  <si>
    <t>B, curled</t>
  </si>
  <si>
    <t>start leaves w/ florets</t>
  </si>
  <si>
    <t>curled</t>
  </si>
  <si>
    <t>Stalk 1</t>
  </si>
  <si>
    <t>Stalk 2</t>
  </si>
  <si>
    <t>Stalk 3</t>
  </si>
  <si>
    <t>omitted</t>
  </si>
  <si>
    <t>?</t>
  </si>
  <si>
    <t>Stalk 2a</t>
  </si>
  <si>
    <t>Stalk 2b</t>
  </si>
  <si>
    <t>Stalk 2b-1</t>
  </si>
  <si>
    <t>Stalk 2b-2</t>
  </si>
  <si>
    <t>s</t>
  </si>
  <si>
    <t>Stalk 1a</t>
  </si>
  <si>
    <t>Stalk 1b-1</t>
  </si>
  <si>
    <t>Stalk 1b-2</t>
  </si>
  <si>
    <t>break at 120.2</t>
  </si>
  <si>
    <t>Stalk 2c</t>
  </si>
  <si>
    <t>fell off</t>
  </si>
  <si>
    <t>4.5*</t>
  </si>
  <si>
    <t>3.0*</t>
  </si>
  <si>
    <t>5.1*</t>
  </si>
  <si>
    <t>2.6*</t>
  </si>
  <si>
    <t>6.1*</t>
  </si>
  <si>
    <t>broke while measuring, so added</t>
  </si>
  <si>
    <t>same</t>
  </si>
  <si>
    <t>3.9*</t>
  </si>
  <si>
    <t>*</t>
  </si>
  <si>
    <t>1.8*</t>
  </si>
  <si>
    <t>6.6*</t>
  </si>
  <si>
    <t>2.1*</t>
  </si>
  <si>
    <t>broke while measuring</t>
  </si>
  <si>
    <t>5.6*</t>
  </si>
  <si>
    <t>6.8*</t>
  </si>
  <si>
    <t>3.7*</t>
  </si>
  <si>
    <t>.4*</t>
  </si>
  <si>
    <t>3.2*</t>
  </si>
  <si>
    <t>6.4*</t>
  </si>
  <si>
    <t>5.7*</t>
  </si>
  <si>
    <t>6.2*</t>
  </si>
  <si>
    <t>1.9*</t>
  </si>
  <si>
    <t>1.1*</t>
  </si>
  <si>
    <t>3.4*</t>
  </si>
  <si>
    <t>1.4*</t>
  </si>
  <si>
    <t>Stalk 4</t>
  </si>
  <si>
    <t>2.9*</t>
  </si>
  <si>
    <t>3.6*</t>
  </si>
  <si>
    <t>Stalk 5</t>
  </si>
  <si>
    <t>.6*</t>
  </si>
  <si>
    <t>1.2*</t>
  </si>
  <si>
    <t>2.5*</t>
  </si>
  <si>
    <t>1.3*</t>
  </si>
  <si>
    <t>ducking</t>
  </si>
  <si>
    <t>Stalk 6</t>
  </si>
  <si>
    <t>Stalk 7</t>
  </si>
  <si>
    <t>1.7*</t>
  </si>
  <si>
    <t>Stalk 7 (Main Stem)</t>
  </si>
  <si>
    <t>missing data</t>
  </si>
  <si>
    <t>leaf pod &gt;5 leaves</t>
  </si>
  <si>
    <t>leaf pod</t>
  </si>
  <si>
    <t>Stalk 8</t>
  </si>
  <si>
    <t>87.1+</t>
  </si>
  <si>
    <t>Mean per cm</t>
  </si>
  <si>
    <t>mean per cm</t>
  </si>
  <si>
    <t>Plant 9-RP2W</t>
  </si>
  <si>
    <t>Plant 5-RP#</t>
  </si>
  <si>
    <t>Plant 4-RP3S</t>
  </si>
  <si>
    <t>Plant 3-RP3N</t>
  </si>
  <si>
    <t>Plant 2-RP3E2</t>
  </si>
  <si>
    <t>0.5*</t>
  </si>
  <si>
    <t>8*</t>
  </si>
  <si>
    <t>7.9*</t>
  </si>
  <si>
    <t>7.1*</t>
  </si>
  <si>
    <t>2*</t>
  </si>
  <si>
    <t>Plant 1-RP3E</t>
  </si>
  <si>
    <t>Plant 1 Data</t>
  </si>
  <si>
    <t>&amp;</t>
  </si>
  <si>
    <t>\\</t>
  </si>
  <si>
    <t>Brown</t>
  </si>
  <si>
    <t>Senesced</t>
  </si>
  <si>
    <t>Green</t>
  </si>
  <si>
    <t>Plant 2 Data</t>
  </si>
  <si>
    <t>Plant 3 Data</t>
  </si>
  <si>
    <t>Plant 4 Data</t>
  </si>
  <si>
    <t>Plant 5 Data</t>
  </si>
  <si>
    <t>Plant 9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</si>
</sst>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0" borderId="0" xfId="1"/>
    <xf numFmtId="164" fontId="0" fillId="0" borderId="0" xfId="0" applyNumberFormat="1"/>
    <xf numFmtId="2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\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\" TargetMode="External"/><Relationship Id="rId7" Type="http://schemas.openxmlformats.org/officeDocument/2006/relationships/hyperlink" Target="\" TargetMode="External"/><Relationship Id="rId12" Type="http://schemas.openxmlformats.org/officeDocument/2006/relationships/hyperlink" Target="\" TargetMode="External"/><Relationship Id="rId2" Type="http://schemas.openxmlformats.org/officeDocument/2006/relationships/hyperlink" Target="\" TargetMode="External"/><Relationship Id="rId1" Type="http://schemas.openxmlformats.org/officeDocument/2006/relationships/hyperlink" Target="\" TargetMode="External"/><Relationship Id="rId6" Type="http://schemas.openxmlformats.org/officeDocument/2006/relationships/hyperlink" Target="\" TargetMode="External"/><Relationship Id="rId11" Type="http://schemas.openxmlformats.org/officeDocument/2006/relationships/hyperlink" Target="\" TargetMode="External"/><Relationship Id="rId5" Type="http://schemas.openxmlformats.org/officeDocument/2006/relationships/hyperlink" Target="\" TargetMode="External"/><Relationship Id="rId10" Type="http://schemas.openxmlformats.org/officeDocument/2006/relationships/hyperlink" Target="\" TargetMode="External"/><Relationship Id="rId4" Type="http://schemas.openxmlformats.org/officeDocument/2006/relationships/hyperlink" Target="\" TargetMode="External"/><Relationship Id="rId9" Type="http://schemas.openxmlformats.org/officeDocument/2006/relationships/hyperlink" Target="\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9"/>
  <sheetViews>
    <sheetView workbookViewId="0">
      <selection sqref="A1:E1048576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6</v>
      </c>
      <c r="E1" t="s">
        <v>8</v>
      </c>
    </row>
    <row r="2" spans="1:5" x14ac:dyDescent="0.25">
      <c r="A2">
        <v>4.5999999999999996</v>
      </c>
      <c r="B2">
        <v>4.7</v>
      </c>
      <c r="C2">
        <v>0.1</v>
      </c>
      <c r="D2" t="s">
        <v>3</v>
      </c>
      <c r="E2">
        <f>3.14*B2*C2/4</f>
        <v>0.36895000000000006</v>
      </c>
    </row>
    <row r="3" spans="1:5" x14ac:dyDescent="0.25">
      <c r="A3">
        <v>8.1</v>
      </c>
      <c r="B3">
        <v>0.8</v>
      </c>
      <c r="C3">
        <v>0.1</v>
      </c>
      <c r="D3" t="s">
        <v>3</v>
      </c>
      <c r="E3">
        <f t="shared" ref="E3:E64" si="0">3.14*B3*C3/4</f>
        <v>6.2800000000000009E-2</v>
      </c>
    </row>
    <row r="4" spans="1:5" x14ac:dyDescent="0.25">
      <c r="A4">
        <v>10.199999999999999</v>
      </c>
      <c r="B4">
        <v>3.5</v>
      </c>
      <c r="C4">
        <v>0.1</v>
      </c>
      <c r="D4" t="s">
        <v>3</v>
      </c>
      <c r="E4">
        <f t="shared" si="0"/>
        <v>0.27474999999999999</v>
      </c>
    </row>
    <row r="5" spans="1:5" x14ac:dyDescent="0.25">
      <c r="A5">
        <v>12.8</v>
      </c>
      <c r="B5">
        <v>2.7</v>
      </c>
      <c r="C5">
        <v>0.1</v>
      </c>
      <c r="D5" t="s">
        <v>3</v>
      </c>
      <c r="E5">
        <f t="shared" si="0"/>
        <v>0.21195000000000006</v>
      </c>
    </row>
    <row r="6" spans="1:5" x14ac:dyDescent="0.25">
      <c r="A6">
        <v>15.8</v>
      </c>
      <c r="B6">
        <v>0.5</v>
      </c>
      <c r="C6">
        <v>0.1</v>
      </c>
      <c r="D6" t="s">
        <v>3</v>
      </c>
      <c r="E6">
        <f t="shared" si="0"/>
        <v>3.9250000000000007E-2</v>
      </c>
    </row>
    <row r="7" spans="1:5" x14ac:dyDescent="0.25">
      <c r="A7">
        <v>17.100000000000001</v>
      </c>
      <c r="B7">
        <v>4.2</v>
      </c>
      <c r="C7">
        <v>0.2</v>
      </c>
      <c r="D7" t="s">
        <v>3</v>
      </c>
      <c r="E7">
        <f t="shared" si="0"/>
        <v>0.6594000000000001</v>
      </c>
    </row>
    <row r="8" spans="1:5" x14ac:dyDescent="0.25">
      <c r="A8">
        <v>19.2</v>
      </c>
      <c r="B8">
        <v>0.8</v>
      </c>
      <c r="C8">
        <v>0.2</v>
      </c>
      <c r="D8" t="s">
        <v>3</v>
      </c>
      <c r="E8">
        <f t="shared" si="0"/>
        <v>0.12560000000000002</v>
      </c>
    </row>
    <row r="9" spans="1:5" x14ac:dyDescent="0.25">
      <c r="A9">
        <v>21.2</v>
      </c>
      <c r="D9" t="s">
        <v>4</v>
      </c>
      <c r="E9">
        <f t="shared" si="0"/>
        <v>0</v>
      </c>
    </row>
    <row r="10" spans="1:5" x14ac:dyDescent="0.25">
      <c r="A10">
        <v>22.7</v>
      </c>
      <c r="D10" t="s">
        <v>4</v>
      </c>
      <c r="E10">
        <f t="shared" si="0"/>
        <v>0</v>
      </c>
    </row>
    <row r="11" spans="1:5" x14ac:dyDescent="0.25">
      <c r="A11">
        <v>24.8</v>
      </c>
      <c r="B11" t="s">
        <v>87</v>
      </c>
      <c r="C11">
        <v>0.1</v>
      </c>
      <c r="D11" t="s">
        <v>3</v>
      </c>
      <c r="E11" t="e">
        <f t="shared" si="0"/>
        <v>#VALUE!</v>
      </c>
    </row>
    <row r="12" spans="1:5" x14ac:dyDescent="0.25">
      <c r="A12">
        <v>25.8</v>
      </c>
      <c r="D12" t="s">
        <v>4</v>
      </c>
      <c r="E12">
        <f t="shared" si="0"/>
        <v>0</v>
      </c>
    </row>
    <row r="13" spans="1:5" x14ac:dyDescent="0.25">
      <c r="A13">
        <v>27.8</v>
      </c>
      <c r="D13" t="s">
        <v>4</v>
      </c>
      <c r="E13">
        <f t="shared" si="0"/>
        <v>0</v>
      </c>
    </row>
    <row r="14" spans="1:5" x14ac:dyDescent="0.25">
      <c r="A14">
        <v>28.2</v>
      </c>
      <c r="B14">
        <v>8.1999999999999993</v>
      </c>
      <c r="C14">
        <v>0.5</v>
      </c>
      <c r="D14" t="s">
        <v>5</v>
      </c>
      <c r="E14">
        <f t="shared" si="0"/>
        <v>3.2184999999999997</v>
      </c>
    </row>
    <row r="15" spans="1:5" x14ac:dyDescent="0.25">
      <c r="A15">
        <v>29.5</v>
      </c>
      <c r="B15" t="s">
        <v>88</v>
      </c>
      <c r="C15">
        <v>0.5</v>
      </c>
      <c r="D15" t="s">
        <v>3</v>
      </c>
      <c r="E15" t="e">
        <f t="shared" si="0"/>
        <v>#VALUE!</v>
      </c>
    </row>
    <row r="16" spans="1:5" x14ac:dyDescent="0.25">
      <c r="A16">
        <v>31</v>
      </c>
      <c r="B16" t="s">
        <v>89</v>
      </c>
      <c r="C16">
        <v>0.6</v>
      </c>
      <c r="D16" t="s">
        <v>3</v>
      </c>
      <c r="E16" t="e">
        <f t="shared" si="0"/>
        <v>#VALUE!</v>
      </c>
    </row>
    <row r="17" spans="1:5" x14ac:dyDescent="0.25">
      <c r="A17">
        <v>32.200000000000003</v>
      </c>
      <c r="B17" t="s">
        <v>90</v>
      </c>
      <c r="C17">
        <v>0.6</v>
      </c>
      <c r="D17" t="s">
        <v>3</v>
      </c>
      <c r="E17" t="e">
        <f t="shared" si="0"/>
        <v>#VALUE!</v>
      </c>
    </row>
    <row r="18" spans="1:5" x14ac:dyDescent="0.25">
      <c r="A18">
        <v>33.799999999999997</v>
      </c>
      <c r="B18" t="s">
        <v>91</v>
      </c>
      <c r="C18">
        <v>0.2</v>
      </c>
      <c r="D18" t="s">
        <v>3</v>
      </c>
      <c r="E18" t="e">
        <f t="shared" si="0"/>
        <v>#VALUE!</v>
      </c>
    </row>
    <row r="19" spans="1:5" x14ac:dyDescent="0.25">
      <c r="A19">
        <v>34.9</v>
      </c>
      <c r="B19">
        <v>7.5</v>
      </c>
      <c r="C19">
        <v>0.6</v>
      </c>
      <c r="D19" t="s">
        <v>5</v>
      </c>
      <c r="E19">
        <f t="shared" si="0"/>
        <v>3.5325000000000002</v>
      </c>
    </row>
    <row r="20" spans="1:5" x14ac:dyDescent="0.25">
      <c r="A20">
        <v>36.9</v>
      </c>
      <c r="B20">
        <v>7</v>
      </c>
      <c r="C20">
        <v>0.4</v>
      </c>
      <c r="D20" t="s">
        <v>5</v>
      </c>
      <c r="E20">
        <f t="shared" si="0"/>
        <v>2.198</v>
      </c>
    </row>
    <row r="21" spans="1:5" x14ac:dyDescent="0.25">
      <c r="A21">
        <v>37.9</v>
      </c>
      <c r="B21">
        <v>8.5500000000000007</v>
      </c>
      <c r="C21">
        <v>0.5</v>
      </c>
      <c r="D21" t="s">
        <v>5</v>
      </c>
      <c r="E21">
        <f t="shared" si="0"/>
        <v>3.3558750000000006</v>
      </c>
    </row>
    <row r="22" spans="1:5" x14ac:dyDescent="0.25">
      <c r="A22">
        <v>39.799999999999997</v>
      </c>
      <c r="B22">
        <v>7.4</v>
      </c>
      <c r="C22">
        <v>0.5</v>
      </c>
      <c r="D22" t="s">
        <v>5</v>
      </c>
      <c r="E22">
        <f t="shared" si="0"/>
        <v>2.9045000000000001</v>
      </c>
    </row>
    <row r="23" spans="1:5" x14ac:dyDescent="0.25">
      <c r="A23">
        <v>41.75</v>
      </c>
      <c r="B23">
        <v>7.2</v>
      </c>
      <c r="C23">
        <v>0.9</v>
      </c>
      <c r="D23" t="s">
        <v>5</v>
      </c>
      <c r="E23">
        <f t="shared" si="0"/>
        <v>5.0868000000000002</v>
      </c>
    </row>
    <row r="24" spans="1:5" x14ac:dyDescent="0.25">
      <c r="A24">
        <v>42.75</v>
      </c>
      <c r="B24">
        <v>6.3</v>
      </c>
      <c r="C24">
        <v>0.4</v>
      </c>
      <c r="D24" t="s">
        <v>5</v>
      </c>
      <c r="E24">
        <f t="shared" si="0"/>
        <v>1.9782000000000002</v>
      </c>
    </row>
    <row r="25" spans="1:5" x14ac:dyDescent="0.25">
      <c r="A25">
        <v>43.9</v>
      </c>
      <c r="B25">
        <v>5.9</v>
      </c>
      <c r="C25">
        <v>0.6</v>
      </c>
      <c r="D25" t="s">
        <v>5</v>
      </c>
      <c r="E25">
        <f t="shared" si="0"/>
        <v>2.7789000000000006</v>
      </c>
    </row>
    <row r="26" spans="1:5" x14ac:dyDescent="0.25">
      <c r="A26">
        <v>45</v>
      </c>
      <c r="B26">
        <v>4.5</v>
      </c>
      <c r="C26">
        <v>0.7</v>
      </c>
      <c r="D26" t="s">
        <v>5</v>
      </c>
      <c r="E26">
        <f t="shared" si="0"/>
        <v>2.47275</v>
      </c>
    </row>
    <row r="27" spans="1:5" x14ac:dyDescent="0.25">
      <c r="A27">
        <v>45.7</v>
      </c>
      <c r="B27">
        <v>4</v>
      </c>
      <c r="C27">
        <v>0.55000000000000004</v>
      </c>
      <c r="D27" t="s">
        <v>5</v>
      </c>
      <c r="E27">
        <f t="shared" si="0"/>
        <v>1.7270000000000003</v>
      </c>
    </row>
    <row r="28" spans="1:5" x14ac:dyDescent="0.25">
      <c r="A28">
        <v>46.8</v>
      </c>
      <c r="B28" t="s">
        <v>63</v>
      </c>
      <c r="C28">
        <v>0.4</v>
      </c>
      <c r="D28" t="s">
        <v>3</v>
      </c>
      <c r="E28" t="e">
        <f t="shared" si="0"/>
        <v>#VALUE!</v>
      </c>
    </row>
    <row r="29" spans="1:5" x14ac:dyDescent="0.25">
      <c r="A29">
        <v>47.7</v>
      </c>
      <c r="B29">
        <v>2.8</v>
      </c>
      <c r="C29">
        <v>0.25</v>
      </c>
      <c r="D29" t="s">
        <v>5</v>
      </c>
      <c r="E29">
        <f t="shared" si="0"/>
        <v>0.54949999999999999</v>
      </c>
    </row>
    <row r="30" spans="1:5" x14ac:dyDescent="0.25">
      <c r="A30">
        <v>48.4</v>
      </c>
      <c r="B30">
        <v>2.9</v>
      </c>
      <c r="C30">
        <v>0.4</v>
      </c>
      <c r="D30" t="s">
        <v>5</v>
      </c>
      <c r="E30">
        <f t="shared" si="0"/>
        <v>0.91060000000000008</v>
      </c>
    </row>
    <row r="31" spans="1:5" x14ac:dyDescent="0.25">
      <c r="A31">
        <v>49.8</v>
      </c>
      <c r="B31">
        <v>2.2000000000000002</v>
      </c>
      <c r="C31">
        <v>0.5</v>
      </c>
      <c r="D31" t="s">
        <v>5</v>
      </c>
      <c r="E31">
        <f t="shared" si="0"/>
        <v>0.86350000000000016</v>
      </c>
    </row>
    <row r="32" spans="1:5" x14ac:dyDescent="0.25">
      <c r="A32">
        <v>50.4</v>
      </c>
      <c r="B32">
        <v>2.5499999999999998</v>
      </c>
      <c r="C32">
        <v>0.5</v>
      </c>
      <c r="D32" t="s">
        <v>5</v>
      </c>
      <c r="E32">
        <f t="shared" si="0"/>
        <v>1.000875</v>
      </c>
    </row>
    <row r="33" spans="1:5" x14ac:dyDescent="0.25">
      <c r="A33">
        <v>50.4</v>
      </c>
      <c r="B33">
        <v>2.4500000000000002</v>
      </c>
      <c r="C33">
        <v>0.45</v>
      </c>
      <c r="D33" t="s">
        <v>5</v>
      </c>
      <c r="E33">
        <f t="shared" si="0"/>
        <v>0.86546250000000002</v>
      </c>
    </row>
    <row r="34" spans="1:5" x14ac:dyDescent="0.25">
      <c r="A34">
        <v>51</v>
      </c>
      <c r="B34">
        <v>3</v>
      </c>
      <c r="C34">
        <v>0.5</v>
      </c>
      <c r="D34" t="s">
        <v>5</v>
      </c>
      <c r="E34">
        <f t="shared" si="0"/>
        <v>1.1775</v>
      </c>
    </row>
    <row r="35" spans="1:5" x14ac:dyDescent="0.25">
      <c r="A35">
        <v>51.9</v>
      </c>
      <c r="B35">
        <v>3.1</v>
      </c>
      <c r="C35">
        <v>0.6</v>
      </c>
      <c r="D35" t="s">
        <v>5</v>
      </c>
      <c r="E35">
        <f t="shared" si="0"/>
        <v>1.4601</v>
      </c>
    </row>
    <row r="36" spans="1:5" x14ac:dyDescent="0.25">
      <c r="A36">
        <v>52.8</v>
      </c>
      <c r="B36">
        <v>2.75</v>
      </c>
      <c r="C36">
        <v>0.4</v>
      </c>
      <c r="D36" t="s">
        <v>5</v>
      </c>
      <c r="E36">
        <f t="shared" si="0"/>
        <v>0.86350000000000005</v>
      </c>
    </row>
    <row r="37" spans="1:5" x14ac:dyDescent="0.25">
      <c r="A37">
        <v>53.2</v>
      </c>
      <c r="B37">
        <v>3.35</v>
      </c>
      <c r="C37">
        <v>0.45</v>
      </c>
      <c r="D37" t="s">
        <v>5</v>
      </c>
      <c r="E37">
        <f t="shared" si="0"/>
        <v>1.1833875</v>
      </c>
    </row>
    <row r="38" spans="1:5" x14ac:dyDescent="0.25">
      <c r="A38">
        <v>53.55</v>
      </c>
      <c r="B38">
        <v>4.5999999999999996</v>
      </c>
      <c r="C38">
        <v>0.65</v>
      </c>
      <c r="D38" t="s">
        <v>5</v>
      </c>
      <c r="E38">
        <f t="shared" si="0"/>
        <v>2.3471500000000001</v>
      </c>
    </row>
    <row r="39" spans="1:5" x14ac:dyDescent="0.25">
      <c r="A39">
        <v>54.5</v>
      </c>
      <c r="B39">
        <v>4.5999999999999996</v>
      </c>
      <c r="C39">
        <v>0.65</v>
      </c>
      <c r="D39" t="s">
        <v>5</v>
      </c>
      <c r="E39">
        <f t="shared" si="0"/>
        <v>2.3471500000000001</v>
      </c>
    </row>
    <row r="40" spans="1:5" x14ac:dyDescent="0.25">
      <c r="A40">
        <v>54.5</v>
      </c>
      <c r="B40">
        <v>4.5999999999999996</v>
      </c>
      <c r="C40">
        <v>0.85</v>
      </c>
      <c r="D40" t="s">
        <v>5</v>
      </c>
      <c r="E40">
        <f t="shared" si="0"/>
        <v>3.0693499999999996</v>
      </c>
    </row>
    <row r="41" spans="1:5" x14ac:dyDescent="0.25">
      <c r="A41">
        <v>55</v>
      </c>
      <c r="B41">
        <v>5.65</v>
      </c>
      <c r="C41">
        <v>0.9</v>
      </c>
      <c r="D41" t="s">
        <v>5</v>
      </c>
      <c r="E41">
        <f t="shared" si="0"/>
        <v>3.9917250000000006</v>
      </c>
    </row>
    <row r="42" spans="1:5" x14ac:dyDescent="0.25">
      <c r="A42">
        <v>55.6</v>
      </c>
      <c r="B42">
        <v>6.7</v>
      </c>
      <c r="C42">
        <v>1.05</v>
      </c>
      <c r="D42" t="s">
        <v>5</v>
      </c>
      <c r="E42">
        <f t="shared" si="0"/>
        <v>5.522475</v>
      </c>
    </row>
    <row r="43" spans="1:5" x14ac:dyDescent="0.25">
      <c r="A43">
        <v>55.9</v>
      </c>
      <c r="B43">
        <v>6.5</v>
      </c>
      <c r="C43">
        <v>1</v>
      </c>
      <c r="D43" t="s">
        <v>5</v>
      </c>
      <c r="E43">
        <f t="shared" si="0"/>
        <v>5.1025</v>
      </c>
    </row>
    <row r="44" spans="1:5" x14ac:dyDescent="0.25">
      <c r="A44">
        <v>56</v>
      </c>
      <c r="B44">
        <v>7.7</v>
      </c>
      <c r="C44">
        <v>1.1000000000000001</v>
      </c>
      <c r="D44" t="s">
        <v>5</v>
      </c>
      <c r="E44">
        <f t="shared" si="0"/>
        <v>6.648950000000001</v>
      </c>
    </row>
    <row r="45" spans="1:5" x14ac:dyDescent="0.25">
      <c r="A45">
        <v>56.6</v>
      </c>
      <c r="B45">
        <v>8</v>
      </c>
      <c r="C45">
        <v>1.05</v>
      </c>
      <c r="D45" t="s">
        <v>5</v>
      </c>
      <c r="E45">
        <f t="shared" si="0"/>
        <v>6.5940000000000003</v>
      </c>
    </row>
    <row r="46" spans="1:5" x14ac:dyDescent="0.25">
      <c r="A46">
        <v>57.2</v>
      </c>
      <c r="B46">
        <v>8.1999999999999993</v>
      </c>
      <c r="C46">
        <v>0.9</v>
      </c>
      <c r="D46" t="s">
        <v>5</v>
      </c>
      <c r="E46">
        <f t="shared" si="0"/>
        <v>5.7932999999999995</v>
      </c>
    </row>
    <row r="47" spans="1:5" x14ac:dyDescent="0.25">
      <c r="A47">
        <v>58.2</v>
      </c>
      <c r="B47">
        <v>8.1999999999999993</v>
      </c>
      <c r="C47">
        <v>0.9</v>
      </c>
      <c r="D47" t="s">
        <v>5</v>
      </c>
      <c r="E47">
        <f t="shared" si="0"/>
        <v>5.7932999999999995</v>
      </c>
    </row>
    <row r="48" spans="1:5" x14ac:dyDescent="0.25">
      <c r="A48">
        <v>59.4</v>
      </c>
      <c r="B48">
        <v>2.9</v>
      </c>
      <c r="C48">
        <v>1.2</v>
      </c>
      <c r="D48" t="s">
        <v>5</v>
      </c>
      <c r="E48">
        <f t="shared" si="0"/>
        <v>2.7317999999999998</v>
      </c>
    </row>
    <row r="49" spans="1:5" x14ac:dyDescent="0.25">
      <c r="A49">
        <v>59.7</v>
      </c>
      <c r="B49">
        <v>5.9</v>
      </c>
      <c r="C49">
        <v>0.8</v>
      </c>
      <c r="D49" t="s">
        <v>5</v>
      </c>
      <c r="E49">
        <f t="shared" si="0"/>
        <v>3.7052000000000009</v>
      </c>
    </row>
    <row r="50" spans="1:5" x14ac:dyDescent="0.25">
      <c r="A50">
        <v>61.2</v>
      </c>
      <c r="B50">
        <v>7.8</v>
      </c>
      <c r="C50">
        <v>0.7</v>
      </c>
      <c r="D50" t="s">
        <v>5</v>
      </c>
      <c r="E50">
        <f t="shared" si="0"/>
        <v>4.2861000000000002</v>
      </c>
    </row>
    <row r="51" spans="1:5" x14ac:dyDescent="0.25">
      <c r="A51">
        <v>61.2</v>
      </c>
      <c r="B51">
        <v>6.8</v>
      </c>
      <c r="C51">
        <v>0.4</v>
      </c>
      <c r="D51" t="s">
        <v>5</v>
      </c>
      <c r="E51">
        <f t="shared" si="0"/>
        <v>2.1352000000000002</v>
      </c>
    </row>
    <row r="52" spans="1:5" x14ac:dyDescent="0.25">
      <c r="A52">
        <v>61.8</v>
      </c>
      <c r="B52">
        <v>6.8</v>
      </c>
      <c r="C52">
        <v>0.6</v>
      </c>
      <c r="D52" t="s">
        <v>5</v>
      </c>
      <c r="E52">
        <f t="shared" si="0"/>
        <v>3.2027999999999999</v>
      </c>
    </row>
    <row r="53" spans="1:5" x14ac:dyDescent="0.25">
      <c r="A53">
        <v>62.9</v>
      </c>
      <c r="B53">
        <v>7.3</v>
      </c>
      <c r="C53">
        <v>0.6</v>
      </c>
      <c r="D53" t="s">
        <v>5</v>
      </c>
      <c r="E53">
        <f t="shared" si="0"/>
        <v>3.4382999999999999</v>
      </c>
    </row>
    <row r="54" spans="1:5" x14ac:dyDescent="0.25">
      <c r="A54">
        <v>63.4</v>
      </c>
      <c r="B54">
        <v>7.5</v>
      </c>
      <c r="C54">
        <v>0.7</v>
      </c>
      <c r="D54" t="s">
        <v>5</v>
      </c>
      <c r="E54">
        <f t="shared" si="0"/>
        <v>4.1212499999999999</v>
      </c>
    </row>
    <row r="55" spans="1:5" x14ac:dyDescent="0.25">
      <c r="A55">
        <v>64.400000000000006</v>
      </c>
      <c r="B55">
        <v>7.3</v>
      </c>
      <c r="C55">
        <v>0.8</v>
      </c>
      <c r="D55" t="s">
        <v>5</v>
      </c>
      <c r="E55">
        <f t="shared" si="0"/>
        <v>4.5844000000000005</v>
      </c>
    </row>
    <row r="56" spans="1:5" x14ac:dyDescent="0.25">
      <c r="A56">
        <v>64.599999999999994</v>
      </c>
      <c r="B56">
        <v>7.9</v>
      </c>
      <c r="C56">
        <v>0.9</v>
      </c>
      <c r="D56" t="s">
        <v>5</v>
      </c>
      <c r="E56">
        <f t="shared" si="0"/>
        <v>5.5813500000000005</v>
      </c>
    </row>
    <row r="57" spans="1:5" x14ac:dyDescent="0.25">
      <c r="A57">
        <v>65.2</v>
      </c>
      <c r="B57">
        <v>6.4</v>
      </c>
      <c r="C57">
        <v>0.6</v>
      </c>
      <c r="D57" t="s">
        <v>5</v>
      </c>
      <c r="E57">
        <f t="shared" si="0"/>
        <v>3.0144000000000006</v>
      </c>
    </row>
    <row r="58" spans="1:5" x14ac:dyDescent="0.25">
      <c r="A58">
        <v>65.400000000000006</v>
      </c>
      <c r="B58">
        <v>5.8</v>
      </c>
      <c r="C58">
        <v>0.6</v>
      </c>
      <c r="D58" t="s">
        <v>5</v>
      </c>
      <c r="E58">
        <f t="shared" si="0"/>
        <v>2.7317999999999998</v>
      </c>
    </row>
    <row r="59" spans="1:5" x14ac:dyDescent="0.25">
      <c r="A59">
        <v>65.7</v>
      </c>
      <c r="B59">
        <v>5.2</v>
      </c>
      <c r="C59">
        <v>0.5</v>
      </c>
      <c r="D59" t="s">
        <v>5</v>
      </c>
      <c r="E59">
        <f t="shared" si="0"/>
        <v>2.0410000000000004</v>
      </c>
    </row>
    <row r="60" spans="1:5" x14ac:dyDescent="0.25">
      <c r="A60">
        <v>66</v>
      </c>
      <c r="B60">
        <v>5.9</v>
      </c>
      <c r="C60">
        <v>0.65</v>
      </c>
      <c r="E60">
        <f t="shared" si="0"/>
        <v>3.0104750000000005</v>
      </c>
    </row>
    <row r="61" spans="1:5" x14ac:dyDescent="0.25">
      <c r="A61">
        <v>66.2</v>
      </c>
      <c r="B61">
        <v>5.3</v>
      </c>
      <c r="C61">
        <v>0.3</v>
      </c>
      <c r="E61">
        <f t="shared" si="0"/>
        <v>1.2481499999999999</v>
      </c>
    </row>
    <row r="62" spans="1:5" x14ac:dyDescent="0.25">
      <c r="A62">
        <v>66.400000000000006</v>
      </c>
      <c r="B62">
        <v>4.2</v>
      </c>
      <c r="C62">
        <v>0.4</v>
      </c>
      <c r="E62">
        <f t="shared" si="0"/>
        <v>1.3188000000000002</v>
      </c>
    </row>
    <row r="63" spans="1:5" x14ac:dyDescent="0.25">
      <c r="A63">
        <v>66.599999999999994</v>
      </c>
      <c r="B63">
        <v>3.7</v>
      </c>
      <c r="C63">
        <v>0.4</v>
      </c>
      <c r="E63">
        <f t="shared" si="0"/>
        <v>1.1618000000000002</v>
      </c>
    </row>
    <row r="64" spans="1:5" x14ac:dyDescent="0.25">
      <c r="A64">
        <v>66.599999999999994</v>
      </c>
      <c r="B64">
        <v>3.2</v>
      </c>
      <c r="C64">
        <v>0.2</v>
      </c>
      <c r="E64">
        <f t="shared" si="0"/>
        <v>0.50240000000000007</v>
      </c>
    </row>
    <row r="66" spans="4:5" x14ac:dyDescent="0.25">
      <c r="D66" t="s">
        <v>12</v>
      </c>
      <c r="E66" t="e">
        <f>AVERAGE(E2:E64)</f>
        <v>#VALUE!</v>
      </c>
    </row>
    <row r="67" spans="4:5" x14ac:dyDescent="0.25">
      <c r="D67" t="s">
        <v>13</v>
      </c>
      <c r="E67" t="e">
        <f>AVERAGE(E28:E64)</f>
        <v>#VALUE!</v>
      </c>
    </row>
    <row r="68" spans="4:5" x14ac:dyDescent="0.25">
      <c r="D68" t="s">
        <v>14</v>
      </c>
      <c r="E68">
        <f>AVERAGE(E45:E64)</f>
        <v>3.3497912499999991</v>
      </c>
    </row>
    <row r="69" spans="4:5" x14ac:dyDescent="0.25">
      <c r="D69" t="s">
        <v>80</v>
      </c>
      <c r="E69">
        <f>SUM(E45:E64)/10</f>
        <v>6.6995824999999982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M121"/>
  <sheetViews>
    <sheetView tabSelected="1" topLeftCell="AS66" workbookViewId="0">
      <selection activeCell="BC76" sqref="BC76"/>
    </sheetView>
  </sheetViews>
  <sheetFormatPr defaultRowHeight="15" x14ac:dyDescent="0.25"/>
  <cols>
    <col min="23" max="23" width="8.85546875" style="5"/>
    <col min="25" max="25" width="8.85546875" style="6"/>
    <col min="27" max="27" width="8.85546875" style="6"/>
    <col min="34" max="34" width="8.85546875" style="5"/>
    <col min="36" max="36" width="8.85546875" style="6"/>
    <col min="38" max="38" width="8.85546875" style="6"/>
    <col min="40" max="40" width="8.85546875" style="6"/>
    <col min="45" max="45" width="8.85546875" style="6"/>
    <col min="47" max="47" width="8.85546875" style="6"/>
    <col min="49" max="49" width="8.85546875" style="6"/>
    <col min="53" max="53" width="8.85546875" style="6"/>
    <col min="56" max="56" width="8.85546875" style="6"/>
    <col min="58" max="58" width="8.85546875" style="6"/>
    <col min="60" max="60" width="8.85546875" style="6"/>
    <col min="64" max="64" width="8.85546875" style="6"/>
  </cols>
  <sheetData>
    <row r="1" spans="1:65" x14ac:dyDescent="0.25">
      <c r="A1" t="s">
        <v>93</v>
      </c>
      <c r="L1" t="s">
        <v>99</v>
      </c>
      <c r="W1" s="5" t="s">
        <v>100</v>
      </c>
      <c r="AH1" s="5" t="s">
        <v>101</v>
      </c>
      <c r="AS1" s="6" t="s">
        <v>102</v>
      </c>
      <c r="BD1" s="6" t="s">
        <v>103</v>
      </c>
    </row>
    <row r="2" spans="1:65" x14ac:dyDescent="0.25">
      <c r="A2" t="s">
        <v>0</v>
      </c>
      <c r="B2" t="s">
        <v>94</v>
      </c>
      <c r="C2" t="s">
        <v>1</v>
      </c>
      <c r="D2" t="s">
        <v>94</v>
      </c>
      <c r="E2" t="s">
        <v>2</v>
      </c>
      <c r="F2" t="s">
        <v>94</v>
      </c>
      <c r="G2" t="s">
        <v>6</v>
      </c>
      <c r="H2" t="s">
        <v>94</v>
      </c>
      <c r="I2" t="s">
        <v>8</v>
      </c>
      <c r="J2" s="4" t="s">
        <v>95</v>
      </c>
      <c r="L2" t="s">
        <v>0</v>
      </c>
      <c r="M2" t="s">
        <v>94</v>
      </c>
      <c r="N2" t="s">
        <v>1</v>
      </c>
      <c r="O2" t="s">
        <v>94</v>
      </c>
      <c r="P2" t="s">
        <v>2</v>
      </c>
      <c r="Q2" t="s">
        <v>94</v>
      </c>
      <c r="R2" t="s">
        <v>6</v>
      </c>
      <c r="S2" t="s">
        <v>94</v>
      </c>
      <c r="T2" t="s">
        <v>8</v>
      </c>
      <c r="U2" s="4" t="s">
        <v>95</v>
      </c>
      <c r="W2" s="5" t="s">
        <v>0</v>
      </c>
      <c r="X2" t="s">
        <v>94</v>
      </c>
      <c r="Y2" s="6" t="s">
        <v>1</v>
      </c>
      <c r="Z2" t="s">
        <v>94</v>
      </c>
      <c r="AA2" s="6" t="s">
        <v>2</v>
      </c>
      <c r="AB2" t="s">
        <v>94</v>
      </c>
      <c r="AC2" t="s">
        <v>6</v>
      </c>
      <c r="AD2" t="s">
        <v>94</v>
      </c>
      <c r="AE2" t="s">
        <v>8</v>
      </c>
      <c r="AF2" s="4" t="s">
        <v>95</v>
      </c>
      <c r="AH2" s="5" t="s">
        <v>0</v>
      </c>
      <c r="AI2" t="s">
        <v>94</v>
      </c>
      <c r="AJ2" s="6" t="s">
        <v>1</v>
      </c>
      <c r="AK2" t="s">
        <v>94</v>
      </c>
      <c r="AL2" s="6" t="s">
        <v>2</v>
      </c>
      <c r="AM2" t="s">
        <v>94</v>
      </c>
      <c r="AN2" s="6" t="s">
        <v>6</v>
      </c>
      <c r="AO2" t="s">
        <v>94</v>
      </c>
      <c r="AP2" t="s">
        <v>8</v>
      </c>
      <c r="AQ2" s="4" t="s">
        <v>95</v>
      </c>
      <c r="AS2" s="6" t="s">
        <v>0</v>
      </c>
      <c r="AT2" t="s">
        <v>94</v>
      </c>
      <c r="AU2" s="6" t="s">
        <v>1</v>
      </c>
      <c r="AV2" t="s">
        <v>94</v>
      </c>
      <c r="AW2" s="6" t="s">
        <v>2</v>
      </c>
      <c r="AX2" t="s">
        <v>94</v>
      </c>
      <c r="AY2" t="s">
        <v>6</v>
      </c>
      <c r="AZ2" t="s">
        <v>94</v>
      </c>
      <c r="BA2" s="6" t="s">
        <v>8</v>
      </c>
      <c r="BB2" s="4" t="s">
        <v>95</v>
      </c>
      <c r="BD2" s="6" t="s">
        <v>0</v>
      </c>
      <c r="BE2" t="s">
        <v>94</v>
      </c>
      <c r="BF2" s="6" t="s">
        <v>1</v>
      </c>
      <c r="BG2" t="s">
        <v>94</v>
      </c>
      <c r="BH2" s="6" t="s">
        <v>2</v>
      </c>
      <c r="BI2" t="s">
        <v>94</v>
      </c>
      <c r="BJ2" t="s">
        <v>6</v>
      </c>
      <c r="BK2" t="s">
        <v>94</v>
      </c>
      <c r="BL2" s="6" t="s">
        <v>8</v>
      </c>
      <c r="BM2" s="4" t="s">
        <v>95</v>
      </c>
    </row>
    <row r="3" spans="1:65" x14ac:dyDescent="0.25">
      <c r="A3">
        <v>4.5999999999999996</v>
      </c>
      <c r="B3" t="s">
        <v>94</v>
      </c>
      <c r="C3">
        <v>4.7</v>
      </c>
      <c r="D3" t="s">
        <v>94</v>
      </c>
      <c r="E3">
        <v>0.1</v>
      </c>
      <c r="F3" t="s">
        <v>94</v>
      </c>
      <c r="G3" t="s">
        <v>96</v>
      </c>
      <c r="H3" t="s">
        <v>94</v>
      </c>
      <c r="I3">
        <f>3.14*C3*E3/4</f>
        <v>0.36895000000000006</v>
      </c>
      <c r="J3" s="4" t="s">
        <v>95</v>
      </c>
      <c r="L3">
        <v>2.7</v>
      </c>
      <c r="M3" t="s">
        <v>94</v>
      </c>
      <c r="O3" t="s">
        <v>94</v>
      </c>
      <c r="Q3" t="s">
        <v>94</v>
      </c>
      <c r="R3" t="s">
        <v>97</v>
      </c>
      <c r="S3" t="s">
        <v>94</v>
      </c>
      <c r="U3" s="4" t="s">
        <v>95</v>
      </c>
      <c r="W3" s="5">
        <v>1.3</v>
      </c>
      <c r="X3" t="s">
        <v>94</v>
      </c>
      <c r="Z3" t="s">
        <v>94</v>
      </c>
      <c r="AB3" t="s">
        <v>94</v>
      </c>
      <c r="AC3" t="s">
        <v>97</v>
      </c>
      <c r="AD3" t="s">
        <v>94</v>
      </c>
      <c r="AF3" s="4" t="s">
        <v>95</v>
      </c>
      <c r="AH3" s="5">
        <v>6.7</v>
      </c>
      <c r="AI3" t="s">
        <v>94</v>
      </c>
      <c r="AK3" t="s">
        <v>94</v>
      </c>
      <c r="AM3" t="s">
        <v>94</v>
      </c>
      <c r="AN3" s="6" t="s">
        <v>97</v>
      </c>
      <c r="AO3" t="s">
        <v>94</v>
      </c>
      <c r="AQ3" s="4" t="s">
        <v>95</v>
      </c>
      <c r="AS3" s="6">
        <v>1.4</v>
      </c>
      <c r="AT3" t="s">
        <v>94</v>
      </c>
      <c r="AV3" t="s">
        <v>94</v>
      </c>
      <c r="AX3" t="s">
        <v>94</v>
      </c>
      <c r="AY3" s="6" t="s">
        <v>97</v>
      </c>
      <c r="AZ3" t="s">
        <v>94</v>
      </c>
      <c r="BB3" s="4" t="s">
        <v>95</v>
      </c>
      <c r="BD3" s="6">
        <v>1</v>
      </c>
      <c r="BE3" t="s">
        <v>94</v>
      </c>
      <c r="BG3" t="s">
        <v>94</v>
      </c>
      <c r="BI3" t="s">
        <v>94</v>
      </c>
      <c r="BJ3" s="6" t="s">
        <v>97</v>
      </c>
      <c r="BK3" t="s">
        <v>94</v>
      </c>
      <c r="BM3" s="4" t="s">
        <v>95</v>
      </c>
    </row>
    <row r="4" spans="1:65" x14ac:dyDescent="0.25">
      <c r="A4">
        <v>8.1</v>
      </c>
      <c r="B4" t="s">
        <v>94</v>
      </c>
      <c r="C4">
        <v>0.8</v>
      </c>
      <c r="D4" t="s">
        <v>94</v>
      </c>
      <c r="E4">
        <v>0.1</v>
      </c>
      <c r="F4" t="s">
        <v>94</v>
      </c>
      <c r="G4" t="s">
        <v>96</v>
      </c>
      <c r="H4" t="s">
        <v>94</v>
      </c>
      <c r="I4">
        <f t="shared" ref="I4:I65" si="0">3.14*C4*E4/4</f>
        <v>6.2800000000000009E-2</v>
      </c>
      <c r="J4" s="4" t="s">
        <v>95</v>
      </c>
      <c r="L4">
        <v>5.9</v>
      </c>
      <c r="M4" t="s">
        <v>94</v>
      </c>
      <c r="O4" t="s">
        <v>94</v>
      </c>
      <c r="Q4" t="s">
        <v>94</v>
      </c>
      <c r="R4" t="s">
        <v>97</v>
      </c>
      <c r="S4" t="s">
        <v>94</v>
      </c>
      <c r="T4">
        <f t="shared" ref="T4:T14" si="1">3.14*(N4*P4)/4</f>
        <v>0</v>
      </c>
      <c r="U4" s="4" t="s">
        <v>95</v>
      </c>
      <c r="W4" s="5">
        <v>3.3</v>
      </c>
      <c r="X4" t="s">
        <v>94</v>
      </c>
      <c r="Z4" t="s">
        <v>94</v>
      </c>
      <c r="AB4" t="s">
        <v>94</v>
      </c>
      <c r="AC4" t="s">
        <v>97</v>
      </c>
      <c r="AD4" t="s">
        <v>94</v>
      </c>
      <c r="AF4" s="4" t="s">
        <v>95</v>
      </c>
      <c r="AH4" s="5">
        <v>12</v>
      </c>
      <c r="AI4" t="s">
        <v>94</v>
      </c>
      <c r="AK4" t="s">
        <v>94</v>
      </c>
      <c r="AM4" t="s">
        <v>94</v>
      </c>
      <c r="AN4" s="6" t="s">
        <v>97</v>
      </c>
      <c r="AO4" t="s">
        <v>94</v>
      </c>
      <c r="AQ4" s="4" t="s">
        <v>95</v>
      </c>
      <c r="AS4" s="6">
        <v>3.5</v>
      </c>
      <c r="AT4" t="s">
        <v>94</v>
      </c>
      <c r="AV4" t="s">
        <v>94</v>
      </c>
      <c r="AX4" t="s">
        <v>94</v>
      </c>
      <c r="AY4" s="6" t="s">
        <v>96</v>
      </c>
      <c r="AZ4" t="s">
        <v>94</v>
      </c>
      <c r="BB4" s="4" t="s">
        <v>95</v>
      </c>
      <c r="BD4" s="6">
        <v>3.9</v>
      </c>
      <c r="BE4" t="s">
        <v>94</v>
      </c>
      <c r="BG4" t="s">
        <v>94</v>
      </c>
      <c r="BI4" t="s">
        <v>94</v>
      </c>
      <c r="BJ4" s="6" t="s">
        <v>97</v>
      </c>
      <c r="BK4" t="s">
        <v>94</v>
      </c>
      <c r="BM4" s="4" t="s">
        <v>95</v>
      </c>
    </row>
    <row r="5" spans="1:65" x14ac:dyDescent="0.25">
      <c r="A5">
        <v>10.199999999999999</v>
      </c>
      <c r="B5" t="s">
        <v>94</v>
      </c>
      <c r="C5">
        <v>3.5</v>
      </c>
      <c r="D5" t="s">
        <v>94</v>
      </c>
      <c r="E5">
        <v>0.1</v>
      </c>
      <c r="F5" t="s">
        <v>94</v>
      </c>
      <c r="G5" t="s">
        <v>96</v>
      </c>
      <c r="H5" t="s">
        <v>94</v>
      </c>
      <c r="I5">
        <f t="shared" si="0"/>
        <v>0.27474999999999999</v>
      </c>
      <c r="J5" s="4" t="s">
        <v>95</v>
      </c>
      <c r="L5">
        <v>8.1</v>
      </c>
      <c r="M5" t="s">
        <v>94</v>
      </c>
      <c r="O5" t="s">
        <v>94</v>
      </c>
      <c r="Q5" t="s">
        <v>94</v>
      </c>
      <c r="R5" t="s">
        <v>97</v>
      </c>
      <c r="S5" t="s">
        <v>94</v>
      </c>
      <c r="T5">
        <f t="shared" si="1"/>
        <v>0</v>
      </c>
      <c r="U5" s="4" t="s">
        <v>95</v>
      </c>
      <c r="W5" s="5">
        <v>6.6</v>
      </c>
      <c r="X5" t="s">
        <v>94</v>
      </c>
      <c r="Z5" t="s">
        <v>94</v>
      </c>
      <c r="AB5" t="s">
        <v>94</v>
      </c>
      <c r="AC5" t="s">
        <v>97</v>
      </c>
      <c r="AD5" t="s">
        <v>94</v>
      </c>
      <c r="AF5" s="4" t="s">
        <v>95</v>
      </c>
      <c r="AH5" s="5">
        <v>18.2</v>
      </c>
      <c r="AI5" t="s">
        <v>94</v>
      </c>
      <c r="AK5" t="s">
        <v>94</v>
      </c>
      <c r="AM5" t="s">
        <v>94</v>
      </c>
      <c r="AN5" s="6" t="s">
        <v>97</v>
      </c>
      <c r="AO5" t="s">
        <v>94</v>
      </c>
      <c r="AQ5" s="4" t="s">
        <v>95</v>
      </c>
      <c r="AS5" s="6">
        <v>6</v>
      </c>
      <c r="AT5" t="s">
        <v>94</v>
      </c>
      <c r="AV5" t="s">
        <v>94</v>
      </c>
      <c r="AX5" t="s">
        <v>94</v>
      </c>
      <c r="AY5" s="6" t="s">
        <v>97</v>
      </c>
      <c r="AZ5" t="s">
        <v>94</v>
      </c>
      <c r="BB5" s="4" t="s">
        <v>95</v>
      </c>
      <c r="BD5" s="6">
        <v>7.4</v>
      </c>
      <c r="BE5" t="s">
        <v>94</v>
      </c>
      <c r="BG5" t="s">
        <v>94</v>
      </c>
      <c r="BI5" t="s">
        <v>94</v>
      </c>
      <c r="BJ5" s="6" t="s">
        <v>97</v>
      </c>
      <c r="BK5" t="s">
        <v>94</v>
      </c>
      <c r="BM5" s="4" t="s">
        <v>95</v>
      </c>
    </row>
    <row r="6" spans="1:65" x14ac:dyDescent="0.25">
      <c r="A6">
        <v>12.8</v>
      </c>
      <c r="B6" t="s">
        <v>94</v>
      </c>
      <c r="C6">
        <v>2.7</v>
      </c>
      <c r="D6" t="s">
        <v>94</v>
      </c>
      <c r="E6">
        <v>0.1</v>
      </c>
      <c r="F6" t="s">
        <v>94</v>
      </c>
      <c r="G6" t="s">
        <v>96</v>
      </c>
      <c r="H6" t="s">
        <v>94</v>
      </c>
      <c r="I6">
        <f t="shared" si="0"/>
        <v>0.21195000000000006</v>
      </c>
      <c r="J6" s="4" t="s">
        <v>95</v>
      </c>
      <c r="L6">
        <v>11</v>
      </c>
      <c r="M6" t="s">
        <v>94</v>
      </c>
      <c r="O6" t="s">
        <v>94</v>
      </c>
      <c r="Q6" t="s">
        <v>94</v>
      </c>
      <c r="R6" t="s">
        <v>97</v>
      </c>
      <c r="S6" t="s">
        <v>94</v>
      </c>
      <c r="T6">
        <f t="shared" si="1"/>
        <v>0</v>
      </c>
      <c r="U6" s="4" t="s">
        <v>95</v>
      </c>
      <c r="W6" s="5">
        <v>9.1</v>
      </c>
      <c r="X6" t="s">
        <v>94</v>
      </c>
      <c r="Z6" t="s">
        <v>94</v>
      </c>
      <c r="AB6" t="s">
        <v>94</v>
      </c>
      <c r="AC6" t="s">
        <v>97</v>
      </c>
      <c r="AD6" t="s">
        <v>94</v>
      </c>
      <c r="AF6" s="4" t="s">
        <v>95</v>
      </c>
      <c r="AH6" s="5">
        <v>19.899999999999999</v>
      </c>
      <c r="AI6" t="s">
        <v>94</v>
      </c>
      <c r="AK6" t="s">
        <v>94</v>
      </c>
      <c r="AM6" t="s">
        <v>94</v>
      </c>
      <c r="AN6" s="6" t="s">
        <v>97</v>
      </c>
      <c r="AO6" t="s">
        <v>94</v>
      </c>
      <c r="AQ6" s="4" t="s">
        <v>95</v>
      </c>
      <c r="AS6" s="6">
        <v>7.7</v>
      </c>
      <c r="AT6" t="s">
        <v>94</v>
      </c>
      <c r="AV6" t="s">
        <v>94</v>
      </c>
      <c r="AX6" t="s">
        <v>94</v>
      </c>
      <c r="AY6" s="6" t="s">
        <v>97</v>
      </c>
      <c r="AZ6" t="s">
        <v>94</v>
      </c>
      <c r="BB6" s="4" t="s">
        <v>95</v>
      </c>
      <c r="BD6" s="6">
        <v>10.4</v>
      </c>
      <c r="BE6" t="s">
        <v>94</v>
      </c>
      <c r="BG6" t="s">
        <v>94</v>
      </c>
      <c r="BI6" t="s">
        <v>94</v>
      </c>
      <c r="BJ6" s="6" t="s">
        <v>97</v>
      </c>
      <c r="BK6" t="s">
        <v>94</v>
      </c>
      <c r="BM6" s="4" t="s">
        <v>95</v>
      </c>
    </row>
    <row r="7" spans="1:65" x14ac:dyDescent="0.25">
      <c r="A7">
        <v>15.8</v>
      </c>
      <c r="B7" t="s">
        <v>94</v>
      </c>
      <c r="C7">
        <v>0.5</v>
      </c>
      <c r="D7" t="s">
        <v>94</v>
      </c>
      <c r="E7">
        <v>0.1</v>
      </c>
      <c r="F7" t="s">
        <v>94</v>
      </c>
      <c r="G7" t="s">
        <v>96</v>
      </c>
      <c r="H7" t="s">
        <v>94</v>
      </c>
      <c r="I7">
        <f t="shared" si="0"/>
        <v>3.9250000000000007E-2</v>
      </c>
      <c r="J7" s="4" t="s">
        <v>95</v>
      </c>
      <c r="L7">
        <v>13.1</v>
      </c>
      <c r="M7" t="s">
        <v>94</v>
      </c>
      <c r="N7">
        <v>1.7</v>
      </c>
      <c r="O7" t="s">
        <v>94</v>
      </c>
      <c r="P7">
        <v>0.15</v>
      </c>
      <c r="Q7" t="s">
        <v>94</v>
      </c>
      <c r="R7" t="s">
        <v>96</v>
      </c>
      <c r="S7" t="s">
        <v>94</v>
      </c>
      <c r="T7">
        <f t="shared" si="1"/>
        <v>0.20017500000000002</v>
      </c>
      <c r="U7" s="4" t="s">
        <v>95</v>
      </c>
      <c r="W7" s="5">
        <v>10.4</v>
      </c>
      <c r="X7" t="s">
        <v>94</v>
      </c>
      <c r="Z7" t="s">
        <v>94</v>
      </c>
      <c r="AB7" t="s">
        <v>94</v>
      </c>
      <c r="AC7" t="s">
        <v>97</v>
      </c>
      <c r="AD7" t="s">
        <v>94</v>
      </c>
      <c r="AF7" s="4" t="s">
        <v>95</v>
      </c>
      <c r="AH7" s="5">
        <v>23</v>
      </c>
      <c r="AI7" t="s">
        <v>94</v>
      </c>
      <c r="AJ7" s="6">
        <v>6.1</v>
      </c>
      <c r="AK7" t="s">
        <v>94</v>
      </c>
      <c r="AL7" s="6">
        <v>0.5</v>
      </c>
      <c r="AM7" t="s">
        <v>94</v>
      </c>
      <c r="AN7" s="6" t="s">
        <v>96</v>
      </c>
      <c r="AO7" t="s">
        <v>94</v>
      </c>
      <c r="AP7" s="6">
        <f t="shared" ref="AP7:AP23" si="2">3.14*AJ7*AL7/4</f>
        <v>2.39425</v>
      </c>
      <c r="AQ7" s="4" t="s">
        <v>95</v>
      </c>
      <c r="AS7" s="6">
        <v>9.9</v>
      </c>
      <c r="AT7" t="s">
        <v>94</v>
      </c>
      <c r="AV7" t="s">
        <v>94</v>
      </c>
      <c r="AX7" t="s">
        <v>94</v>
      </c>
      <c r="AY7" s="6" t="s">
        <v>97</v>
      </c>
      <c r="AZ7" t="s">
        <v>94</v>
      </c>
      <c r="BB7" s="4" t="s">
        <v>95</v>
      </c>
      <c r="BD7" s="6">
        <v>14.6</v>
      </c>
      <c r="BE7" t="s">
        <v>94</v>
      </c>
      <c r="BG7" t="s">
        <v>94</v>
      </c>
      <c r="BI7" t="s">
        <v>94</v>
      </c>
      <c r="BJ7" s="6" t="s">
        <v>97</v>
      </c>
      <c r="BK7" t="s">
        <v>94</v>
      </c>
      <c r="BM7" s="4" t="s">
        <v>95</v>
      </c>
    </row>
    <row r="8" spans="1:65" x14ac:dyDescent="0.25">
      <c r="A8">
        <v>17.100000000000001</v>
      </c>
      <c r="B8" t="s">
        <v>94</v>
      </c>
      <c r="C8">
        <v>4.2</v>
      </c>
      <c r="D8" t="s">
        <v>94</v>
      </c>
      <c r="E8">
        <v>0.2</v>
      </c>
      <c r="F8" t="s">
        <v>94</v>
      </c>
      <c r="G8" t="s">
        <v>96</v>
      </c>
      <c r="H8" t="s">
        <v>94</v>
      </c>
      <c r="I8">
        <f t="shared" si="0"/>
        <v>0.6594000000000001</v>
      </c>
      <c r="J8" s="4" t="s">
        <v>95</v>
      </c>
      <c r="L8">
        <v>16.5</v>
      </c>
      <c r="M8" t="s">
        <v>94</v>
      </c>
      <c r="O8" t="s">
        <v>94</v>
      </c>
      <c r="Q8" t="s">
        <v>94</v>
      </c>
      <c r="R8" t="s">
        <v>97</v>
      </c>
      <c r="S8" t="s">
        <v>94</v>
      </c>
      <c r="T8">
        <f t="shared" si="1"/>
        <v>0</v>
      </c>
      <c r="U8" s="4" t="s">
        <v>95</v>
      </c>
      <c r="W8" s="5">
        <v>13.8</v>
      </c>
      <c r="X8" t="s">
        <v>94</v>
      </c>
      <c r="Z8" t="s">
        <v>94</v>
      </c>
      <c r="AB8" t="s">
        <v>94</v>
      </c>
      <c r="AC8" t="s">
        <v>97</v>
      </c>
      <c r="AD8" t="s">
        <v>94</v>
      </c>
      <c r="AF8" s="4" t="s">
        <v>95</v>
      </c>
      <c r="AH8" s="5">
        <v>24.4</v>
      </c>
      <c r="AI8" t="s">
        <v>94</v>
      </c>
      <c r="AK8" t="s">
        <v>94</v>
      </c>
      <c r="AM8" t="s">
        <v>94</v>
      </c>
      <c r="AN8" s="6" t="s">
        <v>97</v>
      </c>
      <c r="AO8" t="s">
        <v>94</v>
      </c>
      <c r="AP8" s="6"/>
      <c r="AQ8" s="4" t="s">
        <v>95</v>
      </c>
      <c r="AS8" s="6">
        <v>11.2</v>
      </c>
      <c r="AT8" t="s">
        <v>94</v>
      </c>
      <c r="AU8" s="6">
        <v>6.9</v>
      </c>
      <c r="AV8" t="s">
        <v>94</v>
      </c>
      <c r="AW8" s="6">
        <v>1</v>
      </c>
      <c r="AX8" t="s">
        <v>94</v>
      </c>
      <c r="AY8" t="s">
        <v>15</v>
      </c>
      <c r="AZ8" t="s">
        <v>94</v>
      </c>
      <c r="BA8" s="6">
        <f t="shared" ref="BA8:BA56" si="3">3.14*AU8*AW8/4</f>
        <v>5.4165000000000001</v>
      </c>
      <c r="BB8" s="4" t="s">
        <v>95</v>
      </c>
      <c r="BD8" s="6">
        <v>17.399999999999999</v>
      </c>
      <c r="BE8" t="s">
        <v>94</v>
      </c>
      <c r="BG8" t="s">
        <v>94</v>
      </c>
      <c r="BI8" t="s">
        <v>94</v>
      </c>
      <c r="BJ8" s="6" t="s">
        <v>97</v>
      </c>
      <c r="BK8" t="s">
        <v>94</v>
      </c>
      <c r="BM8" s="4" t="s">
        <v>95</v>
      </c>
    </row>
    <row r="9" spans="1:65" x14ac:dyDescent="0.25">
      <c r="A9">
        <v>19.2</v>
      </c>
      <c r="B9" t="s">
        <v>94</v>
      </c>
      <c r="C9">
        <v>0.8</v>
      </c>
      <c r="D9" t="s">
        <v>94</v>
      </c>
      <c r="E9">
        <v>0.2</v>
      </c>
      <c r="F9" t="s">
        <v>94</v>
      </c>
      <c r="G9" t="s">
        <v>96</v>
      </c>
      <c r="H9" t="s">
        <v>94</v>
      </c>
      <c r="I9">
        <f t="shared" si="0"/>
        <v>0.12560000000000002</v>
      </c>
      <c r="J9" s="4" t="s">
        <v>95</v>
      </c>
      <c r="L9">
        <v>18.149999999999999</v>
      </c>
      <c r="M9" t="s">
        <v>94</v>
      </c>
      <c r="O9" t="s">
        <v>94</v>
      </c>
      <c r="Q9" t="s">
        <v>94</v>
      </c>
      <c r="R9" t="s">
        <v>97</v>
      </c>
      <c r="S9" t="s">
        <v>94</v>
      </c>
      <c r="T9">
        <f t="shared" si="1"/>
        <v>0</v>
      </c>
      <c r="U9" s="4" t="s">
        <v>95</v>
      </c>
      <c r="W9" s="5">
        <v>15.2</v>
      </c>
      <c r="X9" t="s">
        <v>94</v>
      </c>
      <c r="Z9" t="s">
        <v>94</v>
      </c>
      <c r="AB9" t="s">
        <v>94</v>
      </c>
      <c r="AC9" t="s">
        <v>97</v>
      </c>
      <c r="AD9" t="s">
        <v>94</v>
      </c>
      <c r="AF9" s="4" t="s">
        <v>95</v>
      </c>
      <c r="AH9" s="5">
        <v>25</v>
      </c>
      <c r="AI9" t="s">
        <v>94</v>
      </c>
      <c r="AK9" t="s">
        <v>94</v>
      </c>
      <c r="AM9" t="s">
        <v>94</v>
      </c>
      <c r="AN9" s="6" t="s">
        <v>97</v>
      </c>
      <c r="AO9" t="s">
        <v>94</v>
      </c>
      <c r="AP9" s="6"/>
      <c r="AQ9" s="4" t="s">
        <v>95</v>
      </c>
      <c r="AS9" s="6">
        <v>12.7</v>
      </c>
      <c r="AT9" t="s">
        <v>94</v>
      </c>
      <c r="AU9" s="6">
        <v>3.3</v>
      </c>
      <c r="AV9" t="s">
        <v>94</v>
      </c>
      <c r="AW9" s="6">
        <v>0.75</v>
      </c>
      <c r="AX9" t="s">
        <v>94</v>
      </c>
      <c r="AY9" s="6" t="s">
        <v>96</v>
      </c>
      <c r="AZ9" t="s">
        <v>94</v>
      </c>
      <c r="BA9" s="6">
        <f t="shared" si="3"/>
        <v>1.9428749999999999</v>
      </c>
      <c r="BB9" s="4" t="s">
        <v>95</v>
      </c>
      <c r="BD9" s="6">
        <v>23.4</v>
      </c>
      <c r="BE9" t="s">
        <v>94</v>
      </c>
      <c r="BG9" t="s">
        <v>94</v>
      </c>
      <c r="BI9" t="s">
        <v>94</v>
      </c>
      <c r="BJ9" s="6" t="s">
        <v>97</v>
      </c>
      <c r="BK9" t="s">
        <v>94</v>
      </c>
      <c r="BM9" s="4" t="s">
        <v>95</v>
      </c>
    </row>
    <row r="10" spans="1:65" x14ac:dyDescent="0.25">
      <c r="A10">
        <v>21.2</v>
      </c>
      <c r="B10" t="s">
        <v>94</v>
      </c>
      <c r="D10" t="s">
        <v>94</v>
      </c>
      <c r="F10" t="s">
        <v>94</v>
      </c>
      <c r="G10" t="s">
        <v>97</v>
      </c>
      <c r="H10" t="s">
        <v>94</v>
      </c>
      <c r="I10">
        <f t="shared" si="0"/>
        <v>0</v>
      </c>
      <c r="J10" s="4" t="s">
        <v>95</v>
      </c>
      <c r="L10">
        <v>21.2</v>
      </c>
      <c r="M10" t="s">
        <v>94</v>
      </c>
      <c r="O10" t="s">
        <v>94</v>
      </c>
      <c r="Q10" t="s">
        <v>94</v>
      </c>
      <c r="R10" t="s">
        <v>97</v>
      </c>
      <c r="S10" t="s">
        <v>94</v>
      </c>
      <c r="T10">
        <f t="shared" si="1"/>
        <v>0</v>
      </c>
      <c r="U10" s="4" t="s">
        <v>95</v>
      </c>
      <c r="W10" s="5">
        <v>16.600000000000001</v>
      </c>
      <c r="X10" t="s">
        <v>94</v>
      </c>
      <c r="Z10" t="s">
        <v>94</v>
      </c>
      <c r="AB10" t="s">
        <v>94</v>
      </c>
      <c r="AC10" t="s">
        <v>97</v>
      </c>
      <c r="AD10" t="s">
        <v>94</v>
      </c>
      <c r="AF10" s="4" t="s">
        <v>95</v>
      </c>
      <c r="AH10" s="5">
        <v>27</v>
      </c>
      <c r="AI10" t="s">
        <v>94</v>
      </c>
      <c r="AJ10" s="6">
        <v>6.5</v>
      </c>
      <c r="AK10" t="s">
        <v>94</v>
      </c>
      <c r="AL10" s="6">
        <v>0.7</v>
      </c>
      <c r="AM10" t="s">
        <v>94</v>
      </c>
      <c r="AN10" s="6" t="s">
        <v>96</v>
      </c>
      <c r="AO10" t="s">
        <v>94</v>
      </c>
      <c r="AP10" s="6">
        <f t="shared" si="2"/>
        <v>3.5717499999999998</v>
      </c>
      <c r="AQ10" s="4" t="s">
        <v>95</v>
      </c>
      <c r="AS10" s="6">
        <v>14.4</v>
      </c>
      <c r="AT10" t="s">
        <v>94</v>
      </c>
      <c r="AU10" s="6">
        <v>9.4</v>
      </c>
      <c r="AV10" t="s">
        <v>94</v>
      </c>
      <c r="AW10" s="6">
        <v>1.05</v>
      </c>
      <c r="AX10" t="s">
        <v>94</v>
      </c>
      <c r="AY10" s="6" t="s">
        <v>96</v>
      </c>
      <c r="AZ10" t="s">
        <v>94</v>
      </c>
      <c r="BA10" s="6">
        <f t="shared" si="3"/>
        <v>7.7479500000000012</v>
      </c>
      <c r="BB10" s="4" t="s">
        <v>95</v>
      </c>
      <c r="BD10" s="6">
        <v>21.9</v>
      </c>
      <c r="BE10" t="s">
        <v>94</v>
      </c>
      <c r="BG10" t="s">
        <v>94</v>
      </c>
      <c r="BI10" t="s">
        <v>94</v>
      </c>
      <c r="BJ10" s="6" t="s">
        <v>97</v>
      </c>
      <c r="BK10" t="s">
        <v>94</v>
      </c>
      <c r="BM10" s="4" t="s">
        <v>95</v>
      </c>
    </row>
    <row r="11" spans="1:65" x14ac:dyDescent="0.25">
      <c r="A11">
        <v>22.7</v>
      </c>
      <c r="B11" t="s">
        <v>94</v>
      </c>
      <c r="D11" t="s">
        <v>94</v>
      </c>
      <c r="F11" t="s">
        <v>94</v>
      </c>
      <c r="G11" t="s">
        <v>97</v>
      </c>
      <c r="H11" t="s">
        <v>94</v>
      </c>
      <c r="I11">
        <f t="shared" si="0"/>
        <v>0</v>
      </c>
      <c r="J11" s="4" t="s">
        <v>95</v>
      </c>
      <c r="L11">
        <v>22.6</v>
      </c>
      <c r="M11" t="s">
        <v>94</v>
      </c>
      <c r="O11" t="s">
        <v>94</v>
      </c>
      <c r="Q11" t="s">
        <v>94</v>
      </c>
      <c r="R11" t="s">
        <v>97</v>
      </c>
      <c r="S11" t="s">
        <v>94</v>
      </c>
      <c r="T11">
        <f t="shared" si="1"/>
        <v>0</v>
      </c>
      <c r="U11" s="4" t="s">
        <v>95</v>
      </c>
      <c r="W11" s="5">
        <v>18.5</v>
      </c>
      <c r="X11" t="s">
        <v>94</v>
      </c>
      <c r="Z11" t="s">
        <v>94</v>
      </c>
      <c r="AB11" t="s">
        <v>94</v>
      </c>
      <c r="AC11" t="s">
        <v>97</v>
      </c>
      <c r="AD11" t="s">
        <v>94</v>
      </c>
      <c r="AF11" s="4" t="s">
        <v>95</v>
      </c>
      <c r="AH11" s="5">
        <v>28.9</v>
      </c>
      <c r="AI11" t="s">
        <v>94</v>
      </c>
      <c r="AJ11" s="6">
        <v>7.8</v>
      </c>
      <c r="AK11" t="s">
        <v>94</v>
      </c>
      <c r="AL11" s="6">
        <v>0.7</v>
      </c>
      <c r="AM11" t="s">
        <v>94</v>
      </c>
      <c r="AN11" s="6" t="s">
        <v>96</v>
      </c>
      <c r="AO11" t="s">
        <v>94</v>
      </c>
      <c r="AP11" s="6">
        <f t="shared" si="2"/>
        <v>4.2861000000000002</v>
      </c>
      <c r="AQ11" s="4" t="s">
        <v>95</v>
      </c>
      <c r="AS11" s="6">
        <v>17.399999999999999</v>
      </c>
      <c r="AT11" t="s">
        <v>94</v>
      </c>
      <c r="AU11" s="6">
        <v>2.5499999999999998</v>
      </c>
      <c r="AV11" t="s">
        <v>94</v>
      </c>
      <c r="AW11" s="6">
        <v>0.7</v>
      </c>
      <c r="AX11" t="s">
        <v>94</v>
      </c>
      <c r="AY11" t="s">
        <v>15</v>
      </c>
      <c r="AZ11" t="s">
        <v>94</v>
      </c>
      <c r="BA11" s="6">
        <f t="shared" si="3"/>
        <v>1.4012249999999999</v>
      </c>
      <c r="BB11" s="4" t="s">
        <v>95</v>
      </c>
      <c r="BD11" s="6">
        <v>25.1</v>
      </c>
      <c r="BE11" t="s">
        <v>94</v>
      </c>
      <c r="BG11" t="s">
        <v>94</v>
      </c>
      <c r="BI11" t="s">
        <v>94</v>
      </c>
      <c r="BJ11" s="6" t="s">
        <v>96</v>
      </c>
      <c r="BK11" t="s">
        <v>94</v>
      </c>
      <c r="BM11" s="4" t="s">
        <v>95</v>
      </c>
    </row>
    <row r="12" spans="1:65" x14ac:dyDescent="0.25">
      <c r="A12">
        <v>24.8</v>
      </c>
      <c r="B12" t="s">
        <v>94</v>
      </c>
      <c r="C12" t="s">
        <v>87</v>
      </c>
      <c r="D12" t="s">
        <v>94</v>
      </c>
      <c r="E12">
        <v>0.1</v>
      </c>
      <c r="F12" t="s">
        <v>94</v>
      </c>
      <c r="G12" t="s">
        <v>96</v>
      </c>
      <c r="H12" t="s">
        <v>94</v>
      </c>
      <c r="J12" s="4" t="s">
        <v>95</v>
      </c>
      <c r="L12">
        <v>25.6</v>
      </c>
      <c r="M12" t="s">
        <v>94</v>
      </c>
      <c r="O12" t="s">
        <v>94</v>
      </c>
      <c r="Q12" t="s">
        <v>94</v>
      </c>
      <c r="R12" t="s">
        <v>97</v>
      </c>
      <c r="S12" t="s">
        <v>94</v>
      </c>
      <c r="T12">
        <f t="shared" si="1"/>
        <v>0</v>
      </c>
      <c r="U12" s="4" t="s">
        <v>95</v>
      </c>
      <c r="W12" s="5">
        <v>21.1</v>
      </c>
      <c r="X12" t="s">
        <v>94</v>
      </c>
      <c r="Z12" t="s">
        <v>94</v>
      </c>
      <c r="AB12" t="s">
        <v>94</v>
      </c>
      <c r="AC12" t="s">
        <v>97</v>
      </c>
      <c r="AD12" t="s">
        <v>94</v>
      </c>
      <c r="AF12" s="4" t="s">
        <v>95</v>
      </c>
      <c r="AH12" s="5">
        <v>30</v>
      </c>
      <c r="AI12" t="s">
        <v>94</v>
      </c>
      <c r="AK12" t="s">
        <v>94</v>
      </c>
      <c r="AM12" t="s">
        <v>94</v>
      </c>
      <c r="AN12" s="6" t="s">
        <v>97</v>
      </c>
      <c r="AO12" t="s">
        <v>94</v>
      </c>
      <c r="AP12" s="6"/>
      <c r="AQ12" s="4" t="s">
        <v>95</v>
      </c>
      <c r="AS12" s="6">
        <v>19.2</v>
      </c>
      <c r="AT12" t="s">
        <v>94</v>
      </c>
      <c r="AU12" s="6">
        <v>2.7</v>
      </c>
      <c r="AV12" t="s">
        <v>94</v>
      </c>
      <c r="AW12" s="6">
        <v>0.8</v>
      </c>
      <c r="AX12" t="s">
        <v>94</v>
      </c>
      <c r="AY12" t="s">
        <v>15</v>
      </c>
      <c r="AZ12" t="s">
        <v>94</v>
      </c>
      <c r="BA12" s="6">
        <f t="shared" si="3"/>
        <v>1.6956000000000004</v>
      </c>
      <c r="BB12" s="4" t="s">
        <v>95</v>
      </c>
      <c r="BD12" s="6">
        <v>29.1</v>
      </c>
      <c r="BE12" t="s">
        <v>94</v>
      </c>
      <c r="BG12" t="s">
        <v>94</v>
      </c>
      <c r="BI12" t="s">
        <v>94</v>
      </c>
      <c r="BJ12" s="6" t="s">
        <v>96</v>
      </c>
      <c r="BK12" t="s">
        <v>94</v>
      </c>
      <c r="BM12" s="4" t="s">
        <v>95</v>
      </c>
    </row>
    <row r="13" spans="1:65" x14ac:dyDescent="0.25">
      <c r="A13">
        <v>25.8</v>
      </c>
      <c r="B13" t="s">
        <v>94</v>
      </c>
      <c r="D13" t="s">
        <v>94</v>
      </c>
      <c r="F13" t="s">
        <v>94</v>
      </c>
      <c r="G13" t="s">
        <v>97</v>
      </c>
      <c r="H13" t="s">
        <v>94</v>
      </c>
      <c r="I13">
        <f t="shared" si="0"/>
        <v>0</v>
      </c>
      <c r="J13" s="4" t="s">
        <v>95</v>
      </c>
      <c r="L13">
        <v>27.9</v>
      </c>
      <c r="M13" t="s">
        <v>94</v>
      </c>
      <c r="O13" t="s">
        <v>94</v>
      </c>
      <c r="Q13" t="s">
        <v>94</v>
      </c>
      <c r="R13" t="s">
        <v>97</v>
      </c>
      <c r="S13" t="s">
        <v>94</v>
      </c>
      <c r="T13">
        <f t="shared" si="1"/>
        <v>0</v>
      </c>
      <c r="U13" s="4" t="s">
        <v>95</v>
      </c>
      <c r="W13" s="5">
        <v>22</v>
      </c>
      <c r="X13" t="s">
        <v>94</v>
      </c>
      <c r="Z13" t="s">
        <v>94</v>
      </c>
      <c r="AB13" t="s">
        <v>94</v>
      </c>
      <c r="AC13" t="s">
        <v>97</v>
      </c>
      <c r="AD13" t="s">
        <v>94</v>
      </c>
      <c r="AF13" s="4" t="s">
        <v>95</v>
      </c>
      <c r="AH13" s="5">
        <v>31.8</v>
      </c>
      <c r="AI13" t="s">
        <v>94</v>
      </c>
      <c r="AJ13" s="6">
        <v>8.9</v>
      </c>
      <c r="AK13" t="s">
        <v>94</v>
      </c>
      <c r="AL13" s="6">
        <v>0.8</v>
      </c>
      <c r="AM13" t="s">
        <v>94</v>
      </c>
      <c r="AN13" s="6" t="s">
        <v>98</v>
      </c>
      <c r="AO13" t="s">
        <v>94</v>
      </c>
      <c r="AP13" s="6">
        <f t="shared" si="2"/>
        <v>5.5892000000000008</v>
      </c>
      <c r="AQ13" s="4" t="s">
        <v>95</v>
      </c>
      <c r="AS13" s="6">
        <v>21</v>
      </c>
      <c r="AT13" t="s">
        <v>94</v>
      </c>
      <c r="AU13" s="6">
        <v>6.6</v>
      </c>
      <c r="AV13" t="s">
        <v>94</v>
      </c>
      <c r="AW13" s="6">
        <v>1</v>
      </c>
      <c r="AX13" t="s">
        <v>94</v>
      </c>
      <c r="AY13" s="6" t="s">
        <v>96</v>
      </c>
      <c r="AZ13" t="s">
        <v>94</v>
      </c>
      <c r="BA13" s="6">
        <f t="shared" si="3"/>
        <v>5.181</v>
      </c>
      <c r="BB13" s="4" t="s">
        <v>95</v>
      </c>
      <c r="BD13" s="6">
        <v>27.6</v>
      </c>
      <c r="BE13" t="s">
        <v>94</v>
      </c>
      <c r="BG13" t="s">
        <v>94</v>
      </c>
      <c r="BI13" t="s">
        <v>94</v>
      </c>
      <c r="BJ13" s="6" t="s">
        <v>96</v>
      </c>
      <c r="BK13" t="s">
        <v>94</v>
      </c>
      <c r="BM13" s="4" t="s">
        <v>95</v>
      </c>
    </row>
    <row r="14" spans="1:65" x14ac:dyDescent="0.25">
      <c r="A14">
        <v>27.8</v>
      </c>
      <c r="B14" t="s">
        <v>94</v>
      </c>
      <c r="D14" t="s">
        <v>94</v>
      </c>
      <c r="F14" t="s">
        <v>94</v>
      </c>
      <c r="G14" t="s">
        <v>97</v>
      </c>
      <c r="H14" t="s">
        <v>94</v>
      </c>
      <c r="I14">
        <f t="shared" si="0"/>
        <v>0</v>
      </c>
      <c r="J14" s="4" t="s">
        <v>95</v>
      </c>
      <c r="L14">
        <v>31.2</v>
      </c>
      <c r="M14" t="s">
        <v>94</v>
      </c>
      <c r="O14" t="s">
        <v>94</v>
      </c>
      <c r="Q14" t="s">
        <v>94</v>
      </c>
      <c r="R14" t="s">
        <v>97</v>
      </c>
      <c r="S14" t="s">
        <v>94</v>
      </c>
      <c r="T14">
        <f t="shared" si="1"/>
        <v>0</v>
      </c>
      <c r="U14" s="4" t="s">
        <v>95</v>
      </c>
      <c r="W14" s="5">
        <v>23.4</v>
      </c>
      <c r="X14" t="s">
        <v>94</v>
      </c>
      <c r="Z14" t="s">
        <v>94</v>
      </c>
      <c r="AB14" t="s">
        <v>94</v>
      </c>
      <c r="AC14" t="s">
        <v>97</v>
      </c>
      <c r="AD14" t="s">
        <v>94</v>
      </c>
      <c r="AF14" s="4" t="s">
        <v>95</v>
      </c>
      <c r="AH14" s="5">
        <v>33.1</v>
      </c>
      <c r="AI14" t="s">
        <v>94</v>
      </c>
      <c r="AJ14" s="6">
        <v>8</v>
      </c>
      <c r="AK14" t="s">
        <v>94</v>
      </c>
      <c r="AL14" s="6">
        <v>0.7</v>
      </c>
      <c r="AM14" t="s">
        <v>94</v>
      </c>
      <c r="AN14" s="6" t="s">
        <v>98</v>
      </c>
      <c r="AO14" t="s">
        <v>94</v>
      </c>
      <c r="AP14" s="6">
        <f t="shared" si="2"/>
        <v>4.3959999999999999</v>
      </c>
      <c r="AQ14" s="4" t="s">
        <v>95</v>
      </c>
      <c r="AS14" s="6">
        <v>21.9</v>
      </c>
      <c r="AT14" t="s">
        <v>94</v>
      </c>
      <c r="AU14" s="6">
        <v>6.7</v>
      </c>
      <c r="AV14" t="s">
        <v>94</v>
      </c>
      <c r="AW14" s="6">
        <v>1</v>
      </c>
      <c r="AX14" t="s">
        <v>94</v>
      </c>
      <c r="AY14" t="s">
        <v>15</v>
      </c>
      <c r="AZ14" t="s">
        <v>94</v>
      </c>
      <c r="BA14" s="6">
        <f t="shared" si="3"/>
        <v>5.2595000000000001</v>
      </c>
      <c r="BB14" s="4" t="s">
        <v>95</v>
      </c>
      <c r="BD14" s="6">
        <v>30.9</v>
      </c>
      <c r="BE14" t="s">
        <v>94</v>
      </c>
      <c r="BG14" t="s">
        <v>94</v>
      </c>
      <c r="BI14" t="s">
        <v>94</v>
      </c>
      <c r="BJ14" s="6" t="s">
        <v>96</v>
      </c>
      <c r="BK14" t="s">
        <v>94</v>
      </c>
      <c r="BM14" s="4" t="s">
        <v>95</v>
      </c>
    </row>
    <row r="15" spans="1:65" x14ac:dyDescent="0.25">
      <c r="A15">
        <v>28.2</v>
      </c>
      <c r="B15" t="s">
        <v>94</v>
      </c>
      <c r="C15">
        <v>8.1999999999999993</v>
      </c>
      <c r="D15" t="s">
        <v>94</v>
      </c>
      <c r="E15">
        <v>0.5</v>
      </c>
      <c r="F15" t="s">
        <v>94</v>
      </c>
      <c r="G15" t="s">
        <v>98</v>
      </c>
      <c r="H15" t="s">
        <v>94</v>
      </c>
      <c r="I15">
        <f t="shared" si="0"/>
        <v>3.2184999999999997</v>
      </c>
      <c r="J15" s="4" t="s">
        <v>95</v>
      </c>
      <c r="L15">
        <v>32.9</v>
      </c>
      <c r="M15" t="s">
        <v>94</v>
      </c>
      <c r="N15">
        <v>11.8</v>
      </c>
      <c r="O15" t="s">
        <v>94</v>
      </c>
      <c r="P15">
        <v>1.7</v>
      </c>
      <c r="Q15" t="s">
        <v>94</v>
      </c>
      <c r="R15" t="s">
        <v>98</v>
      </c>
      <c r="S15" t="s">
        <v>94</v>
      </c>
      <c r="T15">
        <f>3.14*(N15*P15)/4</f>
        <v>15.747100000000003</v>
      </c>
      <c r="U15" s="4" t="s">
        <v>95</v>
      </c>
      <c r="W15" s="5">
        <v>24.7</v>
      </c>
      <c r="X15" t="s">
        <v>94</v>
      </c>
      <c r="Z15" t="s">
        <v>94</v>
      </c>
      <c r="AB15" t="s">
        <v>94</v>
      </c>
      <c r="AC15" t="s">
        <v>97</v>
      </c>
      <c r="AD15" t="s">
        <v>94</v>
      </c>
      <c r="AF15" s="4" t="s">
        <v>95</v>
      </c>
      <c r="AH15" s="5">
        <v>33.799999999999997</v>
      </c>
      <c r="AI15" t="s">
        <v>94</v>
      </c>
      <c r="AJ15" s="6">
        <v>9.1</v>
      </c>
      <c r="AK15" t="s">
        <v>94</v>
      </c>
      <c r="AL15" s="6">
        <v>0.6</v>
      </c>
      <c r="AM15" t="s">
        <v>94</v>
      </c>
      <c r="AN15" s="6" t="s">
        <v>98</v>
      </c>
      <c r="AO15" t="s">
        <v>94</v>
      </c>
      <c r="AP15" s="6">
        <f t="shared" si="2"/>
        <v>4.2861000000000002</v>
      </c>
      <c r="AQ15" s="4" t="s">
        <v>95</v>
      </c>
      <c r="AS15" s="6">
        <v>23.1</v>
      </c>
      <c r="AT15" t="s">
        <v>94</v>
      </c>
      <c r="AU15" s="6">
        <v>1.5</v>
      </c>
      <c r="AV15" t="s">
        <v>94</v>
      </c>
      <c r="AW15" s="6">
        <v>0.3</v>
      </c>
      <c r="AX15" t="s">
        <v>94</v>
      </c>
      <c r="AY15" t="s">
        <v>15</v>
      </c>
      <c r="AZ15" t="s">
        <v>94</v>
      </c>
      <c r="BA15" s="6">
        <f t="shared" si="3"/>
        <v>0.35325000000000001</v>
      </c>
      <c r="BB15" s="4" t="s">
        <v>95</v>
      </c>
      <c r="BD15" s="6">
        <v>32.799999999999997</v>
      </c>
      <c r="BE15" t="s">
        <v>94</v>
      </c>
      <c r="BG15" t="s">
        <v>94</v>
      </c>
      <c r="BI15" t="s">
        <v>94</v>
      </c>
      <c r="BJ15" s="6" t="s">
        <v>96</v>
      </c>
      <c r="BK15" t="s">
        <v>94</v>
      </c>
      <c r="BM15" s="4" t="s">
        <v>95</v>
      </c>
    </row>
    <row r="16" spans="1:65" x14ac:dyDescent="0.25">
      <c r="A16">
        <v>29.5</v>
      </c>
      <c r="B16" t="s">
        <v>94</v>
      </c>
      <c r="C16" t="s">
        <v>88</v>
      </c>
      <c r="D16" t="s">
        <v>94</v>
      </c>
      <c r="E16">
        <v>0.5</v>
      </c>
      <c r="F16" t="s">
        <v>94</v>
      </c>
      <c r="G16" t="s">
        <v>96</v>
      </c>
      <c r="H16" t="s">
        <v>94</v>
      </c>
      <c r="J16" s="4" t="s">
        <v>95</v>
      </c>
      <c r="L16">
        <v>34.799999999999997</v>
      </c>
      <c r="M16" t="s">
        <v>94</v>
      </c>
      <c r="N16">
        <v>9</v>
      </c>
      <c r="O16" t="s">
        <v>94</v>
      </c>
      <c r="P16">
        <v>1.35</v>
      </c>
      <c r="Q16" t="s">
        <v>94</v>
      </c>
      <c r="R16" t="s">
        <v>98</v>
      </c>
      <c r="S16" t="s">
        <v>94</v>
      </c>
      <c r="T16">
        <f t="shared" ref="T16:T79" si="4">3.14*(N16*P16)/4</f>
        <v>9.5377500000000008</v>
      </c>
      <c r="U16" s="4" t="s">
        <v>95</v>
      </c>
      <c r="W16" s="5">
        <v>26</v>
      </c>
      <c r="X16" t="s">
        <v>94</v>
      </c>
      <c r="Y16" s="6">
        <v>2.6</v>
      </c>
      <c r="Z16" t="s">
        <v>94</v>
      </c>
      <c r="AA16" s="6">
        <v>0.8</v>
      </c>
      <c r="AB16" t="s">
        <v>94</v>
      </c>
      <c r="AC16" t="s">
        <v>96</v>
      </c>
      <c r="AD16" t="s">
        <v>94</v>
      </c>
      <c r="AF16" s="4" t="s">
        <v>95</v>
      </c>
      <c r="AH16" s="5">
        <v>36.4</v>
      </c>
      <c r="AI16" t="s">
        <v>94</v>
      </c>
      <c r="AJ16" s="6">
        <v>7.5</v>
      </c>
      <c r="AK16" t="s">
        <v>94</v>
      </c>
      <c r="AL16" s="6">
        <v>0.6</v>
      </c>
      <c r="AM16" t="s">
        <v>94</v>
      </c>
      <c r="AN16" s="6" t="s">
        <v>98</v>
      </c>
      <c r="AO16" t="s">
        <v>94</v>
      </c>
      <c r="AP16" s="6">
        <f t="shared" si="2"/>
        <v>3.5325000000000002</v>
      </c>
      <c r="AQ16" s="4" t="s">
        <v>95</v>
      </c>
      <c r="AS16" s="6">
        <v>25.9</v>
      </c>
      <c r="AT16" t="s">
        <v>94</v>
      </c>
      <c r="AU16" s="6">
        <v>5.7</v>
      </c>
      <c r="AV16" t="s">
        <v>94</v>
      </c>
      <c r="AW16" s="6">
        <v>0.55000000000000004</v>
      </c>
      <c r="AX16" t="s">
        <v>94</v>
      </c>
      <c r="AY16" t="s">
        <v>96</v>
      </c>
      <c r="AZ16" t="s">
        <v>94</v>
      </c>
      <c r="BA16" s="6">
        <f t="shared" si="3"/>
        <v>2.4609750000000004</v>
      </c>
      <c r="BB16" s="4" t="s">
        <v>95</v>
      </c>
      <c r="BD16" s="6">
        <v>33.799999999999997</v>
      </c>
      <c r="BE16" t="s">
        <v>94</v>
      </c>
      <c r="BG16" t="s">
        <v>94</v>
      </c>
      <c r="BI16" t="s">
        <v>94</v>
      </c>
      <c r="BJ16" s="6" t="s">
        <v>97</v>
      </c>
      <c r="BK16" t="s">
        <v>94</v>
      </c>
      <c r="BM16" s="4" t="s">
        <v>95</v>
      </c>
    </row>
    <row r="17" spans="1:65" x14ac:dyDescent="0.25">
      <c r="A17">
        <v>31</v>
      </c>
      <c r="B17" t="s">
        <v>94</v>
      </c>
      <c r="C17" t="s">
        <v>89</v>
      </c>
      <c r="D17" t="s">
        <v>94</v>
      </c>
      <c r="E17">
        <v>0.6</v>
      </c>
      <c r="F17" t="s">
        <v>94</v>
      </c>
      <c r="G17" t="s">
        <v>96</v>
      </c>
      <c r="H17" t="s">
        <v>94</v>
      </c>
      <c r="J17" s="4" t="s">
        <v>95</v>
      </c>
      <c r="L17">
        <v>36.200000000000003</v>
      </c>
      <c r="M17" t="s">
        <v>94</v>
      </c>
      <c r="N17">
        <v>10.7</v>
      </c>
      <c r="O17" t="s">
        <v>94</v>
      </c>
      <c r="P17">
        <v>1.9</v>
      </c>
      <c r="Q17" t="s">
        <v>94</v>
      </c>
      <c r="R17" t="s">
        <v>96</v>
      </c>
      <c r="S17" t="s">
        <v>94</v>
      </c>
      <c r="T17">
        <f t="shared" si="4"/>
        <v>15.95905</v>
      </c>
      <c r="U17" s="4" t="s">
        <v>95</v>
      </c>
      <c r="W17" s="5">
        <v>27.3</v>
      </c>
      <c r="X17" t="s">
        <v>94</v>
      </c>
      <c r="Y17" s="6">
        <v>7.4</v>
      </c>
      <c r="Z17" t="s">
        <v>94</v>
      </c>
      <c r="AA17" s="6">
        <v>0.75</v>
      </c>
      <c r="AB17" t="s">
        <v>94</v>
      </c>
      <c r="AC17" t="s">
        <v>98</v>
      </c>
      <c r="AD17" t="s">
        <v>94</v>
      </c>
      <c r="AE17">
        <f>3.14*Y17*AA17/4</f>
        <v>4.3567499999999999</v>
      </c>
      <c r="AF17" s="4" t="s">
        <v>95</v>
      </c>
      <c r="AH17" s="5">
        <v>37.200000000000003</v>
      </c>
      <c r="AI17" t="s">
        <v>94</v>
      </c>
      <c r="AJ17" s="6">
        <v>8</v>
      </c>
      <c r="AK17" t="s">
        <v>94</v>
      </c>
      <c r="AL17" s="6">
        <v>0.7</v>
      </c>
      <c r="AM17" t="s">
        <v>94</v>
      </c>
      <c r="AN17" s="6" t="s">
        <v>98</v>
      </c>
      <c r="AO17" t="s">
        <v>94</v>
      </c>
      <c r="AP17" s="6">
        <f t="shared" si="2"/>
        <v>4.3959999999999999</v>
      </c>
      <c r="AQ17" s="4" t="s">
        <v>95</v>
      </c>
      <c r="AS17" s="6">
        <v>26.5</v>
      </c>
      <c r="AT17" t="s">
        <v>94</v>
      </c>
      <c r="AU17" s="6">
        <v>5.5</v>
      </c>
      <c r="AV17" t="s">
        <v>94</v>
      </c>
      <c r="AW17" s="6">
        <v>0.75</v>
      </c>
      <c r="AX17" t="s">
        <v>94</v>
      </c>
      <c r="AY17" t="s">
        <v>96</v>
      </c>
      <c r="AZ17" t="s">
        <v>94</v>
      </c>
      <c r="BA17" s="6">
        <f t="shared" si="3"/>
        <v>3.2381250000000001</v>
      </c>
      <c r="BB17" s="4" t="s">
        <v>95</v>
      </c>
      <c r="BD17" s="6">
        <v>35.200000000000003</v>
      </c>
      <c r="BE17" t="s">
        <v>94</v>
      </c>
      <c r="BF17" s="6">
        <v>4.5</v>
      </c>
      <c r="BG17" t="s">
        <v>94</v>
      </c>
      <c r="BH17" s="6">
        <v>0.6</v>
      </c>
      <c r="BI17" t="s">
        <v>94</v>
      </c>
      <c r="BJ17" t="s">
        <v>15</v>
      </c>
      <c r="BK17" t="s">
        <v>94</v>
      </c>
      <c r="BM17" s="4" t="s">
        <v>95</v>
      </c>
    </row>
    <row r="18" spans="1:65" x14ac:dyDescent="0.25">
      <c r="A18">
        <v>32.200000000000003</v>
      </c>
      <c r="B18" t="s">
        <v>94</v>
      </c>
      <c r="C18" t="s">
        <v>90</v>
      </c>
      <c r="D18" t="s">
        <v>94</v>
      </c>
      <c r="E18">
        <v>0.6</v>
      </c>
      <c r="F18" t="s">
        <v>94</v>
      </c>
      <c r="G18" t="s">
        <v>96</v>
      </c>
      <c r="H18" t="s">
        <v>94</v>
      </c>
      <c r="J18" s="4" t="s">
        <v>95</v>
      </c>
      <c r="L18">
        <v>39</v>
      </c>
      <c r="M18" t="s">
        <v>94</v>
      </c>
      <c r="N18">
        <v>10.199999999999999</v>
      </c>
      <c r="O18" t="s">
        <v>94</v>
      </c>
      <c r="P18">
        <v>1.25</v>
      </c>
      <c r="Q18" t="s">
        <v>94</v>
      </c>
      <c r="R18" t="s">
        <v>98</v>
      </c>
      <c r="S18" t="s">
        <v>94</v>
      </c>
      <c r="T18">
        <f t="shared" si="4"/>
        <v>10.008750000000001</v>
      </c>
      <c r="U18" s="4" t="s">
        <v>95</v>
      </c>
      <c r="W18" s="5">
        <v>29.3</v>
      </c>
      <c r="X18" t="s">
        <v>94</v>
      </c>
      <c r="Y18" s="6">
        <v>6.3</v>
      </c>
      <c r="Z18" t="s">
        <v>94</v>
      </c>
      <c r="AA18" s="6">
        <v>0.8</v>
      </c>
      <c r="AB18" t="s">
        <v>94</v>
      </c>
      <c r="AC18" t="s">
        <v>96</v>
      </c>
      <c r="AD18" t="s">
        <v>94</v>
      </c>
      <c r="AE18">
        <f>3.14*Y18*AA18/4</f>
        <v>3.9564000000000004</v>
      </c>
      <c r="AF18" s="4" t="s">
        <v>95</v>
      </c>
      <c r="AH18" s="5">
        <v>38.6</v>
      </c>
      <c r="AI18" t="s">
        <v>94</v>
      </c>
      <c r="AJ18" s="6">
        <v>7.6</v>
      </c>
      <c r="AK18" t="s">
        <v>94</v>
      </c>
      <c r="AL18" s="6">
        <v>0.8</v>
      </c>
      <c r="AM18" t="s">
        <v>94</v>
      </c>
      <c r="AN18" s="6" t="s">
        <v>98</v>
      </c>
      <c r="AO18" t="s">
        <v>94</v>
      </c>
      <c r="AP18" s="6">
        <f t="shared" si="2"/>
        <v>4.7728000000000002</v>
      </c>
      <c r="AQ18" s="4" t="s">
        <v>95</v>
      </c>
      <c r="AS18" s="6">
        <v>28.4</v>
      </c>
      <c r="AT18" t="s">
        <v>94</v>
      </c>
      <c r="AV18" t="s">
        <v>94</v>
      </c>
      <c r="AX18" t="s">
        <v>94</v>
      </c>
      <c r="AY18" s="6" t="s">
        <v>97</v>
      </c>
      <c r="AZ18" t="s">
        <v>94</v>
      </c>
      <c r="BB18" s="4" t="s">
        <v>95</v>
      </c>
      <c r="BD18" s="6">
        <v>39.1</v>
      </c>
      <c r="BE18" t="s">
        <v>94</v>
      </c>
      <c r="BF18" s="6">
        <v>3</v>
      </c>
      <c r="BG18" t="s">
        <v>94</v>
      </c>
      <c r="BH18" s="6">
        <v>0.5</v>
      </c>
      <c r="BI18" t="s">
        <v>94</v>
      </c>
      <c r="BJ18" t="s">
        <v>15</v>
      </c>
      <c r="BK18" t="s">
        <v>94</v>
      </c>
      <c r="BM18" s="4" t="s">
        <v>95</v>
      </c>
    </row>
    <row r="19" spans="1:65" x14ac:dyDescent="0.25">
      <c r="A19">
        <v>33.799999999999997</v>
      </c>
      <c r="B19" t="s">
        <v>94</v>
      </c>
      <c r="C19" t="s">
        <v>91</v>
      </c>
      <c r="D19" t="s">
        <v>94</v>
      </c>
      <c r="E19">
        <v>0.2</v>
      </c>
      <c r="F19" t="s">
        <v>94</v>
      </c>
      <c r="G19" t="s">
        <v>96</v>
      </c>
      <c r="H19" t="s">
        <v>94</v>
      </c>
      <c r="J19" s="4" t="s">
        <v>95</v>
      </c>
      <c r="L19">
        <v>41.1</v>
      </c>
      <c r="M19" t="s">
        <v>94</v>
      </c>
      <c r="N19">
        <v>5.95</v>
      </c>
      <c r="O19" t="s">
        <v>94</v>
      </c>
      <c r="P19">
        <v>0.9</v>
      </c>
      <c r="Q19" t="s">
        <v>94</v>
      </c>
      <c r="R19" t="s">
        <v>96</v>
      </c>
      <c r="S19" t="s">
        <v>94</v>
      </c>
      <c r="T19">
        <f t="shared" si="4"/>
        <v>4.2036750000000005</v>
      </c>
      <c r="U19" s="4" t="s">
        <v>95</v>
      </c>
      <c r="W19" s="5">
        <v>31.2</v>
      </c>
      <c r="X19" t="s">
        <v>94</v>
      </c>
      <c r="Z19" t="s">
        <v>94</v>
      </c>
      <c r="AB19" t="s">
        <v>94</v>
      </c>
      <c r="AC19" t="s">
        <v>97</v>
      </c>
      <c r="AD19" t="s">
        <v>94</v>
      </c>
      <c r="AF19" s="4" t="s">
        <v>95</v>
      </c>
      <c r="AH19" s="5">
        <v>39.4</v>
      </c>
      <c r="AI19" t="s">
        <v>94</v>
      </c>
      <c r="AJ19" s="6">
        <v>6.5</v>
      </c>
      <c r="AK19" t="s">
        <v>94</v>
      </c>
      <c r="AL19" s="6">
        <v>0.7</v>
      </c>
      <c r="AM19" t="s">
        <v>94</v>
      </c>
      <c r="AN19" s="6" t="s">
        <v>98</v>
      </c>
      <c r="AO19" t="s">
        <v>94</v>
      </c>
      <c r="AP19" s="6">
        <f t="shared" si="2"/>
        <v>3.5717499999999998</v>
      </c>
      <c r="AQ19" s="4" t="s">
        <v>95</v>
      </c>
      <c r="AS19" s="6">
        <v>29.9</v>
      </c>
      <c r="AT19" t="s">
        <v>94</v>
      </c>
      <c r="AV19" t="s">
        <v>94</v>
      </c>
      <c r="AX19" t="s">
        <v>94</v>
      </c>
      <c r="AY19" s="6" t="s">
        <v>97</v>
      </c>
      <c r="AZ19" t="s">
        <v>94</v>
      </c>
      <c r="BB19" s="4" t="s">
        <v>95</v>
      </c>
      <c r="BD19" s="6">
        <v>38.200000000000003</v>
      </c>
      <c r="BE19" t="s">
        <v>94</v>
      </c>
      <c r="BG19" t="s">
        <v>94</v>
      </c>
      <c r="BI19" t="s">
        <v>94</v>
      </c>
      <c r="BJ19" s="6" t="s">
        <v>96</v>
      </c>
      <c r="BK19" t="s">
        <v>94</v>
      </c>
      <c r="BM19" s="4" t="s">
        <v>95</v>
      </c>
    </row>
    <row r="20" spans="1:65" x14ac:dyDescent="0.25">
      <c r="A20">
        <v>34.9</v>
      </c>
      <c r="B20" t="s">
        <v>94</v>
      </c>
      <c r="C20">
        <v>7.5</v>
      </c>
      <c r="D20" t="s">
        <v>94</v>
      </c>
      <c r="E20">
        <v>0.6</v>
      </c>
      <c r="F20" t="s">
        <v>94</v>
      </c>
      <c r="G20" t="s">
        <v>98</v>
      </c>
      <c r="H20" t="s">
        <v>94</v>
      </c>
      <c r="I20">
        <f t="shared" si="0"/>
        <v>3.5325000000000002</v>
      </c>
      <c r="J20" s="4" t="s">
        <v>95</v>
      </c>
      <c r="L20">
        <v>42.2</v>
      </c>
      <c r="M20" t="s">
        <v>94</v>
      </c>
      <c r="N20">
        <v>10.4</v>
      </c>
      <c r="O20" t="s">
        <v>94</v>
      </c>
      <c r="P20">
        <v>1.2</v>
      </c>
      <c r="Q20" t="s">
        <v>94</v>
      </c>
      <c r="R20" t="s">
        <v>98</v>
      </c>
      <c r="S20" t="s">
        <v>94</v>
      </c>
      <c r="T20">
        <f t="shared" si="4"/>
        <v>9.7968000000000011</v>
      </c>
      <c r="U20" s="4" t="s">
        <v>95</v>
      </c>
      <c r="W20" s="5">
        <v>31.9</v>
      </c>
      <c r="X20" t="s">
        <v>94</v>
      </c>
      <c r="Y20" s="6">
        <v>6.8</v>
      </c>
      <c r="Z20" t="s">
        <v>94</v>
      </c>
      <c r="AA20" s="6">
        <v>1.05</v>
      </c>
      <c r="AB20" t="s">
        <v>94</v>
      </c>
      <c r="AC20" t="s">
        <v>98</v>
      </c>
      <c r="AD20" t="s">
        <v>94</v>
      </c>
      <c r="AE20">
        <f>3.14*Y20*AA20/4</f>
        <v>5.6049000000000007</v>
      </c>
      <c r="AF20" s="4" t="s">
        <v>95</v>
      </c>
      <c r="AH20" s="5">
        <v>41</v>
      </c>
      <c r="AI20" t="s">
        <v>94</v>
      </c>
      <c r="AJ20" s="6">
        <v>7.6</v>
      </c>
      <c r="AK20" t="s">
        <v>94</v>
      </c>
      <c r="AL20" s="6">
        <v>0.7</v>
      </c>
      <c r="AM20" t="s">
        <v>94</v>
      </c>
      <c r="AN20" s="6" t="s">
        <v>98</v>
      </c>
      <c r="AO20" t="s">
        <v>94</v>
      </c>
      <c r="AP20" s="6">
        <f t="shared" si="2"/>
        <v>4.1761999999999997</v>
      </c>
      <c r="AQ20" s="4" t="s">
        <v>95</v>
      </c>
      <c r="AS20" s="6">
        <v>30.8</v>
      </c>
      <c r="AT20" t="s">
        <v>94</v>
      </c>
      <c r="AU20" s="6">
        <v>8.6999999999999993</v>
      </c>
      <c r="AV20" t="s">
        <v>94</v>
      </c>
      <c r="AW20" s="6">
        <v>1.6</v>
      </c>
      <c r="AX20" t="s">
        <v>94</v>
      </c>
      <c r="AY20" s="6" t="s">
        <v>98</v>
      </c>
      <c r="AZ20" t="s">
        <v>94</v>
      </c>
      <c r="BA20" s="6">
        <f t="shared" si="3"/>
        <v>10.927199999999999</v>
      </c>
      <c r="BB20" s="4" t="s">
        <v>95</v>
      </c>
      <c r="BD20" s="6">
        <v>40.299999999999997</v>
      </c>
      <c r="BE20" t="s">
        <v>94</v>
      </c>
      <c r="BG20" t="s">
        <v>94</v>
      </c>
      <c r="BI20" t="s">
        <v>94</v>
      </c>
      <c r="BJ20" s="6" t="s">
        <v>97</v>
      </c>
      <c r="BK20" t="s">
        <v>94</v>
      </c>
      <c r="BM20" s="4" t="s">
        <v>95</v>
      </c>
    </row>
    <row r="21" spans="1:65" x14ac:dyDescent="0.25">
      <c r="A21">
        <v>36.9</v>
      </c>
      <c r="B21" t="s">
        <v>94</v>
      </c>
      <c r="C21">
        <v>7</v>
      </c>
      <c r="D21" t="s">
        <v>94</v>
      </c>
      <c r="E21">
        <v>0.4</v>
      </c>
      <c r="F21" t="s">
        <v>94</v>
      </c>
      <c r="G21" t="s">
        <v>98</v>
      </c>
      <c r="H21" t="s">
        <v>94</v>
      </c>
      <c r="I21">
        <f t="shared" si="0"/>
        <v>2.198</v>
      </c>
      <c r="J21" s="4" t="s">
        <v>95</v>
      </c>
      <c r="L21">
        <v>45</v>
      </c>
      <c r="M21" t="s">
        <v>94</v>
      </c>
      <c r="N21">
        <v>9.6999999999999993</v>
      </c>
      <c r="O21" t="s">
        <v>94</v>
      </c>
      <c r="P21">
        <v>1.8</v>
      </c>
      <c r="Q21" t="s">
        <v>94</v>
      </c>
      <c r="R21" t="s">
        <v>96</v>
      </c>
      <c r="S21" t="s">
        <v>94</v>
      </c>
      <c r="T21">
        <f t="shared" si="4"/>
        <v>13.706100000000001</v>
      </c>
      <c r="U21" s="4" t="s">
        <v>95</v>
      </c>
      <c r="W21" s="5">
        <v>32.1</v>
      </c>
      <c r="X21" t="s">
        <v>94</v>
      </c>
      <c r="Z21" t="s">
        <v>94</v>
      </c>
      <c r="AB21" t="s">
        <v>94</v>
      </c>
      <c r="AC21" t="s">
        <v>97</v>
      </c>
      <c r="AD21" t="s">
        <v>94</v>
      </c>
      <c r="AF21" s="4" t="s">
        <v>95</v>
      </c>
      <c r="AH21" s="5">
        <v>42</v>
      </c>
      <c r="AI21" t="s">
        <v>94</v>
      </c>
      <c r="AJ21" s="6">
        <v>6.8</v>
      </c>
      <c r="AK21" t="s">
        <v>94</v>
      </c>
      <c r="AL21" s="6">
        <v>0.6</v>
      </c>
      <c r="AM21" t="s">
        <v>94</v>
      </c>
      <c r="AN21" s="6" t="s">
        <v>98</v>
      </c>
      <c r="AO21" t="s">
        <v>94</v>
      </c>
      <c r="AP21" s="6">
        <f t="shared" si="2"/>
        <v>3.2027999999999999</v>
      </c>
      <c r="AQ21" s="4" t="s">
        <v>95</v>
      </c>
      <c r="AS21" s="6">
        <v>32.799999999999997</v>
      </c>
      <c r="AT21" t="s">
        <v>94</v>
      </c>
      <c r="AU21" s="6">
        <v>6.45</v>
      </c>
      <c r="AV21" t="s">
        <v>94</v>
      </c>
      <c r="AW21" s="6">
        <v>1</v>
      </c>
      <c r="AX21" t="s">
        <v>94</v>
      </c>
      <c r="AY21" s="6" t="s">
        <v>96</v>
      </c>
      <c r="AZ21" t="s">
        <v>94</v>
      </c>
      <c r="BA21" s="6">
        <f t="shared" si="3"/>
        <v>5.06325</v>
      </c>
      <c r="BB21" s="4" t="s">
        <v>95</v>
      </c>
      <c r="BD21" s="6">
        <v>42.9</v>
      </c>
      <c r="BE21" t="s">
        <v>94</v>
      </c>
      <c r="BG21" t="s">
        <v>94</v>
      </c>
      <c r="BI21" t="s">
        <v>94</v>
      </c>
      <c r="BJ21" s="6" t="s">
        <v>97</v>
      </c>
      <c r="BK21" t="s">
        <v>94</v>
      </c>
      <c r="BM21" s="4" t="s">
        <v>95</v>
      </c>
    </row>
    <row r="22" spans="1:65" x14ac:dyDescent="0.25">
      <c r="A22">
        <v>37.9</v>
      </c>
      <c r="B22" t="s">
        <v>94</v>
      </c>
      <c r="C22">
        <v>8.5500000000000007</v>
      </c>
      <c r="D22" t="s">
        <v>94</v>
      </c>
      <c r="E22">
        <v>0.5</v>
      </c>
      <c r="F22" t="s">
        <v>94</v>
      </c>
      <c r="G22" t="s">
        <v>98</v>
      </c>
      <c r="H22" t="s">
        <v>94</v>
      </c>
      <c r="I22">
        <f t="shared" si="0"/>
        <v>3.3558750000000006</v>
      </c>
      <c r="J22" s="4" t="s">
        <v>95</v>
      </c>
      <c r="L22">
        <v>46.4</v>
      </c>
      <c r="M22" t="s">
        <v>94</v>
      </c>
      <c r="N22">
        <v>2.7</v>
      </c>
      <c r="O22" t="s">
        <v>94</v>
      </c>
      <c r="P22">
        <v>0.3</v>
      </c>
      <c r="Q22" t="s">
        <v>94</v>
      </c>
      <c r="R22" t="s">
        <v>98</v>
      </c>
      <c r="S22" t="s">
        <v>94</v>
      </c>
      <c r="T22">
        <f t="shared" si="4"/>
        <v>0.63585000000000003</v>
      </c>
      <c r="U22" s="4" t="s">
        <v>95</v>
      </c>
      <c r="W22" s="5">
        <v>32.9</v>
      </c>
      <c r="X22" t="s">
        <v>94</v>
      </c>
      <c r="Z22" t="s">
        <v>94</v>
      </c>
      <c r="AB22" t="s">
        <v>94</v>
      </c>
      <c r="AC22" t="s">
        <v>97</v>
      </c>
      <c r="AD22" t="s">
        <v>94</v>
      </c>
      <c r="AF22" s="4" t="s">
        <v>95</v>
      </c>
      <c r="AH22" s="5">
        <v>42.8</v>
      </c>
      <c r="AI22" t="s">
        <v>94</v>
      </c>
      <c r="AJ22" s="6">
        <v>7.1</v>
      </c>
      <c r="AK22" t="s">
        <v>94</v>
      </c>
      <c r="AL22" s="6">
        <v>0.6</v>
      </c>
      <c r="AM22" t="s">
        <v>94</v>
      </c>
      <c r="AN22" s="6" t="s">
        <v>98</v>
      </c>
      <c r="AO22" t="s">
        <v>94</v>
      </c>
      <c r="AP22" s="6">
        <f t="shared" si="2"/>
        <v>3.3441000000000001</v>
      </c>
      <c r="AQ22" s="4" t="s">
        <v>95</v>
      </c>
      <c r="AS22" s="6">
        <v>33.700000000000003</v>
      </c>
      <c r="AT22" t="s">
        <v>94</v>
      </c>
      <c r="AU22" s="6">
        <v>10.8</v>
      </c>
      <c r="AV22" t="s">
        <v>94</v>
      </c>
      <c r="AW22" s="6">
        <v>1.3</v>
      </c>
      <c r="AX22" t="s">
        <v>94</v>
      </c>
      <c r="AY22" s="6" t="s">
        <v>98</v>
      </c>
      <c r="AZ22" t="s">
        <v>94</v>
      </c>
      <c r="BA22" s="6">
        <f t="shared" si="3"/>
        <v>11.021400000000002</v>
      </c>
      <c r="BB22" s="4" t="s">
        <v>95</v>
      </c>
      <c r="BD22" s="6">
        <v>44</v>
      </c>
      <c r="BE22" t="s">
        <v>94</v>
      </c>
      <c r="BF22" s="6">
        <v>8</v>
      </c>
      <c r="BG22" t="s">
        <v>94</v>
      </c>
      <c r="BH22" s="6">
        <v>1</v>
      </c>
      <c r="BI22" t="s">
        <v>94</v>
      </c>
      <c r="BJ22" t="s">
        <v>98</v>
      </c>
      <c r="BK22" t="s">
        <v>94</v>
      </c>
      <c r="BL22" s="6">
        <f t="shared" ref="BL22:BL80" si="5">3.14*BF22*BH22</f>
        <v>25.12</v>
      </c>
      <c r="BM22" s="4" t="s">
        <v>95</v>
      </c>
    </row>
    <row r="23" spans="1:65" x14ac:dyDescent="0.25">
      <c r="A23">
        <v>39.799999999999997</v>
      </c>
      <c r="B23" t="s">
        <v>94</v>
      </c>
      <c r="C23">
        <v>7.4</v>
      </c>
      <c r="D23" t="s">
        <v>94</v>
      </c>
      <c r="E23">
        <v>0.5</v>
      </c>
      <c r="F23" t="s">
        <v>94</v>
      </c>
      <c r="G23" t="s">
        <v>98</v>
      </c>
      <c r="H23" t="s">
        <v>94</v>
      </c>
      <c r="I23">
        <f t="shared" si="0"/>
        <v>2.9045000000000001</v>
      </c>
      <c r="J23" s="4" t="s">
        <v>95</v>
      </c>
      <c r="L23">
        <v>46.4</v>
      </c>
      <c r="M23" t="s">
        <v>94</v>
      </c>
      <c r="N23">
        <v>10.5</v>
      </c>
      <c r="O23" t="s">
        <v>94</v>
      </c>
      <c r="P23">
        <v>1.5</v>
      </c>
      <c r="Q23" t="s">
        <v>94</v>
      </c>
      <c r="R23" t="s">
        <v>96</v>
      </c>
      <c r="S23" t="s">
        <v>94</v>
      </c>
      <c r="T23">
        <f t="shared" si="4"/>
        <v>12.363750000000001</v>
      </c>
      <c r="U23" s="4" t="s">
        <v>95</v>
      </c>
      <c r="W23" s="5">
        <v>33.700000000000003</v>
      </c>
      <c r="X23" t="s">
        <v>94</v>
      </c>
      <c r="Y23" s="6">
        <v>7.1</v>
      </c>
      <c r="Z23" t="s">
        <v>94</v>
      </c>
      <c r="AA23" s="6">
        <v>0.9</v>
      </c>
      <c r="AB23" t="s">
        <v>94</v>
      </c>
      <c r="AC23" t="s">
        <v>98</v>
      </c>
      <c r="AD23" t="s">
        <v>94</v>
      </c>
      <c r="AE23">
        <f t="shared" ref="AE23:AE54" si="6">3.14*Y23*AA23/4</f>
        <v>5.0161500000000006</v>
      </c>
      <c r="AF23" s="4" t="s">
        <v>95</v>
      </c>
      <c r="AH23" s="5">
        <v>43.9</v>
      </c>
      <c r="AI23" t="s">
        <v>94</v>
      </c>
      <c r="AJ23" s="6">
        <v>6.7</v>
      </c>
      <c r="AK23" t="s">
        <v>94</v>
      </c>
      <c r="AL23" s="6">
        <v>0.7</v>
      </c>
      <c r="AM23" t="s">
        <v>94</v>
      </c>
      <c r="AN23" s="6" t="s">
        <v>98</v>
      </c>
      <c r="AO23" t="s">
        <v>94</v>
      </c>
      <c r="AP23" s="6">
        <f t="shared" si="2"/>
        <v>3.6816499999999999</v>
      </c>
      <c r="AQ23" s="4" t="s">
        <v>95</v>
      </c>
      <c r="AS23" s="6">
        <v>35.299999999999997</v>
      </c>
      <c r="AT23" t="s">
        <v>94</v>
      </c>
      <c r="AV23" t="s">
        <v>94</v>
      </c>
      <c r="AX23" t="s">
        <v>94</v>
      </c>
      <c r="AY23" s="6" t="s">
        <v>97</v>
      </c>
      <c r="AZ23" t="s">
        <v>94</v>
      </c>
      <c r="BB23" s="4" t="s">
        <v>95</v>
      </c>
      <c r="BD23" s="6">
        <v>44.7</v>
      </c>
      <c r="BE23" t="s">
        <v>94</v>
      </c>
      <c r="BF23" s="6">
        <v>8.6999999999999993</v>
      </c>
      <c r="BG23" t="s">
        <v>94</v>
      </c>
      <c r="BH23" s="6">
        <v>0.8</v>
      </c>
      <c r="BI23" t="s">
        <v>94</v>
      </c>
      <c r="BJ23" t="s">
        <v>98</v>
      </c>
      <c r="BK23" t="s">
        <v>94</v>
      </c>
      <c r="BL23" s="6">
        <f t="shared" si="5"/>
        <v>21.854399999999998</v>
      </c>
      <c r="BM23" s="4" t="s">
        <v>95</v>
      </c>
    </row>
    <row r="24" spans="1:65" x14ac:dyDescent="0.25">
      <c r="A24">
        <v>41.75</v>
      </c>
      <c r="B24" t="s">
        <v>94</v>
      </c>
      <c r="C24">
        <v>7.2</v>
      </c>
      <c r="D24" t="s">
        <v>94</v>
      </c>
      <c r="E24">
        <v>0.9</v>
      </c>
      <c r="F24" t="s">
        <v>94</v>
      </c>
      <c r="G24" t="s">
        <v>98</v>
      </c>
      <c r="H24" t="s">
        <v>94</v>
      </c>
      <c r="I24">
        <f t="shared" si="0"/>
        <v>5.0868000000000002</v>
      </c>
      <c r="J24" s="4" t="s">
        <v>95</v>
      </c>
      <c r="L24">
        <v>48.2</v>
      </c>
      <c r="M24" t="s">
        <v>94</v>
      </c>
      <c r="N24">
        <v>9</v>
      </c>
      <c r="O24" t="s">
        <v>94</v>
      </c>
      <c r="P24">
        <v>1.9</v>
      </c>
      <c r="Q24" t="s">
        <v>94</v>
      </c>
      <c r="R24" t="s">
        <v>98</v>
      </c>
      <c r="S24" t="s">
        <v>94</v>
      </c>
      <c r="T24">
        <f t="shared" si="4"/>
        <v>13.423499999999999</v>
      </c>
      <c r="U24" s="4" t="s">
        <v>95</v>
      </c>
      <c r="W24" s="5">
        <v>34.700000000000003</v>
      </c>
      <c r="X24" t="s">
        <v>94</v>
      </c>
      <c r="Y24" s="6">
        <v>6.6</v>
      </c>
      <c r="Z24" t="s">
        <v>94</v>
      </c>
      <c r="AA24" s="6">
        <v>1.1000000000000001</v>
      </c>
      <c r="AB24" t="s">
        <v>94</v>
      </c>
      <c r="AC24" t="s">
        <v>98</v>
      </c>
      <c r="AD24" t="s">
        <v>94</v>
      </c>
      <c r="AE24">
        <f t="shared" si="6"/>
        <v>5.6991000000000005</v>
      </c>
      <c r="AF24" s="4" t="s">
        <v>95</v>
      </c>
      <c r="AH24" s="5">
        <v>46.5</v>
      </c>
      <c r="AI24" t="s">
        <v>94</v>
      </c>
      <c r="AJ24" s="6">
        <v>7.1</v>
      </c>
      <c r="AK24" t="s">
        <v>94</v>
      </c>
      <c r="AL24" s="6">
        <v>0.7</v>
      </c>
      <c r="AM24" t="s">
        <v>94</v>
      </c>
      <c r="AN24" s="6" t="s">
        <v>98</v>
      </c>
      <c r="AO24" t="s">
        <v>94</v>
      </c>
      <c r="AP24" s="6">
        <f t="shared" ref="AP24:AP39" si="7">3.14*AJ24*AL24/4</f>
        <v>3.9014499999999996</v>
      </c>
      <c r="AQ24" s="4" t="s">
        <v>95</v>
      </c>
      <c r="AS24" s="6">
        <v>36.700000000000003</v>
      </c>
      <c r="AT24" t="s">
        <v>94</v>
      </c>
      <c r="AU24" s="6">
        <v>9.9</v>
      </c>
      <c r="AV24" t="s">
        <v>94</v>
      </c>
      <c r="AW24" s="6">
        <v>0.95</v>
      </c>
      <c r="AX24" t="s">
        <v>94</v>
      </c>
      <c r="AY24" s="6" t="s">
        <v>98</v>
      </c>
      <c r="AZ24" t="s">
        <v>94</v>
      </c>
      <c r="BA24" s="6">
        <f t="shared" si="3"/>
        <v>7.3829250000000002</v>
      </c>
      <c r="BB24" s="4" t="s">
        <v>95</v>
      </c>
      <c r="BD24" s="6">
        <v>45.8</v>
      </c>
      <c r="BE24" t="s">
        <v>94</v>
      </c>
      <c r="BF24" s="6">
        <v>8.8000000000000007</v>
      </c>
      <c r="BG24" t="s">
        <v>94</v>
      </c>
      <c r="BH24" s="6">
        <v>0.5</v>
      </c>
      <c r="BI24" t="s">
        <v>94</v>
      </c>
      <c r="BJ24" t="s">
        <v>98</v>
      </c>
      <c r="BK24" t="s">
        <v>94</v>
      </c>
      <c r="BL24" s="6">
        <f t="shared" si="5"/>
        <v>13.816000000000003</v>
      </c>
      <c r="BM24" s="4" t="s">
        <v>95</v>
      </c>
    </row>
    <row r="25" spans="1:65" x14ac:dyDescent="0.25">
      <c r="A25">
        <v>42.75</v>
      </c>
      <c r="B25" t="s">
        <v>94</v>
      </c>
      <c r="C25">
        <v>6.3</v>
      </c>
      <c r="D25" t="s">
        <v>94</v>
      </c>
      <c r="E25">
        <v>0.4</v>
      </c>
      <c r="F25" t="s">
        <v>94</v>
      </c>
      <c r="G25" t="s">
        <v>98</v>
      </c>
      <c r="H25" t="s">
        <v>94</v>
      </c>
      <c r="I25">
        <f t="shared" si="0"/>
        <v>1.9782000000000002</v>
      </c>
      <c r="J25" s="4" t="s">
        <v>95</v>
      </c>
      <c r="L25">
        <v>48.2</v>
      </c>
      <c r="M25" t="s">
        <v>94</v>
      </c>
      <c r="N25">
        <v>2.8</v>
      </c>
      <c r="O25" t="s">
        <v>94</v>
      </c>
      <c r="P25">
        <v>0.4</v>
      </c>
      <c r="Q25" t="s">
        <v>94</v>
      </c>
      <c r="R25" t="s">
        <v>98</v>
      </c>
      <c r="S25" t="s">
        <v>94</v>
      </c>
      <c r="T25">
        <f t="shared" si="4"/>
        <v>0.87919999999999998</v>
      </c>
      <c r="U25" s="4" t="s">
        <v>95</v>
      </c>
      <c r="W25" s="5">
        <v>35.200000000000003</v>
      </c>
      <c r="X25" t="s">
        <v>94</v>
      </c>
      <c r="Y25" s="6">
        <v>5.5</v>
      </c>
      <c r="Z25" t="s">
        <v>94</v>
      </c>
      <c r="AA25" s="6">
        <v>1.4</v>
      </c>
      <c r="AB25" t="s">
        <v>94</v>
      </c>
      <c r="AC25" t="s">
        <v>98</v>
      </c>
      <c r="AD25" t="s">
        <v>94</v>
      </c>
      <c r="AE25">
        <f t="shared" si="6"/>
        <v>6.0444999999999993</v>
      </c>
      <c r="AF25" s="4" t="s">
        <v>95</v>
      </c>
      <c r="AH25" s="5">
        <v>47.5</v>
      </c>
      <c r="AI25" t="s">
        <v>94</v>
      </c>
      <c r="AJ25" s="6">
        <v>6.5</v>
      </c>
      <c r="AK25" t="s">
        <v>94</v>
      </c>
      <c r="AL25" s="6">
        <v>0.9</v>
      </c>
      <c r="AM25" t="s">
        <v>94</v>
      </c>
      <c r="AN25" s="6" t="s">
        <v>98</v>
      </c>
      <c r="AO25" t="s">
        <v>94</v>
      </c>
      <c r="AP25" s="6">
        <f t="shared" si="7"/>
        <v>4.5922499999999999</v>
      </c>
      <c r="AQ25" s="4" t="s">
        <v>95</v>
      </c>
      <c r="AS25" s="6">
        <v>38.1</v>
      </c>
      <c r="AT25" t="s">
        <v>94</v>
      </c>
      <c r="AU25" s="6">
        <v>10.3</v>
      </c>
      <c r="AV25" t="s">
        <v>94</v>
      </c>
      <c r="AW25" s="6">
        <v>0.8</v>
      </c>
      <c r="AX25" t="s">
        <v>94</v>
      </c>
      <c r="AY25" s="6" t="s">
        <v>98</v>
      </c>
      <c r="AZ25" t="s">
        <v>94</v>
      </c>
      <c r="BA25" s="6">
        <f t="shared" si="3"/>
        <v>6.4684000000000017</v>
      </c>
      <c r="BB25" s="4" t="s">
        <v>95</v>
      </c>
      <c r="BD25" s="6">
        <v>47.4</v>
      </c>
      <c r="BE25" t="s">
        <v>94</v>
      </c>
      <c r="BF25" s="6">
        <v>8.6</v>
      </c>
      <c r="BG25" t="s">
        <v>94</v>
      </c>
      <c r="BH25" s="6">
        <v>0.7</v>
      </c>
      <c r="BI25" t="s">
        <v>94</v>
      </c>
      <c r="BJ25" t="s">
        <v>98</v>
      </c>
      <c r="BK25" t="s">
        <v>94</v>
      </c>
      <c r="BL25" s="6">
        <f t="shared" si="5"/>
        <v>18.902799999999999</v>
      </c>
      <c r="BM25" s="4" t="s">
        <v>95</v>
      </c>
    </row>
    <row r="26" spans="1:65" x14ac:dyDescent="0.25">
      <c r="A26">
        <v>43.9</v>
      </c>
      <c r="B26" t="s">
        <v>94</v>
      </c>
      <c r="C26">
        <v>5.9</v>
      </c>
      <c r="D26" t="s">
        <v>94</v>
      </c>
      <c r="E26">
        <v>0.6</v>
      </c>
      <c r="F26" t="s">
        <v>94</v>
      </c>
      <c r="G26" t="s">
        <v>98</v>
      </c>
      <c r="H26" t="s">
        <v>94</v>
      </c>
      <c r="I26">
        <f t="shared" si="0"/>
        <v>2.7789000000000006</v>
      </c>
      <c r="J26" s="4" t="s">
        <v>95</v>
      </c>
      <c r="L26">
        <v>49.7</v>
      </c>
      <c r="M26" t="s">
        <v>94</v>
      </c>
      <c r="N26">
        <v>10.9</v>
      </c>
      <c r="O26" t="s">
        <v>94</v>
      </c>
      <c r="P26">
        <v>1.6</v>
      </c>
      <c r="Q26" t="s">
        <v>94</v>
      </c>
      <c r="R26" t="s">
        <v>98</v>
      </c>
      <c r="S26" t="s">
        <v>94</v>
      </c>
      <c r="T26">
        <f t="shared" si="4"/>
        <v>13.690400000000002</v>
      </c>
      <c r="U26" s="4" t="s">
        <v>95</v>
      </c>
      <c r="W26" s="5">
        <v>36.200000000000003</v>
      </c>
      <c r="X26" t="s">
        <v>94</v>
      </c>
      <c r="Y26" s="6">
        <v>6.1</v>
      </c>
      <c r="Z26" t="s">
        <v>94</v>
      </c>
      <c r="AA26" s="6">
        <v>1.1000000000000001</v>
      </c>
      <c r="AB26" t="s">
        <v>94</v>
      </c>
      <c r="AC26" t="s">
        <v>98</v>
      </c>
      <c r="AD26" t="s">
        <v>94</v>
      </c>
      <c r="AE26">
        <f t="shared" si="6"/>
        <v>5.2673500000000004</v>
      </c>
      <c r="AF26" s="4" t="s">
        <v>95</v>
      </c>
      <c r="AH26" s="5">
        <v>48.2</v>
      </c>
      <c r="AI26" t="s">
        <v>94</v>
      </c>
      <c r="AJ26" s="6">
        <v>6.9</v>
      </c>
      <c r="AK26" t="s">
        <v>94</v>
      </c>
      <c r="AL26" s="6">
        <v>0.8</v>
      </c>
      <c r="AM26" t="s">
        <v>94</v>
      </c>
      <c r="AN26" s="6" t="s">
        <v>98</v>
      </c>
      <c r="AO26" t="s">
        <v>94</v>
      </c>
      <c r="AP26" s="6">
        <f t="shared" si="7"/>
        <v>4.3332000000000006</v>
      </c>
      <c r="AQ26" s="4" t="s">
        <v>95</v>
      </c>
      <c r="AS26" s="6">
        <v>41.1</v>
      </c>
      <c r="AT26" t="s">
        <v>94</v>
      </c>
      <c r="AU26" s="6">
        <v>9.3000000000000007</v>
      </c>
      <c r="AV26" t="s">
        <v>94</v>
      </c>
      <c r="AW26" s="6">
        <v>1.1000000000000001</v>
      </c>
      <c r="AX26" t="s">
        <v>94</v>
      </c>
      <c r="AY26" s="6" t="s">
        <v>98</v>
      </c>
      <c r="AZ26" t="s">
        <v>94</v>
      </c>
      <c r="BA26" s="6">
        <f t="shared" si="3"/>
        <v>8.0305500000000016</v>
      </c>
      <c r="BB26" s="4" t="s">
        <v>95</v>
      </c>
      <c r="BD26" s="6">
        <v>48.7</v>
      </c>
      <c r="BE26" t="s">
        <v>94</v>
      </c>
      <c r="BF26" s="6">
        <v>8.3000000000000007</v>
      </c>
      <c r="BG26" t="s">
        <v>94</v>
      </c>
      <c r="BH26" s="6">
        <v>0.5</v>
      </c>
      <c r="BI26" t="s">
        <v>94</v>
      </c>
      <c r="BJ26" t="s">
        <v>98</v>
      </c>
      <c r="BK26" t="s">
        <v>94</v>
      </c>
      <c r="BL26" s="6">
        <f t="shared" si="5"/>
        <v>13.031000000000002</v>
      </c>
      <c r="BM26" s="4" t="s">
        <v>95</v>
      </c>
    </row>
    <row r="27" spans="1:65" x14ac:dyDescent="0.25">
      <c r="A27">
        <v>45</v>
      </c>
      <c r="B27" t="s">
        <v>94</v>
      </c>
      <c r="C27">
        <v>4.5</v>
      </c>
      <c r="D27" t="s">
        <v>94</v>
      </c>
      <c r="E27">
        <v>0.7</v>
      </c>
      <c r="F27" t="s">
        <v>94</v>
      </c>
      <c r="G27" t="s">
        <v>98</v>
      </c>
      <c r="H27" t="s">
        <v>94</v>
      </c>
      <c r="I27">
        <f t="shared" si="0"/>
        <v>2.47275</v>
      </c>
      <c r="J27" s="4" t="s">
        <v>95</v>
      </c>
      <c r="L27">
        <v>51.1</v>
      </c>
      <c r="M27" t="s">
        <v>94</v>
      </c>
      <c r="N27">
        <v>1</v>
      </c>
      <c r="O27" t="s">
        <v>94</v>
      </c>
      <c r="P27">
        <v>0.25</v>
      </c>
      <c r="Q27" t="s">
        <v>94</v>
      </c>
      <c r="R27" t="s">
        <v>98</v>
      </c>
      <c r="S27" t="s">
        <v>94</v>
      </c>
      <c r="T27">
        <f t="shared" si="4"/>
        <v>0.19625000000000001</v>
      </c>
      <c r="U27" s="4" t="s">
        <v>95</v>
      </c>
      <c r="W27" s="5">
        <v>37</v>
      </c>
      <c r="X27" t="s">
        <v>94</v>
      </c>
      <c r="Y27" s="6">
        <v>5.8</v>
      </c>
      <c r="Z27" t="s">
        <v>94</v>
      </c>
      <c r="AA27" s="6">
        <v>0.9</v>
      </c>
      <c r="AB27" t="s">
        <v>94</v>
      </c>
      <c r="AC27" t="s">
        <v>98</v>
      </c>
      <c r="AD27" t="s">
        <v>94</v>
      </c>
      <c r="AE27">
        <f t="shared" si="6"/>
        <v>4.0976999999999997</v>
      </c>
      <c r="AF27" s="4" t="s">
        <v>95</v>
      </c>
      <c r="AH27" s="5">
        <v>49.2</v>
      </c>
      <c r="AI27" t="s">
        <v>94</v>
      </c>
      <c r="AJ27" s="6">
        <v>5.9</v>
      </c>
      <c r="AK27" t="s">
        <v>94</v>
      </c>
      <c r="AL27" s="6">
        <v>0.6</v>
      </c>
      <c r="AM27" t="s">
        <v>94</v>
      </c>
      <c r="AN27" s="6" t="s">
        <v>98</v>
      </c>
      <c r="AO27" t="s">
        <v>94</v>
      </c>
      <c r="AP27" s="6">
        <f t="shared" si="7"/>
        <v>2.7789000000000006</v>
      </c>
      <c r="AQ27" s="4" t="s">
        <v>95</v>
      </c>
      <c r="AS27" s="6">
        <v>42.1</v>
      </c>
      <c r="AT27" t="s">
        <v>94</v>
      </c>
      <c r="AU27" s="6">
        <v>9.6</v>
      </c>
      <c r="AV27" t="s">
        <v>94</v>
      </c>
      <c r="AW27" s="6">
        <v>1.05</v>
      </c>
      <c r="AX27" t="s">
        <v>94</v>
      </c>
      <c r="AY27" s="6" t="s">
        <v>98</v>
      </c>
      <c r="AZ27" t="s">
        <v>94</v>
      </c>
      <c r="BA27" s="6">
        <f t="shared" si="3"/>
        <v>7.9127999999999998</v>
      </c>
      <c r="BB27" s="4" t="s">
        <v>95</v>
      </c>
      <c r="BD27" s="6">
        <v>50.1</v>
      </c>
      <c r="BE27" t="s">
        <v>94</v>
      </c>
      <c r="BF27" s="6">
        <v>5.9</v>
      </c>
      <c r="BG27" t="s">
        <v>94</v>
      </c>
      <c r="BH27" s="6">
        <v>0.7</v>
      </c>
      <c r="BI27" t="s">
        <v>94</v>
      </c>
      <c r="BJ27" t="s">
        <v>15</v>
      </c>
      <c r="BK27" t="s">
        <v>94</v>
      </c>
      <c r="BL27" s="6">
        <f t="shared" si="5"/>
        <v>12.968200000000001</v>
      </c>
      <c r="BM27" s="4" t="s">
        <v>95</v>
      </c>
    </row>
    <row r="28" spans="1:65" x14ac:dyDescent="0.25">
      <c r="A28">
        <v>45.7</v>
      </c>
      <c r="B28" t="s">
        <v>94</v>
      </c>
      <c r="C28">
        <v>4</v>
      </c>
      <c r="D28" t="s">
        <v>94</v>
      </c>
      <c r="E28">
        <v>0.55000000000000004</v>
      </c>
      <c r="F28" t="s">
        <v>94</v>
      </c>
      <c r="G28" t="s">
        <v>98</v>
      </c>
      <c r="H28" t="s">
        <v>94</v>
      </c>
      <c r="I28">
        <f t="shared" si="0"/>
        <v>1.7270000000000003</v>
      </c>
      <c r="J28" s="4" t="s">
        <v>95</v>
      </c>
      <c r="L28">
        <v>51.1</v>
      </c>
      <c r="M28" t="s">
        <v>94</v>
      </c>
      <c r="N28">
        <v>9.4</v>
      </c>
      <c r="O28" t="s">
        <v>94</v>
      </c>
      <c r="P28">
        <v>2</v>
      </c>
      <c r="Q28" t="s">
        <v>94</v>
      </c>
      <c r="R28" t="s">
        <v>98</v>
      </c>
      <c r="S28" t="s">
        <v>94</v>
      </c>
      <c r="T28">
        <f t="shared" si="4"/>
        <v>14.758000000000001</v>
      </c>
      <c r="U28" s="4" t="s">
        <v>95</v>
      </c>
      <c r="W28" s="5">
        <v>37.700000000000003</v>
      </c>
      <c r="X28" t="s">
        <v>94</v>
      </c>
      <c r="Y28" s="6">
        <v>5.35</v>
      </c>
      <c r="Z28" t="s">
        <v>94</v>
      </c>
      <c r="AA28" s="6">
        <v>1.1000000000000001</v>
      </c>
      <c r="AB28" t="s">
        <v>94</v>
      </c>
      <c r="AC28" t="s">
        <v>98</v>
      </c>
      <c r="AD28" t="s">
        <v>94</v>
      </c>
      <c r="AE28">
        <f t="shared" si="6"/>
        <v>4.6197249999999999</v>
      </c>
      <c r="AF28" s="4" t="s">
        <v>95</v>
      </c>
      <c r="AH28" s="5">
        <v>49.9</v>
      </c>
      <c r="AI28" t="s">
        <v>94</v>
      </c>
      <c r="AJ28" s="6">
        <v>6.1</v>
      </c>
      <c r="AK28" t="s">
        <v>94</v>
      </c>
      <c r="AL28" s="6">
        <v>0.65</v>
      </c>
      <c r="AM28" t="s">
        <v>94</v>
      </c>
      <c r="AN28" s="6" t="s">
        <v>98</v>
      </c>
      <c r="AO28" t="s">
        <v>94</v>
      </c>
      <c r="AP28" s="6">
        <f t="shared" si="7"/>
        <v>3.1125250000000002</v>
      </c>
      <c r="AQ28" s="4" t="s">
        <v>95</v>
      </c>
      <c r="AS28" s="6">
        <v>43.3</v>
      </c>
      <c r="AT28" t="s">
        <v>94</v>
      </c>
      <c r="AU28" s="6">
        <v>9.1999999999999993</v>
      </c>
      <c r="AV28" t="s">
        <v>94</v>
      </c>
      <c r="AW28" s="6">
        <v>0.9</v>
      </c>
      <c r="AX28" t="s">
        <v>94</v>
      </c>
      <c r="AY28" s="6" t="s">
        <v>98</v>
      </c>
      <c r="AZ28" t="s">
        <v>94</v>
      </c>
      <c r="BA28" s="6">
        <f t="shared" si="3"/>
        <v>6.4997999999999996</v>
      </c>
      <c r="BB28" s="4" t="s">
        <v>95</v>
      </c>
      <c r="BD28" s="6">
        <v>51.4</v>
      </c>
      <c r="BE28" t="s">
        <v>94</v>
      </c>
      <c r="BF28" s="6">
        <v>8.8000000000000007</v>
      </c>
      <c r="BG28" t="s">
        <v>94</v>
      </c>
      <c r="BH28" s="6">
        <v>5.5</v>
      </c>
      <c r="BI28" t="s">
        <v>94</v>
      </c>
      <c r="BJ28" t="s">
        <v>98</v>
      </c>
      <c r="BK28" t="s">
        <v>94</v>
      </c>
      <c r="BL28" s="6">
        <f t="shared" si="5"/>
        <v>151.97600000000003</v>
      </c>
      <c r="BM28" s="4" t="s">
        <v>95</v>
      </c>
    </row>
    <row r="29" spans="1:65" x14ac:dyDescent="0.25">
      <c r="A29">
        <v>46.8</v>
      </c>
      <c r="B29" t="s">
        <v>94</v>
      </c>
      <c r="C29" t="s">
        <v>63</v>
      </c>
      <c r="D29" t="s">
        <v>94</v>
      </c>
      <c r="E29">
        <v>0.4</v>
      </c>
      <c r="F29" t="s">
        <v>94</v>
      </c>
      <c r="G29" t="s">
        <v>96</v>
      </c>
      <c r="H29" t="s">
        <v>94</v>
      </c>
      <c r="J29" s="4" t="s">
        <v>95</v>
      </c>
      <c r="L29">
        <v>52.1</v>
      </c>
      <c r="M29" t="s">
        <v>94</v>
      </c>
      <c r="N29">
        <v>11.1</v>
      </c>
      <c r="O29" t="s">
        <v>94</v>
      </c>
      <c r="P29">
        <v>1.95</v>
      </c>
      <c r="Q29" t="s">
        <v>94</v>
      </c>
      <c r="R29" t="s">
        <v>98</v>
      </c>
      <c r="S29" t="s">
        <v>94</v>
      </c>
      <c r="T29">
        <f t="shared" si="4"/>
        <v>16.991325</v>
      </c>
      <c r="U29" s="4" t="s">
        <v>95</v>
      </c>
      <c r="W29" s="5">
        <v>38.700000000000003</v>
      </c>
      <c r="X29" t="s">
        <v>94</v>
      </c>
      <c r="Y29" s="6">
        <v>4.8499999999999996</v>
      </c>
      <c r="Z29" t="s">
        <v>94</v>
      </c>
      <c r="AA29" s="6">
        <v>0.9</v>
      </c>
      <c r="AB29" t="s">
        <v>94</v>
      </c>
      <c r="AC29" t="s">
        <v>98</v>
      </c>
      <c r="AD29" t="s">
        <v>94</v>
      </c>
      <c r="AE29">
        <f t="shared" si="6"/>
        <v>3.4265249999999998</v>
      </c>
      <c r="AF29" s="4" t="s">
        <v>95</v>
      </c>
      <c r="AH29" s="5">
        <v>50.5</v>
      </c>
      <c r="AI29" t="s">
        <v>94</v>
      </c>
      <c r="AJ29" s="6">
        <v>5.2</v>
      </c>
      <c r="AK29" t="s">
        <v>94</v>
      </c>
      <c r="AL29" s="6">
        <v>0.8</v>
      </c>
      <c r="AM29" t="s">
        <v>94</v>
      </c>
      <c r="AN29" s="6" t="s">
        <v>98</v>
      </c>
      <c r="AO29" t="s">
        <v>94</v>
      </c>
      <c r="AP29" s="6">
        <f t="shared" si="7"/>
        <v>3.2656000000000009</v>
      </c>
      <c r="AQ29" s="4" t="s">
        <v>95</v>
      </c>
      <c r="AS29" s="6">
        <v>45</v>
      </c>
      <c r="AT29" t="s">
        <v>94</v>
      </c>
      <c r="AU29" s="6">
        <v>8.8000000000000007</v>
      </c>
      <c r="AV29" t="s">
        <v>94</v>
      </c>
      <c r="AW29" s="6">
        <v>0.95</v>
      </c>
      <c r="AX29" t="s">
        <v>94</v>
      </c>
      <c r="AY29" s="6" t="s">
        <v>98</v>
      </c>
      <c r="AZ29" t="s">
        <v>94</v>
      </c>
      <c r="BA29" s="6">
        <f t="shared" si="3"/>
        <v>6.5626000000000007</v>
      </c>
      <c r="BB29" s="4" t="s">
        <v>95</v>
      </c>
      <c r="BD29" s="6">
        <v>51.9</v>
      </c>
      <c r="BE29" t="s">
        <v>94</v>
      </c>
      <c r="BF29" s="6">
        <v>8.1</v>
      </c>
      <c r="BG29" t="s">
        <v>94</v>
      </c>
      <c r="BH29" s="6">
        <v>0.6</v>
      </c>
      <c r="BI29" t="s">
        <v>94</v>
      </c>
      <c r="BJ29" t="s">
        <v>98</v>
      </c>
      <c r="BK29" t="s">
        <v>94</v>
      </c>
      <c r="BL29" s="6">
        <f t="shared" si="5"/>
        <v>15.260400000000001</v>
      </c>
      <c r="BM29" s="4" t="s">
        <v>95</v>
      </c>
    </row>
    <row r="30" spans="1:65" x14ac:dyDescent="0.25">
      <c r="A30">
        <v>47.7</v>
      </c>
      <c r="B30" t="s">
        <v>94</v>
      </c>
      <c r="C30">
        <v>2.8</v>
      </c>
      <c r="D30" t="s">
        <v>94</v>
      </c>
      <c r="E30">
        <v>0.25</v>
      </c>
      <c r="F30" t="s">
        <v>94</v>
      </c>
      <c r="G30" t="s">
        <v>98</v>
      </c>
      <c r="H30" t="s">
        <v>94</v>
      </c>
      <c r="I30">
        <f t="shared" si="0"/>
        <v>0.54949999999999999</v>
      </c>
      <c r="J30" s="4" t="s">
        <v>95</v>
      </c>
      <c r="L30">
        <v>53.5</v>
      </c>
      <c r="M30" t="s">
        <v>94</v>
      </c>
      <c r="N30">
        <v>10</v>
      </c>
      <c r="O30" t="s">
        <v>94</v>
      </c>
      <c r="P30">
        <v>1.4</v>
      </c>
      <c r="Q30" t="s">
        <v>94</v>
      </c>
      <c r="R30" t="s">
        <v>96</v>
      </c>
      <c r="S30" t="s">
        <v>94</v>
      </c>
      <c r="T30">
        <f t="shared" si="4"/>
        <v>10.99</v>
      </c>
      <c r="U30" s="4" t="s">
        <v>95</v>
      </c>
      <c r="W30" s="5">
        <v>38.9</v>
      </c>
      <c r="X30" t="s">
        <v>94</v>
      </c>
      <c r="Y30" s="6">
        <v>5.8</v>
      </c>
      <c r="Z30" t="s">
        <v>94</v>
      </c>
      <c r="AA30" s="6">
        <v>1</v>
      </c>
      <c r="AB30" t="s">
        <v>94</v>
      </c>
      <c r="AC30" t="s">
        <v>98</v>
      </c>
      <c r="AD30" t="s">
        <v>94</v>
      </c>
      <c r="AE30">
        <f t="shared" si="6"/>
        <v>4.5529999999999999</v>
      </c>
      <c r="AF30" s="4" t="s">
        <v>95</v>
      </c>
      <c r="AH30" s="5">
        <v>51.5</v>
      </c>
      <c r="AI30" t="s">
        <v>94</v>
      </c>
      <c r="AJ30" s="6">
        <v>6.7</v>
      </c>
      <c r="AK30" t="s">
        <v>94</v>
      </c>
      <c r="AL30" s="6">
        <v>0.8</v>
      </c>
      <c r="AM30" t="s">
        <v>94</v>
      </c>
      <c r="AN30" s="6" t="s">
        <v>98</v>
      </c>
      <c r="AO30" t="s">
        <v>94</v>
      </c>
      <c r="AP30" s="6">
        <f t="shared" si="7"/>
        <v>4.2076000000000002</v>
      </c>
      <c r="AQ30" s="4" t="s">
        <v>95</v>
      </c>
      <c r="AS30" s="6">
        <v>46.2</v>
      </c>
      <c r="AT30" t="s">
        <v>94</v>
      </c>
      <c r="AU30" s="6">
        <v>9.3000000000000007</v>
      </c>
      <c r="AV30" t="s">
        <v>94</v>
      </c>
      <c r="AW30" s="6">
        <v>0.9</v>
      </c>
      <c r="AX30" t="s">
        <v>94</v>
      </c>
      <c r="AY30" s="6" t="s">
        <v>98</v>
      </c>
      <c r="AZ30" t="s">
        <v>94</v>
      </c>
      <c r="BA30" s="6">
        <f t="shared" si="3"/>
        <v>6.5704500000000001</v>
      </c>
      <c r="BB30" s="4" t="s">
        <v>95</v>
      </c>
      <c r="BD30" s="6">
        <v>52.7</v>
      </c>
      <c r="BE30" t="s">
        <v>94</v>
      </c>
      <c r="BF30" s="6">
        <v>8.1999999999999993</v>
      </c>
      <c r="BG30" t="s">
        <v>94</v>
      </c>
      <c r="BH30" s="6">
        <v>0.6</v>
      </c>
      <c r="BI30" t="s">
        <v>94</v>
      </c>
      <c r="BJ30" t="s">
        <v>98</v>
      </c>
      <c r="BK30" t="s">
        <v>94</v>
      </c>
      <c r="BL30" s="6">
        <f t="shared" si="5"/>
        <v>15.448799999999999</v>
      </c>
      <c r="BM30" s="4" t="s">
        <v>95</v>
      </c>
    </row>
    <row r="31" spans="1:65" x14ac:dyDescent="0.25">
      <c r="A31">
        <v>48.4</v>
      </c>
      <c r="B31" t="s">
        <v>94</v>
      </c>
      <c r="C31">
        <v>2.9</v>
      </c>
      <c r="D31" t="s">
        <v>94</v>
      </c>
      <c r="E31">
        <v>0.4</v>
      </c>
      <c r="F31" t="s">
        <v>94</v>
      </c>
      <c r="G31" t="s">
        <v>98</v>
      </c>
      <c r="H31" t="s">
        <v>94</v>
      </c>
      <c r="I31">
        <f t="shared" si="0"/>
        <v>0.91060000000000008</v>
      </c>
      <c r="J31" s="4" t="s">
        <v>95</v>
      </c>
      <c r="L31">
        <v>55.6</v>
      </c>
      <c r="M31" t="s">
        <v>94</v>
      </c>
      <c r="N31">
        <v>12.2</v>
      </c>
      <c r="O31" t="s">
        <v>94</v>
      </c>
      <c r="P31">
        <v>1.8</v>
      </c>
      <c r="Q31" t="s">
        <v>94</v>
      </c>
      <c r="R31" t="s">
        <v>98</v>
      </c>
      <c r="S31" t="s">
        <v>94</v>
      </c>
      <c r="T31">
        <f t="shared" si="4"/>
        <v>17.238600000000002</v>
      </c>
      <c r="U31" s="4" t="s">
        <v>95</v>
      </c>
      <c r="W31" s="5">
        <v>40.200000000000003</v>
      </c>
      <c r="X31" t="s">
        <v>94</v>
      </c>
      <c r="Y31" s="6">
        <v>5.5</v>
      </c>
      <c r="Z31" t="s">
        <v>94</v>
      </c>
      <c r="AA31" s="6">
        <v>0.85</v>
      </c>
      <c r="AB31" t="s">
        <v>94</v>
      </c>
      <c r="AC31" t="s">
        <v>98</v>
      </c>
      <c r="AD31" t="s">
        <v>94</v>
      </c>
      <c r="AE31">
        <f t="shared" si="6"/>
        <v>3.6698749999999998</v>
      </c>
      <c r="AF31" s="4" t="s">
        <v>95</v>
      </c>
      <c r="AH31" s="5">
        <v>52.4</v>
      </c>
      <c r="AI31" t="s">
        <v>94</v>
      </c>
      <c r="AJ31" s="6">
        <v>5.7</v>
      </c>
      <c r="AK31" t="s">
        <v>94</v>
      </c>
      <c r="AL31" s="6">
        <v>0.8</v>
      </c>
      <c r="AM31" t="s">
        <v>94</v>
      </c>
      <c r="AN31" s="6" t="s">
        <v>98</v>
      </c>
      <c r="AO31" t="s">
        <v>94</v>
      </c>
      <c r="AP31" s="6">
        <f t="shared" si="7"/>
        <v>3.5796000000000001</v>
      </c>
      <c r="AQ31" s="4" t="s">
        <v>95</v>
      </c>
      <c r="AS31" s="6">
        <v>48.9</v>
      </c>
      <c r="AT31" t="s">
        <v>94</v>
      </c>
      <c r="AU31" s="6">
        <v>9.5</v>
      </c>
      <c r="AV31" t="s">
        <v>94</v>
      </c>
      <c r="AW31" s="6">
        <v>0.6</v>
      </c>
      <c r="AX31" t="s">
        <v>94</v>
      </c>
      <c r="AY31" s="6" t="s">
        <v>98</v>
      </c>
      <c r="AZ31" t="s">
        <v>94</v>
      </c>
      <c r="BA31" s="6">
        <f t="shared" si="3"/>
        <v>4.4744999999999999</v>
      </c>
      <c r="BB31" s="4" t="s">
        <v>95</v>
      </c>
      <c r="BD31" s="6">
        <v>54</v>
      </c>
      <c r="BE31" t="s">
        <v>94</v>
      </c>
      <c r="BF31" s="6">
        <v>7.9</v>
      </c>
      <c r="BG31" t="s">
        <v>94</v>
      </c>
      <c r="BH31" s="6">
        <v>0.7</v>
      </c>
      <c r="BI31" t="s">
        <v>94</v>
      </c>
      <c r="BJ31" t="s">
        <v>98</v>
      </c>
      <c r="BK31" t="s">
        <v>94</v>
      </c>
      <c r="BL31" s="6">
        <f t="shared" si="5"/>
        <v>17.3642</v>
      </c>
      <c r="BM31" s="4" t="s">
        <v>95</v>
      </c>
    </row>
    <row r="32" spans="1:65" x14ac:dyDescent="0.25">
      <c r="A32">
        <v>49.8</v>
      </c>
      <c r="B32" t="s">
        <v>94</v>
      </c>
      <c r="C32">
        <v>2.2000000000000002</v>
      </c>
      <c r="D32" t="s">
        <v>94</v>
      </c>
      <c r="E32">
        <v>0.5</v>
      </c>
      <c r="F32" t="s">
        <v>94</v>
      </c>
      <c r="G32" t="s">
        <v>98</v>
      </c>
      <c r="H32" t="s">
        <v>94</v>
      </c>
      <c r="I32">
        <f t="shared" si="0"/>
        <v>0.86350000000000016</v>
      </c>
      <c r="J32" s="4" t="s">
        <v>95</v>
      </c>
      <c r="L32">
        <v>56.7</v>
      </c>
      <c r="M32" t="s">
        <v>94</v>
      </c>
      <c r="N32">
        <v>9.8000000000000007</v>
      </c>
      <c r="O32" t="s">
        <v>94</v>
      </c>
      <c r="P32">
        <v>1.6</v>
      </c>
      <c r="Q32" t="s">
        <v>94</v>
      </c>
      <c r="R32" t="s">
        <v>98</v>
      </c>
      <c r="S32" t="s">
        <v>94</v>
      </c>
      <c r="T32">
        <f t="shared" si="4"/>
        <v>12.308800000000002</v>
      </c>
      <c r="U32" s="4" t="s">
        <v>95</v>
      </c>
      <c r="W32" s="5">
        <v>40.700000000000003</v>
      </c>
      <c r="X32" t="s">
        <v>94</v>
      </c>
      <c r="Y32" s="6">
        <v>5.45</v>
      </c>
      <c r="Z32" t="s">
        <v>94</v>
      </c>
      <c r="AA32" s="6">
        <v>0.8</v>
      </c>
      <c r="AB32" t="s">
        <v>94</v>
      </c>
      <c r="AC32" t="s">
        <v>98</v>
      </c>
      <c r="AD32" t="s">
        <v>94</v>
      </c>
      <c r="AE32">
        <f t="shared" si="6"/>
        <v>3.4226000000000001</v>
      </c>
      <c r="AF32" s="4" t="s">
        <v>95</v>
      </c>
      <c r="AH32" s="5">
        <v>53.2</v>
      </c>
      <c r="AI32" t="s">
        <v>94</v>
      </c>
      <c r="AJ32" s="6">
        <v>6.4</v>
      </c>
      <c r="AK32" t="s">
        <v>94</v>
      </c>
      <c r="AL32" s="6">
        <v>0.8</v>
      </c>
      <c r="AM32" t="s">
        <v>94</v>
      </c>
      <c r="AN32" s="6" t="s">
        <v>98</v>
      </c>
      <c r="AO32" t="s">
        <v>94</v>
      </c>
      <c r="AP32" s="6">
        <f t="shared" si="7"/>
        <v>4.0192000000000005</v>
      </c>
      <c r="AQ32" s="4" t="s">
        <v>95</v>
      </c>
      <c r="AS32" s="6">
        <v>50.1</v>
      </c>
      <c r="AT32" t="s">
        <v>94</v>
      </c>
      <c r="AU32" s="6">
        <v>9.9</v>
      </c>
      <c r="AV32" t="s">
        <v>94</v>
      </c>
      <c r="AW32" s="6">
        <v>0.7</v>
      </c>
      <c r="AX32" t="s">
        <v>94</v>
      </c>
      <c r="AY32" s="6" t="s">
        <v>98</v>
      </c>
      <c r="AZ32" t="s">
        <v>94</v>
      </c>
      <c r="BA32" s="6">
        <f t="shared" si="3"/>
        <v>5.4400500000000003</v>
      </c>
      <c r="BB32" s="4" t="s">
        <v>95</v>
      </c>
      <c r="BD32" s="6">
        <v>53.2</v>
      </c>
      <c r="BE32" t="s">
        <v>94</v>
      </c>
      <c r="BF32" s="6">
        <v>8</v>
      </c>
      <c r="BG32" t="s">
        <v>94</v>
      </c>
      <c r="BH32" s="6">
        <v>0.5</v>
      </c>
      <c r="BI32" t="s">
        <v>94</v>
      </c>
      <c r="BJ32" t="s">
        <v>98</v>
      </c>
      <c r="BK32" t="s">
        <v>94</v>
      </c>
      <c r="BL32" s="6">
        <f t="shared" si="5"/>
        <v>12.56</v>
      </c>
      <c r="BM32" s="4" t="s">
        <v>95</v>
      </c>
    </row>
    <row r="33" spans="1:65" x14ac:dyDescent="0.25">
      <c r="A33">
        <v>50.4</v>
      </c>
      <c r="B33" t="s">
        <v>94</v>
      </c>
      <c r="C33">
        <v>2.5499999999999998</v>
      </c>
      <c r="D33" t="s">
        <v>94</v>
      </c>
      <c r="E33">
        <v>0.5</v>
      </c>
      <c r="F33" t="s">
        <v>94</v>
      </c>
      <c r="G33" t="s">
        <v>98</v>
      </c>
      <c r="H33" t="s">
        <v>94</v>
      </c>
      <c r="I33">
        <f t="shared" si="0"/>
        <v>1.000875</v>
      </c>
      <c r="J33" s="4" t="s">
        <v>95</v>
      </c>
      <c r="L33">
        <v>57.9</v>
      </c>
      <c r="M33" t="s">
        <v>94</v>
      </c>
      <c r="N33">
        <v>8.85</v>
      </c>
      <c r="O33" t="s">
        <v>94</v>
      </c>
      <c r="P33">
        <v>1.7</v>
      </c>
      <c r="Q33" t="s">
        <v>94</v>
      </c>
      <c r="R33" t="s">
        <v>98</v>
      </c>
      <c r="S33" t="s">
        <v>94</v>
      </c>
      <c r="T33">
        <f t="shared" si="4"/>
        <v>11.810324999999999</v>
      </c>
      <c r="U33" s="4" t="s">
        <v>95</v>
      </c>
      <c r="W33" s="5">
        <v>41.1</v>
      </c>
      <c r="X33" t="s">
        <v>94</v>
      </c>
      <c r="Y33" s="6">
        <v>5.7</v>
      </c>
      <c r="Z33" t="s">
        <v>94</v>
      </c>
      <c r="AA33" s="6">
        <v>0.9</v>
      </c>
      <c r="AB33" t="s">
        <v>94</v>
      </c>
      <c r="AC33" t="s">
        <v>98</v>
      </c>
      <c r="AD33" t="s">
        <v>94</v>
      </c>
      <c r="AE33">
        <f t="shared" si="6"/>
        <v>4.02705</v>
      </c>
      <c r="AF33" s="4" t="s">
        <v>95</v>
      </c>
      <c r="AH33" s="5">
        <v>53.6</v>
      </c>
      <c r="AI33" t="s">
        <v>94</v>
      </c>
      <c r="AJ33" s="6">
        <v>4.2</v>
      </c>
      <c r="AK33" t="s">
        <v>94</v>
      </c>
      <c r="AL33" s="6">
        <v>0.65</v>
      </c>
      <c r="AM33" t="s">
        <v>94</v>
      </c>
      <c r="AN33" s="6" t="s">
        <v>98</v>
      </c>
      <c r="AO33" t="s">
        <v>94</v>
      </c>
      <c r="AP33" s="6">
        <f t="shared" si="7"/>
        <v>2.1430500000000001</v>
      </c>
      <c r="AQ33" s="4" t="s">
        <v>95</v>
      </c>
      <c r="AS33" s="6">
        <v>51.2</v>
      </c>
      <c r="AT33" t="s">
        <v>94</v>
      </c>
      <c r="AU33" s="6">
        <v>9.8000000000000007</v>
      </c>
      <c r="AV33" t="s">
        <v>94</v>
      </c>
      <c r="AW33" s="6">
        <v>0.6</v>
      </c>
      <c r="AX33" t="s">
        <v>94</v>
      </c>
      <c r="AY33" s="6" t="s">
        <v>98</v>
      </c>
      <c r="AZ33" t="s">
        <v>94</v>
      </c>
      <c r="BA33" s="6">
        <f t="shared" si="3"/>
        <v>4.6158000000000001</v>
      </c>
      <c r="BB33" s="4" t="s">
        <v>95</v>
      </c>
      <c r="BD33" s="6">
        <v>55</v>
      </c>
      <c r="BE33" t="s">
        <v>94</v>
      </c>
      <c r="BF33" s="6">
        <v>5.0999999999999996</v>
      </c>
      <c r="BG33" t="s">
        <v>94</v>
      </c>
      <c r="BH33" s="6">
        <v>0.3</v>
      </c>
      <c r="BI33" t="s">
        <v>94</v>
      </c>
      <c r="BJ33" t="s">
        <v>15</v>
      </c>
      <c r="BK33" t="s">
        <v>94</v>
      </c>
      <c r="BM33" s="4" t="s">
        <v>95</v>
      </c>
    </row>
    <row r="34" spans="1:65" x14ac:dyDescent="0.25">
      <c r="A34">
        <v>50.4</v>
      </c>
      <c r="B34" t="s">
        <v>94</v>
      </c>
      <c r="C34">
        <v>2.4500000000000002</v>
      </c>
      <c r="D34" t="s">
        <v>94</v>
      </c>
      <c r="E34">
        <v>0.45</v>
      </c>
      <c r="F34" t="s">
        <v>94</v>
      </c>
      <c r="G34" t="s">
        <v>98</v>
      </c>
      <c r="H34" t="s">
        <v>94</v>
      </c>
      <c r="I34">
        <f t="shared" si="0"/>
        <v>0.86546250000000002</v>
      </c>
      <c r="J34" s="4" t="s">
        <v>95</v>
      </c>
      <c r="L34">
        <v>57.9</v>
      </c>
      <c r="M34" t="s">
        <v>94</v>
      </c>
      <c r="N34">
        <v>0.5</v>
      </c>
      <c r="O34" t="s">
        <v>94</v>
      </c>
      <c r="P34">
        <v>0.1</v>
      </c>
      <c r="Q34" t="s">
        <v>94</v>
      </c>
      <c r="R34" t="s">
        <v>98</v>
      </c>
      <c r="S34" t="s">
        <v>94</v>
      </c>
      <c r="T34">
        <f t="shared" si="4"/>
        <v>3.9250000000000007E-2</v>
      </c>
      <c r="U34" s="4" t="s">
        <v>95</v>
      </c>
      <c r="W34" s="5">
        <v>42.1</v>
      </c>
      <c r="X34" t="s">
        <v>94</v>
      </c>
      <c r="Y34" s="6">
        <v>5.65</v>
      </c>
      <c r="Z34" t="s">
        <v>94</v>
      </c>
      <c r="AA34" s="6">
        <v>0.8</v>
      </c>
      <c r="AB34" t="s">
        <v>94</v>
      </c>
      <c r="AC34" t="s">
        <v>98</v>
      </c>
      <c r="AD34" t="s">
        <v>94</v>
      </c>
      <c r="AE34">
        <f t="shared" si="6"/>
        <v>3.5482000000000009</v>
      </c>
      <c r="AF34" s="4" t="s">
        <v>95</v>
      </c>
      <c r="AH34" s="5">
        <v>54.2</v>
      </c>
      <c r="AI34" t="s">
        <v>94</v>
      </c>
      <c r="AJ34" s="6">
        <v>5.7</v>
      </c>
      <c r="AK34" t="s">
        <v>94</v>
      </c>
      <c r="AL34" s="6">
        <v>0.6</v>
      </c>
      <c r="AM34" t="s">
        <v>94</v>
      </c>
      <c r="AN34" s="6" t="s">
        <v>98</v>
      </c>
      <c r="AO34" t="s">
        <v>94</v>
      </c>
      <c r="AP34" s="6">
        <f t="shared" si="7"/>
        <v>2.6846999999999999</v>
      </c>
      <c r="AQ34" s="4" t="s">
        <v>95</v>
      </c>
      <c r="AS34" s="6">
        <v>52.7</v>
      </c>
      <c r="AT34" t="s">
        <v>94</v>
      </c>
      <c r="AU34" s="6">
        <v>9.4</v>
      </c>
      <c r="AV34" t="s">
        <v>94</v>
      </c>
      <c r="AW34" s="6">
        <v>0.7</v>
      </c>
      <c r="AX34" t="s">
        <v>94</v>
      </c>
      <c r="AY34" s="6" t="s">
        <v>98</v>
      </c>
      <c r="AZ34" t="s">
        <v>94</v>
      </c>
      <c r="BA34" s="6">
        <f t="shared" si="3"/>
        <v>5.1653000000000002</v>
      </c>
      <c r="BB34" s="4" t="s">
        <v>95</v>
      </c>
      <c r="BD34" s="6">
        <v>55.6</v>
      </c>
      <c r="BE34" t="s">
        <v>94</v>
      </c>
      <c r="BF34" s="6">
        <v>8.4</v>
      </c>
      <c r="BG34" t="s">
        <v>94</v>
      </c>
      <c r="BH34" s="6">
        <v>0.8</v>
      </c>
      <c r="BI34" t="s">
        <v>94</v>
      </c>
      <c r="BJ34" t="s">
        <v>98</v>
      </c>
      <c r="BK34" t="s">
        <v>94</v>
      </c>
      <c r="BL34" s="6">
        <f t="shared" si="5"/>
        <v>21.100800000000003</v>
      </c>
      <c r="BM34" s="4" t="s">
        <v>95</v>
      </c>
    </row>
    <row r="35" spans="1:65" x14ac:dyDescent="0.25">
      <c r="A35">
        <v>51</v>
      </c>
      <c r="B35" t="s">
        <v>94</v>
      </c>
      <c r="C35">
        <v>3</v>
      </c>
      <c r="D35" t="s">
        <v>94</v>
      </c>
      <c r="E35">
        <v>0.5</v>
      </c>
      <c r="F35" t="s">
        <v>94</v>
      </c>
      <c r="G35" t="s">
        <v>98</v>
      </c>
      <c r="H35" t="s">
        <v>94</v>
      </c>
      <c r="I35">
        <f t="shared" si="0"/>
        <v>1.1775</v>
      </c>
      <c r="J35" s="4" t="s">
        <v>95</v>
      </c>
      <c r="L35">
        <v>59.2</v>
      </c>
      <c r="M35" t="s">
        <v>94</v>
      </c>
      <c r="N35">
        <v>2.0499999999999998</v>
      </c>
      <c r="O35" t="s">
        <v>94</v>
      </c>
      <c r="P35">
        <v>0.9</v>
      </c>
      <c r="Q35" t="s">
        <v>94</v>
      </c>
      <c r="R35" t="s">
        <v>98</v>
      </c>
      <c r="S35" t="s">
        <v>94</v>
      </c>
      <c r="T35">
        <f t="shared" si="4"/>
        <v>1.4483250000000001</v>
      </c>
      <c r="U35" s="4" t="s">
        <v>95</v>
      </c>
      <c r="W35" s="5">
        <v>42.55</v>
      </c>
      <c r="X35" t="s">
        <v>94</v>
      </c>
      <c r="Y35" s="6">
        <v>6.2</v>
      </c>
      <c r="Z35" t="s">
        <v>94</v>
      </c>
      <c r="AA35" s="6">
        <v>0.9</v>
      </c>
      <c r="AB35" t="s">
        <v>94</v>
      </c>
      <c r="AC35" t="s">
        <v>98</v>
      </c>
      <c r="AD35" t="s">
        <v>94</v>
      </c>
      <c r="AE35">
        <f t="shared" si="6"/>
        <v>4.3803000000000001</v>
      </c>
      <c r="AF35" s="4" t="s">
        <v>95</v>
      </c>
      <c r="AH35" s="5">
        <f>54.2+0.5</f>
        <v>54.7</v>
      </c>
      <c r="AI35" t="s">
        <v>94</v>
      </c>
      <c r="AJ35" s="6">
        <v>5</v>
      </c>
      <c r="AK35" t="s">
        <v>94</v>
      </c>
      <c r="AL35" s="6">
        <v>0.6</v>
      </c>
      <c r="AM35" t="s">
        <v>94</v>
      </c>
      <c r="AN35" s="6" t="s">
        <v>98</v>
      </c>
      <c r="AO35" t="s">
        <v>94</v>
      </c>
      <c r="AP35" s="6">
        <f t="shared" si="7"/>
        <v>2.355</v>
      </c>
      <c r="AQ35" s="4" t="s">
        <v>95</v>
      </c>
      <c r="AS35" s="6">
        <v>53.6</v>
      </c>
      <c r="AT35" t="s">
        <v>94</v>
      </c>
      <c r="AU35" s="6">
        <v>9.6</v>
      </c>
      <c r="AV35" t="s">
        <v>94</v>
      </c>
      <c r="AW35" s="6">
        <v>1.1000000000000001</v>
      </c>
      <c r="AX35" t="s">
        <v>94</v>
      </c>
      <c r="AY35" s="6" t="s">
        <v>98</v>
      </c>
      <c r="AZ35" t="s">
        <v>94</v>
      </c>
      <c r="BA35" s="6">
        <f t="shared" si="3"/>
        <v>8.2896000000000001</v>
      </c>
      <c r="BB35" s="4" t="s">
        <v>95</v>
      </c>
      <c r="BD35" s="6">
        <v>56.5</v>
      </c>
      <c r="BE35" t="s">
        <v>94</v>
      </c>
      <c r="BF35" s="6">
        <v>9.1</v>
      </c>
      <c r="BG35" t="s">
        <v>94</v>
      </c>
      <c r="BH35" s="6">
        <v>0.7</v>
      </c>
      <c r="BI35" t="s">
        <v>94</v>
      </c>
      <c r="BJ35" t="s">
        <v>98</v>
      </c>
      <c r="BK35" t="s">
        <v>94</v>
      </c>
      <c r="BL35" s="6">
        <f t="shared" si="5"/>
        <v>20.001799999999999</v>
      </c>
      <c r="BM35" s="4" t="s">
        <v>95</v>
      </c>
    </row>
    <row r="36" spans="1:65" x14ac:dyDescent="0.25">
      <c r="A36">
        <v>51.9</v>
      </c>
      <c r="B36" t="s">
        <v>94</v>
      </c>
      <c r="C36">
        <v>3.1</v>
      </c>
      <c r="D36" t="s">
        <v>94</v>
      </c>
      <c r="E36">
        <v>0.6</v>
      </c>
      <c r="F36" t="s">
        <v>94</v>
      </c>
      <c r="G36" t="s">
        <v>98</v>
      </c>
      <c r="H36" t="s">
        <v>94</v>
      </c>
      <c r="I36">
        <f t="shared" si="0"/>
        <v>1.4601</v>
      </c>
      <c r="J36" s="4" t="s">
        <v>95</v>
      </c>
      <c r="L36">
        <v>60.3</v>
      </c>
      <c r="M36" t="s">
        <v>94</v>
      </c>
      <c r="N36">
        <v>7.2</v>
      </c>
      <c r="O36" t="s">
        <v>94</v>
      </c>
      <c r="P36">
        <v>1.35</v>
      </c>
      <c r="Q36" t="s">
        <v>94</v>
      </c>
      <c r="R36" t="s">
        <v>98</v>
      </c>
      <c r="S36" t="s">
        <v>94</v>
      </c>
      <c r="T36">
        <f t="shared" si="4"/>
        <v>7.6302000000000012</v>
      </c>
      <c r="U36" s="4" t="s">
        <v>95</v>
      </c>
      <c r="W36" s="5">
        <v>44</v>
      </c>
      <c r="X36" t="s">
        <v>94</v>
      </c>
      <c r="Y36" s="6">
        <v>6.8</v>
      </c>
      <c r="Z36" t="s">
        <v>94</v>
      </c>
      <c r="AA36" s="6">
        <v>0.7</v>
      </c>
      <c r="AB36" t="s">
        <v>94</v>
      </c>
      <c r="AC36" t="s">
        <v>98</v>
      </c>
      <c r="AD36" t="s">
        <v>94</v>
      </c>
      <c r="AE36">
        <f t="shared" si="6"/>
        <v>3.7365999999999997</v>
      </c>
      <c r="AF36" s="4" t="s">
        <v>95</v>
      </c>
      <c r="AH36" s="5">
        <f>54.2+0.8</f>
        <v>55</v>
      </c>
      <c r="AI36" t="s">
        <v>94</v>
      </c>
      <c r="AJ36" s="6">
        <v>1.6</v>
      </c>
      <c r="AK36" t="s">
        <v>94</v>
      </c>
      <c r="AL36" s="6">
        <v>0.4</v>
      </c>
      <c r="AM36" t="s">
        <v>94</v>
      </c>
      <c r="AN36" s="6" t="s">
        <v>98</v>
      </c>
      <c r="AO36" t="s">
        <v>94</v>
      </c>
      <c r="AP36" s="6">
        <f t="shared" si="7"/>
        <v>0.50240000000000007</v>
      </c>
      <c r="AQ36" s="4" t="s">
        <v>95</v>
      </c>
      <c r="AS36" s="6">
        <v>54.8</v>
      </c>
      <c r="AT36" t="s">
        <v>94</v>
      </c>
      <c r="AU36" s="6">
        <v>9.4</v>
      </c>
      <c r="AV36" t="s">
        <v>94</v>
      </c>
      <c r="AW36" s="6">
        <v>1</v>
      </c>
      <c r="AX36" t="s">
        <v>94</v>
      </c>
      <c r="AY36" s="6" t="s">
        <v>98</v>
      </c>
      <c r="AZ36" t="s">
        <v>94</v>
      </c>
      <c r="BA36" s="6">
        <f t="shared" si="3"/>
        <v>7.3790000000000004</v>
      </c>
      <c r="BB36" s="4" t="s">
        <v>95</v>
      </c>
      <c r="BD36" s="6">
        <v>57.2</v>
      </c>
      <c r="BE36" t="s">
        <v>94</v>
      </c>
      <c r="BF36" s="6">
        <v>8</v>
      </c>
      <c r="BG36" t="s">
        <v>94</v>
      </c>
      <c r="BH36" s="6">
        <v>0.5</v>
      </c>
      <c r="BI36" t="s">
        <v>94</v>
      </c>
      <c r="BJ36" t="s">
        <v>98</v>
      </c>
      <c r="BK36" t="s">
        <v>94</v>
      </c>
      <c r="BL36" s="6">
        <f t="shared" si="5"/>
        <v>12.56</v>
      </c>
      <c r="BM36" s="4" t="s">
        <v>95</v>
      </c>
    </row>
    <row r="37" spans="1:65" x14ac:dyDescent="0.25">
      <c r="A37">
        <v>52.8</v>
      </c>
      <c r="B37" t="s">
        <v>94</v>
      </c>
      <c r="C37">
        <v>2.75</v>
      </c>
      <c r="D37" t="s">
        <v>94</v>
      </c>
      <c r="E37">
        <v>0.4</v>
      </c>
      <c r="F37" t="s">
        <v>94</v>
      </c>
      <c r="G37" t="s">
        <v>98</v>
      </c>
      <c r="H37" t="s">
        <v>94</v>
      </c>
      <c r="I37">
        <f t="shared" si="0"/>
        <v>0.86350000000000005</v>
      </c>
      <c r="J37" s="4" t="s">
        <v>95</v>
      </c>
      <c r="L37">
        <v>61.3</v>
      </c>
      <c r="M37" t="s">
        <v>94</v>
      </c>
      <c r="N37">
        <v>6.1</v>
      </c>
      <c r="O37" t="s">
        <v>94</v>
      </c>
      <c r="P37">
        <v>0.9</v>
      </c>
      <c r="Q37" t="s">
        <v>94</v>
      </c>
      <c r="R37" t="s">
        <v>98</v>
      </c>
      <c r="S37" t="s">
        <v>94</v>
      </c>
      <c r="T37">
        <f t="shared" si="4"/>
        <v>4.3096500000000004</v>
      </c>
      <c r="U37" s="4" t="s">
        <v>95</v>
      </c>
      <c r="W37" s="5">
        <v>43.4</v>
      </c>
      <c r="X37" t="s">
        <v>94</v>
      </c>
      <c r="Y37" s="6">
        <v>6.8</v>
      </c>
      <c r="Z37" t="s">
        <v>94</v>
      </c>
      <c r="AA37" s="6">
        <v>0.9</v>
      </c>
      <c r="AB37" t="s">
        <v>94</v>
      </c>
      <c r="AC37" t="s">
        <v>98</v>
      </c>
      <c r="AD37" t="s">
        <v>94</v>
      </c>
      <c r="AE37">
        <f t="shared" si="6"/>
        <v>4.8041999999999998</v>
      </c>
      <c r="AF37" s="4" t="s">
        <v>95</v>
      </c>
      <c r="AH37" s="5">
        <f>54.2+1.2</f>
        <v>55.400000000000006</v>
      </c>
      <c r="AI37" t="s">
        <v>94</v>
      </c>
      <c r="AJ37" s="6">
        <v>4.4000000000000004</v>
      </c>
      <c r="AK37" t="s">
        <v>94</v>
      </c>
      <c r="AL37" s="6">
        <v>0.6</v>
      </c>
      <c r="AM37" t="s">
        <v>94</v>
      </c>
      <c r="AN37" s="6" t="s">
        <v>98</v>
      </c>
      <c r="AO37" t="s">
        <v>94</v>
      </c>
      <c r="AP37" s="6">
        <f t="shared" si="7"/>
        <v>2.0724000000000005</v>
      </c>
      <c r="AQ37" s="4" t="s">
        <v>95</v>
      </c>
      <c r="AS37" s="6">
        <v>55.8</v>
      </c>
      <c r="AT37" t="s">
        <v>94</v>
      </c>
      <c r="AU37" s="6">
        <v>9.1</v>
      </c>
      <c r="AV37" t="s">
        <v>94</v>
      </c>
      <c r="AW37" s="6">
        <v>0.9</v>
      </c>
      <c r="AX37" t="s">
        <v>94</v>
      </c>
      <c r="AY37" s="6" t="s">
        <v>98</v>
      </c>
      <c r="AZ37" t="s">
        <v>94</v>
      </c>
      <c r="BA37" s="6">
        <f t="shared" si="3"/>
        <v>6.4291500000000008</v>
      </c>
      <c r="BB37" s="4" t="s">
        <v>95</v>
      </c>
      <c r="BD37" s="6">
        <v>57.9</v>
      </c>
      <c r="BE37" t="s">
        <v>94</v>
      </c>
      <c r="BF37" s="6">
        <v>4.5</v>
      </c>
      <c r="BG37" t="s">
        <v>94</v>
      </c>
      <c r="BH37" s="6">
        <v>0.7</v>
      </c>
      <c r="BI37" t="s">
        <v>94</v>
      </c>
      <c r="BJ37" t="s">
        <v>15</v>
      </c>
      <c r="BK37" t="s">
        <v>94</v>
      </c>
      <c r="BM37" s="4" t="s">
        <v>95</v>
      </c>
    </row>
    <row r="38" spans="1:65" x14ac:dyDescent="0.25">
      <c r="A38">
        <v>53.2</v>
      </c>
      <c r="B38" t="s">
        <v>94</v>
      </c>
      <c r="C38">
        <v>3.35</v>
      </c>
      <c r="D38" t="s">
        <v>94</v>
      </c>
      <c r="E38">
        <v>0.45</v>
      </c>
      <c r="F38" t="s">
        <v>94</v>
      </c>
      <c r="G38" t="s">
        <v>98</v>
      </c>
      <c r="H38" t="s">
        <v>94</v>
      </c>
      <c r="I38">
        <f t="shared" si="0"/>
        <v>1.1833875</v>
      </c>
      <c r="J38" s="4" t="s">
        <v>95</v>
      </c>
      <c r="L38">
        <v>62</v>
      </c>
      <c r="M38" t="s">
        <v>94</v>
      </c>
      <c r="N38">
        <v>1.7</v>
      </c>
      <c r="O38" t="s">
        <v>94</v>
      </c>
      <c r="P38">
        <v>0.4</v>
      </c>
      <c r="Q38" t="s">
        <v>94</v>
      </c>
      <c r="R38" t="s">
        <v>98</v>
      </c>
      <c r="S38" t="s">
        <v>94</v>
      </c>
      <c r="T38">
        <f t="shared" si="4"/>
        <v>0.53380000000000005</v>
      </c>
      <c r="U38" s="4" t="s">
        <v>95</v>
      </c>
      <c r="W38" s="5">
        <v>44.3</v>
      </c>
      <c r="X38" t="s">
        <v>94</v>
      </c>
      <c r="Y38" s="6">
        <v>7.3</v>
      </c>
      <c r="Z38" t="s">
        <v>94</v>
      </c>
      <c r="AA38" s="6">
        <v>1.1000000000000001</v>
      </c>
      <c r="AB38" t="s">
        <v>94</v>
      </c>
      <c r="AC38" t="s">
        <v>98</v>
      </c>
      <c r="AD38" t="s">
        <v>94</v>
      </c>
      <c r="AE38">
        <f t="shared" si="6"/>
        <v>6.3035500000000004</v>
      </c>
      <c r="AF38" s="4" t="s">
        <v>95</v>
      </c>
      <c r="AH38" s="5">
        <f>54.2+1.4</f>
        <v>55.6</v>
      </c>
      <c r="AI38" t="s">
        <v>94</v>
      </c>
      <c r="AJ38" s="6">
        <v>3.2</v>
      </c>
      <c r="AK38" t="s">
        <v>94</v>
      </c>
      <c r="AL38" s="6">
        <v>0.3</v>
      </c>
      <c r="AM38" t="s">
        <v>94</v>
      </c>
      <c r="AN38" s="6" t="s">
        <v>98</v>
      </c>
      <c r="AO38" t="s">
        <v>94</v>
      </c>
      <c r="AP38" s="6">
        <f t="shared" si="7"/>
        <v>0.75360000000000016</v>
      </c>
      <c r="AQ38" s="4" t="s">
        <v>95</v>
      </c>
      <c r="AS38" s="6">
        <v>56.9</v>
      </c>
      <c r="AT38" t="s">
        <v>94</v>
      </c>
      <c r="AU38" s="6">
        <v>9.4</v>
      </c>
      <c r="AV38" t="s">
        <v>94</v>
      </c>
      <c r="AW38" s="6">
        <v>1</v>
      </c>
      <c r="AX38" t="s">
        <v>94</v>
      </c>
      <c r="AY38" s="6" t="s">
        <v>98</v>
      </c>
      <c r="AZ38" t="s">
        <v>94</v>
      </c>
      <c r="BA38" s="6">
        <f t="shared" si="3"/>
        <v>7.3790000000000004</v>
      </c>
      <c r="BB38" s="4" t="s">
        <v>95</v>
      </c>
      <c r="BD38" s="6">
        <v>58.5</v>
      </c>
      <c r="BE38" t="s">
        <v>94</v>
      </c>
      <c r="BF38" s="6">
        <v>9.4</v>
      </c>
      <c r="BG38" t="s">
        <v>94</v>
      </c>
      <c r="BH38" s="6">
        <v>1</v>
      </c>
      <c r="BI38" t="s">
        <v>94</v>
      </c>
      <c r="BJ38" t="s">
        <v>98</v>
      </c>
      <c r="BK38" t="s">
        <v>94</v>
      </c>
      <c r="BL38" s="6">
        <f t="shared" si="5"/>
        <v>29.516000000000002</v>
      </c>
      <c r="BM38" s="4" t="s">
        <v>95</v>
      </c>
    </row>
    <row r="39" spans="1:65" x14ac:dyDescent="0.25">
      <c r="A39">
        <v>53.55</v>
      </c>
      <c r="B39" t="s">
        <v>94</v>
      </c>
      <c r="C39">
        <v>4.5999999999999996</v>
      </c>
      <c r="D39" t="s">
        <v>94</v>
      </c>
      <c r="E39">
        <v>0.65</v>
      </c>
      <c r="F39" t="s">
        <v>94</v>
      </c>
      <c r="G39" t="s">
        <v>98</v>
      </c>
      <c r="H39" t="s">
        <v>94</v>
      </c>
      <c r="I39">
        <f t="shared" si="0"/>
        <v>2.3471500000000001</v>
      </c>
      <c r="J39" s="4" t="s">
        <v>95</v>
      </c>
      <c r="L39">
        <v>62.7</v>
      </c>
      <c r="M39" t="s">
        <v>94</v>
      </c>
      <c r="N39">
        <v>4.5999999999999996</v>
      </c>
      <c r="O39" t="s">
        <v>94</v>
      </c>
      <c r="P39">
        <v>0.8</v>
      </c>
      <c r="Q39" t="s">
        <v>94</v>
      </c>
      <c r="R39" t="s">
        <v>98</v>
      </c>
      <c r="S39" t="s">
        <v>94</v>
      </c>
      <c r="T39">
        <f t="shared" si="4"/>
        <v>2.8887999999999998</v>
      </c>
      <c r="U39" s="4" t="s">
        <v>95</v>
      </c>
      <c r="W39" s="5">
        <v>45.3</v>
      </c>
      <c r="X39" t="s">
        <v>94</v>
      </c>
      <c r="Y39" s="6">
        <v>7.8</v>
      </c>
      <c r="Z39" t="s">
        <v>94</v>
      </c>
      <c r="AA39" s="6">
        <v>0.8</v>
      </c>
      <c r="AB39" t="s">
        <v>94</v>
      </c>
      <c r="AC39" t="s">
        <v>98</v>
      </c>
      <c r="AD39" t="s">
        <v>94</v>
      </c>
      <c r="AE39">
        <f t="shared" si="6"/>
        <v>4.8984000000000005</v>
      </c>
      <c r="AF39" s="4" t="s">
        <v>95</v>
      </c>
      <c r="AH39" s="5">
        <f>54.2+1.4</f>
        <v>55.6</v>
      </c>
      <c r="AI39" t="s">
        <v>94</v>
      </c>
      <c r="AJ39" s="6">
        <v>2.2000000000000002</v>
      </c>
      <c r="AK39" t="s">
        <v>94</v>
      </c>
      <c r="AL39" s="6">
        <v>0.4</v>
      </c>
      <c r="AM39" t="s">
        <v>94</v>
      </c>
      <c r="AN39" s="6" t="s">
        <v>98</v>
      </c>
      <c r="AO39" t="s">
        <v>94</v>
      </c>
      <c r="AP39" s="6">
        <f t="shared" si="7"/>
        <v>0.69080000000000019</v>
      </c>
      <c r="AQ39" s="4" t="s">
        <v>95</v>
      </c>
      <c r="AS39" s="6">
        <v>57.7</v>
      </c>
      <c r="AT39" t="s">
        <v>94</v>
      </c>
      <c r="AU39" s="6">
        <v>8.5</v>
      </c>
      <c r="AV39" t="s">
        <v>94</v>
      </c>
      <c r="AW39" s="6">
        <v>0.6</v>
      </c>
      <c r="AX39" t="s">
        <v>94</v>
      </c>
      <c r="AY39" s="6" t="s">
        <v>98</v>
      </c>
      <c r="AZ39" t="s">
        <v>94</v>
      </c>
      <c r="BA39" s="6">
        <f t="shared" si="3"/>
        <v>4.0034999999999998</v>
      </c>
      <c r="BB39" s="4" t="s">
        <v>95</v>
      </c>
      <c r="BD39" s="6">
        <v>59.1</v>
      </c>
      <c r="BE39" t="s">
        <v>94</v>
      </c>
      <c r="BF39" s="6">
        <v>2.6</v>
      </c>
      <c r="BG39" t="s">
        <v>94</v>
      </c>
      <c r="BH39" s="6">
        <v>0.5</v>
      </c>
      <c r="BI39" t="s">
        <v>94</v>
      </c>
      <c r="BJ39" t="s">
        <v>15</v>
      </c>
      <c r="BK39" t="s">
        <v>94</v>
      </c>
      <c r="BM39" s="4" t="s">
        <v>95</v>
      </c>
    </row>
    <row r="40" spans="1:65" x14ac:dyDescent="0.25">
      <c r="A40">
        <v>54.5</v>
      </c>
      <c r="B40" t="s">
        <v>94</v>
      </c>
      <c r="C40">
        <v>4.5999999999999996</v>
      </c>
      <c r="D40" t="s">
        <v>94</v>
      </c>
      <c r="E40">
        <v>0.65</v>
      </c>
      <c r="F40" t="s">
        <v>94</v>
      </c>
      <c r="G40" t="s">
        <v>98</v>
      </c>
      <c r="H40" t="s">
        <v>94</v>
      </c>
      <c r="I40">
        <f t="shared" si="0"/>
        <v>2.3471500000000001</v>
      </c>
      <c r="J40" s="4" t="s">
        <v>95</v>
      </c>
      <c r="L40">
        <v>63.8</v>
      </c>
      <c r="M40" t="s">
        <v>94</v>
      </c>
      <c r="N40">
        <v>1.8</v>
      </c>
      <c r="O40" t="s">
        <v>94</v>
      </c>
      <c r="P40">
        <v>0.4</v>
      </c>
      <c r="Q40" t="s">
        <v>94</v>
      </c>
      <c r="R40" t="s">
        <v>98</v>
      </c>
      <c r="S40" t="s">
        <v>94</v>
      </c>
      <c r="T40">
        <f t="shared" si="4"/>
        <v>0.56520000000000004</v>
      </c>
      <c r="U40" s="4" t="s">
        <v>95</v>
      </c>
      <c r="W40" s="5">
        <v>45.7</v>
      </c>
      <c r="X40" t="s">
        <v>94</v>
      </c>
      <c r="Y40" s="6">
        <v>4.95</v>
      </c>
      <c r="Z40" t="s">
        <v>94</v>
      </c>
      <c r="AA40" s="6">
        <v>0.7</v>
      </c>
      <c r="AB40" t="s">
        <v>94</v>
      </c>
      <c r="AC40" t="s">
        <v>98</v>
      </c>
      <c r="AD40" t="s">
        <v>94</v>
      </c>
      <c r="AE40">
        <f t="shared" si="6"/>
        <v>2.7200250000000001</v>
      </c>
      <c r="AF40" s="4" t="s">
        <v>95</v>
      </c>
      <c r="AQ40" s="4"/>
      <c r="AS40" s="6">
        <v>58.7</v>
      </c>
      <c r="AT40" t="s">
        <v>94</v>
      </c>
      <c r="AU40" s="6">
        <v>8.3000000000000007</v>
      </c>
      <c r="AV40" t="s">
        <v>94</v>
      </c>
      <c r="AW40" s="6">
        <v>0.7</v>
      </c>
      <c r="AX40" t="s">
        <v>94</v>
      </c>
      <c r="AY40" s="6" t="s">
        <v>98</v>
      </c>
      <c r="AZ40" t="s">
        <v>94</v>
      </c>
      <c r="BA40" s="6">
        <f t="shared" si="3"/>
        <v>4.5608500000000003</v>
      </c>
      <c r="BB40" s="4" t="s">
        <v>95</v>
      </c>
      <c r="BD40" s="6">
        <v>59.6</v>
      </c>
      <c r="BE40" t="s">
        <v>94</v>
      </c>
      <c r="BF40" s="6">
        <v>9.1999999999999993</v>
      </c>
      <c r="BG40" t="s">
        <v>94</v>
      </c>
      <c r="BH40" s="6">
        <v>0.6</v>
      </c>
      <c r="BI40" t="s">
        <v>94</v>
      </c>
      <c r="BJ40" t="s">
        <v>98</v>
      </c>
      <c r="BK40" t="s">
        <v>94</v>
      </c>
      <c r="BL40" s="6">
        <f t="shared" si="5"/>
        <v>17.332799999999999</v>
      </c>
      <c r="BM40" s="4" t="s">
        <v>95</v>
      </c>
    </row>
    <row r="41" spans="1:65" x14ac:dyDescent="0.25">
      <c r="A41">
        <v>54.5</v>
      </c>
      <c r="B41" t="s">
        <v>94</v>
      </c>
      <c r="C41">
        <v>4.5999999999999996</v>
      </c>
      <c r="D41" t="s">
        <v>94</v>
      </c>
      <c r="E41">
        <v>0.85</v>
      </c>
      <c r="F41" t="s">
        <v>94</v>
      </c>
      <c r="G41" t="s">
        <v>98</v>
      </c>
      <c r="H41" t="s">
        <v>94</v>
      </c>
      <c r="I41">
        <f t="shared" si="0"/>
        <v>3.0693499999999996</v>
      </c>
      <c r="J41" s="4" t="s">
        <v>95</v>
      </c>
      <c r="L41">
        <v>64.7</v>
      </c>
      <c r="M41" t="s">
        <v>94</v>
      </c>
      <c r="N41">
        <v>2.6</v>
      </c>
      <c r="O41" t="s">
        <v>94</v>
      </c>
      <c r="P41">
        <v>0.5</v>
      </c>
      <c r="Q41" t="s">
        <v>94</v>
      </c>
      <c r="R41" t="s">
        <v>98</v>
      </c>
      <c r="S41" t="s">
        <v>94</v>
      </c>
      <c r="T41">
        <f t="shared" si="4"/>
        <v>1.0205000000000002</v>
      </c>
      <c r="U41" s="4" t="s">
        <v>95</v>
      </c>
      <c r="W41" s="5">
        <v>46.4</v>
      </c>
      <c r="X41" t="s">
        <v>94</v>
      </c>
      <c r="Y41" s="6">
        <v>4.8</v>
      </c>
      <c r="Z41" t="s">
        <v>94</v>
      </c>
      <c r="AA41" s="6">
        <v>0.75</v>
      </c>
      <c r="AB41" t="s">
        <v>94</v>
      </c>
      <c r="AC41" t="s">
        <v>98</v>
      </c>
      <c r="AD41" t="s">
        <v>94</v>
      </c>
      <c r="AE41">
        <f t="shared" si="6"/>
        <v>2.8259999999999996</v>
      </c>
      <c r="AF41" s="4" t="s">
        <v>95</v>
      </c>
      <c r="AQ41" s="4"/>
      <c r="AS41" s="6">
        <v>59.5</v>
      </c>
      <c r="AT41" t="s">
        <v>94</v>
      </c>
      <c r="AU41" s="6">
        <v>5.5</v>
      </c>
      <c r="AV41" t="s">
        <v>94</v>
      </c>
      <c r="AW41" s="6">
        <v>0.6</v>
      </c>
      <c r="AX41" t="s">
        <v>94</v>
      </c>
      <c r="AY41" s="6" t="s">
        <v>98</v>
      </c>
      <c r="AZ41" t="s">
        <v>94</v>
      </c>
      <c r="BA41" s="6">
        <f t="shared" si="3"/>
        <v>2.5905</v>
      </c>
      <c r="BB41" s="4" t="s">
        <v>95</v>
      </c>
      <c r="BD41" s="6">
        <v>60.4</v>
      </c>
      <c r="BE41" t="s">
        <v>94</v>
      </c>
      <c r="BF41" s="6">
        <v>9.5</v>
      </c>
      <c r="BG41" t="s">
        <v>94</v>
      </c>
      <c r="BH41" s="6">
        <v>0.5</v>
      </c>
      <c r="BI41" t="s">
        <v>94</v>
      </c>
      <c r="BJ41" t="s">
        <v>98</v>
      </c>
      <c r="BK41" t="s">
        <v>94</v>
      </c>
      <c r="BL41" s="6">
        <f t="shared" si="5"/>
        <v>14.915000000000001</v>
      </c>
      <c r="BM41" s="4" t="s">
        <v>95</v>
      </c>
    </row>
    <row r="42" spans="1:65" x14ac:dyDescent="0.25">
      <c r="A42">
        <v>55</v>
      </c>
      <c r="B42" t="s">
        <v>94</v>
      </c>
      <c r="C42">
        <v>5.65</v>
      </c>
      <c r="D42" t="s">
        <v>94</v>
      </c>
      <c r="E42">
        <v>0.9</v>
      </c>
      <c r="F42" t="s">
        <v>94</v>
      </c>
      <c r="G42" t="s">
        <v>98</v>
      </c>
      <c r="H42" t="s">
        <v>94</v>
      </c>
      <c r="I42">
        <f t="shared" si="0"/>
        <v>3.9917250000000006</v>
      </c>
      <c r="J42" s="4" t="s">
        <v>95</v>
      </c>
      <c r="L42">
        <v>65.2</v>
      </c>
      <c r="M42" t="s">
        <v>94</v>
      </c>
      <c r="N42">
        <v>3.2</v>
      </c>
      <c r="O42" t="s">
        <v>94</v>
      </c>
      <c r="P42">
        <v>0.6</v>
      </c>
      <c r="Q42" t="s">
        <v>94</v>
      </c>
      <c r="R42" t="s">
        <v>98</v>
      </c>
      <c r="S42" t="s">
        <v>94</v>
      </c>
      <c r="T42">
        <f t="shared" si="4"/>
        <v>1.5072000000000001</v>
      </c>
      <c r="U42" s="4" t="s">
        <v>95</v>
      </c>
      <c r="W42" s="5">
        <v>47.4</v>
      </c>
      <c r="X42" t="s">
        <v>94</v>
      </c>
      <c r="Y42" s="6">
        <v>7.5</v>
      </c>
      <c r="Z42" t="s">
        <v>94</v>
      </c>
      <c r="AA42" s="6">
        <v>0.9</v>
      </c>
      <c r="AB42" t="s">
        <v>94</v>
      </c>
      <c r="AC42" t="s">
        <v>98</v>
      </c>
      <c r="AD42" t="s">
        <v>94</v>
      </c>
      <c r="AE42">
        <f t="shared" si="6"/>
        <v>5.2987500000000001</v>
      </c>
      <c r="AF42" s="4" t="s">
        <v>95</v>
      </c>
      <c r="AQ42" s="4"/>
      <c r="AS42" s="6">
        <v>60.2</v>
      </c>
      <c r="AT42" t="s">
        <v>94</v>
      </c>
      <c r="AU42" s="6">
        <v>7</v>
      </c>
      <c r="AV42" t="s">
        <v>94</v>
      </c>
      <c r="AW42" s="6">
        <v>0.75</v>
      </c>
      <c r="AX42" t="s">
        <v>94</v>
      </c>
      <c r="AY42" s="6" t="s">
        <v>98</v>
      </c>
      <c r="AZ42" t="s">
        <v>94</v>
      </c>
      <c r="BA42" s="6">
        <f t="shared" si="3"/>
        <v>4.1212499999999999</v>
      </c>
      <c r="BB42" s="4" t="s">
        <v>95</v>
      </c>
      <c r="BD42" s="6">
        <v>61.8</v>
      </c>
      <c r="BE42" t="s">
        <v>94</v>
      </c>
      <c r="BF42" s="6">
        <v>9.5</v>
      </c>
      <c r="BG42" t="s">
        <v>94</v>
      </c>
      <c r="BH42" s="6">
        <v>0.6</v>
      </c>
      <c r="BI42" t="s">
        <v>94</v>
      </c>
      <c r="BJ42" t="s">
        <v>98</v>
      </c>
      <c r="BK42" t="s">
        <v>94</v>
      </c>
      <c r="BL42" s="6">
        <f t="shared" si="5"/>
        <v>17.898</v>
      </c>
      <c r="BM42" s="4" t="s">
        <v>95</v>
      </c>
    </row>
    <row r="43" spans="1:65" x14ac:dyDescent="0.25">
      <c r="A43">
        <v>55.6</v>
      </c>
      <c r="B43" t="s">
        <v>94</v>
      </c>
      <c r="C43">
        <v>6.7</v>
      </c>
      <c r="D43" t="s">
        <v>94</v>
      </c>
      <c r="E43">
        <v>1.05</v>
      </c>
      <c r="F43" t="s">
        <v>94</v>
      </c>
      <c r="G43" t="s">
        <v>98</v>
      </c>
      <c r="H43" t="s">
        <v>94</v>
      </c>
      <c r="I43">
        <f t="shared" si="0"/>
        <v>5.522475</v>
      </c>
      <c r="J43" s="4" t="s">
        <v>95</v>
      </c>
      <c r="L43">
        <v>65.2</v>
      </c>
      <c r="M43" t="s">
        <v>94</v>
      </c>
      <c r="N43">
        <v>1.4</v>
      </c>
      <c r="O43" t="s">
        <v>94</v>
      </c>
      <c r="P43">
        <v>0.2</v>
      </c>
      <c r="Q43" t="s">
        <v>94</v>
      </c>
      <c r="R43" t="s">
        <v>98</v>
      </c>
      <c r="S43" t="s">
        <v>94</v>
      </c>
      <c r="T43">
        <f t="shared" si="4"/>
        <v>0.2198</v>
      </c>
      <c r="U43" s="4" t="s">
        <v>95</v>
      </c>
      <c r="W43" s="5">
        <v>48.45</v>
      </c>
      <c r="X43" t="s">
        <v>94</v>
      </c>
      <c r="Y43" s="6">
        <v>8.1999999999999993</v>
      </c>
      <c r="Z43" t="s">
        <v>94</v>
      </c>
      <c r="AA43" s="6">
        <v>0.8</v>
      </c>
      <c r="AB43" t="s">
        <v>94</v>
      </c>
      <c r="AC43" t="s">
        <v>98</v>
      </c>
      <c r="AD43" t="s">
        <v>94</v>
      </c>
      <c r="AE43">
        <f t="shared" si="6"/>
        <v>5.1495999999999995</v>
      </c>
      <c r="AF43" s="4" t="s">
        <v>95</v>
      </c>
      <c r="AQ43" s="4"/>
      <c r="AS43" s="6">
        <v>61.1</v>
      </c>
      <c r="AT43" t="s">
        <v>94</v>
      </c>
      <c r="AU43" s="6">
        <v>6.2</v>
      </c>
      <c r="AV43" t="s">
        <v>94</v>
      </c>
      <c r="AW43" s="6">
        <v>0.8</v>
      </c>
      <c r="AX43" t="s">
        <v>94</v>
      </c>
      <c r="AY43" s="6" t="s">
        <v>98</v>
      </c>
      <c r="AZ43" t="s">
        <v>94</v>
      </c>
      <c r="BA43" s="6">
        <f t="shared" si="3"/>
        <v>3.8936000000000002</v>
      </c>
      <c r="BB43" s="4" t="s">
        <v>95</v>
      </c>
      <c r="BD43" s="6">
        <v>62.5</v>
      </c>
      <c r="BE43" t="s">
        <v>94</v>
      </c>
      <c r="BF43" s="6">
        <v>8.9</v>
      </c>
      <c r="BG43" t="s">
        <v>94</v>
      </c>
      <c r="BH43" s="6">
        <v>0.7</v>
      </c>
      <c r="BI43" t="s">
        <v>94</v>
      </c>
      <c r="BJ43" t="s">
        <v>98</v>
      </c>
      <c r="BK43" t="s">
        <v>94</v>
      </c>
      <c r="BL43" s="6">
        <f t="shared" si="5"/>
        <v>19.562200000000001</v>
      </c>
      <c r="BM43" s="4" t="s">
        <v>95</v>
      </c>
    </row>
    <row r="44" spans="1:65" x14ac:dyDescent="0.25">
      <c r="A44">
        <v>55.9</v>
      </c>
      <c r="B44" t="s">
        <v>94</v>
      </c>
      <c r="C44">
        <v>6.5</v>
      </c>
      <c r="D44" t="s">
        <v>94</v>
      </c>
      <c r="E44">
        <v>1</v>
      </c>
      <c r="F44" t="s">
        <v>94</v>
      </c>
      <c r="G44" t="s">
        <v>98</v>
      </c>
      <c r="H44" t="s">
        <v>94</v>
      </c>
      <c r="I44">
        <f t="shared" si="0"/>
        <v>5.1025</v>
      </c>
      <c r="J44" s="4" t="s">
        <v>95</v>
      </c>
      <c r="L44">
        <v>65.2</v>
      </c>
      <c r="M44" t="s">
        <v>94</v>
      </c>
      <c r="N44">
        <v>0.8</v>
      </c>
      <c r="O44" t="s">
        <v>94</v>
      </c>
      <c r="P44">
        <v>0.3</v>
      </c>
      <c r="Q44" t="s">
        <v>94</v>
      </c>
      <c r="R44" t="s">
        <v>98</v>
      </c>
      <c r="S44" t="s">
        <v>94</v>
      </c>
      <c r="T44">
        <f t="shared" si="4"/>
        <v>0.18840000000000001</v>
      </c>
      <c r="U44" s="4" t="s">
        <v>95</v>
      </c>
      <c r="W44" s="5">
        <v>49.1</v>
      </c>
      <c r="X44" t="s">
        <v>94</v>
      </c>
      <c r="Y44" s="6">
        <v>6.9</v>
      </c>
      <c r="Z44" t="s">
        <v>94</v>
      </c>
      <c r="AA44" s="6">
        <v>0.85</v>
      </c>
      <c r="AB44" t="s">
        <v>94</v>
      </c>
      <c r="AC44" t="s">
        <v>98</v>
      </c>
      <c r="AD44" t="s">
        <v>94</v>
      </c>
      <c r="AE44">
        <f t="shared" si="6"/>
        <v>4.604025</v>
      </c>
      <c r="AF44" s="4" t="s">
        <v>95</v>
      </c>
      <c r="AQ44" s="4"/>
      <c r="AS44" s="6">
        <v>62.2</v>
      </c>
      <c r="AT44" t="s">
        <v>94</v>
      </c>
      <c r="AU44" s="6">
        <v>5.7</v>
      </c>
      <c r="AV44" t="s">
        <v>94</v>
      </c>
      <c r="AW44" s="6">
        <v>0.8</v>
      </c>
      <c r="AX44" t="s">
        <v>94</v>
      </c>
      <c r="AY44" s="6" t="s">
        <v>98</v>
      </c>
      <c r="AZ44" t="s">
        <v>94</v>
      </c>
      <c r="BA44" s="6">
        <f t="shared" si="3"/>
        <v>3.5796000000000001</v>
      </c>
      <c r="BB44" s="4" t="s">
        <v>95</v>
      </c>
      <c r="BD44" s="6">
        <v>61.4</v>
      </c>
      <c r="BE44" t="s">
        <v>94</v>
      </c>
      <c r="BF44" s="6">
        <v>9.1999999999999993</v>
      </c>
      <c r="BG44" t="s">
        <v>94</v>
      </c>
      <c r="BH44" s="6">
        <v>0.8</v>
      </c>
      <c r="BI44" t="s">
        <v>94</v>
      </c>
      <c r="BJ44" t="s">
        <v>98</v>
      </c>
      <c r="BK44" t="s">
        <v>94</v>
      </c>
      <c r="BL44" s="6">
        <f t="shared" si="5"/>
        <v>23.110399999999998</v>
      </c>
      <c r="BM44" s="4" t="s">
        <v>95</v>
      </c>
    </row>
    <row r="45" spans="1:65" x14ac:dyDescent="0.25">
      <c r="A45">
        <v>56</v>
      </c>
      <c r="B45" t="s">
        <v>94</v>
      </c>
      <c r="C45">
        <v>7.7</v>
      </c>
      <c r="D45" t="s">
        <v>94</v>
      </c>
      <c r="E45">
        <v>1.1000000000000001</v>
      </c>
      <c r="F45" t="s">
        <v>94</v>
      </c>
      <c r="G45" t="s">
        <v>98</v>
      </c>
      <c r="H45" t="s">
        <v>94</v>
      </c>
      <c r="I45">
        <f t="shared" si="0"/>
        <v>6.648950000000001</v>
      </c>
      <c r="J45" s="4" t="s">
        <v>95</v>
      </c>
      <c r="L45">
        <v>66</v>
      </c>
      <c r="M45" t="s">
        <v>94</v>
      </c>
      <c r="N45">
        <v>1.8</v>
      </c>
      <c r="O45" t="s">
        <v>94</v>
      </c>
      <c r="P45">
        <v>0.3</v>
      </c>
      <c r="Q45" t="s">
        <v>94</v>
      </c>
      <c r="R45" t="s">
        <v>98</v>
      </c>
      <c r="S45" t="s">
        <v>94</v>
      </c>
      <c r="T45">
        <f t="shared" si="4"/>
        <v>0.42390000000000005</v>
      </c>
      <c r="U45" s="4" t="s">
        <v>95</v>
      </c>
      <c r="W45" s="5">
        <v>49.15</v>
      </c>
      <c r="X45" t="s">
        <v>94</v>
      </c>
      <c r="Y45" s="6">
        <v>6.9</v>
      </c>
      <c r="Z45" t="s">
        <v>94</v>
      </c>
      <c r="AA45" s="6">
        <v>0.75</v>
      </c>
      <c r="AB45" t="s">
        <v>94</v>
      </c>
      <c r="AC45" t="s">
        <v>98</v>
      </c>
      <c r="AD45" t="s">
        <v>94</v>
      </c>
      <c r="AE45">
        <f t="shared" si="6"/>
        <v>4.0623750000000003</v>
      </c>
      <c r="AF45" s="4" t="s">
        <v>95</v>
      </c>
      <c r="AQ45" s="4"/>
      <c r="AS45" s="6">
        <v>62.4</v>
      </c>
      <c r="AT45" t="s">
        <v>94</v>
      </c>
      <c r="AU45" s="6">
        <v>5.7</v>
      </c>
      <c r="AV45" t="s">
        <v>94</v>
      </c>
      <c r="AW45" s="6">
        <v>0.8</v>
      </c>
      <c r="AX45" t="s">
        <v>94</v>
      </c>
      <c r="AY45" s="6" t="s">
        <v>98</v>
      </c>
      <c r="AZ45" t="s">
        <v>94</v>
      </c>
      <c r="BA45" s="6">
        <f t="shared" si="3"/>
        <v>3.5796000000000001</v>
      </c>
      <c r="BB45" s="4" t="s">
        <v>95</v>
      </c>
      <c r="BD45" s="6">
        <v>63.2</v>
      </c>
      <c r="BE45" t="s">
        <v>94</v>
      </c>
      <c r="BF45" s="6">
        <v>7.5</v>
      </c>
      <c r="BG45" t="s">
        <v>94</v>
      </c>
      <c r="BH45" s="6">
        <v>0.9</v>
      </c>
      <c r="BI45" t="s">
        <v>94</v>
      </c>
      <c r="BJ45" t="s">
        <v>98</v>
      </c>
      <c r="BK45" t="s">
        <v>94</v>
      </c>
      <c r="BL45" s="6">
        <f t="shared" si="5"/>
        <v>21.195</v>
      </c>
      <c r="BM45" s="4" t="s">
        <v>95</v>
      </c>
    </row>
    <row r="46" spans="1:65" x14ac:dyDescent="0.25">
      <c r="A46">
        <v>56.6</v>
      </c>
      <c r="B46" t="s">
        <v>94</v>
      </c>
      <c r="C46">
        <v>8</v>
      </c>
      <c r="D46" t="s">
        <v>94</v>
      </c>
      <c r="E46">
        <v>1.05</v>
      </c>
      <c r="F46" t="s">
        <v>94</v>
      </c>
      <c r="G46" t="s">
        <v>98</v>
      </c>
      <c r="H46" t="s">
        <v>94</v>
      </c>
      <c r="I46">
        <f t="shared" si="0"/>
        <v>6.5940000000000003</v>
      </c>
      <c r="J46" s="4" t="s">
        <v>95</v>
      </c>
      <c r="L46">
        <v>67.55</v>
      </c>
      <c r="M46" t="s">
        <v>94</v>
      </c>
      <c r="N46">
        <v>2</v>
      </c>
      <c r="O46" t="s">
        <v>94</v>
      </c>
      <c r="P46">
        <v>0.45</v>
      </c>
      <c r="Q46" t="s">
        <v>94</v>
      </c>
      <c r="R46" t="s">
        <v>98</v>
      </c>
      <c r="S46" t="s">
        <v>94</v>
      </c>
      <c r="T46">
        <f t="shared" si="4"/>
        <v>0.70650000000000002</v>
      </c>
      <c r="U46" s="4" t="s">
        <v>95</v>
      </c>
      <c r="W46" s="5">
        <v>50.3</v>
      </c>
      <c r="X46" t="s">
        <v>94</v>
      </c>
      <c r="Y46" s="6">
        <v>7.8</v>
      </c>
      <c r="Z46" t="s">
        <v>94</v>
      </c>
      <c r="AA46" s="6">
        <v>0.7</v>
      </c>
      <c r="AB46" t="s">
        <v>94</v>
      </c>
      <c r="AC46" t="s">
        <v>98</v>
      </c>
      <c r="AD46" t="s">
        <v>94</v>
      </c>
      <c r="AE46">
        <f t="shared" si="6"/>
        <v>4.2861000000000002</v>
      </c>
      <c r="AF46" s="4" t="s">
        <v>95</v>
      </c>
      <c r="AQ46" s="4"/>
      <c r="AS46" s="6">
        <v>63.5</v>
      </c>
      <c r="AT46" t="s">
        <v>94</v>
      </c>
      <c r="AU46" s="6">
        <v>7.3</v>
      </c>
      <c r="AV46" t="s">
        <v>94</v>
      </c>
      <c r="AW46" s="6">
        <v>0.8</v>
      </c>
      <c r="AX46" t="s">
        <v>94</v>
      </c>
      <c r="AY46" s="6" t="s">
        <v>98</v>
      </c>
      <c r="AZ46" t="s">
        <v>94</v>
      </c>
      <c r="BA46" s="6">
        <f t="shared" si="3"/>
        <v>4.5844000000000005</v>
      </c>
      <c r="BB46" s="4" t="s">
        <v>95</v>
      </c>
      <c r="BD46" s="6">
        <v>64</v>
      </c>
      <c r="BE46" t="s">
        <v>94</v>
      </c>
      <c r="BF46" s="6">
        <v>6.1</v>
      </c>
      <c r="BG46" t="s">
        <v>94</v>
      </c>
      <c r="BH46" s="6">
        <v>0.7</v>
      </c>
      <c r="BI46" t="s">
        <v>94</v>
      </c>
      <c r="BJ46" t="s">
        <v>15</v>
      </c>
      <c r="BK46" t="s">
        <v>94</v>
      </c>
      <c r="BM46" s="4" t="s">
        <v>95</v>
      </c>
    </row>
    <row r="47" spans="1:65" x14ac:dyDescent="0.25">
      <c r="A47">
        <v>57.2</v>
      </c>
      <c r="B47" t="s">
        <v>94</v>
      </c>
      <c r="C47">
        <v>8.1999999999999993</v>
      </c>
      <c r="D47" t="s">
        <v>94</v>
      </c>
      <c r="E47">
        <v>0.9</v>
      </c>
      <c r="F47" t="s">
        <v>94</v>
      </c>
      <c r="G47" t="s">
        <v>98</v>
      </c>
      <c r="H47" t="s">
        <v>94</v>
      </c>
      <c r="I47">
        <f t="shared" si="0"/>
        <v>5.7932999999999995</v>
      </c>
      <c r="J47" s="4" t="s">
        <v>95</v>
      </c>
      <c r="L47">
        <v>66.900000000000006</v>
      </c>
      <c r="M47" t="s">
        <v>94</v>
      </c>
      <c r="N47">
        <v>3.7</v>
      </c>
      <c r="O47" t="s">
        <v>94</v>
      </c>
      <c r="P47">
        <v>0.5</v>
      </c>
      <c r="Q47" t="s">
        <v>94</v>
      </c>
      <c r="R47" t="s">
        <v>98</v>
      </c>
      <c r="S47" t="s">
        <v>94</v>
      </c>
      <c r="T47">
        <f t="shared" si="4"/>
        <v>1.45225</v>
      </c>
      <c r="U47" s="4" t="s">
        <v>95</v>
      </c>
      <c r="W47" s="5">
        <v>51</v>
      </c>
      <c r="X47" t="s">
        <v>94</v>
      </c>
      <c r="Y47" s="6">
        <v>6.6</v>
      </c>
      <c r="Z47" t="s">
        <v>94</v>
      </c>
      <c r="AA47" s="6">
        <v>0.6</v>
      </c>
      <c r="AB47" t="s">
        <v>94</v>
      </c>
      <c r="AC47" t="s">
        <v>98</v>
      </c>
      <c r="AD47" t="s">
        <v>94</v>
      </c>
      <c r="AE47">
        <f t="shared" si="6"/>
        <v>3.1086</v>
      </c>
      <c r="AF47" s="4" t="s">
        <v>95</v>
      </c>
      <c r="AQ47" s="4"/>
      <c r="AS47" s="6">
        <v>64.099999999999994</v>
      </c>
      <c r="AT47" t="s">
        <v>94</v>
      </c>
      <c r="AU47" s="6">
        <v>7.6</v>
      </c>
      <c r="AV47" t="s">
        <v>94</v>
      </c>
      <c r="AW47" s="6">
        <v>0.7</v>
      </c>
      <c r="AX47" t="s">
        <v>94</v>
      </c>
      <c r="AY47" s="6" t="s">
        <v>98</v>
      </c>
      <c r="AZ47" t="s">
        <v>94</v>
      </c>
      <c r="BA47" s="6">
        <f t="shared" si="3"/>
        <v>4.1761999999999997</v>
      </c>
      <c r="BB47" s="4" t="s">
        <v>95</v>
      </c>
      <c r="BD47" s="6">
        <v>65.599999999999994</v>
      </c>
      <c r="BE47" t="s">
        <v>94</v>
      </c>
      <c r="BF47" s="6">
        <v>8.1999999999999993</v>
      </c>
      <c r="BG47" t="s">
        <v>94</v>
      </c>
      <c r="BH47" s="6">
        <v>0.7</v>
      </c>
      <c r="BI47" t="s">
        <v>94</v>
      </c>
      <c r="BJ47" t="s">
        <v>98</v>
      </c>
      <c r="BK47" t="s">
        <v>94</v>
      </c>
      <c r="BL47" s="6">
        <f t="shared" si="5"/>
        <v>18.023599999999998</v>
      </c>
      <c r="BM47" s="4" t="s">
        <v>95</v>
      </c>
    </row>
    <row r="48" spans="1:65" x14ac:dyDescent="0.25">
      <c r="A48">
        <v>58.2</v>
      </c>
      <c r="B48" t="s">
        <v>94</v>
      </c>
      <c r="C48">
        <v>8.1999999999999993</v>
      </c>
      <c r="D48" t="s">
        <v>94</v>
      </c>
      <c r="E48">
        <v>0.9</v>
      </c>
      <c r="F48" t="s">
        <v>94</v>
      </c>
      <c r="G48" t="s">
        <v>98</v>
      </c>
      <c r="H48" t="s">
        <v>94</v>
      </c>
      <c r="I48">
        <f t="shared" si="0"/>
        <v>5.7932999999999995</v>
      </c>
      <c r="J48" s="4" t="s">
        <v>95</v>
      </c>
      <c r="L48">
        <v>68.5</v>
      </c>
      <c r="M48" t="s">
        <v>94</v>
      </c>
      <c r="N48">
        <v>3.5</v>
      </c>
      <c r="O48" t="s">
        <v>94</v>
      </c>
      <c r="P48">
        <v>0.5</v>
      </c>
      <c r="Q48" t="s">
        <v>94</v>
      </c>
      <c r="R48" t="s">
        <v>98</v>
      </c>
      <c r="S48" t="s">
        <v>94</v>
      </c>
      <c r="T48">
        <f t="shared" si="4"/>
        <v>1.37375</v>
      </c>
      <c r="U48" s="4" t="s">
        <v>95</v>
      </c>
      <c r="W48" s="5">
        <v>51.5</v>
      </c>
      <c r="X48" t="s">
        <v>94</v>
      </c>
      <c r="Y48" s="6">
        <v>7</v>
      </c>
      <c r="Z48" t="s">
        <v>94</v>
      </c>
      <c r="AA48" s="6">
        <v>0.8</v>
      </c>
      <c r="AB48" t="s">
        <v>94</v>
      </c>
      <c r="AC48" t="s">
        <v>98</v>
      </c>
      <c r="AD48" t="s">
        <v>94</v>
      </c>
      <c r="AE48">
        <f t="shared" si="6"/>
        <v>4.3959999999999999</v>
      </c>
      <c r="AF48" s="4" t="s">
        <v>95</v>
      </c>
      <c r="AQ48" s="4"/>
      <c r="AS48" s="6">
        <v>64.8</v>
      </c>
      <c r="AT48" t="s">
        <v>94</v>
      </c>
      <c r="AU48" s="6">
        <v>7.3</v>
      </c>
      <c r="AV48" t="s">
        <v>94</v>
      </c>
      <c r="AW48" s="6">
        <v>1</v>
      </c>
      <c r="AX48" t="s">
        <v>94</v>
      </c>
      <c r="AY48" s="6" t="s">
        <v>98</v>
      </c>
      <c r="AZ48" t="s">
        <v>94</v>
      </c>
      <c r="BA48" s="6">
        <f t="shared" si="3"/>
        <v>5.7305000000000001</v>
      </c>
      <c r="BB48" s="4" t="s">
        <v>95</v>
      </c>
      <c r="BD48" s="6">
        <v>66.099999999999994</v>
      </c>
      <c r="BE48" t="s">
        <v>94</v>
      </c>
      <c r="BF48" s="6">
        <v>8.8000000000000007</v>
      </c>
      <c r="BG48" t="s">
        <v>94</v>
      </c>
      <c r="BH48" s="6">
        <v>0.9</v>
      </c>
      <c r="BI48" t="s">
        <v>94</v>
      </c>
      <c r="BJ48" t="s">
        <v>98</v>
      </c>
      <c r="BK48" t="s">
        <v>94</v>
      </c>
      <c r="BL48" s="6">
        <f t="shared" si="5"/>
        <v>24.868800000000004</v>
      </c>
      <c r="BM48" s="4" t="s">
        <v>95</v>
      </c>
    </row>
    <row r="49" spans="1:65" x14ac:dyDescent="0.25">
      <c r="A49">
        <v>59.4</v>
      </c>
      <c r="B49" t="s">
        <v>94</v>
      </c>
      <c r="C49">
        <v>2.9</v>
      </c>
      <c r="D49" t="s">
        <v>94</v>
      </c>
      <c r="E49">
        <v>1.2</v>
      </c>
      <c r="F49" t="s">
        <v>94</v>
      </c>
      <c r="G49" t="s">
        <v>98</v>
      </c>
      <c r="H49" t="s">
        <v>94</v>
      </c>
      <c r="I49">
        <f t="shared" si="0"/>
        <v>2.7317999999999998</v>
      </c>
      <c r="J49" s="4" t="s">
        <v>95</v>
      </c>
      <c r="L49">
        <v>68.8</v>
      </c>
      <c r="M49" t="s">
        <v>94</v>
      </c>
      <c r="N49">
        <v>4.3</v>
      </c>
      <c r="O49" t="s">
        <v>94</v>
      </c>
      <c r="P49">
        <v>0.8</v>
      </c>
      <c r="Q49" t="s">
        <v>94</v>
      </c>
      <c r="R49" t="s">
        <v>98</v>
      </c>
      <c r="S49" t="s">
        <v>94</v>
      </c>
      <c r="T49">
        <f t="shared" si="4"/>
        <v>2.7004000000000001</v>
      </c>
      <c r="U49" s="4" t="s">
        <v>95</v>
      </c>
      <c r="W49" s="5">
        <v>52.35</v>
      </c>
      <c r="X49" t="s">
        <v>94</v>
      </c>
      <c r="Y49" s="6">
        <v>7</v>
      </c>
      <c r="Z49" t="s">
        <v>94</v>
      </c>
      <c r="AA49" s="6">
        <v>0.75</v>
      </c>
      <c r="AB49" t="s">
        <v>94</v>
      </c>
      <c r="AC49" t="s">
        <v>98</v>
      </c>
      <c r="AD49" t="s">
        <v>94</v>
      </c>
      <c r="AE49">
        <f t="shared" si="6"/>
        <v>4.1212499999999999</v>
      </c>
      <c r="AF49" s="4" t="s">
        <v>95</v>
      </c>
      <c r="AQ49" s="4"/>
      <c r="AS49" s="6">
        <v>65.7</v>
      </c>
      <c r="AT49" t="s">
        <v>94</v>
      </c>
      <c r="AU49" s="6">
        <v>7.35</v>
      </c>
      <c r="AV49" t="s">
        <v>94</v>
      </c>
      <c r="AW49" s="6">
        <v>0.8</v>
      </c>
      <c r="AX49" t="s">
        <v>94</v>
      </c>
      <c r="AY49" s="6" t="s">
        <v>98</v>
      </c>
      <c r="AZ49" t="s">
        <v>94</v>
      </c>
      <c r="BA49" s="6">
        <f t="shared" si="3"/>
        <v>4.6158000000000001</v>
      </c>
      <c r="BB49" s="4" t="s">
        <v>95</v>
      </c>
      <c r="BD49" s="6">
        <v>66.7</v>
      </c>
      <c r="BE49" t="s">
        <v>94</v>
      </c>
      <c r="BF49" s="6">
        <f>2.6+1.7</f>
        <v>4.3</v>
      </c>
      <c r="BG49" t="s">
        <v>94</v>
      </c>
      <c r="BH49" s="6">
        <v>0.8</v>
      </c>
      <c r="BI49" t="s">
        <v>94</v>
      </c>
      <c r="BJ49" t="s">
        <v>98</v>
      </c>
      <c r="BK49" t="s">
        <v>94</v>
      </c>
      <c r="BL49" s="6">
        <f t="shared" si="5"/>
        <v>10.801600000000001</v>
      </c>
      <c r="BM49" s="4" t="s">
        <v>95</v>
      </c>
    </row>
    <row r="50" spans="1:65" x14ac:dyDescent="0.25">
      <c r="A50">
        <v>59.7</v>
      </c>
      <c r="B50" t="s">
        <v>94</v>
      </c>
      <c r="C50">
        <v>5.9</v>
      </c>
      <c r="D50" t="s">
        <v>94</v>
      </c>
      <c r="E50">
        <v>0.8</v>
      </c>
      <c r="F50" t="s">
        <v>94</v>
      </c>
      <c r="G50" t="s">
        <v>98</v>
      </c>
      <c r="H50" t="s">
        <v>94</v>
      </c>
      <c r="I50">
        <f t="shared" si="0"/>
        <v>3.7052000000000009</v>
      </c>
      <c r="J50" s="4" t="s">
        <v>95</v>
      </c>
      <c r="L50">
        <v>69.8</v>
      </c>
      <c r="M50" t="s">
        <v>94</v>
      </c>
      <c r="N50">
        <v>7.9</v>
      </c>
      <c r="O50" t="s">
        <v>94</v>
      </c>
      <c r="P50">
        <v>1</v>
      </c>
      <c r="Q50" t="s">
        <v>94</v>
      </c>
      <c r="R50" t="s">
        <v>98</v>
      </c>
      <c r="S50" t="s">
        <v>94</v>
      </c>
      <c r="T50">
        <f t="shared" si="4"/>
        <v>6.2015000000000002</v>
      </c>
      <c r="U50" s="4" t="s">
        <v>95</v>
      </c>
      <c r="W50" s="5">
        <v>53</v>
      </c>
      <c r="X50" t="s">
        <v>94</v>
      </c>
      <c r="Y50" s="6">
        <v>6.7</v>
      </c>
      <c r="Z50" t="s">
        <v>94</v>
      </c>
      <c r="AA50" s="6">
        <v>0.8</v>
      </c>
      <c r="AB50" t="s">
        <v>94</v>
      </c>
      <c r="AC50" t="s">
        <v>98</v>
      </c>
      <c r="AD50" t="s">
        <v>94</v>
      </c>
      <c r="AE50">
        <f t="shared" si="6"/>
        <v>4.2076000000000002</v>
      </c>
      <c r="AF50" s="4" t="s">
        <v>95</v>
      </c>
      <c r="AQ50" s="4"/>
      <c r="AS50" s="6">
        <v>66.099999999999994</v>
      </c>
      <c r="AT50" t="s">
        <v>94</v>
      </c>
      <c r="AU50" s="6">
        <v>7.9</v>
      </c>
      <c r="AV50" t="s">
        <v>94</v>
      </c>
      <c r="AW50" s="6">
        <v>0.8</v>
      </c>
      <c r="AX50" t="s">
        <v>94</v>
      </c>
      <c r="AY50" s="6" t="s">
        <v>98</v>
      </c>
      <c r="AZ50" t="s">
        <v>94</v>
      </c>
      <c r="BA50" s="6">
        <f t="shared" si="3"/>
        <v>4.9612000000000007</v>
      </c>
      <c r="BB50" s="4" t="s">
        <v>95</v>
      </c>
      <c r="BD50" s="6">
        <v>67.3</v>
      </c>
      <c r="BE50" t="s">
        <v>94</v>
      </c>
      <c r="BF50" s="6">
        <v>8.3000000000000007</v>
      </c>
      <c r="BG50" t="s">
        <v>94</v>
      </c>
      <c r="BH50" s="6">
        <v>0.7</v>
      </c>
      <c r="BI50" t="s">
        <v>94</v>
      </c>
      <c r="BJ50" t="s">
        <v>98</v>
      </c>
      <c r="BK50" t="s">
        <v>94</v>
      </c>
      <c r="BL50" s="6">
        <f t="shared" si="5"/>
        <v>18.243400000000001</v>
      </c>
      <c r="BM50" s="4" t="s">
        <v>95</v>
      </c>
    </row>
    <row r="51" spans="1:65" x14ac:dyDescent="0.25">
      <c r="A51">
        <v>61.2</v>
      </c>
      <c r="B51" t="s">
        <v>94</v>
      </c>
      <c r="C51">
        <v>7.8</v>
      </c>
      <c r="D51" t="s">
        <v>94</v>
      </c>
      <c r="E51">
        <v>0.7</v>
      </c>
      <c r="F51" t="s">
        <v>94</v>
      </c>
      <c r="G51" t="s">
        <v>98</v>
      </c>
      <c r="H51" t="s">
        <v>94</v>
      </c>
      <c r="I51">
        <f t="shared" si="0"/>
        <v>4.2861000000000002</v>
      </c>
      <c r="J51" s="4" t="s">
        <v>95</v>
      </c>
      <c r="L51">
        <v>70.400000000000006</v>
      </c>
      <c r="M51" t="s">
        <v>94</v>
      </c>
      <c r="N51">
        <v>8.6999999999999993</v>
      </c>
      <c r="O51" t="s">
        <v>94</v>
      </c>
      <c r="P51">
        <v>1</v>
      </c>
      <c r="Q51" t="s">
        <v>94</v>
      </c>
      <c r="R51" t="s">
        <v>98</v>
      </c>
      <c r="S51" t="s">
        <v>94</v>
      </c>
      <c r="T51">
        <f t="shared" si="4"/>
        <v>6.8294999999999995</v>
      </c>
      <c r="U51" s="4" t="s">
        <v>95</v>
      </c>
      <c r="W51" s="5">
        <v>54.2</v>
      </c>
      <c r="X51" t="s">
        <v>94</v>
      </c>
      <c r="Y51" s="6">
        <v>7</v>
      </c>
      <c r="Z51" t="s">
        <v>94</v>
      </c>
      <c r="AA51" s="6">
        <v>0.7</v>
      </c>
      <c r="AB51" t="s">
        <v>94</v>
      </c>
      <c r="AC51" t="s">
        <v>98</v>
      </c>
      <c r="AD51" t="s">
        <v>94</v>
      </c>
      <c r="AE51">
        <f t="shared" si="6"/>
        <v>3.8464999999999998</v>
      </c>
      <c r="AF51" s="4" t="s">
        <v>95</v>
      </c>
      <c r="AQ51" s="4"/>
      <c r="AS51" s="6">
        <v>66.8</v>
      </c>
      <c r="AT51" t="s">
        <v>94</v>
      </c>
      <c r="AU51" s="6">
        <v>7.3</v>
      </c>
      <c r="AV51" t="s">
        <v>94</v>
      </c>
      <c r="AW51" s="6">
        <v>0.9</v>
      </c>
      <c r="AX51" t="s">
        <v>94</v>
      </c>
      <c r="AY51" s="6" t="s">
        <v>98</v>
      </c>
      <c r="AZ51" t="s">
        <v>94</v>
      </c>
      <c r="BA51" s="6">
        <f t="shared" si="3"/>
        <v>5.1574499999999999</v>
      </c>
      <c r="BB51" s="4" t="s">
        <v>95</v>
      </c>
      <c r="BD51" s="6">
        <v>68.599999999999994</v>
      </c>
      <c r="BE51" t="s">
        <v>94</v>
      </c>
      <c r="BF51" s="6">
        <v>7.6</v>
      </c>
      <c r="BG51" t="s">
        <v>94</v>
      </c>
      <c r="BH51" s="6">
        <v>0.8</v>
      </c>
      <c r="BI51" t="s">
        <v>94</v>
      </c>
      <c r="BJ51" t="s">
        <v>98</v>
      </c>
      <c r="BK51" t="s">
        <v>94</v>
      </c>
      <c r="BL51" s="6">
        <f t="shared" si="5"/>
        <v>19.091200000000001</v>
      </c>
      <c r="BM51" s="4" t="s">
        <v>95</v>
      </c>
    </row>
    <row r="52" spans="1:65" x14ac:dyDescent="0.25">
      <c r="A52">
        <v>61.2</v>
      </c>
      <c r="B52" t="s">
        <v>94</v>
      </c>
      <c r="C52">
        <v>6.8</v>
      </c>
      <c r="D52" t="s">
        <v>94</v>
      </c>
      <c r="E52">
        <v>0.4</v>
      </c>
      <c r="F52" t="s">
        <v>94</v>
      </c>
      <c r="G52" t="s">
        <v>98</v>
      </c>
      <c r="H52" t="s">
        <v>94</v>
      </c>
      <c r="I52">
        <f t="shared" si="0"/>
        <v>2.1352000000000002</v>
      </c>
      <c r="J52" s="4" t="s">
        <v>95</v>
      </c>
      <c r="L52">
        <v>71.2</v>
      </c>
      <c r="M52" t="s">
        <v>94</v>
      </c>
      <c r="N52">
        <v>9.4</v>
      </c>
      <c r="O52" t="s">
        <v>94</v>
      </c>
      <c r="P52">
        <v>1.8</v>
      </c>
      <c r="Q52" t="s">
        <v>94</v>
      </c>
      <c r="R52" t="s">
        <v>98</v>
      </c>
      <c r="S52" t="s">
        <v>94</v>
      </c>
      <c r="T52">
        <f t="shared" si="4"/>
        <v>13.282200000000001</v>
      </c>
      <c r="U52" s="4" t="s">
        <v>95</v>
      </c>
      <c r="W52" s="5">
        <v>53.4</v>
      </c>
      <c r="X52" t="s">
        <v>94</v>
      </c>
      <c r="Y52" s="6">
        <v>7.2</v>
      </c>
      <c r="Z52" t="s">
        <v>94</v>
      </c>
      <c r="AA52" s="6">
        <v>0.7</v>
      </c>
      <c r="AB52" t="s">
        <v>94</v>
      </c>
      <c r="AC52" t="s">
        <v>98</v>
      </c>
      <c r="AD52" t="s">
        <v>94</v>
      </c>
      <c r="AE52">
        <f t="shared" si="6"/>
        <v>3.9563999999999999</v>
      </c>
      <c r="AF52" s="4" t="s">
        <v>95</v>
      </c>
      <c r="AQ52" s="4"/>
      <c r="AS52" s="6">
        <v>68</v>
      </c>
      <c r="AT52" t="s">
        <v>94</v>
      </c>
      <c r="AU52" s="6">
        <v>7.3</v>
      </c>
      <c r="AV52" t="s">
        <v>94</v>
      </c>
      <c r="AW52" s="6">
        <v>0.6</v>
      </c>
      <c r="AX52" t="s">
        <v>94</v>
      </c>
      <c r="AY52" s="6" t="s">
        <v>98</v>
      </c>
      <c r="AZ52" t="s">
        <v>94</v>
      </c>
      <c r="BA52" s="6">
        <f t="shared" si="3"/>
        <v>3.4382999999999999</v>
      </c>
      <c r="BB52" s="4" t="s">
        <v>95</v>
      </c>
      <c r="BD52" s="6">
        <v>68.5</v>
      </c>
      <c r="BE52" t="s">
        <v>94</v>
      </c>
      <c r="BF52" s="6">
        <f>7.1+1.2</f>
        <v>8.2999999999999989</v>
      </c>
      <c r="BG52" t="s">
        <v>94</v>
      </c>
      <c r="BH52" s="6">
        <v>0.6</v>
      </c>
      <c r="BI52" t="s">
        <v>94</v>
      </c>
      <c r="BJ52" t="s">
        <v>98</v>
      </c>
      <c r="BK52" t="s">
        <v>94</v>
      </c>
      <c r="BL52" s="6">
        <f t="shared" si="5"/>
        <v>15.637199999999998</v>
      </c>
      <c r="BM52" s="4" t="s">
        <v>95</v>
      </c>
    </row>
    <row r="53" spans="1:65" x14ac:dyDescent="0.25">
      <c r="A53">
        <v>61.8</v>
      </c>
      <c r="B53" t="s">
        <v>94</v>
      </c>
      <c r="C53">
        <v>6.8</v>
      </c>
      <c r="D53" t="s">
        <v>94</v>
      </c>
      <c r="E53">
        <v>0.6</v>
      </c>
      <c r="F53" t="s">
        <v>94</v>
      </c>
      <c r="G53" t="s">
        <v>98</v>
      </c>
      <c r="H53" t="s">
        <v>94</v>
      </c>
      <c r="I53">
        <f t="shared" si="0"/>
        <v>3.2027999999999999</v>
      </c>
      <c r="J53" s="4" t="s">
        <v>95</v>
      </c>
      <c r="L53">
        <v>71.900000000000006</v>
      </c>
      <c r="M53" t="s">
        <v>94</v>
      </c>
      <c r="N53">
        <v>9.4</v>
      </c>
      <c r="O53" t="s">
        <v>94</v>
      </c>
      <c r="P53">
        <v>1.95</v>
      </c>
      <c r="Q53" t="s">
        <v>94</v>
      </c>
      <c r="R53" t="s">
        <v>98</v>
      </c>
      <c r="S53" t="s">
        <v>94</v>
      </c>
      <c r="T53">
        <f t="shared" si="4"/>
        <v>14.389050000000003</v>
      </c>
      <c r="U53" s="4" t="s">
        <v>95</v>
      </c>
      <c r="W53" s="5">
        <v>54.7</v>
      </c>
      <c r="X53" t="s">
        <v>94</v>
      </c>
      <c r="Y53" s="6">
        <v>6.8</v>
      </c>
      <c r="Z53" t="s">
        <v>94</v>
      </c>
      <c r="AA53" s="6">
        <v>0.8</v>
      </c>
      <c r="AB53" t="s">
        <v>94</v>
      </c>
      <c r="AC53" t="s">
        <v>98</v>
      </c>
      <c r="AD53" t="s">
        <v>94</v>
      </c>
      <c r="AE53">
        <f t="shared" si="6"/>
        <v>4.2704000000000004</v>
      </c>
      <c r="AF53" s="4" t="s">
        <v>95</v>
      </c>
      <c r="AQ53" s="4"/>
      <c r="AS53" s="6">
        <v>68.349999999999994</v>
      </c>
      <c r="AT53" t="s">
        <v>94</v>
      </c>
      <c r="AU53" s="6">
        <v>7</v>
      </c>
      <c r="AV53" t="s">
        <v>94</v>
      </c>
      <c r="AW53" s="6">
        <v>0.8</v>
      </c>
      <c r="AX53" t="s">
        <v>94</v>
      </c>
      <c r="AY53" s="6" t="s">
        <v>98</v>
      </c>
      <c r="AZ53" t="s">
        <v>94</v>
      </c>
      <c r="BA53" s="6">
        <f t="shared" si="3"/>
        <v>4.3959999999999999</v>
      </c>
      <c r="BB53" s="4" t="s">
        <v>95</v>
      </c>
      <c r="BD53" s="6">
        <v>69.400000000000006</v>
      </c>
      <c r="BE53" t="s">
        <v>94</v>
      </c>
      <c r="BF53" s="6">
        <v>8.4</v>
      </c>
      <c r="BG53" t="s">
        <v>94</v>
      </c>
      <c r="BH53" s="6">
        <v>0.7</v>
      </c>
      <c r="BI53" t="s">
        <v>94</v>
      </c>
      <c r="BJ53" t="s">
        <v>98</v>
      </c>
      <c r="BK53" t="s">
        <v>94</v>
      </c>
      <c r="BL53" s="6">
        <f t="shared" si="5"/>
        <v>18.463200000000001</v>
      </c>
      <c r="BM53" s="4" t="s">
        <v>95</v>
      </c>
    </row>
    <row r="54" spans="1:65" x14ac:dyDescent="0.25">
      <c r="A54">
        <v>62.9</v>
      </c>
      <c r="B54" t="s">
        <v>94</v>
      </c>
      <c r="C54">
        <v>7.3</v>
      </c>
      <c r="D54" t="s">
        <v>94</v>
      </c>
      <c r="E54">
        <v>0.6</v>
      </c>
      <c r="F54" t="s">
        <v>94</v>
      </c>
      <c r="G54" t="s">
        <v>98</v>
      </c>
      <c r="H54" t="s">
        <v>94</v>
      </c>
      <c r="I54">
        <f t="shared" si="0"/>
        <v>3.4382999999999999</v>
      </c>
      <c r="J54" s="4" t="s">
        <v>95</v>
      </c>
      <c r="L54">
        <v>72.8</v>
      </c>
      <c r="M54" t="s">
        <v>94</v>
      </c>
      <c r="N54">
        <v>9.6999999999999993</v>
      </c>
      <c r="O54" t="s">
        <v>94</v>
      </c>
      <c r="P54">
        <v>1.6</v>
      </c>
      <c r="Q54" t="s">
        <v>94</v>
      </c>
      <c r="R54" t="s">
        <v>98</v>
      </c>
      <c r="S54" t="s">
        <v>94</v>
      </c>
      <c r="T54">
        <f t="shared" si="4"/>
        <v>12.183199999999999</v>
      </c>
      <c r="U54" s="4" t="s">
        <v>95</v>
      </c>
      <c r="W54" s="5">
        <v>55.8</v>
      </c>
      <c r="X54" t="s">
        <v>94</v>
      </c>
      <c r="Y54" s="6">
        <v>6.8</v>
      </c>
      <c r="Z54" t="s">
        <v>94</v>
      </c>
      <c r="AA54" s="6">
        <v>0.8</v>
      </c>
      <c r="AB54" t="s">
        <v>94</v>
      </c>
      <c r="AC54" t="s">
        <v>98</v>
      </c>
      <c r="AD54" t="s">
        <v>94</v>
      </c>
      <c r="AE54">
        <f t="shared" si="6"/>
        <v>4.2704000000000004</v>
      </c>
      <c r="AF54" s="4" t="s">
        <v>95</v>
      </c>
      <c r="AQ54" s="4"/>
      <c r="AS54" s="6">
        <v>69.2</v>
      </c>
      <c r="AT54" t="s">
        <v>94</v>
      </c>
      <c r="AU54" s="6">
        <v>6.1</v>
      </c>
      <c r="AV54" t="s">
        <v>94</v>
      </c>
      <c r="AW54" s="6">
        <v>0.5</v>
      </c>
      <c r="AX54" t="s">
        <v>94</v>
      </c>
      <c r="AY54" s="6" t="s">
        <v>98</v>
      </c>
      <c r="AZ54" t="s">
        <v>94</v>
      </c>
      <c r="BA54" s="6">
        <f t="shared" si="3"/>
        <v>2.39425</v>
      </c>
      <c r="BB54" s="4" t="s">
        <v>95</v>
      </c>
      <c r="BD54" s="6">
        <v>70.7</v>
      </c>
      <c r="BE54" t="s">
        <v>94</v>
      </c>
      <c r="BF54" s="6">
        <f>5.5+2</f>
        <v>7.5</v>
      </c>
      <c r="BG54" t="s">
        <v>94</v>
      </c>
      <c r="BH54" s="6">
        <v>0.7</v>
      </c>
      <c r="BI54" t="s">
        <v>94</v>
      </c>
      <c r="BJ54" t="s">
        <v>98</v>
      </c>
      <c r="BK54" t="s">
        <v>94</v>
      </c>
      <c r="BL54" s="6">
        <f t="shared" si="5"/>
        <v>16.484999999999999</v>
      </c>
      <c r="BM54" s="4" t="s">
        <v>95</v>
      </c>
    </row>
    <row r="55" spans="1:65" x14ac:dyDescent="0.25">
      <c r="A55">
        <v>63.4</v>
      </c>
      <c r="B55" t="s">
        <v>94</v>
      </c>
      <c r="C55">
        <v>7.5</v>
      </c>
      <c r="D55" t="s">
        <v>94</v>
      </c>
      <c r="E55">
        <v>0.7</v>
      </c>
      <c r="F55" t="s">
        <v>94</v>
      </c>
      <c r="G55" t="s">
        <v>98</v>
      </c>
      <c r="H55" t="s">
        <v>94</v>
      </c>
      <c r="I55">
        <f t="shared" si="0"/>
        <v>4.1212499999999999</v>
      </c>
      <c r="J55" s="4" t="s">
        <v>95</v>
      </c>
      <c r="L55">
        <v>73.7</v>
      </c>
      <c r="M55" t="s">
        <v>94</v>
      </c>
      <c r="N55">
        <v>10.3</v>
      </c>
      <c r="O55" t="s">
        <v>94</v>
      </c>
      <c r="P55">
        <v>1.7</v>
      </c>
      <c r="Q55" t="s">
        <v>94</v>
      </c>
      <c r="R55" t="s">
        <v>98</v>
      </c>
      <c r="S55" t="s">
        <v>94</v>
      </c>
      <c r="T55">
        <f t="shared" si="4"/>
        <v>13.745350000000002</v>
      </c>
      <c r="U55" s="4" t="s">
        <v>95</v>
      </c>
      <c r="W55" s="5">
        <v>55.4</v>
      </c>
      <c r="X55" t="s">
        <v>94</v>
      </c>
      <c r="Y55" s="6">
        <v>6.7</v>
      </c>
      <c r="Z55" t="s">
        <v>94</v>
      </c>
      <c r="AA55" s="6">
        <v>0.7</v>
      </c>
      <c r="AB55" t="s">
        <v>94</v>
      </c>
      <c r="AC55" t="s">
        <v>98</v>
      </c>
      <c r="AD55" t="s">
        <v>94</v>
      </c>
      <c r="AE55">
        <f t="shared" ref="AE55:AE86" si="8">3.14*Y55*AA55/4</f>
        <v>3.6816499999999999</v>
      </c>
      <c r="AF55" s="4" t="s">
        <v>95</v>
      </c>
      <c r="AQ55" s="4"/>
      <c r="AS55" s="6">
        <v>69.7</v>
      </c>
      <c r="AT55" t="s">
        <v>94</v>
      </c>
      <c r="AU55" s="6">
        <v>6</v>
      </c>
      <c r="AV55" t="s">
        <v>94</v>
      </c>
      <c r="AW55" s="6">
        <v>0.65</v>
      </c>
      <c r="AX55" t="s">
        <v>94</v>
      </c>
      <c r="AY55" s="6" t="s">
        <v>98</v>
      </c>
      <c r="AZ55" t="s">
        <v>94</v>
      </c>
      <c r="BA55" s="6">
        <f t="shared" si="3"/>
        <v>3.0615000000000001</v>
      </c>
      <c r="BB55" s="4" t="s">
        <v>95</v>
      </c>
      <c r="BD55" s="6">
        <v>71.3</v>
      </c>
      <c r="BE55" t="s">
        <v>94</v>
      </c>
      <c r="BF55" s="6">
        <v>8</v>
      </c>
      <c r="BG55" t="s">
        <v>94</v>
      </c>
      <c r="BH55" s="6">
        <v>0.8</v>
      </c>
      <c r="BI55" t="s">
        <v>94</v>
      </c>
      <c r="BJ55" t="s">
        <v>98</v>
      </c>
      <c r="BK55" t="s">
        <v>94</v>
      </c>
      <c r="BL55" s="6">
        <f t="shared" si="5"/>
        <v>20.096000000000004</v>
      </c>
      <c r="BM55" s="4" t="s">
        <v>95</v>
      </c>
    </row>
    <row r="56" spans="1:65" x14ac:dyDescent="0.25">
      <c r="A56">
        <v>64.400000000000006</v>
      </c>
      <c r="B56" t="s">
        <v>94</v>
      </c>
      <c r="C56">
        <v>7.3</v>
      </c>
      <c r="D56" t="s">
        <v>94</v>
      </c>
      <c r="E56">
        <v>0.8</v>
      </c>
      <c r="F56" t="s">
        <v>94</v>
      </c>
      <c r="G56" t="s">
        <v>98</v>
      </c>
      <c r="H56" t="s">
        <v>94</v>
      </c>
      <c r="I56">
        <f t="shared" si="0"/>
        <v>4.5844000000000005</v>
      </c>
      <c r="J56" s="4" t="s">
        <v>95</v>
      </c>
      <c r="L56">
        <v>75</v>
      </c>
      <c r="M56" t="s">
        <v>94</v>
      </c>
      <c r="N56">
        <v>9.6</v>
      </c>
      <c r="O56" t="s">
        <v>94</v>
      </c>
      <c r="P56">
        <v>1.65</v>
      </c>
      <c r="Q56" t="s">
        <v>94</v>
      </c>
      <c r="R56" t="s">
        <v>98</v>
      </c>
      <c r="S56" t="s">
        <v>94</v>
      </c>
      <c r="T56">
        <f t="shared" si="4"/>
        <v>12.434399999999998</v>
      </c>
      <c r="U56" s="4" t="s">
        <v>95</v>
      </c>
      <c r="W56" s="5">
        <v>56.4</v>
      </c>
      <c r="X56" t="s">
        <v>94</v>
      </c>
      <c r="Y56" s="6">
        <v>7.2</v>
      </c>
      <c r="Z56" t="s">
        <v>94</v>
      </c>
      <c r="AA56" s="6">
        <v>0.8</v>
      </c>
      <c r="AB56" t="s">
        <v>94</v>
      </c>
      <c r="AC56" t="s">
        <v>98</v>
      </c>
      <c r="AD56" t="s">
        <v>94</v>
      </c>
      <c r="AE56">
        <f t="shared" si="8"/>
        <v>4.5216000000000003</v>
      </c>
      <c r="AF56" s="4" t="s">
        <v>95</v>
      </c>
      <c r="AQ56" s="4"/>
      <c r="AS56" s="6">
        <v>70.2</v>
      </c>
      <c r="AT56" t="s">
        <v>94</v>
      </c>
      <c r="AU56" s="6">
        <v>5.7</v>
      </c>
      <c r="AV56" t="s">
        <v>94</v>
      </c>
      <c r="AW56" s="6">
        <v>0.6</v>
      </c>
      <c r="AX56" t="s">
        <v>94</v>
      </c>
      <c r="AY56" s="6" t="s">
        <v>98</v>
      </c>
      <c r="AZ56" t="s">
        <v>94</v>
      </c>
      <c r="BA56" s="6">
        <f t="shared" si="3"/>
        <v>2.6846999999999999</v>
      </c>
      <c r="BB56" s="4" t="s">
        <v>95</v>
      </c>
      <c r="BD56" s="6">
        <v>70.099999999999994</v>
      </c>
      <c r="BE56" t="s">
        <v>94</v>
      </c>
      <c r="BF56" s="6">
        <v>8.3000000000000007</v>
      </c>
      <c r="BG56" t="s">
        <v>94</v>
      </c>
      <c r="BH56" s="6">
        <v>0.8</v>
      </c>
      <c r="BI56" t="s">
        <v>94</v>
      </c>
      <c r="BJ56" t="s">
        <v>98</v>
      </c>
      <c r="BK56" t="s">
        <v>94</v>
      </c>
      <c r="BL56" s="6">
        <f t="shared" si="5"/>
        <v>20.849600000000006</v>
      </c>
      <c r="BM56" s="4" t="s">
        <v>95</v>
      </c>
    </row>
    <row r="57" spans="1:65" x14ac:dyDescent="0.25">
      <c r="A57">
        <v>64.599999999999994</v>
      </c>
      <c r="B57" t="s">
        <v>94</v>
      </c>
      <c r="C57">
        <v>7.9</v>
      </c>
      <c r="D57" t="s">
        <v>94</v>
      </c>
      <c r="E57">
        <v>0.9</v>
      </c>
      <c r="F57" t="s">
        <v>94</v>
      </c>
      <c r="G57" t="s">
        <v>98</v>
      </c>
      <c r="H57" t="s">
        <v>94</v>
      </c>
      <c r="I57">
        <f t="shared" si="0"/>
        <v>5.5813500000000005</v>
      </c>
      <c r="J57" s="4" t="s">
        <v>95</v>
      </c>
      <c r="L57">
        <v>74.599999999999994</v>
      </c>
      <c r="M57" t="s">
        <v>94</v>
      </c>
      <c r="N57">
        <v>9.6</v>
      </c>
      <c r="O57" t="s">
        <v>94</v>
      </c>
      <c r="P57">
        <v>1.5</v>
      </c>
      <c r="Q57" t="s">
        <v>94</v>
      </c>
      <c r="R57" t="s">
        <v>98</v>
      </c>
      <c r="S57" t="s">
        <v>94</v>
      </c>
      <c r="T57">
        <f t="shared" si="4"/>
        <v>11.303999999999998</v>
      </c>
      <c r="U57" s="4" t="s">
        <v>95</v>
      </c>
      <c r="W57" s="5">
        <v>57</v>
      </c>
      <c r="X57" t="s">
        <v>94</v>
      </c>
      <c r="Y57" s="6">
        <v>7</v>
      </c>
      <c r="Z57" t="s">
        <v>94</v>
      </c>
      <c r="AA57" s="6">
        <v>0.8</v>
      </c>
      <c r="AB57" t="s">
        <v>94</v>
      </c>
      <c r="AC57" t="s">
        <v>98</v>
      </c>
      <c r="AD57" t="s">
        <v>94</v>
      </c>
      <c r="AE57">
        <f t="shared" si="8"/>
        <v>4.3959999999999999</v>
      </c>
      <c r="AF57" s="4" t="s">
        <v>95</v>
      </c>
      <c r="AQ57" s="4"/>
      <c r="AS57" s="6">
        <v>71.099999999999994</v>
      </c>
      <c r="AT57" t="s">
        <v>94</v>
      </c>
      <c r="AU57" s="6">
        <v>5.9</v>
      </c>
      <c r="AV57" t="s">
        <v>94</v>
      </c>
      <c r="AW57" s="6">
        <v>0.6</v>
      </c>
      <c r="AX57" t="s">
        <v>94</v>
      </c>
      <c r="AY57" s="6" t="s">
        <v>98</v>
      </c>
      <c r="AZ57" t="s">
        <v>94</v>
      </c>
      <c r="BA57" s="6">
        <f t="shared" ref="BA57:BA82" si="9">3.14*AU57*AW57/4</f>
        <v>2.7789000000000006</v>
      </c>
      <c r="BB57" s="4" t="s">
        <v>95</v>
      </c>
      <c r="BD57" s="6">
        <v>72.099999999999994</v>
      </c>
      <c r="BE57" t="s">
        <v>94</v>
      </c>
      <c r="BF57" s="6">
        <v>7.8</v>
      </c>
      <c r="BG57" t="s">
        <v>94</v>
      </c>
      <c r="BH57" s="6">
        <v>0.5</v>
      </c>
      <c r="BI57" t="s">
        <v>94</v>
      </c>
      <c r="BJ57" t="s">
        <v>98</v>
      </c>
      <c r="BK57" t="s">
        <v>94</v>
      </c>
      <c r="BL57" s="6">
        <f t="shared" si="5"/>
        <v>12.246</v>
      </c>
      <c r="BM57" s="4" t="s">
        <v>95</v>
      </c>
    </row>
    <row r="58" spans="1:65" x14ac:dyDescent="0.25">
      <c r="A58">
        <v>65.2</v>
      </c>
      <c r="B58" t="s">
        <v>94</v>
      </c>
      <c r="C58">
        <v>6.4</v>
      </c>
      <c r="D58" t="s">
        <v>94</v>
      </c>
      <c r="E58">
        <v>0.6</v>
      </c>
      <c r="F58" t="s">
        <v>94</v>
      </c>
      <c r="G58" t="s">
        <v>98</v>
      </c>
      <c r="H58" t="s">
        <v>94</v>
      </c>
      <c r="I58">
        <f t="shared" si="0"/>
        <v>3.0144000000000006</v>
      </c>
      <c r="J58" s="4" t="s">
        <v>95</v>
      </c>
      <c r="L58">
        <v>76.599999999999994</v>
      </c>
      <c r="M58" t="s">
        <v>94</v>
      </c>
      <c r="N58">
        <v>10.5</v>
      </c>
      <c r="O58" t="s">
        <v>94</v>
      </c>
      <c r="P58">
        <v>1.7</v>
      </c>
      <c r="Q58" t="s">
        <v>94</v>
      </c>
      <c r="R58" t="s">
        <v>98</v>
      </c>
      <c r="S58" t="s">
        <v>94</v>
      </c>
      <c r="T58">
        <f t="shared" si="4"/>
        <v>14.012249999999998</v>
      </c>
      <c r="U58" s="4" t="s">
        <v>95</v>
      </c>
      <c r="W58" s="5">
        <v>57.4</v>
      </c>
      <c r="X58" t="s">
        <v>94</v>
      </c>
      <c r="Y58" s="6">
        <v>6.5</v>
      </c>
      <c r="Z58" t="s">
        <v>94</v>
      </c>
      <c r="AA58" s="6">
        <v>0.7</v>
      </c>
      <c r="AB58" t="s">
        <v>94</v>
      </c>
      <c r="AC58" t="s">
        <v>98</v>
      </c>
      <c r="AD58" t="s">
        <v>94</v>
      </c>
      <c r="AE58">
        <f t="shared" si="8"/>
        <v>3.5717499999999998</v>
      </c>
      <c r="AF58" s="4" t="s">
        <v>95</v>
      </c>
      <c r="AQ58" s="4"/>
      <c r="AS58" s="6">
        <v>71.400000000000006</v>
      </c>
      <c r="AT58" t="s">
        <v>94</v>
      </c>
      <c r="AU58" s="6">
        <v>5.9</v>
      </c>
      <c r="AV58" t="s">
        <v>94</v>
      </c>
      <c r="AW58" s="6">
        <v>0.75</v>
      </c>
      <c r="AX58" t="s">
        <v>94</v>
      </c>
      <c r="AY58" s="6" t="s">
        <v>98</v>
      </c>
      <c r="AZ58" t="s">
        <v>94</v>
      </c>
      <c r="BA58" s="6">
        <f t="shared" si="9"/>
        <v>3.4736250000000006</v>
      </c>
      <c r="BB58" s="4" t="s">
        <v>95</v>
      </c>
      <c r="BD58" s="6">
        <v>72.599999999999994</v>
      </c>
      <c r="BE58" t="s">
        <v>94</v>
      </c>
      <c r="BF58" s="6">
        <v>7.2</v>
      </c>
      <c r="BG58" t="s">
        <v>94</v>
      </c>
      <c r="BH58" s="6">
        <v>0.5</v>
      </c>
      <c r="BI58" t="s">
        <v>94</v>
      </c>
      <c r="BJ58" t="s">
        <v>98</v>
      </c>
      <c r="BK58" t="s">
        <v>94</v>
      </c>
      <c r="BL58" s="6">
        <f t="shared" si="5"/>
        <v>11.304</v>
      </c>
      <c r="BM58" s="4" t="s">
        <v>95</v>
      </c>
    </row>
    <row r="59" spans="1:65" x14ac:dyDescent="0.25">
      <c r="A59">
        <v>65.400000000000006</v>
      </c>
      <c r="B59" t="s">
        <v>94</v>
      </c>
      <c r="C59">
        <v>5.8</v>
      </c>
      <c r="D59" t="s">
        <v>94</v>
      </c>
      <c r="E59">
        <v>0.6</v>
      </c>
      <c r="F59" t="s">
        <v>94</v>
      </c>
      <c r="G59" t="s">
        <v>98</v>
      </c>
      <c r="H59" t="s">
        <v>94</v>
      </c>
      <c r="I59">
        <f t="shared" si="0"/>
        <v>2.7317999999999998</v>
      </c>
      <c r="J59" s="4" t="s">
        <v>95</v>
      </c>
      <c r="L59">
        <v>77.900000000000006</v>
      </c>
      <c r="M59" t="s">
        <v>94</v>
      </c>
      <c r="N59">
        <v>8.6</v>
      </c>
      <c r="O59" t="s">
        <v>94</v>
      </c>
      <c r="P59">
        <v>1.85</v>
      </c>
      <c r="Q59" t="s">
        <v>94</v>
      </c>
      <c r="R59" t="s">
        <v>98</v>
      </c>
      <c r="S59" t="s">
        <v>94</v>
      </c>
      <c r="T59">
        <f t="shared" si="4"/>
        <v>12.48935</v>
      </c>
      <c r="U59" s="4" t="s">
        <v>95</v>
      </c>
      <c r="W59" s="5">
        <v>57.9</v>
      </c>
      <c r="X59" t="s">
        <v>94</v>
      </c>
      <c r="Y59" s="6">
        <v>6.95</v>
      </c>
      <c r="Z59" t="s">
        <v>94</v>
      </c>
      <c r="AA59" s="6">
        <v>0.9</v>
      </c>
      <c r="AB59" t="s">
        <v>94</v>
      </c>
      <c r="AC59" t="s">
        <v>98</v>
      </c>
      <c r="AD59" t="s">
        <v>94</v>
      </c>
      <c r="AE59">
        <f t="shared" si="8"/>
        <v>4.9101750000000006</v>
      </c>
      <c r="AF59" s="4" t="s">
        <v>95</v>
      </c>
      <c r="AQ59" s="4"/>
      <c r="AS59" s="6">
        <v>72.099999999999994</v>
      </c>
      <c r="AT59" t="s">
        <v>94</v>
      </c>
      <c r="AU59" s="6">
        <v>6.2</v>
      </c>
      <c r="AV59" t="s">
        <v>94</v>
      </c>
      <c r="AW59" s="6">
        <v>0.6</v>
      </c>
      <c r="AX59" t="s">
        <v>94</v>
      </c>
      <c r="AY59" s="6" t="s">
        <v>98</v>
      </c>
      <c r="AZ59" t="s">
        <v>94</v>
      </c>
      <c r="BA59" s="6">
        <f t="shared" si="9"/>
        <v>2.9201999999999999</v>
      </c>
      <c r="BB59" s="4" t="s">
        <v>95</v>
      </c>
      <c r="BD59" s="6">
        <v>73.3</v>
      </c>
      <c r="BE59" t="s">
        <v>94</v>
      </c>
      <c r="BF59" s="6">
        <v>7.4</v>
      </c>
      <c r="BG59" t="s">
        <v>94</v>
      </c>
      <c r="BH59" s="6">
        <v>0.7</v>
      </c>
      <c r="BI59" t="s">
        <v>94</v>
      </c>
      <c r="BJ59" t="s">
        <v>98</v>
      </c>
      <c r="BK59" t="s">
        <v>94</v>
      </c>
      <c r="BL59" s="6">
        <f t="shared" si="5"/>
        <v>16.2652</v>
      </c>
      <c r="BM59" s="4" t="s">
        <v>95</v>
      </c>
    </row>
    <row r="60" spans="1:65" x14ac:dyDescent="0.25">
      <c r="A60">
        <v>65.7</v>
      </c>
      <c r="B60" t="s">
        <v>94</v>
      </c>
      <c r="C60">
        <v>5.2</v>
      </c>
      <c r="D60" t="s">
        <v>94</v>
      </c>
      <c r="E60">
        <v>0.5</v>
      </c>
      <c r="F60" t="s">
        <v>94</v>
      </c>
      <c r="G60" t="s">
        <v>98</v>
      </c>
      <c r="H60" t="s">
        <v>94</v>
      </c>
      <c r="I60">
        <f t="shared" si="0"/>
        <v>2.0410000000000004</v>
      </c>
      <c r="J60" s="4" t="s">
        <v>95</v>
      </c>
      <c r="L60">
        <v>78.7</v>
      </c>
      <c r="M60" t="s">
        <v>94</v>
      </c>
      <c r="N60">
        <v>10.7</v>
      </c>
      <c r="O60" t="s">
        <v>94</v>
      </c>
      <c r="P60">
        <v>1.8</v>
      </c>
      <c r="Q60" t="s">
        <v>94</v>
      </c>
      <c r="R60" t="s">
        <v>98</v>
      </c>
      <c r="S60" t="s">
        <v>94</v>
      </c>
      <c r="T60">
        <f t="shared" si="4"/>
        <v>15.1191</v>
      </c>
      <c r="U60" s="4" t="s">
        <v>95</v>
      </c>
      <c r="W60" s="5">
        <v>58.3</v>
      </c>
      <c r="X60" t="s">
        <v>94</v>
      </c>
      <c r="Y60" s="6">
        <v>6.6</v>
      </c>
      <c r="Z60" t="s">
        <v>94</v>
      </c>
      <c r="AA60" s="6">
        <v>0.6</v>
      </c>
      <c r="AB60" t="s">
        <v>94</v>
      </c>
      <c r="AC60" t="s">
        <v>98</v>
      </c>
      <c r="AD60" t="s">
        <v>94</v>
      </c>
      <c r="AE60">
        <f t="shared" si="8"/>
        <v>3.1086</v>
      </c>
      <c r="AF60" s="4" t="s">
        <v>95</v>
      </c>
      <c r="AQ60" s="4"/>
      <c r="AS60" s="6">
        <v>72.8</v>
      </c>
      <c r="AT60" t="s">
        <v>94</v>
      </c>
      <c r="AU60" s="6">
        <v>5.2</v>
      </c>
      <c r="AV60" t="s">
        <v>94</v>
      </c>
      <c r="AW60" s="6">
        <v>0.6</v>
      </c>
      <c r="AX60" t="s">
        <v>94</v>
      </c>
      <c r="AY60" s="6" t="s">
        <v>98</v>
      </c>
      <c r="AZ60" t="s">
        <v>94</v>
      </c>
      <c r="BA60" s="6">
        <f t="shared" si="9"/>
        <v>2.4492000000000003</v>
      </c>
      <c r="BB60" s="4" t="s">
        <v>95</v>
      </c>
      <c r="BD60" s="6">
        <v>74.099999999999994</v>
      </c>
      <c r="BE60" t="s">
        <v>94</v>
      </c>
      <c r="BF60" s="6">
        <v>7.4</v>
      </c>
      <c r="BG60" t="s">
        <v>94</v>
      </c>
      <c r="BH60" s="6">
        <v>0.6</v>
      </c>
      <c r="BI60" t="s">
        <v>94</v>
      </c>
      <c r="BJ60" t="s">
        <v>98</v>
      </c>
      <c r="BK60" t="s">
        <v>94</v>
      </c>
      <c r="BL60" s="6">
        <f t="shared" si="5"/>
        <v>13.941599999999999</v>
      </c>
      <c r="BM60" s="4" t="s">
        <v>95</v>
      </c>
    </row>
    <row r="61" spans="1:65" x14ac:dyDescent="0.25">
      <c r="A61">
        <v>66</v>
      </c>
      <c r="B61" t="s">
        <v>94</v>
      </c>
      <c r="C61">
        <v>5.9</v>
      </c>
      <c r="D61" t="s">
        <v>94</v>
      </c>
      <c r="E61">
        <v>0.65</v>
      </c>
      <c r="F61" t="s">
        <v>94</v>
      </c>
      <c r="G61" t="s">
        <v>98</v>
      </c>
      <c r="H61" t="s">
        <v>94</v>
      </c>
      <c r="I61">
        <f t="shared" si="0"/>
        <v>3.0104750000000005</v>
      </c>
      <c r="J61" s="4" t="s">
        <v>95</v>
      </c>
      <c r="L61">
        <v>79.2</v>
      </c>
      <c r="M61" t="s">
        <v>94</v>
      </c>
      <c r="N61">
        <v>9</v>
      </c>
      <c r="O61" t="s">
        <v>94</v>
      </c>
      <c r="P61">
        <v>1</v>
      </c>
      <c r="Q61" t="s">
        <v>94</v>
      </c>
      <c r="R61" t="s">
        <v>98</v>
      </c>
      <c r="S61" t="s">
        <v>94</v>
      </c>
      <c r="T61">
        <f t="shared" si="4"/>
        <v>7.0650000000000004</v>
      </c>
      <c r="U61" s="4" t="s">
        <v>95</v>
      </c>
      <c r="W61" s="5">
        <v>58.8</v>
      </c>
      <c r="X61" t="s">
        <v>94</v>
      </c>
      <c r="Y61" s="6">
        <v>6.65</v>
      </c>
      <c r="Z61" t="s">
        <v>94</v>
      </c>
      <c r="AA61" s="6">
        <v>0.8</v>
      </c>
      <c r="AB61" t="s">
        <v>94</v>
      </c>
      <c r="AC61" t="s">
        <v>98</v>
      </c>
      <c r="AD61" t="s">
        <v>94</v>
      </c>
      <c r="AE61">
        <f t="shared" si="8"/>
        <v>4.1762000000000006</v>
      </c>
      <c r="AF61" s="4" t="s">
        <v>95</v>
      </c>
      <c r="AQ61" s="4"/>
      <c r="AS61" s="6">
        <v>73.5</v>
      </c>
      <c r="AT61" t="s">
        <v>94</v>
      </c>
      <c r="AU61" s="6">
        <v>5.8</v>
      </c>
      <c r="AV61" t="s">
        <v>94</v>
      </c>
      <c r="AW61" s="6">
        <v>0.65</v>
      </c>
      <c r="AX61" t="s">
        <v>94</v>
      </c>
      <c r="AY61" s="6" t="s">
        <v>98</v>
      </c>
      <c r="AZ61" t="s">
        <v>94</v>
      </c>
      <c r="BA61" s="6">
        <f t="shared" si="9"/>
        <v>2.9594499999999999</v>
      </c>
      <c r="BB61" s="4" t="s">
        <v>95</v>
      </c>
      <c r="BD61" s="6">
        <v>75</v>
      </c>
      <c r="BE61" t="s">
        <v>94</v>
      </c>
      <c r="BF61" s="6">
        <v>6.5</v>
      </c>
      <c r="BG61" t="s">
        <v>94</v>
      </c>
      <c r="BH61" s="6">
        <v>0.6</v>
      </c>
      <c r="BI61" t="s">
        <v>94</v>
      </c>
      <c r="BJ61" t="s">
        <v>98</v>
      </c>
      <c r="BK61" t="s">
        <v>94</v>
      </c>
      <c r="BL61" s="6">
        <f t="shared" si="5"/>
        <v>12.246</v>
      </c>
      <c r="BM61" s="4" t="s">
        <v>95</v>
      </c>
    </row>
    <row r="62" spans="1:65" x14ac:dyDescent="0.25">
      <c r="A62">
        <v>66.2</v>
      </c>
      <c r="B62" t="s">
        <v>94</v>
      </c>
      <c r="C62">
        <v>5.3</v>
      </c>
      <c r="D62" t="s">
        <v>94</v>
      </c>
      <c r="E62">
        <v>0.3</v>
      </c>
      <c r="F62" t="s">
        <v>94</v>
      </c>
      <c r="G62" t="s">
        <v>98</v>
      </c>
      <c r="H62" t="s">
        <v>94</v>
      </c>
      <c r="I62">
        <f t="shared" si="0"/>
        <v>1.2481499999999999</v>
      </c>
      <c r="J62" s="4" t="s">
        <v>95</v>
      </c>
      <c r="L62">
        <v>80</v>
      </c>
      <c r="M62" t="s">
        <v>94</v>
      </c>
      <c r="N62">
        <v>9.1999999999999993</v>
      </c>
      <c r="O62" t="s">
        <v>94</v>
      </c>
      <c r="P62">
        <v>1.1000000000000001</v>
      </c>
      <c r="Q62" t="s">
        <v>94</v>
      </c>
      <c r="R62" t="s">
        <v>98</v>
      </c>
      <c r="S62" t="s">
        <v>94</v>
      </c>
      <c r="T62">
        <f t="shared" si="4"/>
        <v>7.9441999999999995</v>
      </c>
      <c r="U62" s="4" t="s">
        <v>95</v>
      </c>
      <c r="W62" s="5">
        <v>59.7</v>
      </c>
      <c r="X62" t="s">
        <v>94</v>
      </c>
      <c r="Y62" s="6">
        <v>6.8</v>
      </c>
      <c r="Z62" t="s">
        <v>94</v>
      </c>
      <c r="AA62" s="6">
        <v>0.65</v>
      </c>
      <c r="AB62" t="s">
        <v>94</v>
      </c>
      <c r="AC62" t="s">
        <v>98</v>
      </c>
      <c r="AD62" t="s">
        <v>94</v>
      </c>
      <c r="AE62">
        <f t="shared" si="8"/>
        <v>3.4697</v>
      </c>
      <c r="AF62" s="4" t="s">
        <v>95</v>
      </c>
      <c r="AQ62" s="4"/>
      <c r="AS62" s="6">
        <v>74.2</v>
      </c>
      <c r="AT62" t="s">
        <v>94</v>
      </c>
      <c r="AU62" s="6">
        <v>5.65</v>
      </c>
      <c r="AV62" t="s">
        <v>94</v>
      </c>
      <c r="AW62" s="6">
        <v>0.6</v>
      </c>
      <c r="AX62" t="s">
        <v>94</v>
      </c>
      <c r="AY62" s="6" t="s">
        <v>98</v>
      </c>
      <c r="AZ62" t="s">
        <v>94</v>
      </c>
      <c r="BA62" s="6">
        <f t="shared" si="9"/>
        <v>2.6611500000000006</v>
      </c>
      <c r="BB62" s="4" t="s">
        <v>95</v>
      </c>
      <c r="BD62" s="6">
        <v>75.3</v>
      </c>
      <c r="BE62" t="s">
        <v>94</v>
      </c>
      <c r="BF62" s="6">
        <f>2.7+5.5</f>
        <v>8.1999999999999993</v>
      </c>
      <c r="BG62" t="s">
        <v>94</v>
      </c>
      <c r="BH62" s="6">
        <v>0.6</v>
      </c>
      <c r="BI62" t="s">
        <v>94</v>
      </c>
      <c r="BJ62" t="s">
        <v>98</v>
      </c>
      <c r="BK62" t="s">
        <v>94</v>
      </c>
      <c r="BL62" s="6">
        <f t="shared" si="5"/>
        <v>15.448799999999999</v>
      </c>
      <c r="BM62" s="4" t="s">
        <v>95</v>
      </c>
    </row>
    <row r="63" spans="1:65" x14ac:dyDescent="0.25">
      <c r="A63">
        <v>66.400000000000006</v>
      </c>
      <c r="B63" t="s">
        <v>94</v>
      </c>
      <c r="C63">
        <v>4.2</v>
      </c>
      <c r="D63" t="s">
        <v>94</v>
      </c>
      <c r="E63">
        <v>0.4</v>
      </c>
      <c r="F63" t="s">
        <v>94</v>
      </c>
      <c r="G63" t="s">
        <v>98</v>
      </c>
      <c r="H63" t="s">
        <v>94</v>
      </c>
      <c r="I63">
        <f t="shared" si="0"/>
        <v>1.3188000000000002</v>
      </c>
      <c r="J63" s="4" t="s">
        <v>95</v>
      </c>
      <c r="L63">
        <v>80.5</v>
      </c>
      <c r="M63" t="s">
        <v>94</v>
      </c>
      <c r="N63">
        <v>9.6999999999999993</v>
      </c>
      <c r="O63" t="s">
        <v>94</v>
      </c>
      <c r="P63">
        <v>1.3</v>
      </c>
      <c r="Q63" t="s">
        <v>94</v>
      </c>
      <c r="R63" t="s">
        <v>98</v>
      </c>
      <c r="S63" t="s">
        <v>94</v>
      </c>
      <c r="T63">
        <f t="shared" si="4"/>
        <v>9.8988499999999995</v>
      </c>
      <c r="U63" s="4" t="s">
        <v>95</v>
      </c>
      <c r="W63" s="5">
        <v>59.3</v>
      </c>
      <c r="X63" t="s">
        <v>94</v>
      </c>
      <c r="Y63" s="6">
        <v>6.5</v>
      </c>
      <c r="Z63" t="s">
        <v>94</v>
      </c>
      <c r="AA63" s="6">
        <v>0.75</v>
      </c>
      <c r="AB63" t="s">
        <v>94</v>
      </c>
      <c r="AC63" t="s">
        <v>98</v>
      </c>
      <c r="AD63" t="s">
        <v>94</v>
      </c>
      <c r="AE63">
        <f t="shared" si="8"/>
        <v>3.8268750000000002</v>
      </c>
      <c r="AF63" s="4" t="s">
        <v>95</v>
      </c>
      <c r="AQ63" s="4"/>
      <c r="AS63" s="6">
        <v>74.5</v>
      </c>
      <c r="AT63" t="s">
        <v>94</v>
      </c>
      <c r="AU63" s="6">
        <v>5.5</v>
      </c>
      <c r="AV63" t="s">
        <v>94</v>
      </c>
      <c r="AW63" s="6">
        <v>0.6</v>
      </c>
      <c r="AX63" t="s">
        <v>94</v>
      </c>
      <c r="AY63" s="6" t="s">
        <v>98</v>
      </c>
      <c r="AZ63" t="s">
        <v>94</v>
      </c>
      <c r="BA63" s="6">
        <f t="shared" si="9"/>
        <v>2.5905</v>
      </c>
      <c r="BB63" s="4" t="s">
        <v>95</v>
      </c>
      <c r="BD63" s="6">
        <v>76.3</v>
      </c>
      <c r="BE63" t="s">
        <v>94</v>
      </c>
      <c r="BF63" s="6">
        <v>7.3</v>
      </c>
      <c r="BG63" t="s">
        <v>94</v>
      </c>
      <c r="BH63" s="6">
        <v>0.5</v>
      </c>
      <c r="BI63" t="s">
        <v>94</v>
      </c>
      <c r="BJ63" t="s">
        <v>98</v>
      </c>
      <c r="BK63" t="s">
        <v>94</v>
      </c>
      <c r="BL63" s="6">
        <f t="shared" si="5"/>
        <v>11.461</v>
      </c>
      <c r="BM63" s="4" t="s">
        <v>95</v>
      </c>
    </row>
    <row r="64" spans="1:65" x14ac:dyDescent="0.25">
      <c r="A64">
        <v>66.599999999999994</v>
      </c>
      <c r="B64" t="s">
        <v>94</v>
      </c>
      <c r="C64">
        <v>3.7</v>
      </c>
      <c r="D64" t="s">
        <v>94</v>
      </c>
      <c r="E64">
        <v>0.4</v>
      </c>
      <c r="F64" t="s">
        <v>94</v>
      </c>
      <c r="G64" t="s">
        <v>98</v>
      </c>
      <c r="H64" t="s">
        <v>94</v>
      </c>
      <c r="I64">
        <f t="shared" si="0"/>
        <v>1.1618000000000002</v>
      </c>
      <c r="J64" s="4" t="s">
        <v>95</v>
      </c>
      <c r="L64">
        <v>80.900000000000006</v>
      </c>
      <c r="M64" t="s">
        <v>94</v>
      </c>
      <c r="N64">
        <v>9.1999999999999993</v>
      </c>
      <c r="O64" t="s">
        <v>94</v>
      </c>
      <c r="P64">
        <v>1.4</v>
      </c>
      <c r="Q64" t="s">
        <v>94</v>
      </c>
      <c r="R64" t="s">
        <v>98</v>
      </c>
      <c r="S64" t="s">
        <v>94</v>
      </c>
      <c r="T64">
        <f t="shared" si="4"/>
        <v>10.110799999999999</v>
      </c>
      <c r="U64" s="4" t="s">
        <v>95</v>
      </c>
      <c r="W64" s="5">
        <v>60.1</v>
      </c>
      <c r="X64" t="s">
        <v>94</v>
      </c>
      <c r="Y64" s="6">
        <v>7</v>
      </c>
      <c r="Z64" t="s">
        <v>94</v>
      </c>
      <c r="AA64" s="6">
        <v>0.7</v>
      </c>
      <c r="AB64" t="s">
        <v>94</v>
      </c>
      <c r="AC64" t="s">
        <v>98</v>
      </c>
      <c r="AD64" t="s">
        <v>94</v>
      </c>
      <c r="AE64">
        <f t="shared" si="8"/>
        <v>3.8464999999999998</v>
      </c>
      <c r="AF64" s="4" t="s">
        <v>95</v>
      </c>
      <c r="AQ64" s="4"/>
      <c r="AS64" s="6">
        <v>75.2</v>
      </c>
      <c r="AT64" t="s">
        <v>94</v>
      </c>
      <c r="AU64" s="6">
        <v>5.7</v>
      </c>
      <c r="AV64" t="s">
        <v>94</v>
      </c>
      <c r="AW64" s="6">
        <v>0.6</v>
      </c>
      <c r="AX64" t="s">
        <v>94</v>
      </c>
      <c r="AY64" s="6" t="s">
        <v>98</v>
      </c>
      <c r="AZ64" t="s">
        <v>94</v>
      </c>
      <c r="BA64" s="6">
        <f t="shared" si="9"/>
        <v>2.6846999999999999</v>
      </c>
      <c r="BB64" s="4" t="s">
        <v>95</v>
      </c>
      <c r="BD64" s="6">
        <v>75.7</v>
      </c>
      <c r="BE64" t="s">
        <v>94</v>
      </c>
      <c r="BF64" s="6">
        <v>7.5</v>
      </c>
      <c r="BG64" t="s">
        <v>94</v>
      </c>
      <c r="BH64" s="6">
        <v>0.7</v>
      </c>
      <c r="BI64" t="s">
        <v>94</v>
      </c>
      <c r="BJ64" t="s">
        <v>98</v>
      </c>
      <c r="BK64" t="s">
        <v>94</v>
      </c>
      <c r="BL64" s="6">
        <f t="shared" si="5"/>
        <v>16.484999999999999</v>
      </c>
      <c r="BM64" s="4" t="s">
        <v>95</v>
      </c>
    </row>
    <row r="65" spans="1:65" x14ac:dyDescent="0.25">
      <c r="A65">
        <v>66.599999999999994</v>
      </c>
      <c r="B65" t="s">
        <v>94</v>
      </c>
      <c r="C65">
        <v>3.2</v>
      </c>
      <c r="D65" t="s">
        <v>94</v>
      </c>
      <c r="E65">
        <v>0.2</v>
      </c>
      <c r="F65" t="s">
        <v>94</v>
      </c>
      <c r="G65" t="s">
        <v>98</v>
      </c>
      <c r="H65" t="s">
        <v>94</v>
      </c>
      <c r="I65">
        <f t="shared" si="0"/>
        <v>0.50240000000000007</v>
      </c>
      <c r="J65" s="4" t="s">
        <v>95</v>
      </c>
      <c r="L65">
        <v>81.8</v>
      </c>
      <c r="M65" t="s">
        <v>94</v>
      </c>
      <c r="N65">
        <v>9.4</v>
      </c>
      <c r="O65" t="s">
        <v>94</v>
      </c>
      <c r="P65">
        <v>1.05</v>
      </c>
      <c r="Q65" t="s">
        <v>94</v>
      </c>
      <c r="R65" t="s">
        <v>98</v>
      </c>
      <c r="S65" t="s">
        <v>94</v>
      </c>
      <c r="T65">
        <f t="shared" si="4"/>
        <v>7.7479500000000012</v>
      </c>
      <c r="U65" s="4" t="s">
        <v>95</v>
      </c>
      <c r="W65" s="5">
        <v>60.8</v>
      </c>
      <c r="X65" t="s">
        <v>94</v>
      </c>
      <c r="Y65" s="6">
        <v>6.8</v>
      </c>
      <c r="Z65" t="s">
        <v>94</v>
      </c>
      <c r="AA65" s="6">
        <v>0.7</v>
      </c>
      <c r="AB65" t="s">
        <v>94</v>
      </c>
      <c r="AC65" t="s">
        <v>98</v>
      </c>
      <c r="AD65" t="s">
        <v>94</v>
      </c>
      <c r="AE65">
        <f t="shared" si="8"/>
        <v>3.7365999999999997</v>
      </c>
      <c r="AF65" s="4" t="s">
        <v>95</v>
      </c>
      <c r="AQ65" s="4"/>
      <c r="AS65" s="6">
        <v>75.900000000000006</v>
      </c>
      <c r="AT65" t="s">
        <v>94</v>
      </c>
      <c r="AU65" s="6">
        <v>4.5999999999999996</v>
      </c>
      <c r="AV65" t="s">
        <v>94</v>
      </c>
      <c r="AW65" s="6">
        <v>0.6</v>
      </c>
      <c r="AX65" t="s">
        <v>94</v>
      </c>
      <c r="AY65" s="6" t="s">
        <v>98</v>
      </c>
      <c r="AZ65" t="s">
        <v>94</v>
      </c>
      <c r="BA65" s="6">
        <f t="shared" si="9"/>
        <v>2.1665999999999999</v>
      </c>
      <c r="BB65" s="4" t="s">
        <v>95</v>
      </c>
      <c r="BD65" s="6">
        <v>76.599999999999994</v>
      </c>
      <c r="BE65" t="s">
        <v>94</v>
      </c>
      <c r="BF65" s="6">
        <f>5.2+2.7</f>
        <v>7.9</v>
      </c>
      <c r="BG65" t="s">
        <v>94</v>
      </c>
      <c r="BH65" s="6">
        <v>0.6</v>
      </c>
      <c r="BI65" t="s">
        <v>94</v>
      </c>
      <c r="BJ65" t="s">
        <v>98</v>
      </c>
      <c r="BK65" t="s">
        <v>94</v>
      </c>
      <c r="BL65" s="6">
        <f t="shared" si="5"/>
        <v>14.883599999999999</v>
      </c>
      <c r="BM65" s="4" t="s">
        <v>95</v>
      </c>
    </row>
    <row r="66" spans="1:65" x14ac:dyDescent="0.25">
      <c r="L66">
        <v>82.1</v>
      </c>
      <c r="M66" t="s">
        <v>94</v>
      </c>
      <c r="N66">
        <v>9.8000000000000007</v>
      </c>
      <c r="O66" t="s">
        <v>94</v>
      </c>
      <c r="P66">
        <v>1.1000000000000001</v>
      </c>
      <c r="Q66" t="s">
        <v>94</v>
      </c>
      <c r="R66" t="s">
        <v>98</v>
      </c>
      <c r="S66" t="s">
        <v>94</v>
      </c>
      <c r="T66">
        <f t="shared" si="4"/>
        <v>8.4623000000000008</v>
      </c>
      <c r="U66" s="4" t="s">
        <v>95</v>
      </c>
      <c r="W66" s="5">
        <v>61</v>
      </c>
      <c r="X66" t="s">
        <v>94</v>
      </c>
      <c r="Y66" s="6">
        <v>6.9</v>
      </c>
      <c r="Z66" t="s">
        <v>94</v>
      </c>
      <c r="AA66" s="6">
        <v>0.7</v>
      </c>
      <c r="AB66" t="s">
        <v>94</v>
      </c>
      <c r="AC66" t="s">
        <v>98</v>
      </c>
      <c r="AD66" t="s">
        <v>94</v>
      </c>
      <c r="AE66">
        <f t="shared" si="8"/>
        <v>3.79155</v>
      </c>
      <c r="AF66" s="4" t="s">
        <v>95</v>
      </c>
      <c r="AQ66" s="4"/>
      <c r="AS66" s="6">
        <v>76.3</v>
      </c>
      <c r="AT66" t="s">
        <v>94</v>
      </c>
      <c r="AU66" s="6">
        <v>4.25</v>
      </c>
      <c r="AV66" t="s">
        <v>94</v>
      </c>
      <c r="AW66" s="6">
        <v>0.45</v>
      </c>
      <c r="AX66" t="s">
        <v>94</v>
      </c>
      <c r="AY66" s="6" t="s">
        <v>98</v>
      </c>
      <c r="AZ66" t="s">
        <v>94</v>
      </c>
      <c r="BA66" s="6">
        <f t="shared" si="9"/>
        <v>1.5013125</v>
      </c>
      <c r="BB66" s="4" t="s">
        <v>95</v>
      </c>
      <c r="BD66" s="6">
        <v>77.5</v>
      </c>
      <c r="BE66" t="s">
        <v>94</v>
      </c>
      <c r="BF66" s="6">
        <v>6.8</v>
      </c>
      <c r="BG66" t="s">
        <v>94</v>
      </c>
      <c r="BH66" s="6">
        <v>0.5</v>
      </c>
      <c r="BI66" t="s">
        <v>94</v>
      </c>
      <c r="BJ66" t="s">
        <v>98</v>
      </c>
      <c r="BK66" t="s">
        <v>94</v>
      </c>
      <c r="BL66" s="6">
        <f t="shared" si="5"/>
        <v>10.676</v>
      </c>
      <c r="BM66" s="4" t="s">
        <v>95</v>
      </c>
    </row>
    <row r="67" spans="1:65" x14ac:dyDescent="0.25">
      <c r="L67">
        <v>83.1</v>
      </c>
      <c r="M67" t="s">
        <v>94</v>
      </c>
      <c r="N67">
        <v>9.35</v>
      </c>
      <c r="O67" t="s">
        <v>94</v>
      </c>
      <c r="P67">
        <v>1</v>
      </c>
      <c r="Q67" t="s">
        <v>94</v>
      </c>
      <c r="R67" t="s">
        <v>98</v>
      </c>
      <c r="S67" t="s">
        <v>94</v>
      </c>
      <c r="T67">
        <f t="shared" si="4"/>
        <v>7.3397500000000004</v>
      </c>
      <c r="U67" s="4" t="s">
        <v>95</v>
      </c>
      <c r="W67" s="5">
        <v>61.5</v>
      </c>
      <c r="X67" t="s">
        <v>94</v>
      </c>
      <c r="Y67" s="6">
        <v>6.9</v>
      </c>
      <c r="Z67" t="s">
        <v>94</v>
      </c>
      <c r="AA67" s="6">
        <v>0.7</v>
      </c>
      <c r="AB67" t="s">
        <v>94</v>
      </c>
      <c r="AC67" t="s">
        <v>98</v>
      </c>
      <c r="AD67" t="s">
        <v>94</v>
      </c>
      <c r="AE67">
        <f t="shared" si="8"/>
        <v>3.79155</v>
      </c>
      <c r="AF67" s="4" t="s">
        <v>95</v>
      </c>
      <c r="AQ67" s="4"/>
      <c r="AS67" s="6">
        <v>76.5</v>
      </c>
      <c r="AT67" t="s">
        <v>94</v>
      </c>
      <c r="AU67" s="6">
        <v>4.9000000000000004</v>
      </c>
      <c r="AV67" t="s">
        <v>94</v>
      </c>
      <c r="AW67" s="6">
        <v>0.55000000000000004</v>
      </c>
      <c r="AX67" t="s">
        <v>94</v>
      </c>
      <c r="AY67" s="6" t="s">
        <v>98</v>
      </c>
      <c r="AZ67" t="s">
        <v>94</v>
      </c>
      <c r="BA67" s="6">
        <f t="shared" si="9"/>
        <v>2.1155750000000002</v>
      </c>
      <c r="BB67" s="4" t="s">
        <v>95</v>
      </c>
      <c r="BD67" s="6">
        <v>78</v>
      </c>
      <c r="BE67" t="s">
        <v>94</v>
      </c>
      <c r="BF67" s="6">
        <v>6.2</v>
      </c>
      <c r="BG67" t="s">
        <v>94</v>
      </c>
      <c r="BH67" s="6">
        <v>0.5</v>
      </c>
      <c r="BI67" t="s">
        <v>94</v>
      </c>
      <c r="BJ67" t="s">
        <v>98</v>
      </c>
      <c r="BK67" t="s">
        <v>94</v>
      </c>
      <c r="BL67" s="6">
        <f t="shared" si="5"/>
        <v>9.734</v>
      </c>
      <c r="BM67" s="4" t="s">
        <v>95</v>
      </c>
    </row>
    <row r="68" spans="1:65" x14ac:dyDescent="0.25">
      <c r="L68">
        <v>83.6</v>
      </c>
      <c r="M68" t="s">
        <v>94</v>
      </c>
      <c r="N68">
        <v>8.8000000000000007</v>
      </c>
      <c r="O68" t="s">
        <v>94</v>
      </c>
      <c r="P68">
        <v>0.95</v>
      </c>
      <c r="Q68" t="s">
        <v>94</v>
      </c>
      <c r="R68" t="s">
        <v>98</v>
      </c>
      <c r="S68" t="s">
        <v>94</v>
      </c>
      <c r="T68">
        <f t="shared" si="4"/>
        <v>6.5625999999999998</v>
      </c>
      <c r="U68" s="4" t="s">
        <v>95</v>
      </c>
      <c r="W68" s="5">
        <v>62</v>
      </c>
      <c r="X68" t="s">
        <v>94</v>
      </c>
      <c r="Y68" s="6">
        <v>6.4</v>
      </c>
      <c r="Z68" t="s">
        <v>94</v>
      </c>
      <c r="AA68" s="6">
        <v>0.55000000000000004</v>
      </c>
      <c r="AB68" t="s">
        <v>94</v>
      </c>
      <c r="AC68" t="s">
        <v>98</v>
      </c>
      <c r="AD68" t="s">
        <v>94</v>
      </c>
      <c r="AE68">
        <f t="shared" si="8"/>
        <v>2.7632000000000008</v>
      </c>
      <c r="AF68" s="4" t="s">
        <v>95</v>
      </c>
      <c r="AQ68" s="4"/>
      <c r="AS68" s="6">
        <v>77.2</v>
      </c>
      <c r="AT68" t="s">
        <v>94</v>
      </c>
      <c r="AU68" s="6">
        <v>4.0999999999999996</v>
      </c>
      <c r="AV68" t="s">
        <v>94</v>
      </c>
      <c r="AW68" s="6">
        <v>0.55000000000000004</v>
      </c>
      <c r="AX68" t="s">
        <v>94</v>
      </c>
      <c r="AY68" s="6" t="s">
        <v>98</v>
      </c>
      <c r="AZ68" t="s">
        <v>94</v>
      </c>
      <c r="BA68" s="6">
        <f t="shared" si="9"/>
        <v>1.7701750000000001</v>
      </c>
      <c r="BB68" s="4" t="s">
        <v>95</v>
      </c>
      <c r="BD68" s="6">
        <v>77.599999999999994</v>
      </c>
      <c r="BE68" t="s">
        <v>94</v>
      </c>
      <c r="BF68" s="6">
        <v>7.1</v>
      </c>
      <c r="BG68" t="s">
        <v>94</v>
      </c>
      <c r="BH68" s="6">
        <v>0.4</v>
      </c>
      <c r="BI68" t="s">
        <v>94</v>
      </c>
      <c r="BJ68" t="s">
        <v>98</v>
      </c>
      <c r="BK68" t="s">
        <v>94</v>
      </c>
      <c r="BL68" s="6">
        <f t="shared" si="5"/>
        <v>8.9176000000000002</v>
      </c>
      <c r="BM68" s="4" t="s">
        <v>95</v>
      </c>
    </row>
    <row r="69" spans="1:65" x14ac:dyDescent="0.25">
      <c r="L69">
        <v>84.2</v>
      </c>
      <c r="M69" t="s">
        <v>94</v>
      </c>
      <c r="N69">
        <v>8.25</v>
      </c>
      <c r="O69" t="s">
        <v>94</v>
      </c>
      <c r="P69">
        <v>1</v>
      </c>
      <c r="Q69" t="s">
        <v>94</v>
      </c>
      <c r="R69" t="s">
        <v>98</v>
      </c>
      <c r="S69" t="s">
        <v>94</v>
      </c>
      <c r="T69">
        <f t="shared" si="4"/>
        <v>6.4762500000000003</v>
      </c>
      <c r="U69" s="4" t="s">
        <v>95</v>
      </c>
      <c r="W69" s="5">
        <v>62.3</v>
      </c>
      <c r="X69" t="s">
        <v>94</v>
      </c>
      <c r="Y69" s="6">
        <v>6.1</v>
      </c>
      <c r="Z69" t="s">
        <v>94</v>
      </c>
      <c r="AA69" s="6">
        <v>0.7</v>
      </c>
      <c r="AB69" t="s">
        <v>94</v>
      </c>
      <c r="AC69" t="s">
        <v>98</v>
      </c>
      <c r="AD69" t="s">
        <v>94</v>
      </c>
      <c r="AE69">
        <f t="shared" si="8"/>
        <v>3.35195</v>
      </c>
      <c r="AF69" s="4" t="s">
        <v>95</v>
      </c>
      <c r="AQ69" s="4"/>
      <c r="AS69" s="6">
        <v>77.5</v>
      </c>
      <c r="AT69" t="s">
        <v>94</v>
      </c>
      <c r="AU69" s="6">
        <v>3.8</v>
      </c>
      <c r="AV69" t="s">
        <v>94</v>
      </c>
      <c r="AW69" s="6">
        <v>0.6</v>
      </c>
      <c r="AX69" t="s">
        <v>94</v>
      </c>
      <c r="AY69" s="6" t="s">
        <v>98</v>
      </c>
      <c r="AZ69" t="s">
        <v>94</v>
      </c>
      <c r="BA69" s="6">
        <f t="shared" si="9"/>
        <v>1.7898000000000001</v>
      </c>
      <c r="BB69" s="4" t="s">
        <v>95</v>
      </c>
      <c r="BD69" s="6">
        <v>78.8</v>
      </c>
      <c r="BE69" t="s">
        <v>94</v>
      </c>
      <c r="BF69" s="6">
        <v>7.4</v>
      </c>
      <c r="BG69" t="s">
        <v>94</v>
      </c>
      <c r="BH69" s="6">
        <v>0.5</v>
      </c>
      <c r="BI69" t="s">
        <v>94</v>
      </c>
      <c r="BJ69" t="s">
        <v>98</v>
      </c>
      <c r="BK69" t="s">
        <v>94</v>
      </c>
      <c r="BL69" s="6">
        <f t="shared" si="5"/>
        <v>11.618</v>
      </c>
      <c r="BM69" s="4" t="s">
        <v>95</v>
      </c>
    </row>
    <row r="70" spans="1:65" x14ac:dyDescent="0.25">
      <c r="L70">
        <v>84.6</v>
      </c>
      <c r="M70" t="s">
        <v>94</v>
      </c>
      <c r="N70">
        <v>8.6999999999999993</v>
      </c>
      <c r="O70" t="s">
        <v>94</v>
      </c>
      <c r="P70">
        <v>0.8</v>
      </c>
      <c r="Q70" t="s">
        <v>94</v>
      </c>
      <c r="R70" t="s">
        <v>98</v>
      </c>
      <c r="S70" t="s">
        <v>94</v>
      </c>
      <c r="T70">
        <f t="shared" si="4"/>
        <v>5.4636000000000005</v>
      </c>
      <c r="U70" s="4" t="s">
        <v>95</v>
      </c>
      <c r="W70" s="5">
        <v>63.2</v>
      </c>
      <c r="X70" t="s">
        <v>94</v>
      </c>
      <c r="Y70" s="6">
        <v>5.9</v>
      </c>
      <c r="Z70" t="s">
        <v>94</v>
      </c>
      <c r="AA70" s="6">
        <v>0.65</v>
      </c>
      <c r="AB70" t="s">
        <v>94</v>
      </c>
      <c r="AC70" t="s">
        <v>98</v>
      </c>
      <c r="AD70" t="s">
        <v>94</v>
      </c>
      <c r="AE70">
        <f t="shared" si="8"/>
        <v>3.0104750000000005</v>
      </c>
      <c r="AF70" s="4" t="s">
        <v>95</v>
      </c>
      <c r="AQ70" s="4"/>
      <c r="AS70" s="6">
        <v>78.099999999999994</v>
      </c>
      <c r="AT70" t="s">
        <v>94</v>
      </c>
      <c r="AU70" s="6">
        <v>3.2</v>
      </c>
      <c r="AV70" t="s">
        <v>94</v>
      </c>
      <c r="AW70" s="6">
        <v>0.3</v>
      </c>
      <c r="AX70" t="s">
        <v>94</v>
      </c>
      <c r="AY70" s="6" t="s">
        <v>98</v>
      </c>
      <c r="AZ70" t="s">
        <v>94</v>
      </c>
      <c r="BA70" s="6">
        <f t="shared" si="9"/>
        <v>0.75360000000000016</v>
      </c>
      <c r="BB70" s="4" t="s">
        <v>95</v>
      </c>
      <c r="BD70" s="6">
        <v>78.400000000000006</v>
      </c>
      <c r="BE70" t="s">
        <v>94</v>
      </c>
      <c r="BF70" s="6">
        <f>1.8+1+3.7</f>
        <v>6.5</v>
      </c>
      <c r="BG70" t="s">
        <v>94</v>
      </c>
      <c r="BH70" s="6">
        <v>0.5</v>
      </c>
      <c r="BI70" t="s">
        <v>94</v>
      </c>
      <c r="BJ70" t="s">
        <v>98</v>
      </c>
      <c r="BK70" t="s">
        <v>94</v>
      </c>
      <c r="BL70" s="6">
        <f t="shared" si="5"/>
        <v>10.205</v>
      </c>
      <c r="BM70" s="4" t="s">
        <v>95</v>
      </c>
    </row>
    <row r="71" spans="1:65" x14ac:dyDescent="0.25">
      <c r="L71">
        <v>85.4</v>
      </c>
      <c r="M71" t="s">
        <v>94</v>
      </c>
      <c r="N71">
        <v>9.75</v>
      </c>
      <c r="O71" t="s">
        <v>94</v>
      </c>
      <c r="P71">
        <v>1</v>
      </c>
      <c r="Q71" t="s">
        <v>94</v>
      </c>
      <c r="R71" t="s">
        <v>98</v>
      </c>
      <c r="S71" t="s">
        <v>94</v>
      </c>
      <c r="T71">
        <f t="shared" si="4"/>
        <v>7.6537500000000005</v>
      </c>
      <c r="U71" s="4" t="s">
        <v>95</v>
      </c>
      <c r="W71" s="5">
        <v>62.85</v>
      </c>
      <c r="X71" t="s">
        <v>94</v>
      </c>
      <c r="Y71" s="6">
        <v>6.8</v>
      </c>
      <c r="Z71" t="s">
        <v>94</v>
      </c>
      <c r="AA71" s="6">
        <v>0.65</v>
      </c>
      <c r="AB71" t="s">
        <v>94</v>
      </c>
      <c r="AC71" t="s">
        <v>98</v>
      </c>
      <c r="AD71" t="s">
        <v>94</v>
      </c>
      <c r="AE71">
        <f t="shared" si="8"/>
        <v>3.4697</v>
      </c>
      <c r="AF71" s="4" t="s">
        <v>95</v>
      </c>
      <c r="AQ71" s="4"/>
      <c r="AS71" s="6">
        <v>78.400000000000006</v>
      </c>
      <c r="AT71" t="s">
        <v>94</v>
      </c>
      <c r="AU71" s="6">
        <v>2.75</v>
      </c>
      <c r="AV71" t="s">
        <v>94</v>
      </c>
      <c r="AW71" s="6">
        <v>0.4</v>
      </c>
      <c r="AX71" t="s">
        <v>94</v>
      </c>
      <c r="AY71" s="6" t="s">
        <v>98</v>
      </c>
      <c r="AZ71" t="s">
        <v>94</v>
      </c>
      <c r="BA71" s="6">
        <f t="shared" si="9"/>
        <v>0.86350000000000005</v>
      </c>
      <c r="BB71" s="4" t="s">
        <v>95</v>
      </c>
      <c r="BD71" s="6">
        <v>79.8</v>
      </c>
      <c r="BE71" t="s">
        <v>94</v>
      </c>
      <c r="BF71" s="6">
        <v>7</v>
      </c>
      <c r="BG71" t="s">
        <v>94</v>
      </c>
      <c r="BH71" s="6">
        <v>0.6</v>
      </c>
      <c r="BI71" t="s">
        <v>94</v>
      </c>
      <c r="BJ71" t="s">
        <v>98</v>
      </c>
      <c r="BK71" t="s">
        <v>94</v>
      </c>
      <c r="BL71" s="6">
        <f t="shared" si="5"/>
        <v>13.188000000000001</v>
      </c>
      <c r="BM71" s="4" t="s">
        <v>95</v>
      </c>
    </row>
    <row r="72" spans="1:65" x14ac:dyDescent="0.25">
      <c r="L72">
        <v>86.1</v>
      </c>
      <c r="M72" t="s">
        <v>94</v>
      </c>
      <c r="N72">
        <v>9.6999999999999993</v>
      </c>
      <c r="O72" t="s">
        <v>94</v>
      </c>
      <c r="P72">
        <v>1.1000000000000001</v>
      </c>
      <c r="Q72" t="s">
        <v>94</v>
      </c>
      <c r="R72" t="s">
        <v>98</v>
      </c>
      <c r="S72" t="s">
        <v>94</v>
      </c>
      <c r="T72">
        <f t="shared" si="4"/>
        <v>8.3759499999999996</v>
      </c>
      <c r="U72" s="4" t="s">
        <v>95</v>
      </c>
      <c r="W72" s="5">
        <v>63.6</v>
      </c>
      <c r="X72" t="s">
        <v>94</v>
      </c>
      <c r="Y72" s="6">
        <v>7.6</v>
      </c>
      <c r="Z72" t="s">
        <v>94</v>
      </c>
      <c r="AA72" s="6">
        <v>0.8</v>
      </c>
      <c r="AB72" t="s">
        <v>94</v>
      </c>
      <c r="AC72" t="s">
        <v>98</v>
      </c>
      <c r="AD72" t="s">
        <v>94</v>
      </c>
      <c r="AE72">
        <f t="shared" si="8"/>
        <v>4.7728000000000002</v>
      </c>
      <c r="AF72" s="4" t="s">
        <v>95</v>
      </c>
      <c r="AQ72" s="4"/>
      <c r="AS72" s="6">
        <v>78.900000000000006</v>
      </c>
      <c r="AT72" t="s">
        <v>94</v>
      </c>
      <c r="AU72" s="6">
        <v>3</v>
      </c>
      <c r="AV72" t="s">
        <v>94</v>
      </c>
      <c r="AW72" s="6">
        <v>0.45</v>
      </c>
      <c r="AX72" t="s">
        <v>94</v>
      </c>
      <c r="AY72" s="6" t="s">
        <v>98</v>
      </c>
      <c r="AZ72" t="s">
        <v>94</v>
      </c>
      <c r="BA72" s="6">
        <f t="shared" si="9"/>
        <v>1.05975</v>
      </c>
      <c r="BB72" s="4" t="s">
        <v>95</v>
      </c>
      <c r="BD72" s="6">
        <v>80</v>
      </c>
      <c r="BE72" t="s">
        <v>94</v>
      </c>
      <c r="BF72" s="6">
        <v>3.9</v>
      </c>
      <c r="BG72" t="s">
        <v>94</v>
      </c>
      <c r="BH72" s="6">
        <v>0.5</v>
      </c>
      <c r="BI72" t="s">
        <v>94</v>
      </c>
      <c r="BJ72" t="s">
        <v>15</v>
      </c>
      <c r="BK72" t="s">
        <v>94</v>
      </c>
      <c r="BM72" s="4" t="s">
        <v>95</v>
      </c>
    </row>
    <row r="73" spans="1:65" x14ac:dyDescent="0.25">
      <c r="L73">
        <v>86.4</v>
      </c>
      <c r="M73" t="s">
        <v>94</v>
      </c>
      <c r="N73">
        <v>8.8000000000000007</v>
      </c>
      <c r="O73" t="s">
        <v>94</v>
      </c>
      <c r="P73">
        <v>0.95</v>
      </c>
      <c r="Q73" t="s">
        <v>94</v>
      </c>
      <c r="R73" t="s">
        <v>98</v>
      </c>
      <c r="S73" t="s">
        <v>94</v>
      </c>
      <c r="T73">
        <f t="shared" si="4"/>
        <v>6.5625999999999998</v>
      </c>
      <c r="U73" s="4" t="s">
        <v>95</v>
      </c>
      <c r="W73" s="5">
        <v>64.599999999999994</v>
      </c>
      <c r="X73" t="s">
        <v>94</v>
      </c>
      <c r="Y73" s="6">
        <v>5.9</v>
      </c>
      <c r="Z73" t="s">
        <v>94</v>
      </c>
      <c r="AA73" s="6">
        <v>0.55000000000000004</v>
      </c>
      <c r="AB73" t="s">
        <v>94</v>
      </c>
      <c r="AC73" t="s">
        <v>98</v>
      </c>
      <c r="AD73" t="s">
        <v>94</v>
      </c>
      <c r="AE73">
        <f t="shared" si="8"/>
        <v>2.5473250000000007</v>
      </c>
      <c r="AF73" s="4" t="s">
        <v>95</v>
      </c>
      <c r="AQ73" s="4"/>
      <c r="AS73" s="6">
        <v>79</v>
      </c>
      <c r="AT73" t="s">
        <v>94</v>
      </c>
      <c r="AU73" s="6">
        <v>2.6</v>
      </c>
      <c r="AV73" t="s">
        <v>94</v>
      </c>
      <c r="AW73" s="6">
        <v>0.5</v>
      </c>
      <c r="AX73" t="s">
        <v>94</v>
      </c>
      <c r="AY73" s="6" t="s">
        <v>98</v>
      </c>
      <c r="AZ73" t="s">
        <v>94</v>
      </c>
      <c r="BA73" s="6">
        <f t="shared" si="9"/>
        <v>1.0205000000000002</v>
      </c>
      <c r="BB73" s="4" t="s">
        <v>95</v>
      </c>
      <c r="BD73" s="6">
        <v>80.599999999999994</v>
      </c>
      <c r="BE73" t="s">
        <v>94</v>
      </c>
      <c r="BF73" s="6">
        <v>3.9</v>
      </c>
      <c r="BG73" t="s">
        <v>94</v>
      </c>
      <c r="BH73" s="6">
        <v>0.5</v>
      </c>
      <c r="BI73" t="s">
        <v>94</v>
      </c>
      <c r="BJ73" t="s">
        <v>98</v>
      </c>
      <c r="BK73" t="s">
        <v>94</v>
      </c>
      <c r="BL73" s="6">
        <f t="shared" si="5"/>
        <v>6.1230000000000002</v>
      </c>
      <c r="BM73" s="4" t="s">
        <v>95</v>
      </c>
    </row>
    <row r="74" spans="1:65" x14ac:dyDescent="0.25">
      <c r="L74">
        <v>87.2</v>
      </c>
      <c r="M74" t="s">
        <v>94</v>
      </c>
      <c r="N74">
        <v>8.9</v>
      </c>
      <c r="O74" t="s">
        <v>94</v>
      </c>
      <c r="P74">
        <v>1.65</v>
      </c>
      <c r="Q74" t="s">
        <v>94</v>
      </c>
      <c r="R74" t="s">
        <v>98</v>
      </c>
      <c r="S74" t="s">
        <v>94</v>
      </c>
      <c r="T74">
        <f t="shared" si="4"/>
        <v>11.527725</v>
      </c>
      <c r="U74" s="4" t="s">
        <v>95</v>
      </c>
      <c r="W74" s="5">
        <v>64.3</v>
      </c>
      <c r="X74" t="s">
        <v>94</v>
      </c>
      <c r="Y74" s="6">
        <v>6.2</v>
      </c>
      <c r="Z74" t="s">
        <v>94</v>
      </c>
      <c r="AA74" s="6">
        <v>0.7</v>
      </c>
      <c r="AB74" t="s">
        <v>94</v>
      </c>
      <c r="AC74" t="s">
        <v>98</v>
      </c>
      <c r="AD74" t="s">
        <v>94</v>
      </c>
      <c r="AE74">
        <f t="shared" si="8"/>
        <v>3.4068999999999998</v>
      </c>
      <c r="AF74" s="4" t="s">
        <v>95</v>
      </c>
      <c r="AQ74" s="4"/>
      <c r="AS74" s="6">
        <v>79.3</v>
      </c>
      <c r="AT74" t="s">
        <v>94</v>
      </c>
      <c r="AU74" s="6">
        <v>2.6</v>
      </c>
      <c r="AV74" t="s">
        <v>94</v>
      </c>
      <c r="AW74" s="6">
        <v>0.5</v>
      </c>
      <c r="AX74" t="s">
        <v>94</v>
      </c>
      <c r="AY74" s="6" t="s">
        <v>98</v>
      </c>
      <c r="AZ74" t="s">
        <v>94</v>
      </c>
      <c r="BA74" s="6">
        <f t="shared" si="9"/>
        <v>1.0205000000000002</v>
      </c>
      <c r="BB74" s="4" t="s">
        <v>95</v>
      </c>
      <c r="BD74" s="6">
        <v>81.2</v>
      </c>
      <c r="BE74" t="s">
        <v>94</v>
      </c>
      <c r="BF74" s="6">
        <v>6.4</v>
      </c>
      <c r="BG74" t="s">
        <v>94</v>
      </c>
      <c r="BH74" s="6">
        <v>0.5</v>
      </c>
      <c r="BI74" t="s">
        <v>94</v>
      </c>
      <c r="BJ74" t="s">
        <v>98</v>
      </c>
      <c r="BK74" t="s">
        <v>94</v>
      </c>
      <c r="BL74" s="6">
        <f t="shared" si="5"/>
        <v>10.048000000000002</v>
      </c>
      <c r="BM74" s="4" t="s">
        <v>95</v>
      </c>
    </row>
    <row r="75" spans="1:65" x14ac:dyDescent="0.25">
      <c r="L75">
        <v>87.8</v>
      </c>
      <c r="M75" t="s">
        <v>94</v>
      </c>
      <c r="N75">
        <v>8.5500000000000007</v>
      </c>
      <c r="O75" t="s">
        <v>94</v>
      </c>
      <c r="P75">
        <v>0.9</v>
      </c>
      <c r="Q75" t="s">
        <v>94</v>
      </c>
      <c r="R75" t="s">
        <v>98</v>
      </c>
      <c r="S75" t="s">
        <v>94</v>
      </c>
      <c r="T75">
        <f t="shared" si="4"/>
        <v>6.0405750000000014</v>
      </c>
      <c r="U75" s="4" t="s">
        <v>95</v>
      </c>
      <c r="W75" s="5">
        <v>64.8</v>
      </c>
      <c r="X75" t="s">
        <v>94</v>
      </c>
      <c r="Y75" s="6">
        <v>6.2</v>
      </c>
      <c r="Z75" t="s">
        <v>94</v>
      </c>
      <c r="AA75" s="6">
        <v>0.7</v>
      </c>
      <c r="AB75" t="s">
        <v>94</v>
      </c>
      <c r="AC75" t="s">
        <v>98</v>
      </c>
      <c r="AD75" t="s">
        <v>94</v>
      </c>
      <c r="AE75">
        <f t="shared" si="8"/>
        <v>3.4068999999999998</v>
      </c>
      <c r="AF75" s="4" t="s">
        <v>95</v>
      </c>
      <c r="AQ75" s="4"/>
      <c r="AS75" s="6">
        <v>79.900000000000006</v>
      </c>
      <c r="AT75" t="s">
        <v>94</v>
      </c>
      <c r="AU75" s="6">
        <v>2.9</v>
      </c>
      <c r="AV75" t="s">
        <v>94</v>
      </c>
      <c r="AW75" s="6">
        <v>0.4</v>
      </c>
      <c r="AX75" t="s">
        <v>94</v>
      </c>
      <c r="AY75" s="6" t="s">
        <v>98</v>
      </c>
      <c r="AZ75" t="s">
        <v>94</v>
      </c>
      <c r="BA75" s="6">
        <f t="shared" si="9"/>
        <v>0.91060000000000008</v>
      </c>
      <c r="BB75" s="4" t="s">
        <v>95</v>
      </c>
      <c r="BD75" s="6">
        <v>81.400000000000006</v>
      </c>
      <c r="BE75" t="s">
        <v>94</v>
      </c>
      <c r="BF75" s="6">
        <v>7.4</v>
      </c>
      <c r="BG75" t="s">
        <v>94</v>
      </c>
      <c r="BH75" s="6">
        <v>0.6</v>
      </c>
      <c r="BI75" t="s">
        <v>94</v>
      </c>
      <c r="BJ75" t="s">
        <v>98</v>
      </c>
      <c r="BK75" t="s">
        <v>94</v>
      </c>
      <c r="BL75" s="6">
        <f t="shared" si="5"/>
        <v>13.941599999999999</v>
      </c>
      <c r="BM75" s="4" t="s">
        <v>95</v>
      </c>
    </row>
    <row r="76" spans="1:65" x14ac:dyDescent="0.25">
      <c r="L76">
        <v>88.1</v>
      </c>
      <c r="M76" t="s">
        <v>94</v>
      </c>
      <c r="N76">
        <v>6.95</v>
      </c>
      <c r="O76" t="s">
        <v>94</v>
      </c>
      <c r="P76">
        <v>1</v>
      </c>
      <c r="Q76" t="s">
        <v>94</v>
      </c>
      <c r="R76" t="s">
        <v>98</v>
      </c>
      <c r="S76" t="s">
        <v>94</v>
      </c>
      <c r="T76">
        <f t="shared" si="4"/>
        <v>5.4557500000000001</v>
      </c>
      <c r="U76" s="4" t="s">
        <v>95</v>
      </c>
      <c r="W76" s="5">
        <v>65.2</v>
      </c>
      <c r="X76" t="s">
        <v>94</v>
      </c>
      <c r="Y76" s="6">
        <v>6</v>
      </c>
      <c r="Z76" t="s">
        <v>94</v>
      </c>
      <c r="AA76" s="6">
        <v>0.7</v>
      </c>
      <c r="AB76" t="s">
        <v>94</v>
      </c>
      <c r="AC76" t="s">
        <v>98</v>
      </c>
      <c r="AD76" t="s">
        <v>94</v>
      </c>
      <c r="AE76">
        <f t="shared" si="8"/>
        <v>3.2969999999999997</v>
      </c>
      <c r="AF76" s="4" t="s">
        <v>95</v>
      </c>
      <c r="AQ76" s="4"/>
      <c r="AS76" s="6">
        <v>80</v>
      </c>
      <c r="AT76" t="s">
        <v>94</v>
      </c>
      <c r="AU76" s="6">
        <v>3</v>
      </c>
      <c r="AV76" t="s">
        <v>94</v>
      </c>
      <c r="AW76" s="6">
        <v>0.4</v>
      </c>
      <c r="AX76" t="s">
        <v>94</v>
      </c>
      <c r="AY76" s="6" t="s">
        <v>98</v>
      </c>
      <c r="AZ76" t="s">
        <v>94</v>
      </c>
      <c r="BA76" s="6">
        <f t="shared" si="9"/>
        <v>0.94200000000000006</v>
      </c>
      <c r="BB76" s="4" t="s">
        <v>95</v>
      </c>
      <c r="BD76" s="6">
        <v>81.599999999999994</v>
      </c>
      <c r="BE76" t="s">
        <v>94</v>
      </c>
      <c r="BF76" s="6">
        <v>5.9</v>
      </c>
      <c r="BG76" t="s">
        <v>94</v>
      </c>
      <c r="BH76" s="6">
        <v>0.5</v>
      </c>
      <c r="BI76" t="s">
        <v>94</v>
      </c>
      <c r="BJ76" t="s">
        <v>98</v>
      </c>
      <c r="BK76" t="s">
        <v>94</v>
      </c>
      <c r="BL76" s="6">
        <f t="shared" si="5"/>
        <v>9.2630000000000017</v>
      </c>
      <c r="BM76" s="4" t="s">
        <v>95</v>
      </c>
    </row>
    <row r="77" spans="1:65" x14ac:dyDescent="0.25">
      <c r="L77">
        <v>88.6</v>
      </c>
      <c r="M77" t="s">
        <v>94</v>
      </c>
      <c r="N77">
        <v>8.1</v>
      </c>
      <c r="O77" t="s">
        <v>94</v>
      </c>
      <c r="P77">
        <v>0.9</v>
      </c>
      <c r="Q77" t="s">
        <v>94</v>
      </c>
      <c r="R77" t="s">
        <v>98</v>
      </c>
      <c r="S77" t="s">
        <v>94</v>
      </c>
      <c r="T77">
        <f t="shared" si="4"/>
        <v>5.7226500000000007</v>
      </c>
      <c r="U77" s="4" t="s">
        <v>95</v>
      </c>
      <c r="W77" s="5">
        <v>65.5</v>
      </c>
      <c r="X77" t="s">
        <v>94</v>
      </c>
      <c r="Y77" s="6">
        <v>6.4</v>
      </c>
      <c r="Z77" t="s">
        <v>94</v>
      </c>
      <c r="AA77" s="6">
        <v>0.7</v>
      </c>
      <c r="AB77" t="s">
        <v>94</v>
      </c>
      <c r="AC77" t="s">
        <v>98</v>
      </c>
      <c r="AD77" t="s">
        <v>94</v>
      </c>
      <c r="AE77">
        <f t="shared" si="8"/>
        <v>3.5168000000000004</v>
      </c>
      <c r="AF77" s="4" t="s">
        <v>95</v>
      </c>
      <c r="AQ77" s="4"/>
      <c r="AS77" s="6">
        <v>80.2</v>
      </c>
      <c r="AT77" t="s">
        <v>94</v>
      </c>
      <c r="AU77" s="6">
        <v>2.6</v>
      </c>
      <c r="AV77" t="s">
        <v>94</v>
      </c>
      <c r="AW77" s="6">
        <v>0.4</v>
      </c>
      <c r="AX77" t="s">
        <v>94</v>
      </c>
      <c r="AY77" s="6" t="s">
        <v>98</v>
      </c>
      <c r="AZ77" t="s">
        <v>94</v>
      </c>
      <c r="BA77" s="6">
        <f t="shared" si="9"/>
        <v>0.81640000000000024</v>
      </c>
      <c r="BB77" s="4" t="s">
        <v>95</v>
      </c>
      <c r="BD77" s="6">
        <v>82.2</v>
      </c>
      <c r="BE77" t="s">
        <v>94</v>
      </c>
      <c r="BF77" s="6">
        <v>6.9</v>
      </c>
      <c r="BG77" t="s">
        <v>94</v>
      </c>
      <c r="BH77" s="6">
        <v>0.6</v>
      </c>
      <c r="BI77" t="s">
        <v>94</v>
      </c>
      <c r="BJ77" t="s">
        <v>98</v>
      </c>
      <c r="BK77" t="s">
        <v>94</v>
      </c>
      <c r="BL77" s="6">
        <f t="shared" si="5"/>
        <v>12.999599999999999</v>
      </c>
      <c r="BM77" s="4" t="s">
        <v>95</v>
      </c>
    </row>
    <row r="78" spans="1:65" x14ac:dyDescent="0.25">
      <c r="L78">
        <v>89.1</v>
      </c>
      <c r="M78" t="s">
        <v>94</v>
      </c>
      <c r="N78">
        <v>7.8</v>
      </c>
      <c r="O78" t="s">
        <v>94</v>
      </c>
      <c r="P78">
        <v>0.85</v>
      </c>
      <c r="Q78" t="s">
        <v>94</v>
      </c>
      <c r="R78" t="s">
        <v>98</v>
      </c>
      <c r="S78" t="s">
        <v>94</v>
      </c>
      <c r="T78">
        <f t="shared" si="4"/>
        <v>5.2045500000000002</v>
      </c>
      <c r="U78" s="4" t="s">
        <v>95</v>
      </c>
      <c r="W78" s="5">
        <v>66.3</v>
      </c>
      <c r="X78" t="s">
        <v>94</v>
      </c>
      <c r="Y78" s="6">
        <v>5.4</v>
      </c>
      <c r="Z78" t="s">
        <v>94</v>
      </c>
      <c r="AA78" s="6">
        <v>0.75</v>
      </c>
      <c r="AB78" t="s">
        <v>94</v>
      </c>
      <c r="AC78" t="s">
        <v>98</v>
      </c>
      <c r="AD78" t="s">
        <v>94</v>
      </c>
      <c r="AE78">
        <f t="shared" si="8"/>
        <v>3.1792500000000006</v>
      </c>
      <c r="AF78" s="4" t="s">
        <v>95</v>
      </c>
      <c r="AQ78" s="4"/>
      <c r="AS78" s="6">
        <v>80.400000000000006</v>
      </c>
      <c r="AT78" t="s">
        <v>94</v>
      </c>
      <c r="AU78" s="6">
        <v>2.2000000000000002</v>
      </c>
      <c r="AV78" t="s">
        <v>94</v>
      </c>
      <c r="AW78" s="6">
        <v>0.3</v>
      </c>
      <c r="AX78" t="s">
        <v>94</v>
      </c>
      <c r="AY78" s="6" t="s">
        <v>98</v>
      </c>
      <c r="AZ78" t="s">
        <v>94</v>
      </c>
      <c r="BA78" s="6">
        <f t="shared" si="9"/>
        <v>0.51810000000000012</v>
      </c>
      <c r="BB78" s="4" t="s">
        <v>95</v>
      </c>
      <c r="BD78" s="6">
        <v>82.5</v>
      </c>
      <c r="BE78" t="s">
        <v>94</v>
      </c>
      <c r="BF78" s="6">
        <v>7.1</v>
      </c>
      <c r="BG78" t="s">
        <v>94</v>
      </c>
      <c r="BH78" s="6">
        <v>0.6</v>
      </c>
      <c r="BI78" t="s">
        <v>94</v>
      </c>
      <c r="BJ78" t="s">
        <v>98</v>
      </c>
      <c r="BK78" t="s">
        <v>94</v>
      </c>
      <c r="BL78" s="6">
        <f t="shared" si="5"/>
        <v>13.3764</v>
      </c>
      <c r="BM78" s="4" t="s">
        <v>95</v>
      </c>
    </row>
    <row r="79" spans="1:65" x14ac:dyDescent="0.25">
      <c r="L79">
        <v>89.75</v>
      </c>
      <c r="M79" t="s">
        <v>94</v>
      </c>
      <c r="N79">
        <v>8.5</v>
      </c>
      <c r="O79" t="s">
        <v>94</v>
      </c>
      <c r="P79">
        <v>0.9</v>
      </c>
      <c r="Q79" t="s">
        <v>94</v>
      </c>
      <c r="R79" t="s">
        <v>98</v>
      </c>
      <c r="S79" t="s">
        <v>94</v>
      </c>
      <c r="T79">
        <f t="shared" si="4"/>
        <v>6.0052500000000002</v>
      </c>
      <c r="U79" s="4" t="s">
        <v>95</v>
      </c>
      <c r="W79" s="5">
        <v>66.099999999999994</v>
      </c>
      <c r="X79" t="s">
        <v>94</v>
      </c>
      <c r="Y79" s="6">
        <v>4.5999999999999996</v>
      </c>
      <c r="Z79" t="s">
        <v>94</v>
      </c>
      <c r="AA79" s="6">
        <v>0.7</v>
      </c>
      <c r="AB79" t="s">
        <v>94</v>
      </c>
      <c r="AC79" t="s">
        <v>98</v>
      </c>
      <c r="AD79" t="s">
        <v>94</v>
      </c>
      <c r="AE79">
        <f t="shared" si="8"/>
        <v>2.5276999999999998</v>
      </c>
      <c r="AF79" s="4" t="s">
        <v>95</v>
      </c>
      <c r="AQ79" s="4"/>
      <c r="AS79" s="6">
        <v>80.7</v>
      </c>
      <c r="AT79" t="s">
        <v>94</v>
      </c>
      <c r="AU79" s="6">
        <v>1.8</v>
      </c>
      <c r="AV79" t="s">
        <v>94</v>
      </c>
      <c r="AW79" s="6">
        <v>0.3</v>
      </c>
      <c r="AX79" t="s">
        <v>94</v>
      </c>
      <c r="AY79" s="6" t="s">
        <v>98</v>
      </c>
      <c r="AZ79" t="s">
        <v>94</v>
      </c>
      <c r="BA79" s="6">
        <f t="shared" si="9"/>
        <v>0.4239</v>
      </c>
      <c r="BB79" s="4" t="s">
        <v>95</v>
      </c>
      <c r="BD79" s="6">
        <v>83.1</v>
      </c>
      <c r="BE79" t="s">
        <v>94</v>
      </c>
      <c r="BF79" s="6">
        <v>5.9</v>
      </c>
      <c r="BG79" t="s">
        <v>94</v>
      </c>
      <c r="BH79" s="6">
        <v>0.4</v>
      </c>
      <c r="BI79" t="s">
        <v>94</v>
      </c>
      <c r="BJ79" t="s">
        <v>98</v>
      </c>
      <c r="BK79" t="s">
        <v>94</v>
      </c>
      <c r="BL79" s="6">
        <f t="shared" si="5"/>
        <v>7.4104000000000019</v>
      </c>
      <c r="BM79" s="4" t="s">
        <v>95</v>
      </c>
    </row>
    <row r="80" spans="1:65" x14ac:dyDescent="0.25">
      <c r="L80">
        <v>90.4</v>
      </c>
      <c r="M80" t="s">
        <v>94</v>
      </c>
      <c r="N80">
        <v>7.9</v>
      </c>
      <c r="O80" t="s">
        <v>94</v>
      </c>
      <c r="P80">
        <v>0.8</v>
      </c>
      <c r="Q80" t="s">
        <v>94</v>
      </c>
      <c r="R80" t="s">
        <v>98</v>
      </c>
      <c r="S80" t="s">
        <v>94</v>
      </c>
      <c r="T80">
        <f t="shared" ref="T80:T100" si="10">3.14*(N80*P80)/4</f>
        <v>4.9612000000000007</v>
      </c>
      <c r="U80" s="4" t="s">
        <v>95</v>
      </c>
      <c r="W80" s="5">
        <v>66.7</v>
      </c>
      <c r="X80" t="s">
        <v>94</v>
      </c>
      <c r="Y80" s="6">
        <v>4.5999999999999996</v>
      </c>
      <c r="Z80" t="s">
        <v>94</v>
      </c>
      <c r="AA80" s="6">
        <v>0.7</v>
      </c>
      <c r="AB80" t="s">
        <v>94</v>
      </c>
      <c r="AC80" t="s">
        <v>98</v>
      </c>
      <c r="AD80" t="s">
        <v>94</v>
      </c>
      <c r="AE80">
        <f t="shared" si="8"/>
        <v>2.5276999999999998</v>
      </c>
      <c r="AF80" s="4" t="s">
        <v>95</v>
      </c>
      <c r="AQ80" s="4"/>
      <c r="AS80" s="6">
        <v>81.099999999999994</v>
      </c>
      <c r="AT80" t="s">
        <v>94</v>
      </c>
      <c r="AU80" s="6">
        <v>1.1000000000000001</v>
      </c>
      <c r="AV80" t="s">
        <v>94</v>
      </c>
      <c r="AW80" s="6">
        <v>0.2</v>
      </c>
      <c r="AX80" t="s">
        <v>94</v>
      </c>
      <c r="AY80" s="6" t="s">
        <v>98</v>
      </c>
      <c r="AZ80" t="s">
        <v>94</v>
      </c>
      <c r="BA80" s="6">
        <f t="shared" si="9"/>
        <v>0.17270000000000005</v>
      </c>
      <c r="BB80" s="4" t="s">
        <v>95</v>
      </c>
      <c r="BD80" s="6">
        <v>83.7</v>
      </c>
      <c r="BE80" t="s">
        <v>94</v>
      </c>
      <c r="BF80" s="6">
        <v>6.8</v>
      </c>
      <c r="BG80" t="s">
        <v>94</v>
      </c>
      <c r="BH80" s="6">
        <v>0.6</v>
      </c>
      <c r="BI80" t="s">
        <v>94</v>
      </c>
      <c r="BJ80" t="s">
        <v>98</v>
      </c>
      <c r="BK80" t="s">
        <v>94</v>
      </c>
      <c r="BL80" s="6">
        <f t="shared" si="5"/>
        <v>12.811199999999999</v>
      </c>
      <c r="BM80" s="4" t="s">
        <v>95</v>
      </c>
    </row>
    <row r="81" spans="12:65" x14ac:dyDescent="0.25">
      <c r="L81">
        <v>90.5</v>
      </c>
      <c r="M81" t="s">
        <v>94</v>
      </c>
      <c r="N81">
        <v>7.4</v>
      </c>
      <c r="O81" t="s">
        <v>94</v>
      </c>
      <c r="P81">
        <v>0.95</v>
      </c>
      <c r="Q81" t="s">
        <v>94</v>
      </c>
      <c r="R81" t="s">
        <v>98</v>
      </c>
      <c r="S81" t="s">
        <v>94</v>
      </c>
      <c r="T81">
        <f t="shared" si="10"/>
        <v>5.5185500000000003</v>
      </c>
      <c r="U81" s="4" t="s">
        <v>95</v>
      </c>
      <c r="W81" s="5">
        <v>67.2</v>
      </c>
      <c r="X81" t="s">
        <v>94</v>
      </c>
      <c r="Y81" s="6">
        <v>5.8</v>
      </c>
      <c r="Z81" t="s">
        <v>94</v>
      </c>
      <c r="AA81" s="6">
        <v>0.6</v>
      </c>
      <c r="AB81" t="s">
        <v>94</v>
      </c>
      <c r="AC81" t="s">
        <v>98</v>
      </c>
      <c r="AD81" t="s">
        <v>94</v>
      </c>
      <c r="AE81">
        <f t="shared" si="8"/>
        <v>2.7317999999999998</v>
      </c>
      <c r="AF81" s="4" t="s">
        <v>95</v>
      </c>
      <c r="AQ81" s="4"/>
      <c r="AS81" s="6">
        <v>81.099999999999994</v>
      </c>
      <c r="AT81" t="s">
        <v>94</v>
      </c>
      <c r="AU81" s="6">
        <v>1.6</v>
      </c>
      <c r="AV81" t="s">
        <v>94</v>
      </c>
      <c r="AW81" s="6">
        <v>0.2</v>
      </c>
      <c r="AX81" t="s">
        <v>94</v>
      </c>
      <c r="AY81" s="6" t="s">
        <v>98</v>
      </c>
      <c r="AZ81" t="s">
        <v>94</v>
      </c>
      <c r="BA81" s="6">
        <f t="shared" si="9"/>
        <v>0.25120000000000003</v>
      </c>
      <c r="BB81" s="4" t="s">
        <v>95</v>
      </c>
      <c r="BD81" s="6">
        <v>83.5</v>
      </c>
      <c r="BE81" t="s">
        <v>94</v>
      </c>
      <c r="BF81" s="6">
        <v>6.7</v>
      </c>
      <c r="BG81" t="s">
        <v>94</v>
      </c>
      <c r="BH81" s="6">
        <v>0.6</v>
      </c>
      <c r="BI81" t="s">
        <v>94</v>
      </c>
      <c r="BJ81" t="s">
        <v>98</v>
      </c>
      <c r="BK81" t="s">
        <v>94</v>
      </c>
      <c r="BL81" s="6">
        <f t="shared" ref="BL81:BL113" si="11">3.14*BF81*BH81</f>
        <v>12.6228</v>
      </c>
      <c r="BM81" s="4" t="s">
        <v>95</v>
      </c>
    </row>
    <row r="82" spans="12:65" x14ac:dyDescent="0.25">
      <c r="L82">
        <v>91</v>
      </c>
      <c r="M82" t="s">
        <v>94</v>
      </c>
      <c r="N82">
        <v>8.15</v>
      </c>
      <c r="O82" t="s">
        <v>94</v>
      </c>
      <c r="P82">
        <v>0.9</v>
      </c>
      <c r="Q82" t="s">
        <v>94</v>
      </c>
      <c r="R82" t="s">
        <v>98</v>
      </c>
      <c r="S82" t="s">
        <v>94</v>
      </c>
      <c r="T82">
        <f t="shared" si="10"/>
        <v>5.757975000000001</v>
      </c>
      <c r="U82" s="4" t="s">
        <v>95</v>
      </c>
      <c r="W82" s="5">
        <v>67.599999999999994</v>
      </c>
      <c r="X82" t="s">
        <v>94</v>
      </c>
      <c r="Y82" s="6">
        <v>5.0999999999999996</v>
      </c>
      <c r="Z82" t="s">
        <v>94</v>
      </c>
      <c r="AA82" s="6">
        <v>0.7</v>
      </c>
      <c r="AB82" t="s">
        <v>94</v>
      </c>
      <c r="AC82" t="s">
        <v>98</v>
      </c>
      <c r="AD82" t="s">
        <v>94</v>
      </c>
      <c r="AE82">
        <f t="shared" si="8"/>
        <v>2.8024499999999999</v>
      </c>
      <c r="AF82" s="4" t="s">
        <v>95</v>
      </c>
      <c r="AQ82" s="4"/>
      <c r="AS82" s="6">
        <v>80.599999999999994</v>
      </c>
      <c r="AT82" t="s">
        <v>94</v>
      </c>
      <c r="AU82" s="6">
        <v>2</v>
      </c>
      <c r="AV82" t="s">
        <v>94</v>
      </c>
      <c r="AW82" s="6">
        <v>0.2</v>
      </c>
      <c r="AX82" t="s">
        <v>94</v>
      </c>
      <c r="AY82" s="6" t="s">
        <v>98</v>
      </c>
      <c r="AZ82" t="s">
        <v>94</v>
      </c>
      <c r="BA82" s="6">
        <f t="shared" si="9"/>
        <v>0.31400000000000006</v>
      </c>
      <c r="BB82" s="4" t="s">
        <v>95</v>
      </c>
      <c r="BD82" s="6">
        <v>84.6</v>
      </c>
      <c r="BE82" t="s">
        <v>94</v>
      </c>
      <c r="BF82" s="6">
        <v>6.2</v>
      </c>
      <c r="BG82" t="s">
        <v>94</v>
      </c>
      <c r="BH82" s="6">
        <v>0.5</v>
      </c>
      <c r="BI82" t="s">
        <v>94</v>
      </c>
      <c r="BJ82" t="s">
        <v>98</v>
      </c>
      <c r="BK82" t="s">
        <v>94</v>
      </c>
      <c r="BL82" s="6">
        <f t="shared" si="11"/>
        <v>9.734</v>
      </c>
      <c r="BM82" s="4" t="s">
        <v>95</v>
      </c>
    </row>
    <row r="83" spans="12:65" x14ac:dyDescent="0.25">
      <c r="L83">
        <v>91.6</v>
      </c>
      <c r="M83" t="s">
        <v>94</v>
      </c>
      <c r="N83">
        <v>7.2</v>
      </c>
      <c r="O83" t="s">
        <v>94</v>
      </c>
      <c r="P83">
        <v>0.85</v>
      </c>
      <c r="Q83" t="s">
        <v>94</v>
      </c>
      <c r="R83" t="s">
        <v>98</v>
      </c>
      <c r="S83" t="s">
        <v>94</v>
      </c>
      <c r="T83">
        <f t="shared" si="10"/>
        <v>4.8042000000000007</v>
      </c>
      <c r="U83" s="4" t="s">
        <v>95</v>
      </c>
      <c r="W83" s="5">
        <v>68.099999999999994</v>
      </c>
      <c r="X83" t="s">
        <v>94</v>
      </c>
      <c r="Y83" s="6">
        <v>6.05</v>
      </c>
      <c r="Z83" t="s">
        <v>94</v>
      </c>
      <c r="AA83" s="6">
        <v>0.6</v>
      </c>
      <c r="AB83" t="s">
        <v>94</v>
      </c>
      <c r="AC83" t="s">
        <v>98</v>
      </c>
      <c r="AD83" t="s">
        <v>94</v>
      </c>
      <c r="AE83">
        <f t="shared" si="8"/>
        <v>2.8495499999999998</v>
      </c>
      <c r="AF83" s="4" t="s">
        <v>95</v>
      </c>
      <c r="AQ83" s="4"/>
      <c r="BB83" s="4"/>
      <c r="BD83" s="6">
        <v>84.4</v>
      </c>
      <c r="BE83" t="s">
        <v>94</v>
      </c>
      <c r="BF83" s="6">
        <v>6.2</v>
      </c>
      <c r="BG83" t="s">
        <v>94</v>
      </c>
      <c r="BH83" s="6">
        <v>0.5</v>
      </c>
      <c r="BI83" t="s">
        <v>94</v>
      </c>
      <c r="BJ83" t="s">
        <v>98</v>
      </c>
      <c r="BK83" t="s">
        <v>94</v>
      </c>
      <c r="BL83" s="6">
        <f t="shared" si="11"/>
        <v>9.734</v>
      </c>
      <c r="BM83" s="4" t="s">
        <v>95</v>
      </c>
    </row>
    <row r="84" spans="12:65" x14ac:dyDescent="0.25">
      <c r="L84">
        <v>92.2</v>
      </c>
      <c r="M84" t="s">
        <v>94</v>
      </c>
      <c r="N84">
        <v>7.1</v>
      </c>
      <c r="O84" t="s">
        <v>94</v>
      </c>
      <c r="P84">
        <v>0.9</v>
      </c>
      <c r="Q84" t="s">
        <v>94</v>
      </c>
      <c r="R84" t="s">
        <v>98</v>
      </c>
      <c r="S84" t="s">
        <v>94</v>
      </c>
      <c r="T84">
        <f t="shared" si="10"/>
        <v>5.0161499999999997</v>
      </c>
      <c r="U84" s="4" t="s">
        <v>95</v>
      </c>
      <c r="W84" s="5">
        <v>68.5</v>
      </c>
      <c r="X84" t="s">
        <v>94</v>
      </c>
      <c r="Y84" s="6">
        <v>4.5999999999999996</v>
      </c>
      <c r="Z84" t="s">
        <v>94</v>
      </c>
      <c r="AA84" s="6">
        <v>0.5</v>
      </c>
      <c r="AB84" t="s">
        <v>94</v>
      </c>
      <c r="AC84" t="s">
        <v>98</v>
      </c>
      <c r="AD84" t="s">
        <v>94</v>
      </c>
      <c r="AE84">
        <f t="shared" si="8"/>
        <v>1.8054999999999999</v>
      </c>
      <c r="AF84" s="4" t="s">
        <v>95</v>
      </c>
      <c r="AQ84" s="4"/>
      <c r="BB84" s="4"/>
      <c r="BD84" s="6">
        <v>85.2</v>
      </c>
      <c r="BE84" t="s">
        <v>94</v>
      </c>
      <c r="BF84" s="6">
        <v>6.8</v>
      </c>
      <c r="BG84" t="s">
        <v>94</v>
      </c>
      <c r="BH84" s="6">
        <v>0.6</v>
      </c>
      <c r="BI84" t="s">
        <v>94</v>
      </c>
      <c r="BJ84" t="s">
        <v>98</v>
      </c>
      <c r="BK84" t="s">
        <v>94</v>
      </c>
      <c r="BL84" s="6">
        <f t="shared" si="11"/>
        <v>12.811199999999999</v>
      </c>
      <c r="BM84" s="4" t="s">
        <v>95</v>
      </c>
    </row>
    <row r="85" spans="12:65" x14ac:dyDescent="0.25">
      <c r="L85">
        <v>92.9</v>
      </c>
      <c r="M85" t="s">
        <v>94</v>
      </c>
      <c r="N85">
        <v>7.3</v>
      </c>
      <c r="O85" t="s">
        <v>94</v>
      </c>
      <c r="P85">
        <v>0.9</v>
      </c>
      <c r="Q85" t="s">
        <v>94</v>
      </c>
      <c r="R85" t="s">
        <v>98</v>
      </c>
      <c r="S85" t="s">
        <v>94</v>
      </c>
      <c r="T85">
        <f t="shared" si="10"/>
        <v>5.1574500000000008</v>
      </c>
      <c r="U85" s="4" t="s">
        <v>95</v>
      </c>
      <c r="W85" s="5">
        <v>68.95</v>
      </c>
      <c r="X85" t="s">
        <v>94</v>
      </c>
      <c r="Y85" s="6">
        <v>5.05</v>
      </c>
      <c r="Z85" t="s">
        <v>94</v>
      </c>
      <c r="AA85" s="6">
        <v>0.7</v>
      </c>
      <c r="AB85" t="s">
        <v>94</v>
      </c>
      <c r="AC85" t="s">
        <v>98</v>
      </c>
      <c r="AD85" t="s">
        <v>94</v>
      </c>
      <c r="AE85">
        <f t="shared" si="8"/>
        <v>2.7749749999999995</v>
      </c>
      <c r="AF85" s="4" t="s">
        <v>95</v>
      </c>
      <c r="AQ85" s="4"/>
      <c r="BB85" s="4"/>
      <c r="BD85" s="6">
        <v>85.5</v>
      </c>
      <c r="BE85" t="s">
        <v>94</v>
      </c>
      <c r="BF85" s="6">
        <v>4.9000000000000004</v>
      </c>
      <c r="BG85" t="s">
        <v>94</v>
      </c>
      <c r="BH85" s="6">
        <v>0.7</v>
      </c>
      <c r="BI85" t="s">
        <v>94</v>
      </c>
      <c r="BJ85" t="s">
        <v>98</v>
      </c>
      <c r="BK85" t="s">
        <v>94</v>
      </c>
      <c r="BL85" s="6">
        <f t="shared" si="11"/>
        <v>10.770200000000001</v>
      </c>
      <c r="BM85" s="4" t="s">
        <v>95</v>
      </c>
    </row>
    <row r="86" spans="12:65" x14ac:dyDescent="0.25">
      <c r="L86">
        <v>93.2</v>
      </c>
      <c r="M86" t="s">
        <v>94</v>
      </c>
      <c r="N86">
        <v>6</v>
      </c>
      <c r="O86" t="s">
        <v>94</v>
      </c>
      <c r="P86">
        <v>0.65</v>
      </c>
      <c r="Q86" t="s">
        <v>94</v>
      </c>
      <c r="R86" t="s">
        <v>98</v>
      </c>
      <c r="S86" t="s">
        <v>94</v>
      </c>
      <c r="T86">
        <f t="shared" si="10"/>
        <v>3.0615000000000006</v>
      </c>
      <c r="U86" s="4" t="s">
        <v>95</v>
      </c>
      <c r="W86" s="5">
        <v>69.7</v>
      </c>
      <c r="X86" t="s">
        <v>94</v>
      </c>
      <c r="Y86" s="6">
        <v>2.8</v>
      </c>
      <c r="Z86" t="s">
        <v>94</v>
      </c>
      <c r="AA86" s="6">
        <v>0.4</v>
      </c>
      <c r="AB86" t="s">
        <v>94</v>
      </c>
      <c r="AC86" t="s">
        <v>98</v>
      </c>
      <c r="AD86" t="s">
        <v>94</v>
      </c>
      <c r="AE86">
        <f t="shared" si="8"/>
        <v>0.87919999999999998</v>
      </c>
      <c r="AF86" s="4" t="s">
        <v>95</v>
      </c>
      <c r="AQ86" s="4"/>
      <c r="BB86" s="4"/>
      <c r="BD86" s="6">
        <v>85.9</v>
      </c>
      <c r="BE86" t="s">
        <v>94</v>
      </c>
      <c r="BF86" s="6">
        <v>6</v>
      </c>
      <c r="BG86" t="s">
        <v>94</v>
      </c>
      <c r="BH86" s="6">
        <v>0.5</v>
      </c>
      <c r="BI86" t="s">
        <v>94</v>
      </c>
      <c r="BJ86" t="s">
        <v>98</v>
      </c>
      <c r="BK86" t="s">
        <v>94</v>
      </c>
      <c r="BL86" s="6">
        <f t="shared" si="11"/>
        <v>9.42</v>
      </c>
      <c r="BM86" s="4" t="s">
        <v>95</v>
      </c>
    </row>
    <row r="87" spans="12:65" x14ac:dyDescent="0.25">
      <c r="L87">
        <v>93</v>
      </c>
      <c r="M87" t="s">
        <v>94</v>
      </c>
      <c r="N87">
        <v>7.25</v>
      </c>
      <c r="O87" t="s">
        <v>94</v>
      </c>
      <c r="P87">
        <v>0.8</v>
      </c>
      <c r="Q87" t="s">
        <v>94</v>
      </c>
      <c r="R87" t="s">
        <v>98</v>
      </c>
      <c r="S87" t="s">
        <v>94</v>
      </c>
      <c r="T87">
        <f t="shared" si="10"/>
        <v>4.5530000000000008</v>
      </c>
      <c r="U87" s="4" t="s">
        <v>95</v>
      </c>
      <c r="W87" s="5">
        <v>69.900000000000006</v>
      </c>
      <c r="X87" t="s">
        <v>94</v>
      </c>
      <c r="Y87" s="6">
        <v>4.2</v>
      </c>
      <c r="Z87" t="s">
        <v>94</v>
      </c>
      <c r="AA87" s="6">
        <v>0.65</v>
      </c>
      <c r="AB87" t="s">
        <v>94</v>
      </c>
      <c r="AC87" t="s">
        <v>98</v>
      </c>
      <c r="AD87" t="s">
        <v>94</v>
      </c>
      <c r="AE87">
        <f t="shared" ref="AE87:AE103" si="12">3.14*Y87*AA87/4</f>
        <v>2.1430500000000001</v>
      </c>
      <c r="AF87" s="4" t="s">
        <v>95</v>
      </c>
      <c r="AQ87" s="4"/>
      <c r="BB87" s="4"/>
      <c r="BD87" s="6">
        <v>86.3</v>
      </c>
      <c r="BE87" t="s">
        <v>94</v>
      </c>
      <c r="BF87" s="6">
        <v>5.2</v>
      </c>
      <c r="BG87" t="s">
        <v>94</v>
      </c>
      <c r="BH87" s="6">
        <v>0.7</v>
      </c>
      <c r="BI87" t="s">
        <v>94</v>
      </c>
      <c r="BJ87" t="s">
        <v>98</v>
      </c>
      <c r="BK87" t="s">
        <v>94</v>
      </c>
      <c r="BL87" s="6">
        <f t="shared" si="11"/>
        <v>11.429600000000001</v>
      </c>
      <c r="BM87" s="4" t="s">
        <v>95</v>
      </c>
    </row>
    <row r="88" spans="12:65" x14ac:dyDescent="0.25">
      <c r="L88">
        <v>93.5</v>
      </c>
      <c r="M88" t="s">
        <v>94</v>
      </c>
      <c r="N88">
        <v>5.0999999999999996</v>
      </c>
      <c r="O88" t="s">
        <v>94</v>
      </c>
      <c r="P88">
        <v>0.65</v>
      </c>
      <c r="Q88" t="s">
        <v>94</v>
      </c>
      <c r="R88" t="s">
        <v>98</v>
      </c>
      <c r="S88" t="s">
        <v>94</v>
      </c>
      <c r="T88">
        <f t="shared" si="10"/>
        <v>2.6022750000000001</v>
      </c>
      <c r="U88" s="4" t="s">
        <v>95</v>
      </c>
      <c r="W88" s="5">
        <v>70.400000000000006</v>
      </c>
      <c r="X88" t="s">
        <v>94</v>
      </c>
      <c r="Y88" s="6">
        <v>5.65</v>
      </c>
      <c r="Z88" t="s">
        <v>94</v>
      </c>
      <c r="AA88" s="6">
        <v>0.7</v>
      </c>
      <c r="AB88" t="s">
        <v>94</v>
      </c>
      <c r="AC88" t="s">
        <v>98</v>
      </c>
      <c r="AD88" t="s">
        <v>94</v>
      </c>
      <c r="AE88">
        <f t="shared" si="12"/>
        <v>3.1046750000000003</v>
      </c>
      <c r="AF88" s="4" t="s">
        <v>95</v>
      </c>
      <c r="AQ88" s="4"/>
      <c r="BB88" s="4"/>
      <c r="BD88" s="6">
        <v>86.6</v>
      </c>
      <c r="BE88" t="s">
        <v>94</v>
      </c>
      <c r="BF88" s="6">
        <v>5.4</v>
      </c>
      <c r="BG88" t="s">
        <v>94</v>
      </c>
      <c r="BH88" s="6">
        <v>0.9</v>
      </c>
      <c r="BI88" t="s">
        <v>94</v>
      </c>
      <c r="BJ88" t="s">
        <v>98</v>
      </c>
      <c r="BK88" t="s">
        <v>94</v>
      </c>
      <c r="BL88" s="6">
        <f t="shared" si="11"/>
        <v>15.260400000000002</v>
      </c>
      <c r="BM88" s="4" t="s">
        <v>95</v>
      </c>
    </row>
    <row r="89" spans="12:65" x14ac:dyDescent="0.25">
      <c r="L89">
        <v>93.6</v>
      </c>
      <c r="M89" t="s">
        <v>94</v>
      </c>
      <c r="N89">
        <v>5.9</v>
      </c>
      <c r="O89" t="s">
        <v>94</v>
      </c>
      <c r="P89">
        <v>0.7</v>
      </c>
      <c r="Q89" t="s">
        <v>94</v>
      </c>
      <c r="R89" t="s">
        <v>98</v>
      </c>
      <c r="S89" t="s">
        <v>94</v>
      </c>
      <c r="T89">
        <f t="shared" si="10"/>
        <v>3.2420499999999999</v>
      </c>
      <c r="U89" s="4" t="s">
        <v>95</v>
      </c>
      <c r="W89" s="5">
        <v>70.900000000000006</v>
      </c>
      <c r="X89" t="s">
        <v>94</v>
      </c>
      <c r="Y89" s="6">
        <v>5.8</v>
      </c>
      <c r="Z89" t="s">
        <v>94</v>
      </c>
      <c r="AA89" s="6">
        <v>0.55000000000000004</v>
      </c>
      <c r="AB89" t="s">
        <v>94</v>
      </c>
      <c r="AC89" t="s">
        <v>98</v>
      </c>
      <c r="AD89" t="s">
        <v>94</v>
      </c>
      <c r="AE89">
        <f t="shared" si="12"/>
        <v>2.5041500000000001</v>
      </c>
      <c r="AF89" s="4" t="s">
        <v>95</v>
      </c>
      <c r="AQ89" s="4"/>
      <c r="BB89" s="4"/>
      <c r="BD89" s="6">
        <v>87.3</v>
      </c>
      <c r="BE89" t="s">
        <v>94</v>
      </c>
      <c r="BF89" s="6">
        <v>5.3</v>
      </c>
      <c r="BG89" t="s">
        <v>94</v>
      </c>
      <c r="BH89" s="6">
        <v>0.4</v>
      </c>
      <c r="BI89" t="s">
        <v>94</v>
      </c>
      <c r="BJ89" t="s">
        <v>98</v>
      </c>
      <c r="BK89" t="s">
        <v>94</v>
      </c>
      <c r="BL89" s="6">
        <f t="shared" si="11"/>
        <v>6.6568000000000005</v>
      </c>
      <c r="BM89" s="4" t="s">
        <v>95</v>
      </c>
    </row>
    <row r="90" spans="12:65" x14ac:dyDescent="0.25">
      <c r="L90">
        <v>94.1</v>
      </c>
      <c r="M90" t="s">
        <v>94</v>
      </c>
      <c r="N90">
        <v>6.1</v>
      </c>
      <c r="O90" t="s">
        <v>94</v>
      </c>
      <c r="P90">
        <v>0.6</v>
      </c>
      <c r="Q90" t="s">
        <v>94</v>
      </c>
      <c r="R90" t="s">
        <v>98</v>
      </c>
      <c r="S90" t="s">
        <v>94</v>
      </c>
      <c r="T90">
        <f t="shared" si="10"/>
        <v>2.8731</v>
      </c>
      <c r="U90" s="4" t="s">
        <v>95</v>
      </c>
      <c r="W90" s="5">
        <v>71.5</v>
      </c>
      <c r="X90" t="s">
        <v>94</v>
      </c>
      <c r="Y90" s="6">
        <v>4.8</v>
      </c>
      <c r="Z90" t="s">
        <v>94</v>
      </c>
      <c r="AA90" s="6">
        <v>0.6</v>
      </c>
      <c r="AB90" t="s">
        <v>94</v>
      </c>
      <c r="AC90" t="s">
        <v>98</v>
      </c>
      <c r="AD90" t="s">
        <v>94</v>
      </c>
      <c r="AE90">
        <f t="shared" si="12"/>
        <v>2.2607999999999997</v>
      </c>
      <c r="AF90" s="4" t="s">
        <v>95</v>
      </c>
      <c r="AQ90" s="4"/>
      <c r="BB90" s="4"/>
      <c r="BD90" s="6">
        <v>87.7</v>
      </c>
      <c r="BE90" t="s">
        <v>94</v>
      </c>
      <c r="BF90" s="6">
        <v>4.9000000000000004</v>
      </c>
      <c r="BG90" t="s">
        <v>94</v>
      </c>
      <c r="BH90" s="6">
        <v>0.5</v>
      </c>
      <c r="BI90" t="s">
        <v>94</v>
      </c>
      <c r="BJ90" t="s">
        <v>98</v>
      </c>
      <c r="BK90" t="s">
        <v>94</v>
      </c>
      <c r="BL90" s="6">
        <f t="shared" si="11"/>
        <v>7.6930000000000005</v>
      </c>
      <c r="BM90" s="4" t="s">
        <v>95</v>
      </c>
    </row>
    <row r="91" spans="12:65" x14ac:dyDescent="0.25">
      <c r="L91">
        <v>94.2</v>
      </c>
      <c r="M91" t="s">
        <v>94</v>
      </c>
      <c r="N91">
        <v>5.0999999999999996</v>
      </c>
      <c r="O91" t="s">
        <v>94</v>
      </c>
      <c r="P91">
        <v>0.7</v>
      </c>
      <c r="Q91" t="s">
        <v>94</v>
      </c>
      <c r="R91" t="s">
        <v>98</v>
      </c>
      <c r="S91" t="s">
        <v>94</v>
      </c>
      <c r="T91">
        <f t="shared" si="10"/>
        <v>2.8024499999999994</v>
      </c>
      <c r="U91" s="4" t="s">
        <v>95</v>
      </c>
      <c r="W91" s="5">
        <v>72.3</v>
      </c>
      <c r="X91" t="s">
        <v>94</v>
      </c>
      <c r="Y91" s="6">
        <v>5.5</v>
      </c>
      <c r="Z91" t="s">
        <v>94</v>
      </c>
      <c r="AA91" s="6">
        <v>0.6</v>
      </c>
      <c r="AB91" t="s">
        <v>94</v>
      </c>
      <c r="AC91" t="s">
        <v>98</v>
      </c>
      <c r="AD91" t="s">
        <v>94</v>
      </c>
      <c r="AE91">
        <f t="shared" si="12"/>
        <v>2.5905</v>
      </c>
      <c r="AF91" s="4" t="s">
        <v>95</v>
      </c>
      <c r="AQ91" s="4"/>
      <c r="BB91" s="4"/>
      <c r="BD91" s="6">
        <v>87.5</v>
      </c>
      <c r="BE91" t="s">
        <v>94</v>
      </c>
      <c r="BF91" s="6">
        <v>4.5</v>
      </c>
      <c r="BG91" t="s">
        <v>94</v>
      </c>
      <c r="BH91" s="6">
        <v>0.5</v>
      </c>
      <c r="BI91" t="s">
        <v>94</v>
      </c>
      <c r="BJ91" t="s">
        <v>98</v>
      </c>
      <c r="BK91" t="s">
        <v>94</v>
      </c>
      <c r="BL91" s="6">
        <f t="shared" si="11"/>
        <v>7.0650000000000004</v>
      </c>
      <c r="BM91" s="4" t="s">
        <v>95</v>
      </c>
    </row>
    <row r="92" spans="12:65" x14ac:dyDescent="0.25">
      <c r="L92">
        <v>94.5</v>
      </c>
      <c r="M92" t="s">
        <v>94</v>
      </c>
      <c r="N92">
        <v>5.6</v>
      </c>
      <c r="O92" t="s">
        <v>94</v>
      </c>
      <c r="P92">
        <v>0.5</v>
      </c>
      <c r="Q92" t="s">
        <v>94</v>
      </c>
      <c r="R92" t="s">
        <v>98</v>
      </c>
      <c r="S92" t="s">
        <v>94</v>
      </c>
      <c r="T92">
        <f t="shared" si="10"/>
        <v>2.198</v>
      </c>
      <c r="U92" s="4" t="s">
        <v>95</v>
      </c>
      <c r="W92" s="5">
        <v>72.599999999999994</v>
      </c>
      <c r="X92" t="s">
        <v>94</v>
      </c>
      <c r="Y92" s="6">
        <v>4.8</v>
      </c>
      <c r="Z92" t="s">
        <v>94</v>
      </c>
      <c r="AA92" s="6">
        <v>0.7</v>
      </c>
      <c r="AB92" t="s">
        <v>94</v>
      </c>
      <c r="AC92" t="s">
        <v>98</v>
      </c>
      <c r="AD92" t="s">
        <v>94</v>
      </c>
      <c r="AE92">
        <f t="shared" si="12"/>
        <v>2.6375999999999995</v>
      </c>
      <c r="AF92" s="4" t="s">
        <v>95</v>
      </c>
      <c r="AQ92" s="4"/>
      <c r="BB92" s="4"/>
      <c r="BD92" s="6">
        <v>88.5</v>
      </c>
      <c r="BE92" t="s">
        <v>94</v>
      </c>
      <c r="BF92" s="6">
        <v>3.9</v>
      </c>
      <c r="BG92" t="s">
        <v>94</v>
      </c>
      <c r="BH92" s="6">
        <v>0.6</v>
      </c>
      <c r="BI92" t="s">
        <v>94</v>
      </c>
      <c r="BJ92" t="s">
        <v>15</v>
      </c>
      <c r="BK92" t="s">
        <v>94</v>
      </c>
      <c r="BM92" s="4" t="s">
        <v>95</v>
      </c>
    </row>
    <row r="93" spans="12:65" x14ac:dyDescent="0.25">
      <c r="L93">
        <v>94.7</v>
      </c>
      <c r="M93" t="s">
        <v>94</v>
      </c>
      <c r="N93">
        <v>5.4</v>
      </c>
      <c r="O93" t="s">
        <v>94</v>
      </c>
      <c r="P93">
        <v>0.6</v>
      </c>
      <c r="Q93" t="s">
        <v>94</v>
      </c>
      <c r="R93" t="s">
        <v>98</v>
      </c>
      <c r="S93" t="s">
        <v>94</v>
      </c>
      <c r="T93">
        <f t="shared" si="10"/>
        <v>2.5434000000000001</v>
      </c>
      <c r="U93" s="4" t="s">
        <v>95</v>
      </c>
      <c r="W93" s="5">
        <v>73.2</v>
      </c>
      <c r="X93" t="s">
        <v>94</v>
      </c>
      <c r="Y93" s="6">
        <v>4.8</v>
      </c>
      <c r="Z93" t="s">
        <v>94</v>
      </c>
      <c r="AA93" s="6">
        <v>0.7</v>
      </c>
      <c r="AB93" t="s">
        <v>94</v>
      </c>
      <c r="AC93" t="s">
        <v>98</v>
      </c>
      <c r="AD93" t="s">
        <v>94</v>
      </c>
      <c r="AE93">
        <f t="shared" si="12"/>
        <v>2.6375999999999995</v>
      </c>
      <c r="AF93" s="4" t="s">
        <v>95</v>
      </c>
      <c r="AQ93" s="4"/>
      <c r="BB93" s="4"/>
      <c r="BD93" s="6">
        <v>88.7</v>
      </c>
      <c r="BE93" t="s">
        <v>94</v>
      </c>
      <c r="BF93" s="6">
        <v>4.5</v>
      </c>
      <c r="BG93" t="s">
        <v>94</v>
      </c>
      <c r="BH93" s="6">
        <v>0.4</v>
      </c>
      <c r="BI93" t="s">
        <v>94</v>
      </c>
      <c r="BJ93" t="s">
        <v>98</v>
      </c>
      <c r="BK93" t="s">
        <v>94</v>
      </c>
      <c r="BL93" s="6">
        <f t="shared" si="11"/>
        <v>5.652000000000001</v>
      </c>
      <c r="BM93" s="4" t="s">
        <v>95</v>
      </c>
    </row>
    <row r="94" spans="12:65" x14ac:dyDescent="0.25">
      <c r="L94">
        <v>95.1</v>
      </c>
      <c r="M94" t="s">
        <v>94</v>
      </c>
      <c r="N94">
        <v>5</v>
      </c>
      <c r="O94" t="s">
        <v>94</v>
      </c>
      <c r="P94">
        <v>0.5</v>
      </c>
      <c r="Q94" t="s">
        <v>94</v>
      </c>
      <c r="R94" t="s">
        <v>98</v>
      </c>
      <c r="S94" t="s">
        <v>94</v>
      </c>
      <c r="T94">
        <f t="shared" si="10"/>
        <v>1.9625000000000001</v>
      </c>
      <c r="U94" s="4" t="s">
        <v>95</v>
      </c>
      <c r="W94" s="5">
        <v>74</v>
      </c>
      <c r="X94" t="s">
        <v>94</v>
      </c>
      <c r="Y94" s="6">
        <v>5</v>
      </c>
      <c r="Z94" t="s">
        <v>94</v>
      </c>
      <c r="AA94" s="6">
        <v>0.5</v>
      </c>
      <c r="AB94" t="s">
        <v>94</v>
      </c>
      <c r="AC94" t="s">
        <v>98</v>
      </c>
      <c r="AD94" t="s">
        <v>94</v>
      </c>
      <c r="AE94">
        <f t="shared" si="12"/>
        <v>1.9625000000000001</v>
      </c>
      <c r="AF94" s="4" t="s">
        <v>95</v>
      </c>
      <c r="AQ94" s="4"/>
      <c r="BB94" s="4"/>
      <c r="BD94" s="6">
        <v>88.8</v>
      </c>
      <c r="BE94" t="s">
        <v>94</v>
      </c>
      <c r="BF94" s="6">
        <v>0.5</v>
      </c>
      <c r="BG94" t="s">
        <v>94</v>
      </c>
      <c r="BH94" s="6">
        <v>0.1</v>
      </c>
      <c r="BI94" t="s">
        <v>94</v>
      </c>
      <c r="BJ94" t="s">
        <v>98</v>
      </c>
      <c r="BK94" t="s">
        <v>94</v>
      </c>
      <c r="BL94" s="6">
        <f t="shared" si="11"/>
        <v>0.15700000000000003</v>
      </c>
      <c r="BM94" s="4" t="s">
        <v>95</v>
      </c>
    </row>
    <row r="95" spans="12:65" x14ac:dyDescent="0.25">
      <c r="L95">
        <v>95.4</v>
      </c>
      <c r="M95" t="s">
        <v>94</v>
      </c>
      <c r="N95">
        <v>4.5999999999999996</v>
      </c>
      <c r="O95" t="s">
        <v>94</v>
      </c>
      <c r="P95">
        <v>0.55000000000000004</v>
      </c>
      <c r="Q95" t="s">
        <v>94</v>
      </c>
      <c r="R95" t="s">
        <v>98</v>
      </c>
      <c r="S95" t="s">
        <v>94</v>
      </c>
      <c r="T95">
        <f t="shared" si="10"/>
        <v>1.9860499999999999</v>
      </c>
      <c r="U95" s="4" t="s">
        <v>95</v>
      </c>
      <c r="W95" s="5">
        <v>74.400000000000006</v>
      </c>
      <c r="X95" t="s">
        <v>94</v>
      </c>
      <c r="Y95" s="6">
        <v>4.9000000000000004</v>
      </c>
      <c r="Z95" t="s">
        <v>94</v>
      </c>
      <c r="AA95" s="6">
        <v>0.55000000000000004</v>
      </c>
      <c r="AB95" t="s">
        <v>94</v>
      </c>
      <c r="AC95" t="s">
        <v>98</v>
      </c>
      <c r="AD95" t="s">
        <v>94</v>
      </c>
      <c r="AE95">
        <f t="shared" si="12"/>
        <v>2.1155750000000002</v>
      </c>
      <c r="AF95" s="4" t="s">
        <v>95</v>
      </c>
      <c r="AQ95" s="4"/>
      <c r="BB95" s="4"/>
      <c r="BD95" s="6">
        <v>89.2</v>
      </c>
      <c r="BE95" t="s">
        <v>94</v>
      </c>
      <c r="BF95" s="6">
        <v>4.5</v>
      </c>
      <c r="BG95" t="s">
        <v>94</v>
      </c>
      <c r="BH95" s="6">
        <v>0.3</v>
      </c>
      <c r="BI95" t="s">
        <v>94</v>
      </c>
      <c r="BJ95" t="s">
        <v>98</v>
      </c>
      <c r="BK95" t="s">
        <v>94</v>
      </c>
      <c r="BL95" s="6">
        <f t="shared" si="11"/>
        <v>4.2389999999999999</v>
      </c>
      <c r="BM95" s="4" t="s">
        <v>95</v>
      </c>
    </row>
    <row r="96" spans="12:65" x14ac:dyDescent="0.25">
      <c r="L96">
        <v>95.7</v>
      </c>
      <c r="M96" t="s">
        <v>94</v>
      </c>
      <c r="N96">
        <v>4.5999999999999996</v>
      </c>
      <c r="O96" t="s">
        <v>94</v>
      </c>
      <c r="P96">
        <v>0.55000000000000004</v>
      </c>
      <c r="Q96" t="s">
        <v>94</v>
      </c>
      <c r="R96" t="s">
        <v>98</v>
      </c>
      <c r="S96" t="s">
        <v>94</v>
      </c>
      <c r="T96">
        <f t="shared" si="10"/>
        <v>1.9860499999999999</v>
      </c>
      <c r="U96" s="4" t="s">
        <v>95</v>
      </c>
      <c r="W96" s="5">
        <v>75.5</v>
      </c>
      <c r="X96" t="s">
        <v>94</v>
      </c>
      <c r="Y96" s="6">
        <v>4</v>
      </c>
      <c r="Z96" t="s">
        <v>94</v>
      </c>
      <c r="AA96" s="6">
        <v>0.6</v>
      </c>
      <c r="AB96" t="s">
        <v>94</v>
      </c>
      <c r="AC96" t="s">
        <v>98</v>
      </c>
      <c r="AD96" t="s">
        <v>94</v>
      </c>
      <c r="AE96">
        <f t="shared" si="12"/>
        <v>1.8839999999999999</v>
      </c>
      <c r="AF96" s="4" t="s">
        <v>95</v>
      </c>
      <c r="AQ96" s="4"/>
      <c r="BB96" s="4"/>
      <c r="BD96" s="6">
        <v>89.9</v>
      </c>
      <c r="BE96" t="s">
        <v>94</v>
      </c>
      <c r="BF96" s="6">
        <v>3.3</v>
      </c>
      <c r="BG96" t="s">
        <v>94</v>
      </c>
      <c r="BH96" s="6">
        <v>0.4</v>
      </c>
      <c r="BI96" t="s">
        <v>94</v>
      </c>
      <c r="BJ96" t="s">
        <v>98</v>
      </c>
      <c r="BK96" t="s">
        <v>94</v>
      </c>
      <c r="BL96" s="6">
        <f t="shared" si="11"/>
        <v>4.1448</v>
      </c>
      <c r="BM96" s="4" t="s">
        <v>95</v>
      </c>
    </row>
    <row r="97" spans="12:65" x14ac:dyDescent="0.25">
      <c r="L97">
        <v>95.7</v>
      </c>
      <c r="M97" t="s">
        <v>94</v>
      </c>
      <c r="N97">
        <v>4.5999999999999996</v>
      </c>
      <c r="O97" t="s">
        <v>94</v>
      </c>
      <c r="P97">
        <v>0.4</v>
      </c>
      <c r="Q97" t="s">
        <v>94</v>
      </c>
      <c r="R97" t="s">
        <v>98</v>
      </c>
      <c r="S97" t="s">
        <v>94</v>
      </c>
      <c r="T97">
        <f t="shared" si="10"/>
        <v>1.4443999999999999</v>
      </c>
      <c r="U97" s="4" t="s">
        <v>95</v>
      </c>
      <c r="W97" s="5">
        <v>75.400000000000006</v>
      </c>
      <c r="X97" t="s">
        <v>94</v>
      </c>
      <c r="Y97" s="6">
        <v>4.2</v>
      </c>
      <c r="Z97" t="s">
        <v>94</v>
      </c>
      <c r="AA97" s="6">
        <v>0.5</v>
      </c>
      <c r="AB97" t="s">
        <v>94</v>
      </c>
      <c r="AC97" t="s">
        <v>98</v>
      </c>
      <c r="AD97" t="s">
        <v>94</v>
      </c>
      <c r="AE97">
        <f t="shared" si="12"/>
        <v>1.6485000000000001</v>
      </c>
      <c r="AF97" s="4" t="s">
        <v>95</v>
      </c>
      <c r="AQ97" s="4"/>
      <c r="BB97" s="4"/>
      <c r="BD97" s="6">
        <v>90.2</v>
      </c>
      <c r="BE97" t="s">
        <v>94</v>
      </c>
      <c r="BF97" s="6">
        <v>4</v>
      </c>
      <c r="BG97" t="s">
        <v>94</v>
      </c>
      <c r="BH97" s="6">
        <v>0.3</v>
      </c>
      <c r="BI97" t="s">
        <v>94</v>
      </c>
      <c r="BJ97" t="s">
        <v>98</v>
      </c>
      <c r="BK97" t="s">
        <v>94</v>
      </c>
      <c r="BL97" s="6">
        <f t="shared" si="11"/>
        <v>3.7679999999999998</v>
      </c>
      <c r="BM97" s="4" t="s">
        <v>95</v>
      </c>
    </row>
    <row r="98" spans="12:65" x14ac:dyDescent="0.25">
      <c r="L98">
        <v>95.8</v>
      </c>
      <c r="M98" t="s">
        <v>94</v>
      </c>
      <c r="N98">
        <v>2.8</v>
      </c>
      <c r="O98" t="s">
        <v>94</v>
      </c>
      <c r="P98">
        <v>0.3</v>
      </c>
      <c r="Q98" t="s">
        <v>94</v>
      </c>
      <c r="R98" t="s">
        <v>98</v>
      </c>
      <c r="S98" t="s">
        <v>94</v>
      </c>
      <c r="T98">
        <f t="shared" si="10"/>
        <v>0.65939999999999999</v>
      </c>
      <c r="U98" s="4" t="s">
        <v>95</v>
      </c>
      <c r="W98" s="5">
        <v>75.900000000000006</v>
      </c>
      <c r="X98" t="s">
        <v>94</v>
      </c>
      <c r="Y98" s="6">
        <v>4.45</v>
      </c>
      <c r="Z98" t="s">
        <v>94</v>
      </c>
      <c r="AA98" s="6">
        <v>0.55000000000000004</v>
      </c>
      <c r="AB98" t="s">
        <v>94</v>
      </c>
      <c r="AC98" t="s">
        <v>98</v>
      </c>
      <c r="AD98" t="s">
        <v>94</v>
      </c>
      <c r="AE98">
        <f t="shared" si="12"/>
        <v>1.9212875000000003</v>
      </c>
      <c r="AF98" s="4" t="s">
        <v>95</v>
      </c>
      <c r="AQ98" s="4"/>
      <c r="BB98" s="4"/>
      <c r="BD98" s="6">
        <v>90.2</v>
      </c>
      <c r="BE98" t="s">
        <v>94</v>
      </c>
      <c r="BF98" s="6">
        <v>0.4</v>
      </c>
      <c r="BG98" t="s">
        <v>94</v>
      </c>
      <c r="BH98" s="6">
        <v>0.05</v>
      </c>
      <c r="BI98" t="s">
        <v>94</v>
      </c>
      <c r="BJ98" t="s">
        <v>98</v>
      </c>
      <c r="BK98" t="s">
        <v>94</v>
      </c>
      <c r="BL98" s="6">
        <f t="shared" si="11"/>
        <v>6.2800000000000009E-2</v>
      </c>
      <c r="BM98" s="4" t="s">
        <v>95</v>
      </c>
    </row>
    <row r="99" spans="12:65" x14ac:dyDescent="0.25">
      <c r="L99">
        <v>96.2</v>
      </c>
      <c r="M99" t="s">
        <v>94</v>
      </c>
      <c r="N99">
        <v>3.7</v>
      </c>
      <c r="O99" t="s">
        <v>94</v>
      </c>
      <c r="P99">
        <v>0.2</v>
      </c>
      <c r="Q99" t="s">
        <v>94</v>
      </c>
      <c r="R99" t="s">
        <v>98</v>
      </c>
      <c r="S99" t="s">
        <v>94</v>
      </c>
      <c r="T99">
        <f t="shared" si="10"/>
        <v>0.58090000000000008</v>
      </c>
      <c r="U99" s="4" t="s">
        <v>95</v>
      </c>
      <c r="W99" s="5">
        <v>76.7</v>
      </c>
      <c r="X99" t="s">
        <v>94</v>
      </c>
      <c r="Y99" s="6">
        <v>4</v>
      </c>
      <c r="Z99" t="s">
        <v>94</v>
      </c>
      <c r="AA99" s="6">
        <v>0.5</v>
      </c>
      <c r="AB99" t="s">
        <v>94</v>
      </c>
      <c r="AC99" t="s">
        <v>98</v>
      </c>
      <c r="AD99" t="s">
        <v>94</v>
      </c>
      <c r="AE99">
        <f t="shared" si="12"/>
        <v>1.57</v>
      </c>
      <c r="AF99" s="4" t="s">
        <v>95</v>
      </c>
      <c r="AQ99" s="4"/>
      <c r="BB99" s="4"/>
      <c r="BD99" s="6">
        <v>90.5</v>
      </c>
      <c r="BE99" t="s">
        <v>94</v>
      </c>
      <c r="BF99" s="6">
        <v>3.5</v>
      </c>
      <c r="BG99" t="s">
        <v>94</v>
      </c>
      <c r="BH99" s="6">
        <v>0.3</v>
      </c>
      <c r="BI99" t="s">
        <v>94</v>
      </c>
      <c r="BJ99" t="s">
        <v>98</v>
      </c>
      <c r="BK99" t="s">
        <v>94</v>
      </c>
      <c r="BL99" s="6">
        <f t="shared" si="11"/>
        <v>3.2970000000000002</v>
      </c>
      <c r="BM99" s="4" t="s">
        <v>95</v>
      </c>
    </row>
    <row r="100" spans="12:65" x14ac:dyDescent="0.25">
      <c r="L100">
        <v>96.4</v>
      </c>
      <c r="M100" t="s">
        <v>94</v>
      </c>
      <c r="N100">
        <v>3.8</v>
      </c>
      <c r="O100" t="s">
        <v>94</v>
      </c>
      <c r="P100">
        <v>0.4</v>
      </c>
      <c r="Q100" t="s">
        <v>94</v>
      </c>
      <c r="R100" t="s">
        <v>98</v>
      </c>
      <c r="S100" t="s">
        <v>94</v>
      </c>
      <c r="T100">
        <f t="shared" si="10"/>
        <v>1.1932</v>
      </c>
      <c r="U100" s="4" t="s">
        <v>95</v>
      </c>
      <c r="W100" s="5">
        <v>76.3</v>
      </c>
      <c r="X100" t="s">
        <v>94</v>
      </c>
      <c r="Y100" s="6">
        <v>4.2</v>
      </c>
      <c r="Z100" t="s">
        <v>94</v>
      </c>
      <c r="AA100" s="6">
        <v>0.7</v>
      </c>
      <c r="AB100" t="s">
        <v>94</v>
      </c>
      <c r="AC100" t="s">
        <v>98</v>
      </c>
      <c r="AD100" t="s">
        <v>94</v>
      </c>
      <c r="AE100">
        <f t="shared" si="12"/>
        <v>2.3079000000000001</v>
      </c>
      <c r="AF100" s="4" t="s">
        <v>95</v>
      </c>
      <c r="AQ100" s="4"/>
      <c r="BB100" s="4"/>
      <c r="BD100" s="6">
        <v>91</v>
      </c>
      <c r="BE100" t="s">
        <v>94</v>
      </c>
      <c r="BF100" s="6">
        <v>3.3</v>
      </c>
      <c r="BG100" t="s">
        <v>94</v>
      </c>
      <c r="BH100" s="6" t="s">
        <v>45</v>
      </c>
      <c r="BI100" t="s">
        <v>94</v>
      </c>
      <c r="BJ100" t="s">
        <v>15</v>
      </c>
      <c r="BK100" t="s">
        <v>94</v>
      </c>
      <c r="BM100" s="4" t="s">
        <v>95</v>
      </c>
    </row>
    <row r="101" spans="12:65" x14ac:dyDescent="0.25">
      <c r="W101" s="5">
        <v>77.5</v>
      </c>
      <c r="X101" t="s">
        <v>94</v>
      </c>
      <c r="Y101" s="6">
        <v>4.0999999999999996</v>
      </c>
      <c r="Z101" t="s">
        <v>94</v>
      </c>
      <c r="AA101" s="6">
        <v>0.5</v>
      </c>
      <c r="AB101" t="s">
        <v>94</v>
      </c>
      <c r="AC101" t="s">
        <v>98</v>
      </c>
      <c r="AD101" t="s">
        <v>94</v>
      </c>
      <c r="AE101">
        <f t="shared" si="12"/>
        <v>1.6092499999999998</v>
      </c>
      <c r="AF101" s="4" t="s">
        <v>95</v>
      </c>
      <c r="AQ101" s="4"/>
      <c r="BB101" s="4"/>
      <c r="BD101" s="6">
        <v>91.6</v>
      </c>
      <c r="BE101" t="s">
        <v>94</v>
      </c>
      <c r="BF101" s="6">
        <v>1.8</v>
      </c>
      <c r="BG101" t="s">
        <v>94</v>
      </c>
      <c r="BH101" s="6">
        <v>0.4</v>
      </c>
      <c r="BI101" t="s">
        <v>94</v>
      </c>
      <c r="BJ101" t="s">
        <v>15</v>
      </c>
      <c r="BK101" t="s">
        <v>94</v>
      </c>
      <c r="BM101" s="4" t="s">
        <v>95</v>
      </c>
    </row>
    <row r="102" spans="12:65" x14ac:dyDescent="0.25">
      <c r="W102" s="5">
        <v>77.55</v>
      </c>
      <c r="X102" t="s">
        <v>94</v>
      </c>
      <c r="Y102" s="6">
        <v>2.2999999999999998</v>
      </c>
      <c r="Z102" t="s">
        <v>94</v>
      </c>
      <c r="AA102" s="6">
        <v>0.5</v>
      </c>
      <c r="AB102" t="s">
        <v>94</v>
      </c>
      <c r="AC102" t="s">
        <v>98</v>
      </c>
      <c r="AD102" t="s">
        <v>94</v>
      </c>
      <c r="AE102">
        <f t="shared" si="12"/>
        <v>0.90274999999999994</v>
      </c>
      <c r="AF102" s="4" t="s">
        <v>95</v>
      </c>
      <c r="AQ102" s="4"/>
      <c r="BB102" s="4"/>
      <c r="BD102" s="6">
        <v>91.8</v>
      </c>
      <c r="BE102" t="s">
        <v>94</v>
      </c>
      <c r="BF102" s="6">
        <v>2.5</v>
      </c>
      <c r="BG102" t="s">
        <v>94</v>
      </c>
      <c r="BH102" s="6">
        <v>0.3</v>
      </c>
      <c r="BI102" t="s">
        <v>94</v>
      </c>
      <c r="BJ102" t="s">
        <v>98</v>
      </c>
      <c r="BK102" t="s">
        <v>94</v>
      </c>
      <c r="BL102" s="6">
        <f t="shared" si="11"/>
        <v>2.355</v>
      </c>
      <c r="BM102" s="4" t="s">
        <v>95</v>
      </c>
    </row>
    <row r="103" spans="12:65" x14ac:dyDescent="0.25">
      <c r="W103" s="5">
        <v>78</v>
      </c>
      <c r="X103" t="s">
        <v>94</v>
      </c>
      <c r="Y103" s="6">
        <v>4.0999999999999996</v>
      </c>
      <c r="Z103" t="s">
        <v>94</v>
      </c>
      <c r="AA103" s="6">
        <v>0.5</v>
      </c>
      <c r="AB103" t="s">
        <v>94</v>
      </c>
      <c r="AC103" t="s">
        <v>98</v>
      </c>
      <c r="AD103" t="s">
        <v>94</v>
      </c>
      <c r="AE103">
        <f t="shared" si="12"/>
        <v>1.6092499999999998</v>
      </c>
      <c r="AF103" s="4" t="s">
        <v>95</v>
      </c>
      <c r="AQ103" s="4"/>
      <c r="BB103" s="4"/>
      <c r="BD103" s="6">
        <v>92.8</v>
      </c>
      <c r="BE103" t="s">
        <v>94</v>
      </c>
      <c r="BF103" s="6">
        <v>1.1000000000000001</v>
      </c>
      <c r="BG103" t="s">
        <v>94</v>
      </c>
      <c r="BH103" s="6">
        <v>0.1</v>
      </c>
      <c r="BI103" t="s">
        <v>94</v>
      </c>
      <c r="BJ103" t="s">
        <v>98</v>
      </c>
      <c r="BK103" t="s">
        <v>94</v>
      </c>
      <c r="BL103" s="6">
        <f t="shared" si="11"/>
        <v>0.3454000000000001</v>
      </c>
      <c r="BM103" s="4" t="s">
        <v>95</v>
      </c>
    </row>
    <row r="104" spans="12:65" x14ac:dyDescent="0.25">
      <c r="W104" s="5">
        <v>78.7</v>
      </c>
      <c r="X104" t="s">
        <v>94</v>
      </c>
      <c r="Z104" t="s">
        <v>94</v>
      </c>
      <c r="AB104" t="s">
        <v>94</v>
      </c>
      <c r="AC104" t="s">
        <v>15</v>
      </c>
      <c r="AD104" t="s">
        <v>94</v>
      </c>
      <c r="AF104" s="4" t="s">
        <v>95</v>
      </c>
      <c r="AQ104" s="4"/>
      <c r="BB104" s="4"/>
      <c r="BD104" s="6">
        <v>92.2</v>
      </c>
      <c r="BE104" t="s">
        <v>94</v>
      </c>
      <c r="BF104" s="6">
        <v>2.4</v>
      </c>
      <c r="BG104" t="s">
        <v>94</v>
      </c>
      <c r="BH104" s="6">
        <v>0.2</v>
      </c>
      <c r="BI104" t="s">
        <v>94</v>
      </c>
      <c r="BJ104" t="s">
        <v>98</v>
      </c>
      <c r="BK104" t="s">
        <v>94</v>
      </c>
      <c r="BL104" s="6">
        <f t="shared" si="11"/>
        <v>1.5072000000000001</v>
      </c>
      <c r="BM104" s="4" t="s">
        <v>95</v>
      </c>
    </row>
    <row r="105" spans="12:65" x14ac:dyDescent="0.25">
      <c r="W105" s="5">
        <v>79</v>
      </c>
      <c r="X105" t="s">
        <v>94</v>
      </c>
      <c r="Y105" s="6">
        <v>3.7</v>
      </c>
      <c r="Z105" t="s">
        <v>94</v>
      </c>
      <c r="AA105" s="6">
        <v>0.4</v>
      </c>
      <c r="AB105" t="s">
        <v>94</v>
      </c>
      <c r="AC105" t="s">
        <v>98</v>
      </c>
      <c r="AD105" t="s">
        <v>94</v>
      </c>
      <c r="AE105">
        <f t="shared" ref="AE105:AE121" si="13">3.14*Y105*AA105/4</f>
        <v>1.1618000000000002</v>
      </c>
      <c r="AF105" s="4" t="s">
        <v>95</v>
      </c>
      <c r="AQ105" s="4"/>
      <c r="BB105" s="4"/>
      <c r="BD105" s="6">
        <v>93.5</v>
      </c>
      <c r="BE105" t="s">
        <v>94</v>
      </c>
      <c r="BF105" s="6">
        <v>2</v>
      </c>
      <c r="BG105" t="s">
        <v>94</v>
      </c>
      <c r="BH105" s="6">
        <v>0.2</v>
      </c>
      <c r="BI105" t="s">
        <v>94</v>
      </c>
      <c r="BJ105" t="s">
        <v>98</v>
      </c>
      <c r="BK105" t="s">
        <v>94</v>
      </c>
      <c r="BL105" s="6">
        <f t="shared" si="11"/>
        <v>1.2560000000000002</v>
      </c>
      <c r="BM105" s="4" t="s">
        <v>95</v>
      </c>
    </row>
    <row r="106" spans="12:65" x14ac:dyDescent="0.25">
      <c r="W106" s="5">
        <v>79.900000000000006</v>
      </c>
      <c r="X106" t="s">
        <v>94</v>
      </c>
      <c r="Y106" s="6">
        <v>2.2999999999999998</v>
      </c>
      <c r="Z106" t="s">
        <v>94</v>
      </c>
      <c r="AA106" s="6">
        <v>0.4</v>
      </c>
      <c r="AB106" t="s">
        <v>94</v>
      </c>
      <c r="AC106" t="s">
        <v>98</v>
      </c>
      <c r="AD106" t="s">
        <v>94</v>
      </c>
      <c r="AE106">
        <f t="shared" si="13"/>
        <v>0.72219999999999995</v>
      </c>
      <c r="AF106" s="4" t="s">
        <v>95</v>
      </c>
      <c r="AQ106" s="4"/>
      <c r="BB106" s="4"/>
      <c r="BD106" s="6">
        <v>93.1</v>
      </c>
      <c r="BE106" t="s">
        <v>94</v>
      </c>
      <c r="BF106" s="6">
        <v>2.2000000000000002</v>
      </c>
      <c r="BG106" t="s">
        <v>94</v>
      </c>
      <c r="BH106" s="6">
        <v>0.2</v>
      </c>
      <c r="BI106" t="s">
        <v>94</v>
      </c>
      <c r="BJ106" t="s">
        <v>98</v>
      </c>
      <c r="BK106" t="s">
        <v>94</v>
      </c>
      <c r="BL106" s="6">
        <f t="shared" si="11"/>
        <v>1.3816000000000004</v>
      </c>
      <c r="BM106" s="4" t="s">
        <v>95</v>
      </c>
    </row>
    <row r="107" spans="12:65" x14ac:dyDescent="0.25">
      <c r="W107" s="5">
        <v>79.599999999999994</v>
      </c>
      <c r="X107" t="s">
        <v>94</v>
      </c>
      <c r="Y107" s="6">
        <v>3.4</v>
      </c>
      <c r="Z107" t="s">
        <v>94</v>
      </c>
      <c r="AA107" s="6">
        <v>0.4</v>
      </c>
      <c r="AB107" t="s">
        <v>94</v>
      </c>
      <c r="AC107" t="s">
        <v>98</v>
      </c>
      <c r="AD107" t="s">
        <v>94</v>
      </c>
      <c r="AE107">
        <f t="shared" si="13"/>
        <v>1.0676000000000001</v>
      </c>
      <c r="AF107" s="4" t="s">
        <v>95</v>
      </c>
      <c r="AQ107" s="4"/>
      <c r="BB107" s="4"/>
      <c r="BD107" s="6">
        <v>93.8</v>
      </c>
      <c r="BE107" t="s">
        <v>94</v>
      </c>
      <c r="BF107" s="6">
        <v>1.9</v>
      </c>
      <c r="BG107" t="s">
        <v>94</v>
      </c>
      <c r="BH107" s="6">
        <v>0.2</v>
      </c>
      <c r="BI107" t="s">
        <v>94</v>
      </c>
      <c r="BJ107" t="s">
        <v>98</v>
      </c>
      <c r="BK107" t="s">
        <v>94</v>
      </c>
      <c r="BL107" s="6">
        <f t="shared" si="11"/>
        <v>1.1932</v>
      </c>
      <c r="BM107" s="4" t="s">
        <v>95</v>
      </c>
    </row>
    <row r="108" spans="12:65" x14ac:dyDescent="0.25">
      <c r="W108" s="5">
        <v>81</v>
      </c>
      <c r="X108" t="s">
        <v>94</v>
      </c>
      <c r="Y108" s="6">
        <v>3</v>
      </c>
      <c r="Z108" t="s">
        <v>94</v>
      </c>
      <c r="AA108" s="6">
        <v>0.4</v>
      </c>
      <c r="AB108" t="s">
        <v>94</v>
      </c>
      <c r="AC108" t="s">
        <v>98</v>
      </c>
      <c r="AD108" t="s">
        <v>94</v>
      </c>
      <c r="AE108">
        <f t="shared" si="13"/>
        <v>0.94200000000000006</v>
      </c>
      <c r="AF108" s="4" t="s">
        <v>95</v>
      </c>
      <c r="AQ108" s="4"/>
      <c r="BB108" s="4"/>
      <c r="BD108" s="6">
        <v>94</v>
      </c>
      <c r="BE108" t="s">
        <v>94</v>
      </c>
      <c r="BF108" s="6">
        <v>1.7</v>
      </c>
      <c r="BG108" t="s">
        <v>94</v>
      </c>
      <c r="BH108" s="6">
        <v>0.2</v>
      </c>
      <c r="BI108" t="s">
        <v>94</v>
      </c>
      <c r="BJ108" t="s">
        <v>98</v>
      </c>
      <c r="BK108" t="s">
        <v>94</v>
      </c>
      <c r="BL108" s="6">
        <f t="shared" si="11"/>
        <v>1.0676000000000001</v>
      </c>
      <c r="BM108" s="4" t="s">
        <v>95</v>
      </c>
    </row>
    <row r="109" spans="12:65" x14ac:dyDescent="0.25">
      <c r="W109" s="5">
        <v>81</v>
      </c>
      <c r="X109" t="s">
        <v>94</v>
      </c>
      <c r="Y109" s="6">
        <v>3.3</v>
      </c>
      <c r="Z109" t="s">
        <v>94</v>
      </c>
      <c r="AA109" s="6">
        <v>0.4</v>
      </c>
      <c r="AB109" t="s">
        <v>94</v>
      </c>
      <c r="AC109" t="s">
        <v>98</v>
      </c>
      <c r="AD109" t="s">
        <v>94</v>
      </c>
      <c r="AE109">
        <f t="shared" si="13"/>
        <v>1.0362</v>
      </c>
      <c r="AF109" s="4" t="s">
        <v>95</v>
      </c>
      <c r="AQ109" s="4"/>
      <c r="BB109" s="4"/>
      <c r="BD109" s="6">
        <v>94.6</v>
      </c>
      <c r="BE109" t="s">
        <v>94</v>
      </c>
      <c r="BF109" s="6">
        <v>1.5</v>
      </c>
      <c r="BG109" t="s">
        <v>94</v>
      </c>
      <c r="BH109" s="6">
        <v>0.2</v>
      </c>
      <c r="BI109" t="s">
        <v>94</v>
      </c>
      <c r="BJ109" t="s">
        <v>98</v>
      </c>
      <c r="BK109" t="s">
        <v>94</v>
      </c>
      <c r="BL109" s="6">
        <f t="shared" si="11"/>
        <v>0.94200000000000006</v>
      </c>
      <c r="BM109" s="4" t="s">
        <v>95</v>
      </c>
    </row>
    <row r="110" spans="12:65" x14ac:dyDescent="0.25">
      <c r="W110" s="5">
        <v>81.900000000000006</v>
      </c>
      <c r="X110" t="s">
        <v>94</v>
      </c>
      <c r="Y110" s="6">
        <v>2.4</v>
      </c>
      <c r="Z110" t="s">
        <v>94</v>
      </c>
      <c r="AA110" s="6">
        <v>0.4</v>
      </c>
      <c r="AB110" t="s">
        <v>94</v>
      </c>
      <c r="AC110" t="s">
        <v>98</v>
      </c>
      <c r="AD110" t="s">
        <v>94</v>
      </c>
      <c r="AE110">
        <f t="shared" si="13"/>
        <v>0.75360000000000005</v>
      </c>
      <c r="AF110" s="4" t="s">
        <v>95</v>
      </c>
      <c r="AQ110" s="4"/>
      <c r="BB110" s="4"/>
      <c r="BD110" s="6">
        <v>94.2</v>
      </c>
      <c r="BE110" t="s">
        <v>94</v>
      </c>
      <c r="BF110" s="6">
        <v>1.4</v>
      </c>
      <c r="BG110" t="s">
        <v>94</v>
      </c>
      <c r="BH110" s="6">
        <v>0.3</v>
      </c>
      <c r="BI110" t="s">
        <v>94</v>
      </c>
      <c r="BJ110" t="s">
        <v>98</v>
      </c>
      <c r="BK110" t="s">
        <v>94</v>
      </c>
      <c r="BL110" s="6">
        <f t="shared" si="11"/>
        <v>1.3188</v>
      </c>
      <c r="BM110" s="4" t="s">
        <v>95</v>
      </c>
    </row>
    <row r="111" spans="12:65" x14ac:dyDescent="0.25">
      <c r="W111" s="5">
        <v>81.900000000000006</v>
      </c>
      <c r="X111" t="s">
        <v>94</v>
      </c>
      <c r="Y111" s="6">
        <v>2.5</v>
      </c>
      <c r="Z111" t="s">
        <v>94</v>
      </c>
      <c r="AA111" s="6">
        <v>0.3</v>
      </c>
      <c r="AB111" t="s">
        <v>94</v>
      </c>
      <c r="AC111" t="s">
        <v>98</v>
      </c>
      <c r="AD111" t="s">
        <v>94</v>
      </c>
      <c r="AE111">
        <f t="shared" si="13"/>
        <v>0.58875</v>
      </c>
      <c r="AF111" s="4" t="s">
        <v>95</v>
      </c>
      <c r="AQ111" s="4"/>
      <c r="BB111" s="4"/>
      <c r="BD111" s="6">
        <v>94.9</v>
      </c>
      <c r="BE111" t="s">
        <v>94</v>
      </c>
      <c r="BF111" s="6">
        <v>1</v>
      </c>
      <c r="BG111" t="s">
        <v>94</v>
      </c>
      <c r="BH111" s="6">
        <v>0.2</v>
      </c>
      <c r="BI111" t="s">
        <v>94</v>
      </c>
      <c r="BJ111" t="s">
        <v>98</v>
      </c>
      <c r="BK111" t="s">
        <v>94</v>
      </c>
      <c r="BL111" s="6">
        <f t="shared" si="11"/>
        <v>0.62800000000000011</v>
      </c>
      <c r="BM111" s="4" t="s">
        <v>95</v>
      </c>
    </row>
    <row r="112" spans="12:65" x14ac:dyDescent="0.25">
      <c r="W112" s="5">
        <v>82.6</v>
      </c>
      <c r="X112" t="s">
        <v>94</v>
      </c>
      <c r="Y112" s="6">
        <v>2.8</v>
      </c>
      <c r="Z112" t="s">
        <v>94</v>
      </c>
      <c r="AA112" s="6">
        <v>0.5</v>
      </c>
      <c r="AB112" t="s">
        <v>94</v>
      </c>
      <c r="AC112" t="s">
        <v>98</v>
      </c>
      <c r="AD112" t="s">
        <v>94</v>
      </c>
      <c r="AE112">
        <f t="shared" si="13"/>
        <v>1.099</v>
      </c>
      <c r="AF112" s="4" t="s">
        <v>95</v>
      </c>
      <c r="AQ112" s="4"/>
      <c r="BB112" s="4"/>
      <c r="BD112" s="6">
        <v>94.6</v>
      </c>
      <c r="BE112" t="s">
        <v>94</v>
      </c>
      <c r="BF112" s="6">
        <v>1.3</v>
      </c>
      <c r="BG112" t="s">
        <v>94</v>
      </c>
      <c r="BH112" s="6">
        <v>0.2</v>
      </c>
      <c r="BI112" t="s">
        <v>94</v>
      </c>
      <c r="BJ112" t="s">
        <v>98</v>
      </c>
      <c r="BK112" t="s">
        <v>94</v>
      </c>
      <c r="BL112" s="6">
        <f t="shared" si="11"/>
        <v>0.81640000000000024</v>
      </c>
      <c r="BM112" s="4" t="s">
        <v>95</v>
      </c>
    </row>
    <row r="113" spans="23:65" x14ac:dyDescent="0.25">
      <c r="W113" s="5">
        <v>84.2</v>
      </c>
      <c r="X113" t="s">
        <v>94</v>
      </c>
      <c r="Y113" s="6">
        <v>2.4500000000000002</v>
      </c>
      <c r="Z113" t="s">
        <v>94</v>
      </c>
      <c r="AA113" s="6">
        <v>0.3</v>
      </c>
      <c r="AB113" t="s">
        <v>94</v>
      </c>
      <c r="AC113" t="s">
        <v>98</v>
      </c>
      <c r="AD113" t="s">
        <v>94</v>
      </c>
      <c r="AE113">
        <f t="shared" si="13"/>
        <v>0.57697500000000002</v>
      </c>
      <c r="AF113" s="4" t="s">
        <v>95</v>
      </c>
      <c r="AQ113" s="4"/>
      <c r="BB113" s="4"/>
      <c r="BD113" s="6">
        <v>95.3</v>
      </c>
      <c r="BE113" t="s">
        <v>94</v>
      </c>
      <c r="BF113" s="6">
        <v>1</v>
      </c>
      <c r="BG113" t="s">
        <v>94</v>
      </c>
      <c r="BH113" s="6">
        <v>0.2</v>
      </c>
      <c r="BI113" t="s">
        <v>94</v>
      </c>
      <c r="BJ113" t="s">
        <v>98</v>
      </c>
      <c r="BK113" t="s">
        <v>94</v>
      </c>
      <c r="BL113" s="6">
        <f t="shared" si="11"/>
        <v>0.62800000000000011</v>
      </c>
      <c r="BM113" s="4" t="s">
        <v>95</v>
      </c>
    </row>
    <row r="114" spans="23:65" x14ac:dyDescent="0.25">
      <c r="W114" s="5">
        <v>84.2</v>
      </c>
      <c r="X114" t="s">
        <v>94</v>
      </c>
      <c r="Y114" s="6">
        <v>2.35</v>
      </c>
      <c r="Z114" t="s">
        <v>94</v>
      </c>
      <c r="AA114" s="6">
        <v>0.4</v>
      </c>
      <c r="AB114" t="s">
        <v>94</v>
      </c>
      <c r="AC114" t="s">
        <v>98</v>
      </c>
      <c r="AD114" t="s">
        <v>94</v>
      </c>
      <c r="AE114">
        <f t="shared" si="13"/>
        <v>0.73790000000000011</v>
      </c>
      <c r="AF114" s="4" t="s">
        <v>95</v>
      </c>
      <c r="AQ114" s="4"/>
      <c r="BB114" s="4"/>
      <c r="BD114" s="6">
        <v>95</v>
      </c>
      <c r="BE114" t="s">
        <v>94</v>
      </c>
      <c r="BF114" s="6">
        <v>1.3</v>
      </c>
      <c r="BG114" t="s">
        <v>94</v>
      </c>
      <c r="BH114" s="6">
        <v>0.2</v>
      </c>
      <c r="BI114" t="s">
        <v>94</v>
      </c>
      <c r="BJ114" t="s">
        <v>98</v>
      </c>
      <c r="BK114" t="s">
        <v>94</v>
      </c>
      <c r="BL114" s="6">
        <f>3.14*BF114*BH114</f>
        <v>0.81640000000000024</v>
      </c>
      <c r="BM114" s="4" t="s">
        <v>95</v>
      </c>
    </row>
    <row r="115" spans="23:65" x14ac:dyDescent="0.25">
      <c r="W115" s="5">
        <v>84.5</v>
      </c>
      <c r="X115" t="s">
        <v>94</v>
      </c>
      <c r="Y115" s="6">
        <v>1.7</v>
      </c>
      <c r="Z115" t="s">
        <v>94</v>
      </c>
      <c r="AA115" s="6">
        <v>0.2</v>
      </c>
      <c r="AB115" t="s">
        <v>94</v>
      </c>
      <c r="AC115" t="s">
        <v>98</v>
      </c>
      <c r="AD115" t="s">
        <v>94</v>
      </c>
      <c r="AE115">
        <f t="shared" si="13"/>
        <v>0.26690000000000003</v>
      </c>
      <c r="AF115" s="4" t="s">
        <v>95</v>
      </c>
      <c r="AQ115" s="4"/>
      <c r="BB115" s="4"/>
      <c r="BM115" s="4"/>
    </row>
    <row r="116" spans="23:65" x14ac:dyDescent="0.25">
      <c r="W116" s="5">
        <v>85.7</v>
      </c>
      <c r="X116" t="s">
        <v>94</v>
      </c>
      <c r="Y116" s="6">
        <v>2</v>
      </c>
      <c r="Z116" t="s">
        <v>94</v>
      </c>
      <c r="AA116" s="6">
        <v>0.3</v>
      </c>
      <c r="AB116" t="s">
        <v>94</v>
      </c>
      <c r="AC116" t="s">
        <v>98</v>
      </c>
      <c r="AD116" t="s">
        <v>94</v>
      </c>
      <c r="AE116">
        <f t="shared" si="13"/>
        <v>0.47099999999999997</v>
      </c>
      <c r="AF116" s="4" t="s">
        <v>95</v>
      </c>
      <c r="AQ116" s="4"/>
      <c r="BB116" s="4"/>
      <c r="BM116" s="4"/>
    </row>
    <row r="117" spans="23:65" x14ac:dyDescent="0.25">
      <c r="W117" s="5">
        <v>84.9</v>
      </c>
      <c r="X117" t="s">
        <v>94</v>
      </c>
      <c r="Y117" s="6">
        <v>2.15</v>
      </c>
      <c r="Z117" t="s">
        <v>94</v>
      </c>
      <c r="AA117" s="6">
        <v>0.3</v>
      </c>
      <c r="AB117" t="s">
        <v>94</v>
      </c>
      <c r="AC117" t="s">
        <v>98</v>
      </c>
      <c r="AD117" t="s">
        <v>94</v>
      </c>
      <c r="AE117">
        <f t="shared" si="13"/>
        <v>0.50632500000000003</v>
      </c>
      <c r="AF117" s="4" t="s">
        <v>95</v>
      </c>
      <c r="AQ117" s="4"/>
      <c r="BB117" s="4"/>
      <c r="BM117" s="4"/>
    </row>
    <row r="118" spans="23:65" x14ac:dyDescent="0.25">
      <c r="W118" s="5">
        <v>86.6</v>
      </c>
      <c r="X118" t="s">
        <v>94</v>
      </c>
      <c r="Y118" s="6">
        <v>1.9</v>
      </c>
      <c r="Z118" t="s">
        <v>94</v>
      </c>
      <c r="AA118" s="6">
        <v>0.3</v>
      </c>
      <c r="AB118" t="s">
        <v>94</v>
      </c>
      <c r="AC118" t="s">
        <v>98</v>
      </c>
      <c r="AD118" t="s">
        <v>94</v>
      </c>
      <c r="AE118">
        <f t="shared" si="13"/>
        <v>0.44745000000000001</v>
      </c>
      <c r="AF118" s="4" t="s">
        <v>95</v>
      </c>
      <c r="AQ118" s="4"/>
      <c r="BB118" s="4"/>
      <c r="BM118" s="4"/>
    </row>
    <row r="119" spans="23:65" x14ac:dyDescent="0.25">
      <c r="W119" s="5">
        <v>86.2</v>
      </c>
      <c r="X119" t="s">
        <v>94</v>
      </c>
      <c r="Y119" s="6">
        <v>1.6</v>
      </c>
      <c r="Z119" t="s">
        <v>94</v>
      </c>
      <c r="AA119" s="6">
        <v>0.2</v>
      </c>
      <c r="AB119" t="s">
        <v>94</v>
      </c>
      <c r="AC119" t="s">
        <v>98</v>
      </c>
      <c r="AD119" t="s">
        <v>94</v>
      </c>
      <c r="AE119">
        <f t="shared" si="13"/>
        <v>0.25120000000000003</v>
      </c>
      <c r="AF119" s="4" t="s">
        <v>95</v>
      </c>
      <c r="AQ119" s="4"/>
      <c r="BB119" s="4"/>
      <c r="BM119" s="4"/>
    </row>
    <row r="120" spans="23:65" x14ac:dyDescent="0.25">
      <c r="W120" s="5">
        <v>86.9</v>
      </c>
      <c r="X120" t="s">
        <v>94</v>
      </c>
      <c r="Y120" s="6">
        <v>1.7</v>
      </c>
      <c r="Z120" t="s">
        <v>94</v>
      </c>
      <c r="AA120" s="6">
        <v>0.2</v>
      </c>
      <c r="AB120" t="s">
        <v>94</v>
      </c>
      <c r="AC120" t="s">
        <v>98</v>
      </c>
      <c r="AD120" t="s">
        <v>94</v>
      </c>
      <c r="AE120">
        <f t="shared" si="13"/>
        <v>0.26690000000000003</v>
      </c>
      <c r="AF120" s="4" t="s">
        <v>95</v>
      </c>
      <c r="AQ120" s="4"/>
      <c r="BB120" s="4"/>
      <c r="BM120" s="4"/>
    </row>
    <row r="121" spans="23:65" x14ac:dyDescent="0.25">
      <c r="W121" s="5">
        <v>88.4</v>
      </c>
      <c r="X121" t="s">
        <v>94</v>
      </c>
      <c r="Y121" s="6">
        <v>0.9</v>
      </c>
      <c r="Z121" t="s">
        <v>94</v>
      </c>
      <c r="AA121" s="6">
        <v>0.2</v>
      </c>
      <c r="AB121" t="s">
        <v>94</v>
      </c>
      <c r="AC121" t="s">
        <v>98</v>
      </c>
      <c r="AD121" t="s">
        <v>94</v>
      </c>
      <c r="AE121">
        <f t="shared" si="13"/>
        <v>0.14130000000000001</v>
      </c>
      <c r="AF121" s="4" t="s">
        <v>95</v>
      </c>
      <c r="AQ121" s="4"/>
    </row>
  </sheetData>
  <hyperlinks>
    <hyperlink ref="J2" r:id="rId1" xr:uid="{00000000-0004-0000-0900-000000000000}"/>
    <hyperlink ref="J4:J65" r:id="rId2" display="\\" xr:uid="{00000000-0004-0000-0900-000001000000}"/>
    <hyperlink ref="J3" r:id="rId3" xr:uid="{00000000-0004-0000-0900-000002000000}"/>
    <hyperlink ref="U2" r:id="rId4" xr:uid="{00000000-0004-0000-0900-000003000000}"/>
    <hyperlink ref="U3:U100" r:id="rId5" display="\\" xr:uid="{00000000-0004-0000-0900-000004000000}"/>
    <hyperlink ref="AF2" r:id="rId6" xr:uid="{00000000-0004-0000-0900-000005000000}"/>
    <hyperlink ref="AF3:AF100" r:id="rId7" display="\\" xr:uid="{00000000-0004-0000-0900-000006000000}"/>
    <hyperlink ref="AF101:AF121" r:id="rId8" display="\\" xr:uid="{00000000-0004-0000-0900-000007000000}"/>
    <hyperlink ref="AQ2" r:id="rId9" xr:uid="{00000000-0004-0000-0900-000008000000}"/>
    <hyperlink ref="AQ3:AQ100" r:id="rId10" display="\\" xr:uid="{00000000-0004-0000-0900-000009000000}"/>
    <hyperlink ref="BB2" r:id="rId11" xr:uid="{00000000-0004-0000-0900-00000A000000}"/>
    <hyperlink ref="BM2" r:id="rId12" xr:uid="{00000000-0004-0000-0900-00000B000000}"/>
  </hyperlinks>
  <pageMargins left="0.7" right="0.7" top="0.75" bottom="0.75" header="0.3" footer="0.3"/>
  <pageSetup orientation="portrait" r:id="rId1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115"/>
  <sheetViews>
    <sheetView workbookViewId="0">
      <selection activeCell="E113" sqref="A1:E113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6</v>
      </c>
    </row>
    <row r="2" spans="1:4" x14ac:dyDescent="0.25">
      <c r="A2">
        <v>1</v>
      </c>
      <c r="D2" t="s">
        <v>30</v>
      </c>
    </row>
    <row r="3" spans="1:4" x14ac:dyDescent="0.25">
      <c r="A3">
        <v>3.9</v>
      </c>
      <c r="D3" t="s">
        <v>4</v>
      </c>
    </row>
    <row r="4" spans="1:4" x14ac:dyDescent="0.25">
      <c r="A4">
        <v>7.4</v>
      </c>
      <c r="D4" t="s">
        <v>4</v>
      </c>
    </row>
    <row r="5" spans="1:4" x14ac:dyDescent="0.25">
      <c r="A5">
        <v>10.4</v>
      </c>
      <c r="D5" t="s">
        <v>4</v>
      </c>
    </row>
    <row r="6" spans="1:4" x14ac:dyDescent="0.25">
      <c r="A6">
        <v>14.6</v>
      </c>
      <c r="D6" t="s">
        <v>4</v>
      </c>
    </row>
    <row r="7" spans="1:4" x14ac:dyDescent="0.25">
      <c r="A7">
        <v>17.399999999999999</v>
      </c>
      <c r="D7" t="s">
        <v>4</v>
      </c>
    </row>
    <row r="8" spans="1:4" x14ac:dyDescent="0.25">
      <c r="A8">
        <v>23.4</v>
      </c>
      <c r="D8" t="s">
        <v>4</v>
      </c>
    </row>
    <row r="9" spans="1:4" x14ac:dyDescent="0.25">
      <c r="A9">
        <v>21.9</v>
      </c>
      <c r="D9" t="s">
        <v>4</v>
      </c>
    </row>
    <row r="10" spans="1:4" x14ac:dyDescent="0.25">
      <c r="A10">
        <v>25.1</v>
      </c>
      <c r="D10" t="s">
        <v>3</v>
      </c>
    </row>
    <row r="11" spans="1:4" x14ac:dyDescent="0.25">
      <c r="A11">
        <v>29.1</v>
      </c>
      <c r="D11" t="s">
        <v>3</v>
      </c>
    </row>
    <row r="12" spans="1:4" x14ac:dyDescent="0.25">
      <c r="A12">
        <v>27.6</v>
      </c>
      <c r="D12" t="s">
        <v>3</v>
      </c>
    </row>
    <row r="13" spans="1:4" x14ac:dyDescent="0.25">
      <c r="A13">
        <v>30.9</v>
      </c>
      <c r="D13" t="s">
        <v>3</v>
      </c>
    </row>
    <row r="14" spans="1:4" x14ac:dyDescent="0.25">
      <c r="A14">
        <v>32.799999999999997</v>
      </c>
      <c r="D14" t="s">
        <v>3</v>
      </c>
    </row>
    <row r="15" spans="1:4" x14ac:dyDescent="0.25">
      <c r="A15">
        <v>33.799999999999997</v>
      </c>
      <c r="D15" t="s">
        <v>4</v>
      </c>
    </row>
    <row r="16" spans="1:4" x14ac:dyDescent="0.25">
      <c r="A16">
        <v>35.200000000000003</v>
      </c>
      <c r="B16" t="s">
        <v>37</v>
      </c>
      <c r="C16">
        <v>0.6</v>
      </c>
      <c r="D16" t="s">
        <v>16</v>
      </c>
    </row>
    <row r="17" spans="1:4" x14ac:dyDescent="0.25">
      <c r="A17">
        <v>39.1</v>
      </c>
      <c r="B17" t="s">
        <v>38</v>
      </c>
      <c r="C17">
        <v>0.5</v>
      </c>
      <c r="D17" t="s">
        <v>16</v>
      </c>
    </row>
    <row r="18" spans="1:4" x14ac:dyDescent="0.25">
      <c r="A18">
        <v>38.200000000000003</v>
      </c>
      <c r="D18" t="s">
        <v>3</v>
      </c>
    </row>
    <row r="19" spans="1:4" x14ac:dyDescent="0.25">
      <c r="A19">
        <v>40.299999999999997</v>
      </c>
      <c r="D19" t="s">
        <v>4</v>
      </c>
    </row>
    <row r="20" spans="1:4" x14ac:dyDescent="0.25">
      <c r="A20">
        <v>42.9</v>
      </c>
      <c r="D20" t="s">
        <v>4</v>
      </c>
    </row>
    <row r="21" spans="1:4" x14ac:dyDescent="0.25">
      <c r="A21">
        <v>44</v>
      </c>
      <c r="B21">
        <v>8</v>
      </c>
      <c r="C21">
        <v>1</v>
      </c>
    </row>
    <row r="22" spans="1:4" x14ac:dyDescent="0.25">
      <c r="A22">
        <v>44.7</v>
      </c>
      <c r="B22">
        <v>8.6999999999999993</v>
      </c>
      <c r="C22">
        <v>0.8</v>
      </c>
    </row>
    <row r="23" spans="1:4" x14ac:dyDescent="0.25">
      <c r="A23">
        <v>45.8</v>
      </c>
      <c r="B23">
        <v>8.8000000000000007</v>
      </c>
      <c r="C23">
        <v>0.5</v>
      </c>
    </row>
    <row r="24" spans="1:4" x14ac:dyDescent="0.25">
      <c r="A24">
        <v>47.4</v>
      </c>
      <c r="B24">
        <v>8.6</v>
      </c>
      <c r="C24">
        <v>0.7</v>
      </c>
    </row>
    <row r="25" spans="1:4" x14ac:dyDescent="0.25">
      <c r="A25">
        <v>48.7</v>
      </c>
      <c r="B25">
        <v>8.3000000000000007</v>
      </c>
      <c r="C25">
        <v>0.5</v>
      </c>
    </row>
    <row r="26" spans="1:4" x14ac:dyDescent="0.25">
      <c r="A26">
        <v>50.1</v>
      </c>
      <c r="B26">
        <v>5.9</v>
      </c>
      <c r="C26">
        <v>0.7</v>
      </c>
      <c r="D26" t="s">
        <v>16</v>
      </c>
    </row>
    <row r="27" spans="1:4" x14ac:dyDescent="0.25">
      <c r="A27">
        <v>51.4</v>
      </c>
      <c r="B27">
        <v>8.8000000000000007</v>
      </c>
      <c r="C27">
        <v>5.5</v>
      </c>
    </row>
    <row r="28" spans="1:4" x14ac:dyDescent="0.25">
      <c r="A28">
        <v>51.9</v>
      </c>
      <c r="B28">
        <v>8.1</v>
      </c>
      <c r="C28">
        <v>0.6</v>
      </c>
    </row>
    <row r="29" spans="1:4" x14ac:dyDescent="0.25">
      <c r="A29">
        <v>52.7</v>
      </c>
      <c r="B29">
        <v>8.1999999999999993</v>
      </c>
      <c r="C29">
        <v>0.6</v>
      </c>
    </row>
    <row r="30" spans="1:4" x14ac:dyDescent="0.25">
      <c r="A30">
        <v>54</v>
      </c>
      <c r="B30">
        <v>7.9</v>
      </c>
      <c r="C30">
        <v>0.7</v>
      </c>
    </row>
    <row r="31" spans="1:4" x14ac:dyDescent="0.25">
      <c r="A31">
        <v>53.2</v>
      </c>
      <c r="B31">
        <v>8</v>
      </c>
      <c r="C31">
        <v>0.5</v>
      </c>
    </row>
    <row r="32" spans="1:4" x14ac:dyDescent="0.25">
      <c r="A32">
        <v>55</v>
      </c>
      <c r="B32" t="s">
        <v>39</v>
      </c>
      <c r="C32">
        <v>0.3</v>
      </c>
      <c r="D32" t="s">
        <v>16</v>
      </c>
    </row>
    <row r="33" spans="1:4" x14ac:dyDescent="0.25">
      <c r="A33">
        <v>55.6</v>
      </c>
      <c r="B33">
        <v>8.4</v>
      </c>
      <c r="C33">
        <v>0.8</v>
      </c>
    </row>
    <row r="34" spans="1:4" x14ac:dyDescent="0.25">
      <c r="A34">
        <v>56.5</v>
      </c>
      <c r="B34">
        <v>9.1</v>
      </c>
      <c r="C34">
        <v>0.7</v>
      </c>
    </row>
    <row r="35" spans="1:4" x14ac:dyDescent="0.25">
      <c r="A35">
        <v>57.2</v>
      </c>
      <c r="B35">
        <v>8</v>
      </c>
      <c r="C35">
        <v>0.5</v>
      </c>
    </row>
    <row r="36" spans="1:4" x14ac:dyDescent="0.25">
      <c r="A36">
        <v>57.9</v>
      </c>
      <c r="B36" t="s">
        <v>37</v>
      </c>
      <c r="C36">
        <v>0.7</v>
      </c>
      <c r="D36" t="s">
        <v>16</v>
      </c>
    </row>
    <row r="37" spans="1:4" x14ac:dyDescent="0.25">
      <c r="A37">
        <v>58.5</v>
      </c>
      <c r="B37">
        <v>9.4</v>
      </c>
      <c r="C37">
        <v>1</v>
      </c>
    </row>
    <row r="38" spans="1:4" x14ac:dyDescent="0.25">
      <c r="A38">
        <v>59.1</v>
      </c>
      <c r="B38" t="s">
        <v>40</v>
      </c>
      <c r="C38">
        <v>0.5</v>
      </c>
      <c r="D38" t="s">
        <v>16</v>
      </c>
    </row>
    <row r="39" spans="1:4" x14ac:dyDescent="0.25">
      <c r="A39">
        <v>59.6</v>
      </c>
      <c r="B39">
        <v>9.1999999999999993</v>
      </c>
      <c r="C39">
        <v>0.6</v>
      </c>
    </row>
    <row r="40" spans="1:4" x14ac:dyDescent="0.25">
      <c r="A40">
        <v>60.4</v>
      </c>
      <c r="B40">
        <v>9.5</v>
      </c>
      <c r="C40">
        <v>0.5</v>
      </c>
    </row>
    <row r="41" spans="1:4" x14ac:dyDescent="0.25">
      <c r="A41">
        <v>61.8</v>
      </c>
      <c r="B41">
        <v>9.5</v>
      </c>
      <c r="C41">
        <v>0.6</v>
      </c>
    </row>
    <row r="42" spans="1:4" x14ac:dyDescent="0.25">
      <c r="A42">
        <v>62.5</v>
      </c>
      <c r="B42">
        <v>8.9</v>
      </c>
      <c r="C42">
        <v>0.7</v>
      </c>
    </row>
    <row r="43" spans="1:4" x14ac:dyDescent="0.25">
      <c r="A43">
        <v>61.4</v>
      </c>
      <c r="B43">
        <v>9.1999999999999993</v>
      </c>
      <c r="C43">
        <v>0.8</v>
      </c>
    </row>
    <row r="44" spans="1:4" x14ac:dyDescent="0.25">
      <c r="A44">
        <v>63.2</v>
      </c>
      <c r="B44">
        <v>7.5</v>
      </c>
      <c r="C44">
        <v>0.9</v>
      </c>
    </row>
    <row r="45" spans="1:4" x14ac:dyDescent="0.25">
      <c r="A45">
        <v>64</v>
      </c>
      <c r="B45" t="s">
        <v>41</v>
      </c>
      <c r="C45">
        <v>0.7</v>
      </c>
      <c r="D45" t="s">
        <v>16</v>
      </c>
    </row>
    <row r="46" spans="1:4" x14ac:dyDescent="0.25">
      <c r="A46">
        <v>65.599999999999994</v>
      </c>
      <c r="B46">
        <v>8.1999999999999993</v>
      </c>
      <c r="C46">
        <v>0.7</v>
      </c>
    </row>
    <row r="47" spans="1:4" x14ac:dyDescent="0.25">
      <c r="A47">
        <v>66.099999999999994</v>
      </c>
      <c r="B47">
        <v>8.8000000000000007</v>
      </c>
      <c r="C47">
        <v>0.9</v>
      </c>
    </row>
    <row r="48" spans="1:4" x14ac:dyDescent="0.25">
      <c r="A48">
        <v>66.7</v>
      </c>
      <c r="B48">
        <f>2.6+1.7</f>
        <v>4.3</v>
      </c>
      <c r="C48">
        <v>0.8</v>
      </c>
      <c r="D48" t="s">
        <v>42</v>
      </c>
    </row>
    <row r="49" spans="1:4" x14ac:dyDescent="0.25">
      <c r="A49">
        <v>67.3</v>
      </c>
      <c r="B49">
        <v>8.3000000000000007</v>
      </c>
      <c r="C49">
        <v>0.7</v>
      </c>
    </row>
    <row r="50" spans="1:4" x14ac:dyDescent="0.25">
      <c r="A50">
        <v>68.599999999999994</v>
      </c>
      <c r="B50">
        <v>7.6</v>
      </c>
      <c r="C50">
        <v>0.8</v>
      </c>
    </row>
    <row r="51" spans="1:4" x14ac:dyDescent="0.25">
      <c r="A51">
        <v>68.5</v>
      </c>
      <c r="B51">
        <f>7.1+1.2</f>
        <v>8.2999999999999989</v>
      </c>
      <c r="C51">
        <v>0.6</v>
      </c>
      <c r="D51" t="s">
        <v>43</v>
      </c>
    </row>
    <row r="52" spans="1:4" x14ac:dyDescent="0.25">
      <c r="A52">
        <v>69.400000000000006</v>
      </c>
      <c r="B52">
        <v>8.4</v>
      </c>
      <c r="C52">
        <v>0.7</v>
      </c>
    </row>
    <row r="53" spans="1:4" x14ac:dyDescent="0.25">
      <c r="A53">
        <v>70.7</v>
      </c>
      <c r="B53">
        <f>5.5+2</f>
        <v>7.5</v>
      </c>
      <c r="C53">
        <v>0.7</v>
      </c>
      <c r="D53" t="s">
        <v>43</v>
      </c>
    </row>
    <row r="54" spans="1:4" x14ac:dyDescent="0.25">
      <c r="A54">
        <v>71.3</v>
      </c>
      <c r="B54">
        <v>8</v>
      </c>
      <c r="C54">
        <v>0.8</v>
      </c>
    </row>
    <row r="55" spans="1:4" x14ac:dyDescent="0.25">
      <c r="A55">
        <v>70.099999999999994</v>
      </c>
      <c r="B55">
        <v>8.3000000000000007</v>
      </c>
      <c r="C55">
        <v>0.8</v>
      </c>
    </row>
    <row r="56" spans="1:4" x14ac:dyDescent="0.25">
      <c r="A56">
        <v>72.099999999999994</v>
      </c>
      <c r="B56">
        <v>7.8</v>
      </c>
      <c r="C56">
        <v>0.5</v>
      </c>
    </row>
    <row r="57" spans="1:4" x14ac:dyDescent="0.25">
      <c r="A57">
        <v>72.599999999999994</v>
      </c>
      <c r="B57">
        <v>7.2</v>
      </c>
      <c r="C57">
        <v>0.5</v>
      </c>
    </row>
    <row r="58" spans="1:4" x14ac:dyDescent="0.25">
      <c r="A58">
        <v>73.3</v>
      </c>
      <c r="B58">
        <v>7.4</v>
      </c>
      <c r="C58">
        <v>0.7</v>
      </c>
    </row>
    <row r="59" spans="1:4" x14ac:dyDescent="0.25">
      <c r="A59">
        <v>74.099999999999994</v>
      </c>
      <c r="B59">
        <v>7.4</v>
      </c>
      <c r="C59">
        <v>0.6</v>
      </c>
    </row>
    <row r="60" spans="1:4" x14ac:dyDescent="0.25">
      <c r="A60">
        <v>75</v>
      </c>
      <c r="B60">
        <v>6.5</v>
      </c>
      <c r="C60">
        <v>0.6</v>
      </c>
    </row>
    <row r="61" spans="1:4" x14ac:dyDescent="0.25">
      <c r="A61">
        <v>75.3</v>
      </c>
      <c r="B61">
        <f>2.7+5.5</f>
        <v>8.1999999999999993</v>
      </c>
      <c r="C61">
        <v>0.6</v>
      </c>
      <c r="D61" t="s">
        <v>43</v>
      </c>
    </row>
    <row r="62" spans="1:4" x14ac:dyDescent="0.25">
      <c r="A62">
        <v>76.3</v>
      </c>
      <c r="B62">
        <v>7.3</v>
      </c>
      <c r="C62">
        <v>0.5</v>
      </c>
    </row>
    <row r="63" spans="1:4" x14ac:dyDescent="0.25">
      <c r="A63">
        <v>75.7</v>
      </c>
      <c r="B63">
        <v>7.5</v>
      </c>
      <c r="C63">
        <v>0.7</v>
      </c>
    </row>
    <row r="64" spans="1:4" x14ac:dyDescent="0.25">
      <c r="A64">
        <v>76.599999999999994</v>
      </c>
      <c r="B64">
        <f>5.2+2.7</f>
        <v>7.9</v>
      </c>
      <c r="C64">
        <v>0.6</v>
      </c>
      <c r="D64" t="s">
        <v>43</v>
      </c>
    </row>
    <row r="65" spans="1:4" x14ac:dyDescent="0.25">
      <c r="A65">
        <v>77.5</v>
      </c>
      <c r="B65">
        <v>6.8</v>
      </c>
      <c r="C65">
        <v>0.5</v>
      </c>
    </row>
    <row r="66" spans="1:4" x14ac:dyDescent="0.25">
      <c r="A66">
        <v>78</v>
      </c>
      <c r="B66">
        <v>6.2</v>
      </c>
      <c r="C66">
        <v>0.5</v>
      </c>
    </row>
    <row r="67" spans="1:4" x14ac:dyDescent="0.25">
      <c r="A67">
        <v>77.599999999999994</v>
      </c>
      <c r="B67">
        <v>7.1</v>
      </c>
      <c r="C67">
        <v>0.4</v>
      </c>
    </row>
    <row r="68" spans="1:4" x14ac:dyDescent="0.25">
      <c r="A68">
        <v>78.8</v>
      </c>
      <c r="B68">
        <v>7.4</v>
      </c>
      <c r="C68">
        <v>0.5</v>
      </c>
    </row>
    <row r="69" spans="1:4" x14ac:dyDescent="0.25">
      <c r="A69">
        <v>78.400000000000006</v>
      </c>
      <c r="B69">
        <f>1.8+1+3.7</f>
        <v>6.5</v>
      </c>
      <c r="C69">
        <v>0.5</v>
      </c>
      <c r="D69" t="s">
        <v>43</v>
      </c>
    </row>
    <row r="70" spans="1:4" x14ac:dyDescent="0.25">
      <c r="A70">
        <v>79.8</v>
      </c>
      <c r="B70">
        <v>7</v>
      </c>
      <c r="C70">
        <v>0.6</v>
      </c>
    </row>
    <row r="71" spans="1:4" x14ac:dyDescent="0.25">
      <c r="A71">
        <v>80</v>
      </c>
      <c r="B71" t="s">
        <v>44</v>
      </c>
      <c r="C71">
        <v>0.5</v>
      </c>
      <c r="D71" t="s">
        <v>16</v>
      </c>
    </row>
    <row r="72" spans="1:4" x14ac:dyDescent="0.25">
      <c r="A72">
        <v>80.599999999999994</v>
      </c>
      <c r="B72">
        <v>3.9</v>
      </c>
      <c r="C72">
        <v>0.5</v>
      </c>
    </row>
    <row r="73" spans="1:4" x14ac:dyDescent="0.25">
      <c r="A73">
        <v>81.2</v>
      </c>
      <c r="B73">
        <v>6.4</v>
      </c>
      <c r="C73">
        <v>0.5</v>
      </c>
    </row>
    <row r="74" spans="1:4" x14ac:dyDescent="0.25">
      <c r="A74">
        <v>81.400000000000006</v>
      </c>
      <c r="B74">
        <v>7.4</v>
      </c>
      <c r="C74">
        <v>0.6</v>
      </c>
    </row>
    <row r="75" spans="1:4" x14ac:dyDescent="0.25">
      <c r="A75">
        <v>81.599999999999994</v>
      </c>
      <c r="B75">
        <v>5.9</v>
      </c>
      <c r="C75">
        <v>0.5</v>
      </c>
    </row>
    <row r="76" spans="1:4" x14ac:dyDescent="0.25">
      <c r="A76">
        <v>82.2</v>
      </c>
      <c r="B76">
        <v>6.9</v>
      </c>
      <c r="C76">
        <v>0.6</v>
      </c>
    </row>
    <row r="77" spans="1:4" x14ac:dyDescent="0.25">
      <c r="A77">
        <v>82.5</v>
      </c>
      <c r="B77">
        <v>7.1</v>
      </c>
      <c r="C77">
        <v>0.6</v>
      </c>
    </row>
    <row r="78" spans="1:4" x14ac:dyDescent="0.25">
      <c r="A78">
        <v>83.1</v>
      </c>
      <c r="B78">
        <v>5.9</v>
      </c>
      <c r="C78">
        <v>0.4</v>
      </c>
    </row>
    <row r="79" spans="1:4" x14ac:dyDescent="0.25">
      <c r="A79">
        <v>83.7</v>
      </c>
      <c r="B79">
        <v>6.8</v>
      </c>
      <c r="C79">
        <v>0.6</v>
      </c>
    </row>
    <row r="80" spans="1:4" x14ac:dyDescent="0.25">
      <c r="A80">
        <v>83.5</v>
      </c>
      <c r="B80">
        <v>6.7</v>
      </c>
      <c r="C80">
        <v>0.6</v>
      </c>
    </row>
    <row r="81" spans="1:4" x14ac:dyDescent="0.25">
      <c r="A81">
        <v>84.6</v>
      </c>
      <c r="B81">
        <v>6.2</v>
      </c>
      <c r="C81">
        <v>0.5</v>
      </c>
    </row>
    <row r="82" spans="1:4" x14ac:dyDescent="0.25">
      <c r="A82">
        <v>84.4</v>
      </c>
      <c r="B82">
        <v>6.2</v>
      </c>
      <c r="C82">
        <v>0.5</v>
      </c>
    </row>
    <row r="83" spans="1:4" x14ac:dyDescent="0.25">
      <c r="A83">
        <v>85.2</v>
      </c>
      <c r="B83">
        <v>6.8</v>
      </c>
      <c r="C83">
        <v>0.6</v>
      </c>
    </row>
    <row r="84" spans="1:4" x14ac:dyDescent="0.25">
      <c r="A84">
        <v>85.5</v>
      </c>
      <c r="B84">
        <v>4.9000000000000004</v>
      </c>
      <c r="C84">
        <v>0.7</v>
      </c>
    </row>
    <row r="85" spans="1:4" x14ac:dyDescent="0.25">
      <c r="A85">
        <v>85.9</v>
      </c>
      <c r="B85">
        <v>6</v>
      </c>
      <c r="C85">
        <v>0.5</v>
      </c>
    </row>
    <row r="86" spans="1:4" x14ac:dyDescent="0.25">
      <c r="A86">
        <v>86.3</v>
      </c>
      <c r="B86">
        <v>5.2</v>
      </c>
      <c r="C86">
        <v>0.7</v>
      </c>
    </row>
    <row r="87" spans="1:4" x14ac:dyDescent="0.25">
      <c r="A87">
        <v>86.6</v>
      </c>
      <c r="B87">
        <v>5.4</v>
      </c>
      <c r="C87">
        <v>0.9</v>
      </c>
    </row>
    <row r="88" spans="1:4" x14ac:dyDescent="0.25">
      <c r="A88">
        <v>87.3</v>
      </c>
      <c r="B88">
        <v>5.3</v>
      </c>
      <c r="C88">
        <v>0.4</v>
      </c>
    </row>
    <row r="89" spans="1:4" x14ac:dyDescent="0.25">
      <c r="A89">
        <v>87.7</v>
      </c>
      <c r="B89">
        <v>4.9000000000000004</v>
      </c>
      <c r="C89">
        <v>0.5</v>
      </c>
    </row>
    <row r="90" spans="1:4" x14ac:dyDescent="0.25">
      <c r="A90">
        <v>87.5</v>
      </c>
      <c r="B90">
        <v>4.5</v>
      </c>
      <c r="C90">
        <v>0.5</v>
      </c>
    </row>
    <row r="91" spans="1:4" x14ac:dyDescent="0.25">
      <c r="A91">
        <v>88.5</v>
      </c>
      <c r="B91" t="s">
        <v>44</v>
      </c>
      <c r="C91">
        <v>0.6</v>
      </c>
      <c r="D91" t="s">
        <v>16</v>
      </c>
    </row>
    <row r="92" spans="1:4" x14ac:dyDescent="0.25">
      <c r="A92">
        <v>88.7</v>
      </c>
      <c r="B92">
        <v>4.5</v>
      </c>
      <c r="C92">
        <v>0.4</v>
      </c>
    </row>
    <row r="93" spans="1:4" x14ac:dyDescent="0.25">
      <c r="A93">
        <v>88.8</v>
      </c>
      <c r="B93">
        <v>0.5</v>
      </c>
      <c r="C93">
        <v>0.1</v>
      </c>
    </row>
    <row r="94" spans="1:4" x14ac:dyDescent="0.25">
      <c r="A94">
        <v>89.2</v>
      </c>
      <c r="B94">
        <v>4.5</v>
      </c>
      <c r="C94">
        <v>0.3</v>
      </c>
    </row>
    <row r="95" spans="1:4" x14ac:dyDescent="0.25">
      <c r="A95">
        <v>89.9</v>
      </c>
      <c r="B95">
        <v>3.3</v>
      </c>
      <c r="C95">
        <v>0.4</v>
      </c>
    </row>
    <row r="96" spans="1:4" x14ac:dyDescent="0.25">
      <c r="A96">
        <v>90.2</v>
      </c>
      <c r="B96">
        <v>4</v>
      </c>
      <c r="C96">
        <v>0.3</v>
      </c>
    </row>
    <row r="97" spans="1:4" x14ac:dyDescent="0.25">
      <c r="A97">
        <v>90.2</v>
      </c>
      <c r="B97">
        <v>0.4</v>
      </c>
      <c r="C97">
        <v>0.05</v>
      </c>
    </row>
    <row r="98" spans="1:4" x14ac:dyDescent="0.25">
      <c r="A98">
        <v>90.5</v>
      </c>
      <c r="B98">
        <v>3.5</v>
      </c>
      <c r="C98">
        <v>0.3</v>
      </c>
    </row>
    <row r="99" spans="1:4" x14ac:dyDescent="0.25">
      <c r="A99">
        <v>91</v>
      </c>
      <c r="B99">
        <v>3.3</v>
      </c>
      <c r="C99" t="s">
        <v>45</v>
      </c>
      <c r="D99" t="s">
        <v>16</v>
      </c>
    </row>
    <row r="100" spans="1:4" x14ac:dyDescent="0.25">
      <c r="A100">
        <v>91.6</v>
      </c>
      <c r="B100" t="s">
        <v>46</v>
      </c>
      <c r="C100">
        <v>0.4</v>
      </c>
      <c r="D100" t="s">
        <v>16</v>
      </c>
    </row>
    <row r="101" spans="1:4" x14ac:dyDescent="0.25">
      <c r="A101">
        <v>91.8</v>
      </c>
      <c r="B101">
        <v>2.5</v>
      </c>
      <c r="C101">
        <v>0.3</v>
      </c>
    </row>
    <row r="102" spans="1:4" x14ac:dyDescent="0.25">
      <c r="A102">
        <v>92.8</v>
      </c>
      <c r="B102">
        <v>1.1000000000000001</v>
      </c>
      <c r="C102">
        <v>0.1</v>
      </c>
    </row>
    <row r="103" spans="1:4" x14ac:dyDescent="0.25">
      <c r="A103">
        <v>92.2</v>
      </c>
      <c r="B103">
        <v>2.4</v>
      </c>
      <c r="C103">
        <v>0.2</v>
      </c>
    </row>
    <row r="104" spans="1:4" x14ac:dyDescent="0.25">
      <c r="A104">
        <v>93.5</v>
      </c>
      <c r="B104">
        <v>2</v>
      </c>
      <c r="C104">
        <v>0.2</v>
      </c>
    </row>
    <row r="105" spans="1:4" x14ac:dyDescent="0.25">
      <c r="A105">
        <v>93.1</v>
      </c>
      <c r="B105">
        <v>2.2000000000000002</v>
      </c>
      <c r="C105">
        <v>0.2</v>
      </c>
    </row>
    <row r="106" spans="1:4" x14ac:dyDescent="0.25">
      <c r="A106">
        <v>93.8</v>
      </c>
      <c r="B106">
        <v>1.9</v>
      </c>
      <c r="C106">
        <v>0.2</v>
      </c>
    </row>
    <row r="107" spans="1:4" x14ac:dyDescent="0.25">
      <c r="A107">
        <v>94</v>
      </c>
      <c r="B107">
        <v>1.7</v>
      </c>
      <c r="C107">
        <v>0.2</v>
      </c>
    </row>
    <row r="108" spans="1:4" x14ac:dyDescent="0.25">
      <c r="A108">
        <v>94.6</v>
      </c>
      <c r="B108">
        <v>1.5</v>
      </c>
      <c r="C108">
        <v>0.2</v>
      </c>
    </row>
    <row r="109" spans="1:4" x14ac:dyDescent="0.25">
      <c r="A109">
        <v>94.2</v>
      </c>
      <c r="B109">
        <v>1.4</v>
      </c>
      <c r="C109">
        <v>0.3</v>
      </c>
    </row>
    <row r="110" spans="1:4" x14ac:dyDescent="0.25">
      <c r="A110">
        <v>94.9</v>
      </c>
      <c r="B110">
        <v>1</v>
      </c>
      <c r="C110">
        <v>0.2</v>
      </c>
    </row>
    <row r="111" spans="1:4" x14ac:dyDescent="0.25">
      <c r="A111">
        <v>94.6</v>
      </c>
      <c r="B111">
        <v>1.3</v>
      </c>
      <c r="C111">
        <v>0.2</v>
      </c>
    </row>
    <row r="112" spans="1:4" x14ac:dyDescent="0.25">
      <c r="A112">
        <v>95.3</v>
      </c>
      <c r="B112">
        <v>1</v>
      </c>
      <c r="C112">
        <v>0.2</v>
      </c>
    </row>
    <row r="113" spans="1:3" x14ac:dyDescent="0.25">
      <c r="A113">
        <v>95</v>
      </c>
      <c r="B113">
        <v>1.3</v>
      </c>
      <c r="C113">
        <v>0.2</v>
      </c>
    </row>
    <row r="115" spans="1:3" x14ac:dyDescent="0.25">
      <c r="C115">
        <f>SUM(C83:C113)/(95-85.2)</f>
        <v>1.0561224489795913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M83"/>
  <sheetViews>
    <sheetView topLeftCell="Q44" workbookViewId="0">
      <selection activeCell="AL63" sqref="AL63"/>
    </sheetView>
  </sheetViews>
  <sheetFormatPr defaultRowHeight="15" x14ac:dyDescent="0.25"/>
  <sheetData>
    <row r="1" spans="1:39" x14ac:dyDescent="0.25">
      <c r="A1" t="s">
        <v>21</v>
      </c>
      <c r="F1" t="s">
        <v>22</v>
      </c>
      <c r="K1" t="s">
        <v>23</v>
      </c>
      <c r="P1" t="s">
        <v>62</v>
      </c>
      <c r="U1" t="s">
        <v>65</v>
      </c>
      <c r="Z1" t="s">
        <v>71</v>
      </c>
      <c r="AE1" t="s">
        <v>72</v>
      </c>
      <c r="AJ1" t="s">
        <v>74</v>
      </c>
    </row>
    <row r="2" spans="1:39" x14ac:dyDescent="0.25">
      <c r="A2" t="s">
        <v>0</v>
      </c>
      <c r="B2" t="s">
        <v>1</v>
      </c>
      <c r="C2" t="s">
        <v>2</v>
      </c>
      <c r="D2" t="s">
        <v>6</v>
      </c>
      <c r="F2" t="s">
        <v>0</v>
      </c>
      <c r="G2" t="s">
        <v>1</v>
      </c>
      <c r="H2" t="s">
        <v>2</v>
      </c>
      <c r="I2" t="s">
        <v>6</v>
      </c>
      <c r="K2" t="s">
        <v>0</v>
      </c>
      <c r="L2" t="s">
        <v>1</v>
      </c>
      <c r="M2" t="s">
        <v>2</v>
      </c>
      <c r="N2" t="s">
        <v>6</v>
      </c>
      <c r="P2" t="s">
        <v>0</v>
      </c>
      <c r="Q2" t="s">
        <v>1</v>
      </c>
      <c r="R2" t="s">
        <v>2</v>
      </c>
      <c r="S2" t="s">
        <v>6</v>
      </c>
      <c r="U2" t="s">
        <v>0</v>
      </c>
      <c r="V2" t="s">
        <v>1</v>
      </c>
      <c r="W2" t="s">
        <v>2</v>
      </c>
      <c r="X2" t="s">
        <v>6</v>
      </c>
      <c r="Z2" t="s">
        <v>0</v>
      </c>
      <c r="AA2" t="s">
        <v>1</v>
      </c>
      <c r="AB2" t="s">
        <v>2</v>
      </c>
      <c r="AC2" t="s">
        <v>6</v>
      </c>
      <c r="AE2" t="s">
        <v>0</v>
      </c>
      <c r="AF2" t="s">
        <v>1</v>
      </c>
      <c r="AG2" t="s">
        <v>2</v>
      </c>
      <c r="AH2" t="s">
        <v>6</v>
      </c>
      <c r="AJ2" t="s">
        <v>0</v>
      </c>
      <c r="AK2" t="s">
        <v>1</v>
      </c>
      <c r="AL2" t="s">
        <v>2</v>
      </c>
      <c r="AM2" t="s">
        <v>6</v>
      </c>
    </row>
    <row r="3" spans="1:39" x14ac:dyDescent="0.25">
      <c r="A3">
        <v>1.9</v>
      </c>
      <c r="D3" t="s">
        <v>4</v>
      </c>
      <c r="F3">
        <v>1.9</v>
      </c>
      <c r="I3" t="s">
        <v>4</v>
      </c>
      <c r="K3">
        <v>1.9</v>
      </c>
      <c r="N3" t="s">
        <v>4</v>
      </c>
      <c r="P3">
        <v>1.9</v>
      </c>
      <c r="S3" t="s">
        <v>4</v>
      </c>
      <c r="U3">
        <v>1.9</v>
      </c>
      <c r="X3" t="s">
        <v>4</v>
      </c>
      <c r="Z3">
        <v>1.9</v>
      </c>
      <c r="AC3" t="s">
        <v>4</v>
      </c>
      <c r="AE3">
        <v>1.9</v>
      </c>
      <c r="AH3" t="s">
        <v>4</v>
      </c>
      <c r="AJ3">
        <v>1.9</v>
      </c>
      <c r="AM3" t="s">
        <v>4</v>
      </c>
    </row>
    <row r="4" spans="1:39" x14ac:dyDescent="0.25">
      <c r="A4">
        <v>3.9</v>
      </c>
      <c r="D4" t="s">
        <v>4</v>
      </c>
      <c r="F4">
        <v>3.9</v>
      </c>
      <c r="I4" t="s">
        <v>4</v>
      </c>
      <c r="K4">
        <v>3.9</v>
      </c>
      <c r="N4" t="s">
        <v>4</v>
      </c>
      <c r="P4">
        <v>3.9</v>
      </c>
      <c r="S4" t="s">
        <v>4</v>
      </c>
      <c r="U4">
        <v>3.9</v>
      </c>
      <c r="X4" t="s">
        <v>4</v>
      </c>
      <c r="Z4">
        <v>3.9</v>
      </c>
      <c r="AC4" t="s">
        <v>4</v>
      </c>
      <c r="AE4">
        <v>3.9</v>
      </c>
      <c r="AH4" t="s">
        <v>4</v>
      </c>
      <c r="AJ4">
        <v>3.9</v>
      </c>
      <c r="AM4" t="s">
        <v>4</v>
      </c>
    </row>
    <row r="5" spans="1:39" x14ac:dyDescent="0.25">
      <c r="A5">
        <v>6.7</v>
      </c>
      <c r="D5" t="s">
        <v>4</v>
      </c>
      <c r="F5">
        <v>6.7</v>
      </c>
      <c r="I5" t="s">
        <v>4</v>
      </c>
      <c r="K5">
        <v>6.7</v>
      </c>
      <c r="N5" t="s">
        <v>4</v>
      </c>
      <c r="P5">
        <v>6.7</v>
      </c>
      <c r="S5" t="s">
        <v>4</v>
      </c>
      <c r="U5">
        <v>6.7</v>
      </c>
      <c r="X5" t="s">
        <v>4</v>
      </c>
      <c r="Z5">
        <v>6.7</v>
      </c>
      <c r="AC5" t="s">
        <v>4</v>
      </c>
      <c r="AE5">
        <v>6.7</v>
      </c>
      <c r="AH5" t="s">
        <v>4</v>
      </c>
      <c r="AJ5">
        <v>6.7</v>
      </c>
      <c r="AM5" t="s">
        <v>4</v>
      </c>
    </row>
    <row r="6" spans="1:39" x14ac:dyDescent="0.25">
      <c r="A6">
        <v>9.6999999999999993</v>
      </c>
      <c r="D6" t="s">
        <v>4</v>
      </c>
      <c r="F6">
        <v>9.6999999999999993</v>
      </c>
      <c r="I6" t="s">
        <v>4</v>
      </c>
      <c r="K6">
        <v>9.6999999999999993</v>
      </c>
      <c r="N6" t="s">
        <v>4</v>
      </c>
      <c r="P6">
        <v>9.6999999999999993</v>
      </c>
      <c r="S6" t="s">
        <v>4</v>
      </c>
      <c r="U6">
        <v>9.6999999999999993</v>
      </c>
      <c r="X6" t="s">
        <v>4</v>
      </c>
      <c r="Z6">
        <v>9.6999999999999993</v>
      </c>
      <c r="AC6" t="s">
        <v>4</v>
      </c>
      <c r="AE6">
        <v>9.6999999999999993</v>
      </c>
      <c r="AH6" t="s">
        <v>4</v>
      </c>
      <c r="AJ6">
        <v>9.6999999999999993</v>
      </c>
      <c r="AM6" t="s">
        <v>4</v>
      </c>
    </row>
    <row r="7" spans="1:39" x14ac:dyDescent="0.25">
      <c r="A7">
        <v>11.6</v>
      </c>
      <c r="D7" t="s">
        <v>4</v>
      </c>
      <c r="F7">
        <v>11.6</v>
      </c>
      <c r="I7" t="s">
        <v>4</v>
      </c>
      <c r="K7">
        <v>11.6</v>
      </c>
      <c r="N7" t="s">
        <v>4</v>
      </c>
      <c r="P7">
        <v>11.6</v>
      </c>
      <c r="S7" t="s">
        <v>4</v>
      </c>
      <c r="U7">
        <v>11.6</v>
      </c>
      <c r="X7" t="s">
        <v>4</v>
      </c>
      <c r="Z7">
        <v>11.6</v>
      </c>
      <c r="AC7" t="s">
        <v>4</v>
      </c>
      <c r="AE7">
        <v>11.6</v>
      </c>
      <c r="AH7" t="s">
        <v>4</v>
      </c>
      <c r="AJ7">
        <v>11.6</v>
      </c>
      <c r="AM7" t="s">
        <v>4</v>
      </c>
    </row>
    <row r="8" spans="1:39" x14ac:dyDescent="0.25">
      <c r="A8">
        <v>13.6</v>
      </c>
      <c r="D8" t="s">
        <v>4</v>
      </c>
      <c r="F8">
        <v>13.6</v>
      </c>
      <c r="I8" t="s">
        <v>4</v>
      </c>
      <c r="K8">
        <v>13.6</v>
      </c>
      <c r="N8" t="s">
        <v>4</v>
      </c>
      <c r="P8">
        <v>13.6</v>
      </c>
      <c r="S8" t="s">
        <v>4</v>
      </c>
      <c r="U8">
        <v>13.6</v>
      </c>
      <c r="X8" t="s">
        <v>4</v>
      </c>
      <c r="Z8">
        <v>13.6</v>
      </c>
      <c r="AC8" t="s">
        <v>4</v>
      </c>
      <c r="AE8">
        <v>13.6</v>
      </c>
      <c r="AH8" t="s">
        <v>4</v>
      </c>
      <c r="AJ8">
        <v>13.6</v>
      </c>
      <c r="AM8" t="s">
        <v>4</v>
      </c>
    </row>
    <row r="9" spans="1:39" x14ac:dyDescent="0.25">
      <c r="A9">
        <v>15.9</v>
      </c>
      <c r="D9" t="s">
        <v>3</v>
      </c>
      <c r="F9">
        <v>15.9</v>
      </c>
      <c r="I9" t="s">
        <v>3</v>
      </c>
      <c r="K9">
        <v>15.9</v>
      </c>
      <c r="N9" t="s">
        <v>3</v>
      </c>
      <c r="P9">
        <v>15.9</v>
      </c>
      <c r="S9" t="s">
        <v>3</v>
      </c>
      <c r="U9">
        <v>15.9</v>
      </c>
      <c r="X9" t="s">
        <v>3</v>
      </c>
      <c r="Z9">
        <v>15.9</v>
      </c>
      <c r="AC9" t="s">
        <v>3</v>
      </c>
      <c r="AE9">
        <v>15.9</v>
      </c>
      <c r="AH9" t="s">
        <v>3</v>
      </c>
      <c r="AJ9">
        <v>15.9</v>
      </c>
      <c r="AM9" t="s">
        <v>3</v>
      </c>
    </row>
    <row r="10" spans="1:39" x14ac:dyDescent="0.25">
      <c r="A10">
        <v>17.8</v>
      </c>
      <c r="D10" t="s">
        <v>3</v>
      </c>
      <c r="F10">
        <v>17.8</v>
      </c>
      <c r="I10" t="s">
        <v>3</v>
      </c>
      <c r="K10">
        <v>17.8</v>
      </c>
      <c r="N10" t="s">
        <v>3</v>
      </c>
      <c r="P10">
        <v>17.8</v>
      </c>
      <c r="S10" t="s">
        <v>3</v>
      </c>
      <c r="U10">
        <v>17.8</v>
      </c>
      <c r="X10" t="s">
        <v>3</v>
      </c>
      <c r="Z10">
        <v>17.8</v>
      </c>
      <c r="AC10" t="s">
        <v>3</v>
      </c>
      <c r="AE10">
        <v>17.8</v>
      </c>
      <c r="AH10" t="s">
        <v>3</v>
      </c>
      <c r="AJ10">
        <v>17.8</v>
      </c>
      <c r="AM10" t="s">
        <v>3</v>
      </c>
    </row>
    <row r="11" spans="1:39" x14ac:dyDescent="0.25">
      <c r="A11">
        <v>21.5</v>
      </c>
      <c r="D11" t="s">
        <v>4</v>
      </c>
      <c r="F11">
        <v>21.5</v>
      </c>
      <c r="I11" t="s">
        <v>4</v>
      </c>
      <c r="K11">
        <v>21.5</v>
      </c>
      <c r="N11" t="s">
        <v>4</v>
      </c>
      <c r="P11">
        <v>21.5</v>
      </c>
      <c r="S11" t="s">
        <v>4</v>
      </c>
      <c r="U11">
        <v>21.5</v>
      </c>
      <c r="X11" t="s">
        <v>4</v>
      </c>
      <c r="Z11">
        <v>21.5</v>
      </c>
      <c r="AC11" t="s">
        <v>4</v>
      </c>
      <c r="AE11">
        <v>21.5</v>
      </c>
      <c r="AH11" t="s">
        <v>4</v>
      </c>
      <c r="AJ11">
        <v>21.5</v>
      </c>
      <c r="AM11" t="s">
        <v>4</v>
      </c>
    </row>
    <row r="12" spans="1:39" x14ac:dyDescent="0.25">
      <c r="A12">
        <v>22.8</v>
      </c>
      <c r="D12" t="s">
        <v>4</v>
      </c>
      <c r="F12">
        <v>22.8</v>
      </c>
      <c r="I12" t="s">
        <v>4</v>
      </c>
      <c r="K12">
        <v>22.8</v>
      </c>
      <c r="N12" t="s">
        <v>4</v>
      </c>
      <c r="P12">
        <v>22.8</v>
      </c>
      <c r="S12" t="s">
        <v>4</v>
      </c>
      <c r="U12">
        <v>22.8</v>
      </c>
      <c r="X12" t="s">
        <v>4</v>
      </c>
      <c r="Z12">
        <v>22.8</v>
      </c>
      <c r="AC12" t="s">
        <v>4</v>
      </c>
      <c r="AE12">
        <v>22.8</v>
      </c>
      <c r="AH12" t="s">
        <v>4</v>
      </c>
      <c r="AJ12">
        <v>22.8</v>
      </c>
      <c r="AM12" t="s">
        <v>4</v>
      </c>
    </row>
    <row r="13" spans="1:39" x14ac:dyDescent="0.25">
      <c r="A13">
        <v>24.6</v>
      </c>
      <c r="D13" t="s">
        <v>3</v>
      </c>
      <c r="F13">
        <v>24.6</v>
      </c>
      <c r="I13" t="s">
        <v>3</v>
      </c>
      <c r="K13">
        <v>24.6</v>
      </c>
      <c r="N13" t="s">
        <v>3</v>
      </c>
      <c r="P13">
        <v>24.6</v>
      </c>
      <c r="S13" t="s">
        <v>3</v>
      </c>
      <c r="U13">
        <v>24.6</v>
      </c>
      <c r="X13" t="s">
        <v>3</v>
      </c>
      <c r="Z13">
        <v>24.6</v>
      </c>
      <c r="AC13" t="s">
        <v>3</v>
      </c>
      <c r="AE13">
        <v>24.6</v>
      </c>
      <c r="AH13" t="s">
        <v>3</v>
      </c>
      <c r="AJ13">
        <v>24.6</v>
      </c>
      <c r="AM13" t="s">
        <v>3</v>
      </c>
    </row>
    <row r="14" spans="1:39" x14ac:dyDescent="0.25">
      <c r="A14">
        <v>26.1</v>
      </c>
      <c r="D14" t="s">
        <v>3</v>
      </c>
      <c r="F14">
        <v>26.1</v>
      </c>
      <c r="I14" t="s">
        <v>3</v>
      </c>
      <c r="K14">
        <v>26.1</v>
      </c>
      <c r="N14" t="s">
        <v>3</v>
      </c>
      <c r="P14">
        <v>26.1</v>
      </c>
      <c r="S14" t="s">
        <v>3</v>
      </c>
      <c r="U14">
        <v>26.1</v>
      </c>
      <c r="X14" t="s">
        <v>3</v>
      </c>
      <c r="Z14">
        <v>26.1</v>
      </c>
      <c r="AC14" t="s">
        <v>3</v>
      </c>
      <c r="AE14">
        <v>26.1</v>
      </c>
      <c r="AH14" t="s">
        <v>3</v>
      </c>
      <c r="AJ14">
        <v>26.1</v>
      </c>
      <c r="AM14" t="s">
        <v>3</v>
      </c>
    </row>
    <row r="15" spans="1:39" x14ac:dyDescent="0.25">
      <c r="A15">
        <v>28.5</v>
      </c>
      <c r="B15">
        <v>9</v>
      </c>
      <c r="C15">
        <v>1.1000000000000001</v>
      </c>
      <c r="F15">
        <v>28.5</v>
      </c>
      <c r="G15">
        <v>9</v>
      </c>
      <c r="H15">
        <v>1.1000000000000001</v>
      </c>
      <c r="K15">
        <v>28.5</v>
      </c>
      <c r="L15">
        <v>9</v>
      </c>
      <c r="M15">
        <v>1.1000000000000001</v>
      </c>
      <c r="P15">
        <v>28.5</v>
      </c>
      <c r="Q15">
        <v>9</v>
      </c>
      <c r="R15">
        <v>1.1000000000000001</v>
      </c>
      <c r="U15">
        <v>28.5</v>
      </c>
      <c r="V15">
        <v>9</v>
      </c>
      <c r="W15">
        <v>1.1000000000000001</v>
      </c>
      <c r="Z15">
        <v>28.5</v>
      </c>
      <c r="AA15">
        <v>9</v>
      </c>
      <c r="AB15">
        <v>1.1000000000000001</v>
      </c>
      <c r="AE15">
        <v>28.5</v>
      </c>
      <c r="AF15">
        <v>9</v>
      </c>
      <c r="AG15">
        <v>1.1000000000000001</v>
      </c>
      <c r="AJ15">
        <v>28.5</v>
      </c>
      <c r="AK15">
        <v>9</v>
      </c>
      <c r="AL15">
        <v>1.1000000000000001</v>
      </c>
    </row>
    <row r="16" spans="1:39" x14ac:dyDescent="0.25">
      <c r="A16">
        <v>32.200000000000003</v>
      </c>
      <c r="B16" t="s">
        <v>47</v>
      </c>
      <c r="C16">
        <v>1.2</v>
      </c>
      <c r="D16" t="s">
        <v>16</v>
      </c>
      <c r="F16">
        <v>32.200000000000003</v>
      </c>
      <c r="G16" t="s">
        <v>47</v>
      </c>
      <c r="H16">
        <v>1.2</v>
      </c>
      <c r="I16" t="s">
        <v>16</v>
      </c>
      <c r="K16">
        <v>32.200000000000003</v>
      </c>
      <c r="L16" t="s">
        <v>47</v>
      </c>
      <c r="M16">
        <v>1.2</v>
      </c>
      <c r="N16" t="s">
        <v>16</v>
      </c>
      <c r="P16">
        <v>32.200000000000003</v>
      </c>
      <c r="Q16" t="s">
        <v>47</v>
      </c>
      <c r="R16">
        <v>1.2</v>
      </c>
      <c r="S16" t="s">
        <v>16</v>
      </c>
      <c r="U16">
        <v>32.200000000000003</v>
      </c>
      <c r="V16" t="s">
        <v>47</v>
      </c>
      <c r="W16">
        <v>1.2</v>
      </c>
      <c r="X16" t="s">
        <v>16</v>
      </c>
      <c r="Z16">
        <v>32.200000000000003</v>
      </c>
      <c r="AA16" t="s">
        <v>47</v>
      </c>
      <c r="AB16">
        <v>1.2</v>
      </c>
      <c r="AC16" t="s">
        <v>16</v>
      </c>
      <c r="AE16">
        <v>32.200000000000003</v>
      </c>
      <c r="AF16" t="s">
        <v>47</v>
      </c>
      <c r="AG16">
        <v>1.2</v>
      </c>
      <c r="AH16" t="s">
        <v>16</v>
      </c>
      <c r="AJ16">
        <v>32.200000000000003</v>
      </c>
      <c r="AK16" t="s">
        <v>47</v>
      </c>
      <c r="AL16">
        <v>1.2</v>
      </c>
      <c r="AM16" t="s">
        <v>16</v>
      </c>
    </row>
    <row r="17" spans="1:39" x14ac:dyDescent="0.25">
      <c r="A17">
        <v>30.3</v>
      </c>
      <c r="B17">
        <v>9.9</v>
      </c>
      <c r="C17">
        <v>1.1000000000000001</v>
      </c>
      <c r="D17" t="s">
        <v>7</v>
      </c>
      <c r="F17">
        <v>30.3</v>
      </c>
      <c r="G17">
        <v>9.9</v>
      </c>
      <c r="H17">
        <v>1.1000000000000001</v>
      </c>
      <c r="I17" t="s">
        <v>7</v>
      </c>
      <c r="K17">
        <v>30.3</v>
      </c>
      <c r="L17">
        <v>9.9</v>
      </c>
      <c r="M17">
        <v>1.1000000000000001</v>
      </c>
      <c r="N17" t="s">
        <v>7</v>
      </c>
      <c r="P17">
        <v>30.3</v>
      </c>
      <c r="Q17">
        <v>9.9</v>
      </c>
      <c r="R17">
        <v>1.1000000000000001</v>
      </c>
      <c r="S17" t="s">
        <v>7</v>
      </c>
      <c r="U17">
        <v>30.3</v>
      </c>
      <c r="V17">
        <v>9.9</v>
      </c>
      <c r="W17">
        <v>1.1000000000000001</v>
      </c>
      <c r="X17" t="s">
        <v>7</v>
      </c>
      <c r="Z17">
        <v>30.3</v>
      </c>
      <c r="AA17">
        <v>9.9</v>
      </c>
      <c r="AB17">
        <v>1.1000000000000001</v>
      </c>
      <c r="AC17" t="s">
        <v>7</v>
      </c>
      <c r="AE17">
        <v>30.3</v>
      </c>
      <c r="AF17">
        <v>9.9</v>
      </c>
      <c r="AG17">
        <v>1.1000000000000001</v>
      </c>
      <c r="AH17" t="s">
        <v>7</v>
      </c>
      <c r="AJ17">
        <v>30.3</v>
      </c>
      <c r="AK17">
        <v>9.9</v>
      </c>
      <c r="AL17">
        <v>1.1000000000000001</v>
      </c>
      <c r="AM17" t="s">
        <v>7</v>
      </c>
    </row>
    <row r="18" spans="1:39" x14ac:dyDescent="0.25">
      <c r="A18">
        <v>33.299999999999997</v>
      </c>
      <c r="D18" t="s">
        <v>3</v>
      </c>
      <c r="F18">
        <v>33.299999999999997</v>
      </c>
      <c r="I18" t="s">
        <v>3</v>
      </c>
      <c r="K18">
        <v>33.299999999999997</v>
      </c>
      <c r="N18" t="s">
        <v>3</v>
      </c>
      <c r="P18">
        <v>33.299999999999997</v>
      </c>
      <c r="S18" t="s">
        <v>3</v>
      </c>
      <c r="U18">
        <v>33.299999999999997</v>
      </c>
      <c r="X18" t="s">
        <v>3</v>
      </c>
      <c r="Z18">
        <v>33.299999999999997</v>
      </c>
      <c r="AC18" t="s">
        <v>3</v>
      </c>
      <c r="AE18">
        <v>33.299999999999997</v>
      </c>
      <c r="AH18" t="s">
        <v>3</v>
      </c>
      <c r="AJ18">
        <v>33.299999999999997</v>
      </c>
      <c r="AM18" t="s">
        <v>3</v>
      </c>
    </row>
    <row r="19" spans="1:39" x14ac:dyDescent="0.25">
      <c r="A19">
        <v>34.1</v>
      </c>
      <c r="B19">
        <v>10.3</v>
      </c>
      <c r="C19">
        <v>0.8</v>
      </c>
      <c r="F19">
        <v>34.1</v>
      </c>
      <c r="G19">
        <v>10.3</v>
      </c>
      <c r="H19">
        <v>0.8</v>
      </c>
      <c r="K19">
        <v>34.1</v>
      </c>
      <c r="L19">
        <v>10.3</v>
      </c>
      <c r="M19">
        <v>0.8</v>
      </c>
      <c r="P19">
        <v>34.1</v>
      </c>
      <c r="Q19">
        <v>10.3</v>
      </c>
      <c r="R19">
        <v>0.8</v>
      </c>
      <c r="U19">
        <v>34.1</v>
      </c>
      <c r="V19">
        <v>10.3</v>
      </c>
      <c r="W19">
        <v>0.8</v>
      </c>
      <c r="Z19">
        <v>34.1</v>
      </c>
      <c r="AA19">
        <v>10.3</v>
      </c>
      <c r="AB19">
        <v>0.8</v>
      </c>
      <c r="AE19">
        <v>34.1</v>
      </c>
      <c r="AF19">
        <v>10.3</v>
      </c>
      <c r="AG19">
        <v>0.8</v>
      </c>
      <c r="AJ19">
        <v>34.1</v>
      </c>
      <c r="AK19">
        <v>10.3</v>
      </c>
      <c r="AL19">
        <v>0.8</v>
      </c>
    </row>
    <row r="20" spans="1:39" x14ac:dyDescent="0.25">
      <c r="A20">
        <v>40.200000000000003</v>
      </c>
      <c r="B20">
        <v>10.5</v>
      </c>
      <c r="C20">
        <v>0.8</v>
      </c>
      <c r="F20">
        <v>40.200000000000003</v>
      </c>
      <c r="G20">
        <v>10.5</v>
      </c>
      <c r="H20">
        <v>0.8</v>
      </c>
      <c r="K20">
        <v>40.200000000000003</v>
      </c>
      <c r="L20">
        <v>10.5</v>
      </c>
      <c r="M20">
        <v>0.8</v>
      </c>
      <c r="P20">
        <v>40.200000000000003</v>
      </c>
      <c r="Q20">
        <v>10.5</v>
      </c>
      <c r="R20">
        <v>0.8</v>
      </c>
      <c r="U20">
        <v>40.200000000000003</v>
      </c>
      <c r="V20">
        <v>10.5</v>
      </c>
      <c r="W20">
        <v>0.8</v>
      </c>
      <c r="Z20">
        <v>40.200000000000003</v>
      </c>
      <c r="AA20">
        <v>10.5</v>
      </c>
      <c r="AB20">
        <v>0.8</v>
      </c>
      <c r="AE20">
        <v>40.200000000000003</v>
      </c>
      <c r="AF20">
        <v>10.5</v>
      </c>
      <c r="AG20">
        <v>0.8</v>
      </c>
      <c r="AJ20">
        <v>40.200000000000003</v>
      </c>
      <c r="AK20">
        <v>10.5</v>
      </c>
      <c r="AL20">
        <v>0.8</v>
      </c>
    </row>
    <row r="21" spans="1:39" x14ac:dyDescent="0.25">
      <c r="A21">
        <v>41.7</v>
      </c>
      <c r="B21">
        <v>8.5</v>
      </c>
      <c r="C21">
        <v>0.9</v>
      </c>
      <c r="F21">
        <v>41.7</v>
      </c>
      <c r="G21">
        <v>8.5</v>
      </c>
      <c r="H21">
        <v>0.9</v>
      </c>
      <c r="K21">
        <v>41.7</v>
      </c>
      <c r="L21">
        <v>8.5</v>
      </c>
      <c r="M21">
        <v>0.9</v>
      </c>
      <c r="P21">
        <v>41.7</v>
      </c>
      <c r="Q21">
        <v>8.5</v>
      </c>
      <c r="R21">
        <v>0.9</v>
      </c>
      <c r="U21">
        <v>41.7</v>
      </c>
      <c r="V21">
        <v>8.5</v>
      </c>
      <c r="W21">
        <v>0.9</v>
      </c>
      <c r="Z21">
        <v>41.7</v>
      </c>
      <c r="AA21">
        <v>8.5</v>
      </c>
      <c r="AB21">
        <v>0.9</v>
      </c>
      <c r="AE21">
        <v>41.7</v>
      </c>
      <c r="AF21">
        <v>8.5</v>
      </c>
      <c r="AG21">
        <v>0.9</v>
      </c>
      <c r="AJ21">
        <v>41.7</v>
      </c>
      <c r="AK21">
        <v>8.5</v>
      </c>
      <c r="AL21">
        <v>0.9</v>
      </c>
    </row>
    <row r="22" spans="1:39" x14ac:dyDescent="0.25">
      <c r="A22">
        <v>43.5</v>
      </c>
      <c r="B22" t="s">
        <v>48</v>
      </c>
      <c r="C22">
        <v>0.3</v>
      </c>
      <c r="D22" t="s">
        <v>16</v>
      </c>
      <c r="F22">
        <v>43.5</v>
      </c>
      <c r="G22" t="s">
        <v>48</v>
      </c>
      <c r="H22">
        <v>0.3</v>
      </c>
      <c r="I22" t="s">
        <v>16</v>
      </c>
      <c r="K22">
        <v>43.5</v>
      </c>
      <c r="L22" t="s">
        <v>48</v>
      </c>
      <c r="M22">
        <v>0.3</v>
      </c>
      <c r="N22" t="s">
        <v>16</v>
      </c>
      <c r="P22">
        <v>43.5</v>
      </c>
      <c r="Q22" t="s">
        <v>48</v>
      </c>
      <c r="R22">
        <v>0.3</v>
      </c>
      <c r="S22" t="s">
        <v>16</v>
      </c>
      <c r="U22">
        <v>43.5</v>
      </c>
      <c r="V22" t="s">
        <v>48</v>
      </c>
      <c r="W22">
        <v>0.3</v>
      </c>
      <c r="X22" t="s">
        <v>16</v>
      </c>
      <c r="Z22">
        <v>43.5</v>
      </c>
      <c r="AA22" t="s">
        <v>48</v>
      </c>
      <c r="AB22">
        <v>0.3</v>
      </c>
      <c r="AC22" t="s">
        <v>16</v>
      </c>
      <c r="AE22">
        <v>43.5</v>
      </c>
      <c r="AF22" t="s">
        <v>48</v>
      </c>
      <c r="AG22">
        <v>0.3</v>
      </c>
      <c r="AH22" t="s">
        <v>16</v>
      </c>
      <c r="AJ22">
        <v>43.5</v>
      </c>
      <c r="AK22" t="s">
        <v>48</v>
      </c>
      <c r="AL22">
        <v>0.3</v>
      </c>
      <c r="AM22" t="s">
        <v>16</v>
      </c>
    </row>
    <row r="23" spans="1:39" x14ac:dyDescent="0.25">
      <c r="A23">
        <v>44.3</v>
      </c>
      <c r="B23">
        <f>4.4+5.7</f>
        <v>10.100000000000001</v>
      </c>
      <c r="C23">
        <v>0.6</v>
      </c>
      <c r="D23" t="s">
        <v>49</v>
      </c>
      <c r="F23">
        <v>44.3</v>
      </c>
      <c r="G23">
        <f>4.4+5.7</f>
        <v>10.100000000000001</v>
      </c>
      <c r="H23">
        <v>0.6</v>
      </c>
      <c r="I23" t="s">
        <v>49</v>
      </c>
      <c r="K23">
        <v>44.3</v>
      </c>
      <c r="L23">
        <f>4.4+5.7</f>
        <v>10.100000000000001</v>
      </c>
      <c r="M23">
        <v>0.6</v>
      </c>
      <c r="N23" t="s">
        <v>49</v>
      </c>
      <c r="P23">
        <v>44.3</v>
      </c>
      <c r="Q23">
        <f>4.4+5.7</f>
        <v>10.100000000000001</v>
      </c>
      <c r="R23">
        <v>0.6</v>
      </c>
      <c r="S23" t="s">
        <v>49</v>
      </c>
      <c r="U23">
        <v>44.3</v>
      </c>
      <c r="V23">
        <f>4.4+5.7</f>
        <v>10.100000000000001</v>
      </c>
      <c r="W23">
        <v>0.6</v>
      </c>
      <c r="X23" t="s">
        <v>49</v>
      </c>
      <c r="Z23">
        <v>44.3</v>
      </c>
      <c r="AA23">
        <f>4.4+5.7</f>
        <v>10.100000000000001</v>
      </c>
      <c r="AB23">
        <v>0.6</v>
      </c>
      <c r="AC23" t="s">
        <v>49</v>
      </c>
      <c r="AE23">
        <v>44.3</v>
      </c>
      <c r="AF23">
        <f>4.4+5.7</f>
        <v>10.100000000000001</v>
      </c>
      <c r="AG23">
        <v>0.6</v>
      </c>
      <c r="AH23" t="s">
        <v>49</v>
      </c>
      <c r="AJ23">
        <v>44.3</v>
      </c>
      <c r="AK23">
        <f>4.4+5.7</f>
        <v>10.100000000000001</v>
      </c>
      <c r="AL23">
        <v>0.6</v>
      </c>
      <c r="AM23" t="s">
        <v>49</v>
      </c>
    </row>
    <row r="24" spans="1:39" x14ac:dyDescent="0.25">
      <c r="A24">
        <v>52.5</v>
      </c>
      <c r="B24">
        <v>8.6</v>
      </c>
      <c r="C24">
        <v>1</v>
      </c>
      <c r="F24">
        <v>52.5</v>
      </c>
      <c r="G24">
        <v>8.6</v>
      </c>
      <c r="H24">
        <v>1</v>
      </c>
      <c r="K24">
        <v>52.5</v>
      </c>
      <c r="L24">
        <v>8.6</v>
      </c>
      <c r="M24">
        <v>1</v>
      </c>
      <c r="P24">
        <v>52.5</v>
      </c>
      <c r="Q24">
        <v>8.6</v>
      </c>
      <c r="R24">
        <v>1</v>
      </c>
      <c r="U24">
        <v>52.5</v>
      </c>
      <c r="V24">
        <v>8.6</v>
      </c>
      <c r="W24">
        <v>1</v>
      </c>
      <c r="Z24">
        <v>52.5</v>
      </c>
      <c r="AA24">
        <v>8.6</v>
      </c>
      <c r="AB24">
        <v>1</v>
      </c>
      <c r="AE24">
        <v>52.5</v>
      </c>
      <c r="AF24">
        <v>8.6</v>
      </c>
      <c r="AG24">
        <v>1</v>
      </c>
      <c r="AJ24">
        <v>52.5</v>
      </c>
      <c r="AK24">
        <v>8.6</v>
      </c>
      <c r="AL24">
        <v>1</v>
      </c>
    </row>
    <row r="25" spans="1:39" x14ac:dyDescent="0.25">
      <c r="A25">
        <v>54.6</v>
      </c>
      <c r="B25" t="s">
        <v>50</v>
      </c>
      <c r="C25">
        <v>0.6</v>
      </c>
      <c r="D25" t="s">
        <v>16</v>
      </c>
      <c r="F25">
        <v>54.6</v>
      </c>
      <c r="G25" t="s">
        <v>50</v>
      </c>
      <c r="H25">
        <v>0.6</v>
      </c>
      <c r="I25" t="s">
        <v>16</v>
      </c>
      <c r="K25">
        <v>54.6</v>
      </c>
      <c r="L25" t="s">
        <v>50</v>
      </c>
      <c r="M25">
        <v>0.6</v>
      </c>
      <c r="N25" t="s">
        <v>16</v>
      </c>
      <c r="P25">
        <v>54.6</v>
      </c>
      <c r="Q25" t="s">
        <v>50</v>
      </c>
      <c r="R25">
        <v>0.6</v>
      </c>
      <c r="S25" t="s">
        <v>16</v>
      </c>
      <c r="U25">
        <v>54.6</v>
      </c>
      <c r="V25" t="s">
        <v>50</v>
      </c>
      <c r="W25">
        <v>0.6</v>
      </c>
      <c r="X25" t="s">
        <v>16</v>
      </c>
      <c r="Z25">
        <v>54.6</v>
      </c>
      <c r="AA25" t="s">
        <v>50</v>
      </c>
      <c r="AB25">
        <v>0.6</v>
      </c>
      <c r="AC25" t="s">
        <v>16</v>
      </c>
      <c r="AE25">
        <v>54.6</v>
      </c>
      <c r="AF25" t="s">
        <v>50</v>
      </c>
      <c r="AG25">
        <v>0.6</v>
      </c>
      <c r="AH25" t="s">
        <v>16</v>
      </c>
      <c r="AJ25">
        <v>54.6</v>
      </c>
      <c r="AK25" t="s">
        <v>50</v>
      </c>
      <c r="AL25">
        <v>0.6</v>
      </c>
      <c r="AM25" t="s">
        <v>16</v>
      </c>
    </row>
    <row r="26" spans="1:39" x14ac:dyDescent="0.25">
      <c r="A26">
        <v>57.2</v>
      </c>
      <c r="B26">
        <v>4.4000000000000004</v>
      </c>
      <c r="C26">
        <v>0.6</v>
      </c>
      <c r="F26">
        <v>57.2</v>
      </c>
      <c r="G26">
        <v>4.4000000000000004</v>
      </c>
      <c r="H26">
        <v>0.6</v>
      </c>
      <c r="K26">
        <v>57.2</v>
      </c>
      <c r="L26">
        <v>4.4000000000000004</v>
      </c>
      <c r="M26">
        <v>0.6</v>
      </c>
      <c r="P26">
        <v>57.2</v>
      </c>
      <c r="Q26">
        <v>4.4000000000000004</v>
      </c>
      <c r="R26">
        <v>0.6</v>
      </c>
      <c r="U26">
        <v>57.2</v>
      </c>
      <c r="V26">
        <v>4.4000000000000004</v>
      </c>
      <c r="W26">
        <v>0.6</v>
      </c>
      <c r="Z26">
        <v>57.2</v>
      </c>
      <c r="AA26">
        <v>4.4000000000000004</v>
      </c>
      <c r="AB26">
        <v>0.6</v>
      </c>
      <c r="AE26">
        <v>57.2</v>
      </c>
      <c r="AF26">
        <v>4.4000000000000004</v>
      </c>
      <c r="AG26">
        <v>0.6</v>
      </c>
      <c r="AJ26">
        <v>57.2</v>
      </c>
      <c r="AK26">
        <v>4.4000000000000004</v>
      </c>
      <c r="AL26">
        <v>0.6</v>
      </c>
    </row>
    <row r="27" spans="1:39" x14ac:dyDescent="0.25">
      <c r="A27">
        <v>59.1</v>
      </c>
      <c r="B27">
        <v>1.7</v>
      </c>
      <c r="C27">
        <v>0.3</v>
      </c>
      <c r="F27">
        <v>59.1</v>
      </c>
      <c r="G27">
        <v>1.7</v>
      </c>
      <c r="H27">
        <v>0.3</v>
      </c>
      <c r="K27">
        <v>59.1</v>
      </c>
      <c r="L27">
        <v>1.7</v>
      </c>
      <c r="M27">
        <v>0.3</v>
      </c>
      <c r="P27">
        <v>59.1</v>
      </c>
      <c r="Q27">
        <v>1.7</v>
      </c>
      <c r="R27">
        <v>0.3</v>
      </c>
      <c r="U27">
        <v>59.1</v>
      </c>
      <c r="V27">
        <v>1.7</v>
      </c>
      <c r="W27">
        <v>0.3</v>
      </c>
      <c r="Z27">
        <v>59.1</v>
      </c>
      <c r="AA27">
        <v>1.7</v>
      </c>
      <c r="AB27">
        <v>0.3</v>
      </c>
      <c r="AE27">
        <v>59.1</v>
      </c>
      <c r="AF27">
        <v>1.7</v>
      </c>
      <c r="AG27">
        <v>0.3</v>
      </c>
      <c r="AJ27">
        <v>59.1</v>
      </c>
      <c r="AK27">
        <v>1.7</v>
      </c>
      <c r="AL27">
        <v>0.3</v>
      </c>
    </row>
    <row r="28" spans="1:39" x14ac:dyDescent="0.25">
      <c r="A28">
        <v>58.7</v>
      </c>
      <c r="B28" t="s">
        <v>51</v>
      </c>
      <c r="C28">
        <v>0.9</v>
      </c>
      <c r="D28" t="s">
        <v>16</v>
      </c>
      <c r="F28">
        <v>58.7</v>
      </c>
      <c r="G28" t="s">
        <v>51</v>
      </c>
      <c r="H28">
        <v>0.9</v>
      </c>
      <c r="I28" t="s">
        <v>16</v>
      </c>
      <c r="K28">
        <v>58.7</v>
      </c>
      <c r="L28" t="s">
        <v>51</v>
      </c>
      <c r="M28">
        <v>0.9</v>
      </c>
      <c r="N28" t="s">
        <v>16</v>
      </c>
      <c r="P28">
        <v>58.7</v>
      </c>
      <c r="Q28" t="s">
        <v>51</v>
      </c>
      <c r="R28">
        <v>0.9</v>
      </c>
      <c r="S28" t="s">
        <v>16</v>
      </c>
      <c r="U28">
        <v>58.7</v>
      </c>
      <c r="V28" t="s">
        <v>51</v>
      </c>
      <c r="W28">
        <v>0.9</v>
      </c>
      <c r="X28" t="s">
        <v>16</v>
      </c>
      <c r="Z28">
        <v>58.7</v>
      </c>
      <c r="AA28" t="s">
        <v>51</v>
      </c>
      <c r="AB28">
        <v>0.9</v>
      </c>
      <c r="AC28" t="s">
        <v>16</v>
      </c>
      <c r="AE28">
        <v>58.7</v>
      </c>
      <c r="AF28" t="s">
        <v>51</v>
      </c>
      <c r="AG28">
        <v>0.9</v>
      </c>
      <c r="AH28" t="s">
        <v>16</v>
      </c>
      <c r="AJ28">
        <v>58.7</v>
      </c>
      <c r="AK28" t="s">
        <v>51</v>
      </c>
      <c r="AL28">
        <v>0.9</v>
      </c>
      <c r="AM28" t="s">
        <v>16</v>
      </c>
    </row>
    <row r="29" spans="1:39" x14ac:dyDescent="0.25">
      <c r="A29">
        <v>61.6</v>
      </c>
      <c r="B29" t="s">
        <v>38</v>
      </c>
      <c r="C29">
        <v>0.2</v>
      </c>
      <c r="D29" t="s">
        <v>16</v>
      </c>
      <c r="F29">
        <v>61.6</v>
      </c>
      <c r="G29" t="s">
        <v>38</v>
      </c>
      <c r="H29">
        <v>0.2</v>
      </c>
      <c r="I29" t="s">
        <v>16</v>
      </c>
      <c r="K29">
        <v>61.6</v>
      </c>
      <c r="L29" t="s">
        <v>38</v>
      </c>
      <c r="M29">
        <v>0.2</v>
      </c>
      <c r="N29" t="s">
        <v>16</v>
      </c>
      <c r="P29">
        <v>61.6</v>
      </c>
      <c r="Q29" t="s">
        <v>38</v>
      </c>
      <c r="R29">
        <v>0.2</v>
      </c>
      <c r="S29" t="s">
        <v>16</v>
      </c>
      <c r="U29">
        <v>61.6</v>
      </c>
      <c r="V29" t="s">
        <v>38</v>
      </c>
      <c r="W29">
        <v>0.2</v>
      </c>
      <c r="X29" t="s">
        <v>16</v>
      </c>
      <c r="Z29">
        <v>61.6</v>
      </c>
      <c r="AA29" t="s">
        <v>38</v>
      </c>
      <c r="AB29">
        <v>0.2</v>
      </c>
      <c r="AC29" t="s">
        <v>16</v>
      </c>
      <c r="AE29">
        <v>61.6</v>
      </c>
      <c r="AF29" t="s">
        <v>38</v>
      </c>
      <c r="AG29">
        <v>0.2</v>
      </c>
      <c r="AH29" t="s">
        <v>16</v>
      </c>
      <c r="AJ29">
        <v>61.6</v>
      </c>
      <c r="AK29" t="s">
        <v>38</v>
      </c>
      <c r="AL29">
        <v>0.2</v>
      </c>
      <c r="AM29" t="s">
        <v>16</v>
      </c>
    </row>
    <row r="30" spans="1:39" x14ac:dyDescent="0.25">
      <c r="A30">
        <v>62.7</v>
      </c>
      <c r="B30" t="s">
        <v>52</v>
      </c>
      <c r="C30" t="s">
        <v>53</v>
      </c>
      <c r="D30" t="s">
        <v>16</v>
      </c>
      <c r="F30">
        <v>62.7</v>
      </c>
      <c r="G30" t="s">
        <v>52</v>
      </c>
      <c r="H30" t="s">
        <v>53</v>
      </c>
      <c r="I30" t="s">
        <v>16</v>
      </c>
      <c r="K30">
        <v>62.7</v>
      </c>
      <c r="L30" t="s">
        <v>52</v>
      </c>
      <c r="M30" t="s">
        <v>53</v>
      </c>
      <c r="N30" t="s">
        <v>16</v>
      </c>
      <c r="P30">
        <v>62.7</v>
      </c>
      <c r="Q30" t="s">
        <v>52</v>
      </c>
      <c r="R30" t="s">
        <v>53</v>
      </c>
      <c r="S30" t="s">
        <v>16</v>
      </c>
      <c r="U30">
        <v>62.7</v>
      </c>
      <c r="V30" t="s">
        <v>52</v>
      </c>
      <c r="W30" t="s">
        <v>53</v>
      </c>
      <c r="X30" t="s">
        <v>16</v>
      </c>
      <c r="Z30">
        <v>62.7</v>
      </c>
      <c r="AA30" t="s">
        <v>52</v>
      </c>
      <c r="AB30" t="s">
        <v>53</v>
      </c>
      <c r="AC30" t="s">
        <v>16</v>
      </c>
      <c r="AE30">
        <v>62.7</v>
      </c>
      <c r="AF30" t="s">
        <v>52</v>
      </c>
      <c r="AG30" t="s">
        <v>53</v>
      </c>
      <c r="AH30" t="s">
        <v>16</v>
      </c>
      <c r="AJ30">
        <v>62.7</v>
      </c>
      <c r="AK30" t="s">
        <v>52</v>
      </c>
      <c r="AL30" t="s">
        <v>53</v>
      </c>
      <c r="AM30" t="s">
        <v>16</v>
      </c>
    </row>
    <row r="31" spans="1:39" x14ac:dyDescent="0.25">
      <c r="A31">
        <v>65.5</v>
      </c>
      <c r="B31" t="s">
        <v>54</v>
      </c>
      <c r="C31">
        <v>0.8</v>
      </c>
      <c r="D31" t="s">
        <v>16</v>
      </c>
      <c r="F31">
        <v>65.5</v>
      </c>
      <c r="G31" t="s">
        <v>54</v>
      </c>
      <c r="H31">
        <v>0.8</v>
      </c>
      <c r="I31" t="s">
        <v>16</v>
      </c>
      <c r="K31">
        <v>65.5</v>
      </c>
      <c r="L31" t="s">
        <v>54</v>
      </c>
      <c r="M31">
        <v>0.8</v>
      </c>
      <c r="N31" t="s">
        <v>16</v>
      </c>
      <c r="P31">
        <v>65.5</v>
      </c>
      <c r="Q31" t="s">
        <v>54</v>
      </c>
      <c r="R31">
        <v>0.8</v>
      </c>
      <c r="S31" t="s">
        <v>16</v>
      </c>
      <c r="U31">
        <v>65.5</v>
      </c>
      <c r="V31" t="s">
        <v>54</v>
      </c>
      <c r="W31">
        <v>0.8</v>
      </c>
      <c r="X31" t="s">
        <v>16</v>
      </c>
      <c r="Z31">
        <v>65.5</v>
      </c>
      <c r="AA31" t="s">
        <v>54</v>
      </c>
      <c r="AB31">
        <v>0.8</v>
      </c>
      <c r="AC31" t="s">
        <v>16</v>
      </c>
      <c r="AE31">
        <v>65.5</v>
      </c>
      <c r="AF31" t="s">
        <v>54</v>
      </c>
      <c r="AG31">
        <v>0.8</v>
      </c>
      <c r="AH31" t="s">
        <v>16</v>
      </c>
      <c r="AJ31">
        <v>65.5</v>
      </c>
      <c r="AK31" t="s">
        <v>54</v>
      </c>
      <c r="AL31">
        <v>0.8</v>
      </c>
      <c r="AM31" t="s">
        <v>16</v>
      </c>
    </row>
    <row r="32" spans="1:39" x14ac:dyDescent="0.25">
      <c r="A32">
        <v>67.2</v>
      </c>
      <c r="B32">
        <v>10.199999999999999</v>
      </c>
      <c r="C32">
        <v>1</v>
      </c>
      <c r="F32">
        <v>67.2</v>
      </c>
      <c r="G32">
        <v>10.199999999999999</v>
      </c>
      <c r="H32">
        <v>1</v>
      </c>
      <c r="K32">
        <v>67.2</v>
      </c>
      <c r="L32">
        <v>10.199999999999999</v>
      </c>
      <c r="M32">
        <v>1</v>
      </c>
      <c r="P32">
        <v>67.2</v>
      </c>
      <c r="Q32">
        <v>10.199999999999999</v>
      </c>
      <c r="R32">
        <v>1</v>
      </c>
      <c r="U32">
        <v>67.2</v>
      </c>
      <c r="V32">
        <v>10.199999999999999</v>
      </c>
      <c r="W32">
        <v>1</v>
      </c>
      <c r="Z32">
        <v>67.2</v>
      </c>
      <c r="AA32">
        <v>10.199999999999999</v>
      </c>
      <c r="AB32">
        <v>1</v>
      </c>
      <c r="AE32">
        <v>67.2</v>
      </c>
      <c r="AF32">
        <v>10.199999999999999</v>
      </c>
      <c r="AG32">
        <v>1</v>
      </c>
      <c r="AJ32">
        <v>67.2</v>
      </c>
      <c r="AK32">
        <v>10.199999999999999</v>
      </c>
      <c r="AL32">
        <v>1</v>
      </c>
    </row>
    <row r="33" spans="1:39" x14ac:dyDescent="0.25">
      <c r="A33">
        <v>69</v>
      </c>
      <c r="B33" t="s">
        <v>55</v>
      </c>
      <c r="C33">
        <v>0.8</v>
      </c>
      <c r="D33" t="s">
        <v>16</v>
      </c>
      <c r="F33">
        <v>69</v>
      </c>
      <c r="G33" t="s">
        <v>55</v>
      </c>
      <c r="H33">
        <v>0.8</v>
      </c>
      <c r="I33" t="s">
        <v>16</v>
      </c>
      <c r="K33">
        <v>69</v>
      </c>
      <c r="L33" t="s">
        <v>55</v>
      </c>
      <c r="M33">
        <v>0.8</v>
      </c>
      <c r="N33" t="s">
        <v>16</v>
      </c>
      <c r="P33">
        <v>69</v>
      </c>
      <c r="Q33" t="s">
        <v>55</v>
      </c>
      <c r="R33">
        <v>0.8</v>
      </c>
      <c r="S33" t="s">
        <v>16</v>
      </c>
      <c r="U33">
        <v>69</v>
      </c>
      <c r="V33" t="s">
        <v>55</v>
      </c>
      <c r="W33">
        <v>0.8</v>
      </c>
      <c r="X33" t="s">
        <v>16</v>
      </c>
      <c r="Z33">
        <v>69</v>
      </c>
      <c r="AA33" t="s">
        <v>55</v>
      </c>
      <c r="AB33">
        <v>0.8</v>
      </c>
      <c r="AC33" t="s">
        <v>16</v>
      </c>
      <c r="AE33">
        <v>69</v>
      </c>
      <c r="AF33" t="s">
        <v>55</v>
      </c>
      <c r="AG33">
        <v>0.8</v>
      </c>
      <c r="AH33" t="s">
        <v>16</v>
      </c>
      <c r="AJ33">
        <v>69</v>
      </c>
      <c r="AK33" t="s">
        <v>55</v>
      </c>
      <c r="AL33">
        <v>0.8</v>
      </c>
      <c r="AM33" t="s">
        <v>16</v>
      </c>
    </row>
    <row r="34" spans="1:39" x14ac:dyDescent="0.25">
      <c r="A34">
        <v>69.8</v>
      </c>
      <c r="B34">
        <v>6.2</v>
      </c>
      <c r="C34">
        <v>1</v>
      </c>
      <c r="F34">
        <v>69.8</v>
      </c>
      <c r="G34">
        <v>6.2</v>
      </c>
      <c r="H34">
        <v>1</v>
      </c>
      <c r="K34">
        <v>69.8</v>
      </c>
      <c r="L34">
        <v>6.2</v>
      </c>
      <c r="M34">
        <v>1</v>
      </c>
      <c r="P34">
        <v>69.8</v>
      </c>
      <c r="Q34">
        <v>6.2</v>
      </c>
      <c r="R34">
        <v>1</v>
      </c>
      <c r="U34">
        <v>69.8</v>
      </c>
      <c r="V34">
        <v>6.2</v>
      </c>
      <c r="W34">
        <v>1</v>
      </c>
      <c r="Z34">
        <v>69.8</v>
      </c>
      <c r="AA34">
        <v>6.2</v>
      </c>
      <c r="AB34">
        <v>1</v>
      </c>
      <c r="AE34">
        <v>69.8</v>
      </c>
      <c r="AF34">
        <v>6.2</v>
      </c>
      <c r="AG34">
        <v>1</v>
      </c>
      <c r="AJ34">
        <v>69.8</v>
      </c>
      <c r="AK34">
        <v>6.2</v>
      </c>
      <c r="AL34">
        <v>1</v>
      </c>
    </row>
    <row r="35" spans="1:39" x14ac:dyDescent="0.25">
      <c r="A35">
        <v>71.099999999999994</v>
      </c>
      <c r="B35" t="s">
        <v>56</v>
      </c>
      <c r="C35">
        <v>0.8</v>
      </c>
      <c r="D35" t="s">
        <v>16</v>
      </c>
      <c r="F35">
        <v>71.099999999999994</v>
      </c>
      <c r="G35" t="s">
        <v>56</v>
      </c>
      <c r="H35">
        <v>0.8</v>
      </c>
      <c r="I35" t="s">
        <v>16</v>
      </c>
      <c r="K35">
        <v>71.099999999999994</v>
      </c>
      <c r="L35" t="s">
        <v>56</v>
      </c>
      <c r="M35">
        <v>0.8</v>
      </c>
      <c r="N35" t="s">
        <v>16</v>
      </c>
      <c r="P35">
        <v>71.099999999999994</v>
      </c>
      <c r="Q35" t="s">
        <v>56</v>
      </c>
      <c r="R35">
        <v>0.8</v>
      </c>
      <c r="S35" t="s">
        <v>16</v>
      </c>
      <c r="U35">
        <v>71.099999999999994</v>
      </c>
      <c r="V35" t="s">
        <v>56</v>
      </c>
      <c r="W35">
        <v>0.8</v>
      </c>
      <c r="X35" t="s">
        <v>16</v>
      </c>
      <c r="Z35">
        <v>71.099999999999994</v>
      </c>
      <c r="AA35" t="s">
        <v>56</v>
      </c>
      <c r="AB35">
        <v>0.8</v>
      </c>
      <c r="AC35" t="s">
        <v>16</v>
      </c>
      <c r="AE35">
        <v>71.099999999999994</v>
      </c>
      <c r="AF35" t="s">
        <v>56</v>
      </c>
      <c r="AG35">
        <v>0.8</v>
      </c>
      <c r="AH35" t="s">
        <v>16</v>
      </c>
      <c r="AJ35">
        <v>71.099999999999994</v>
      </c>
      <c r="AK35" t="s">
        <v>56</v>
      </c>
      <c r="AL35">
        <v>0.8</v>
      </c>
      <c r="AM35" t="s">
        <v>16</v>
      </c>
    </row>
    <row r="36" spans="1:39" x14ac:dyDescent="0.25">
      <c r="A36">
        <v>72.2</v>
      </c>
      <c r="B36" t="s">
        <v>57</v>
      </c>
      <c r="C36">
        <v>0.8</v>
      </c>
      <c r="D36" t="s">
        <v>16</v>
      </c>
      <c r="F36">
        <v>72.2</v>
      </c>
      <c r="G36" t="s">
        <v>57</v>
      </c>
      <c r="H36">
        <v>0.8</v>
      </c>
      <c r="I36" t="s">
        <v>16</v>
      </c>
      <c r="K36">
        <v>72.2</v>
      </c>
      <c r="L36" t="s">
        <v>57</v>
      </c>
      <c r="M36">
        <v>0.8</v>
      </c>
      <c r="N36" t="s">
        <v>16</v>
      </c>
      <c r="P36">
        <v>72.2</v>
      </c>
      <c r="Q36" t="s">
        <v>57</v>
      </c>
      <c r="R36">
        <v>0.8</v>
      </c>
      <c r="S36" t="s">
        <v>16</v>
      </c>
      <c r="U36">
        <v>72.2</v>
      </c>
      <c r="V36" t="s">
        <v>57</v>
      </c>
      <c r="W36">
        <v>0.8</v>
      </c>
      <c r="X36" t="s">
        <v>16</v>
      </c>
      <c r="Z36">
        <v>72.2</v>
      </c>
      <c r="AA36" t="s">
        <v>57</v>
      </c>
      <c r="AB36">
        <v>0.8</v>
      </c>
      <c r="AC36" t="s">
        <v>16</v>
      </c>
      <c r="AE36">
        <v>72.2</v>
      </c>
      <c r="AF36" t="s">
        <v>57</v>
      </c>
      <c r="AG36">
        <v>0.8</v>
      </c>
      <c r="AH36" t="s">
        <v>16</v>
      </c>
      <c r="AJ36">
        <v>72.2</v>
      </c>
      <c r="AK36" t="s">
        <v>57</v>
      </c>
      <c r="AL36">
        <v>0.8</v>
      </c>
      <c r="AM36" t="s">
        <v>16</v>
      </c>
    </row>
    <row r="37" spans="1:39" x14ac:dyDescent="0.25">
      <c r="A37">
        <v>72.5</v>
      </c>
      <c r="B37" t="s">
        <v>58</v>
      </c>
      <c r="C37">
        <v>0.3</v>
      </c>
      <c r="D37" t="s">
        <v>16</v>
      </c>
      <c r="F37">
        <v>72.5</v>
      </c>
      <c r="G37" t="s">
        <v>58</v>
      </c>
      <c r="H37">
        <v>0.3</v>
      </c>
      <c r="I37" t="s">
        <v>16</v>
      </c>
      <c r="K37">
        <v>72.5</v>
      </c>
      <c r="L37" t="s">
        <v>58</v>
      </c>
      <c r="M37">
        <v>0.3</v>
      </c>
      <c r="N37" t="s">
        <v>16</v>
      </c>
      <c r="P37">
        <v>72.5</v>
      </c>
      <c r="Q37" t="s">
        <v>58</v>
      </c>
      <c r="R37">
        <v>0.3</v>
      </c>
      <c r="S37" t="s">
        <v>16</v>
      </c>
      <c r="U37">
        <v>72.5</v>
      </c>
      <c r="V37" t="s">
        <v>58</v>
      </c>
      <c r="W37">
        <v>0.3</v>
      </c>
      <c r="X37" t="s">
        <v>16</v>
      </c>
      <c r="Z37">
        <v>72.5</v>
      </c>
      <c r="AA37" t="s">
        <v>58</v>
      </c>
      <c r="AB37">
        <v>0.3</v>
      </c>
      <c r="AC37" t="s">
        <v>16</v>
      </c>
      <c r="AE37">
        <v>72.5</v>
      </c>
      <c r="AF37" t="s">
        <v>58</v>
      </c>
      <c r="AG37">
        <v>0.3</v>
      </c>
      <c r="AH37" t="s">
        <v>16</v>
      </c>
      <c r="AJ37">
        <v>72.5</v>
      </c>
      <c r="AK37" t="s">
        <v>58</v>
      </c>
      <c r="AL37">
        <v>0.3</v>
      </c>
      <c r="AM37" t="s">
        <v>16</v>
      </c>
    </row>
    <row r="38" spans="1:39" x14ac:dyDescent="0.25">
      <c r="A38">
        <v>73.900000000000006</v>
      </c>
      <c r="B38">
        <v>9.1</v>
      </c>
      <c r="C38">
        <v>1</v>
      </c>
      <c r="F38">
        <v>73.900000000000006</v>
      </c>
      <c r="G38">
        <v>9.1</v>
      </c>
      <c r="H38">
        <v>1</v>
      </c>
      <c r="K38">
        <v>73.900000000000006</v>
      </c>
      <c r="L38">
        <v>9.1</v>
      </c>
      <c r="M38">
        <v>1</v>
      </c>
      <c r="P38">
        <v>73.900000000000006</v>
      </c>
      <c r="Q38">
        <v>9.1</v>
      </c>
      <c r="R38">
        <v>1</v>
      </c>
      <c r="U38">
        <v>73.900000000000006</v>
      </c>
      <c r="V38">
        <v>9.1</v>
      </c>
      <c r="W38">
        <v>1</v>
      </c>
      <c r="Z38">
        <v>73.900000000000006</v>
      </c>
      <c r="AA38">
        <v>9.1</v>
      </c>
      <c r="AB38">
        <v>1</v>
      </c>
      <c r="AE38">
        <v>73.900000000000006</v>
      </c>
      <c r="AF38">
        <v>9.1</v>
      </c>
      <c r="AG38">
        <v>1</v>
      </c>
      <c r="AJ38">
        <v>73.900000000000006</v>
      </c>
      <c r="AK38">
        <v>9.1</v>
      </c>
      <c r="AL38">
        <v>1</v>
      </c>
    </row>
    <row r="39" spans="1:39" x14ac:dyDescent="0.25">
      <c r="A39">
        <v>74.7</v>
      </c>
      <c r="B39">
        <v>5.5</v>
      </c>
      <c r="C39">
        <v>0.8</v>
      </c>
      <c r="F39">
        <v>74.7</v>
      </c>
      <c r="G39">
        <v>5.5</v>
      </c>
      <c r="H39">
        <v>0.8</v>
      </c>
      <c r="K39">
        <v>74.7</v>
      </c>
      <c r="L39">
        <v>5.5</v>
      </c>
      <c r="M39">
        <v>0.8</v>
      </c>
      <c r="P39">
        <v>74.7</v>
      </c>
      <c r="Q39">
        <v>5.5</v>
      </c>
      <c r="R39">
        <v>0.8</v>
      </c>
      <c r="U39">
        <v>74.7</v>
      </c>
      <c r="V39">
        <v>5.5</v>
      </c>
      <c r="W39">
        <v>0.8</v>
      </c>
      <c r="Z39">
        <v>74.7</v>
      </c>
      <c r="AA39">
        <v>5.5</v>
      </c>
      <c r="AB39">
        <v>0.8</v>
      </c>
      <c r="AE39">
        <v>74.7</v>
      </c>
      <c r="AF39">
        <v>5.5</v>
      </c>
      <c r="AG39">
        <v>0.8</v>
      </c>
      <c r="AJ39">
        <v>74.7</v>
      </c>
      <c r="AK39">
        <v>5.5</v>
      </c>
      <c r="AL39">
        <v>0.8</v>
      </c>
    </row>
    <row r="40" spans="1:39" x14ac:dyDescent="0.25">
      <c r="A40">
        <v>75.5</v>
      </c>
      <c r="B40">
        <v>1.7</v>
      </c>
      <c r="C40">
        <v>0.3</v>
      </c>
      <c r="F40">
        <v>75.5</v>
      </c>
      <c r="G40">
        <v>1.7</v>
      </c>
      <c r="H40">
        <v>0.3</v>
      </c>
      <c r="K40">
        <v>75.5</v>
      </c>
      <c r="L40">
        <v>1.7</v>
      </c>
      <c r="M40">
        <v>0.3</v>
      </c>
      <c r="P40">
        <v>75.5</v>
      </c>
      <c r="Q40">
        <v>1.7</v>
      </c>
      <c r="R40">
        <v>0.3</v>
      </c>
      <c r="U40">
        <v>75.5</v>
      </c>
      <c r="V40">
        <v>1.7</v>
      </c>
      <c r="W40">
        <v>0.3</v>
      </c>
      <c r="Z40">
        <v>75.5</v>
      </c>
      <c r="AA40">
        <v>1.7</v>
      </c>
      <c r="AB40">
        <v>0.3</v>
      </c>
      <c r="AE40">
        <v>75.5</v>
      </c>
      <c r="AF40">
        <v>1.7</v>
      </c>
      <c r="AG40">
        <v>0.3</v>
      </c>
      <c r="AJ40">
        <v>75.5</v>
      </c>
      <c r="AK40">
        <v>1.7</v>
      </c>
      <c r="AL40">
        <v>0.3</v>
      </c>
    </row>
    <row r="41" spans="1:39" x14ac:dyDescent="0.25">
      <c r="A41">
        <v>75.900000000000006</v>
      </c>
      <c r="B41" t="s">
        <v>59</v>
      </c>
      <c r="C41">
        <v>0.2</v>
      </c>
      <c r="D41" t="s">
        <v>16</v>
      </c>
      <c r="F41">
        <v>75.900000000000006</v>
      </c>
      <c r="G41" t="s">
        <v>59</v>
      </c>
      <c r="H41">
        <v>0.2</v>
      </c>
      <c r="I41" t="s">
        <v>16</v>
      </c>
      <c r="K41">
        <v>75.900000000000006</v>
      </c>
      <c r="L41" t="s">
        <v>59</v>
      </c>
      <c r="M41">
        <v>0.2</v>
      </c>
      <c r="N41" t="s">
        <v>16</v>
      </c>
      <c r="P41">
        <v>75.900000000000006</v>
      </c>
      <c r="Q41" t="s">
        <v>59</v>
      </c>
      <c r="R41">
        <v>0.2</v>
      </c>
      <c r="S41" t="s">
        <v>16</v>
      </c>
      <c r="U41">
        <v>75.900000000000006</v>
      </c>
      <c r="V41" t="s">
        <v>59</v>
      </c>
      <c r="W41">
        <v>0.2</v>
      </c>
      <c r="X41" t="s">
        <v>16</v>
      </c>
      <c r="Z41">
        <v>75.900000000000006</v>
      </c>
      <c r="AA41" t="s">
        <v>59</v>
      </c>
      <c r="AB41">
        <v>0.2</v>
      </c>
      <c r="AC41" t="s">
        <v>16</v>
      </c>
      <c r="AE41">
        <v>75.900000000000006</v>
      </c>
      <c r="AF41" t="s">
        <v>59</v>
      </c>
      <c r="AG41">
        <v>0.2</v>
      </c>
      <c r="AH41" t="s">
        <v>16</v>
      </c>
      <c r="AJ41">
        <v>75.900000000000006</v>
      </c>
      <c r="AK41" t="s">
        <v>59</v>
      </c>
      <c r="AL41">
        <v>0.2</v>
      </c>
      <c r="AM41" t="s">
        <v>16</v>
      </c>
    </row>
    <row r="42" spans="1:39" x14ac:dyDescent="0.25">
      <c r="A42">
        <v>75.900000000000006</v>
      </c>
      <c r="B42" t="s">
        <v>45</v>
      </c>
      <c r="C42" t="s">
        <v>45</v>
      </c>
      <c r="D42" t="s">
        <v>16</v>
      </c>
      <c r="F42">
        <v>75.900000000000006</v>
      </c>
      <c r="G42" t="s">
        <v>45</v>
      </c>
      <c r="H42" t="s">
        <v>45</v>
      </c>
      <c r="I42" t="s">
        <v>16</v>
      </c>
      <c r="K42">
        <v>75.900000000000006</v>
      </c>
      <c r="L42" t="s">
        <v>45</v>
      </c>
      <c r="M42" t="s">
        <v>45</v>
      </c>
      <c r="N42" t="s">
        <v>16</v>
      </c>
      <c r="P42">
        <v>75.900000000000006</v>
      </c>
      <c r="Q42" t="s">
        <v>45</v>
      </c>
      <c r="R42" t="s">
        <v>45</v>
      </c>
      <c r="S42" t="s">
        <v>16</v>
      </c>
      <c r="U42">
        <v>75.900000000000006</v>
      </c>
      <c r="V42" t="s">
        <v>45</v>
      </c>
      <c r="W42" t="s">
        <v>45</v>
      </c>
      <c r="X42" t="s">
        <v>16</v>
      </c>
      <c r="Z42">
        <v>75.900000000000006</v>
      </c>
      <c r="AA42" t="s">
        <v>45</v>
      </c>
      <c r="AB42" t="s">
        <v>45</v>
      </c>
      <c r="AC42" t="s">
        <v>16</v>
      </c>
      <c r="AE42">
        <v>75.900000000000006</v>
      </c>
      <c r="AF42" t="s">
        <v>45</v>
      </c>
      <c r="AG42" t="s">
        <v>45</v>
      </c>
      <c r="AH42" t="s">
        <v>16</v>
      </c>
      <c r="AJ42">
        <v>75.900000000000006</v>
      </c>
      <c r="AK42" t="s">
        <v>45</v>
      </c>
      <c r="AL42" t="s">
        <v>45</v>
      </c>
      <c r="AM42" t="s">
        <v>16</v>
      </c>
    </row>
    <row r="43" spans="1:39" x14ac:dyDescent="0.25">
      <c r="A43">
        <v>77.3</v>
      </c>
      <c r="B43">
        <v>1.2</v>
      </c>
      <c r="C43">
        <v>0.1</v>
      </c>
      <c r="F43">
        <v>77.3</v>
      </c>
      <c r="G43">
        <v>1.2</v>
      </c>
      <c r="H43">
        <v>0.1</v>
      </c>
      <c r="K43">
        <v>77.3</v>
      </c>
      <c r="L43">
        <v>1.2</v>
      </c>
      <c r="M43">
        <v>0.1</v>
      </c>
      <c r="P43">
        <v>77.3</v>
      </c>
      <c r="Q43">
        <v>1.2</v>
      </c>
      <c r="R43">
        <v>0.1</v>
      </c>
      <c r="U43">
        <v>77.3</v>
      </c>
      <c r="V43">
        <v>1.2</v>
      </c>
      <c r="W43">
        <v>0.1</v>
      </c>
      <c r="Z43">
        <v>77.3</v>
      </c>
      <c r="AA43">
        <v>1.2</v>
      </c>
      <c r="AB43">
        <v>0.1</v>
      </c>
      <c r="AE43">
        <v>77.3</v>
      </c>
      <c r="AF43">
        <v>1.2</v>
      </c>
      <c r="AG43">
        <v>0.1</v>
      </c>
      <c r="AJ43">
        <v>77.3</v>
      </c>
      <c r="AK43">
        <v>1.2</v>
      </c>
      <c r="AL43">
        <v>0.1</v>
      </c>
    </row>
    <row r="44" spans="1:39" x14ac:dyDescent="0.25">
      <c r="A44">
        <v>77</v>
      </c>
      <c r="B44">
        <v>0.6</v>
      </c>
      <c r="C44">
        <v>0.1</v>
      </c>
      <c r="F44">
        <v>77</v>
      </c>
      <c r="G44">
        <v>0.6</v>
      </c>
      <c r="H44">
        <v>0.1</v>
      </c>
      <c r="K44">
        <v>77</v>
      </c>
      <c r="L44">
        <v>0.6</v>
      </c>
      <c r="M44">
        <v>0.1</v>
      </c>
      <c r="P44">
        <v>77</v>
      </c>
      <c r="Q44">
        <v>0.6</v>
      </c>
      <c r="R44">
        <v>0.1</v>
      </c>
      <c r="U44">
        <v>77</v>
      </c>
      <c r="V44">
        <v>0.6</v>
      </c>
      <c r="W44">
        <v>0.1</v>
      </c>
      <c r="Z44">
        <v>77</v>
      </c>
      <c r="AA44">
        <v>0.6</v>
      </c>
      <c r="AB44">
        <v>0.1</v>
      </c>
      <c r="AE44">
        <v>77</v>
      </c>
      <c r="AF44">
        <v>0.6</v>
      </c>
      <c r="AG44">
        <v>0.1</v>
      </c>
      <c r="AJ44">
        <v>77</v>
      </c>
      <c r="AK44">
        <v>0.6</v>
      </c>
      <c r="AL44">
        <v>0.1</v>
      </c>
    </row>
    <row r="45" spans="1:39" x14ac:dyDescent="0.25">
      <c r="A45">
        <v>77</v>
      </c>
      <c r="B45">
        <v>1.1000000000000001</v>
      </c>
      <c r="C45">
        <v>0.2</v>
      </c>
      <c r="F45">
        <v>77</v>
      </c>
      <c r="G45">
        <v>1.1000000000000001</v>
      </c>
      <c r="H45">
        <v>0.2</v>
      </c>
      <c r="K45">
        <v>77</v>
      </c>
      <c r="L45">
        <v>1.1000000000000001</v>
      </c>
      <c r="M45">
        <v>0.2</v>
      </c>
      <c r="P45">
        <v>77</v>
      </c>
      <c r="Q45">
        <v>1.1000000000000001</v>
      </c>
      <c r="R45">
        <v>0.2</v>
      </c>
      <c r="U45">
        <v>77</v>
      </c>
      <c r="V45">
        <v>1.1000000000000001</v>
      </c>
      <c r="W45">
        <v>0.2</v>
      </c>
      <c r="Z45">
        <v>77</v>
      </c>
      <c r="AA45">
        <v>1.1000000000000001</v>
      </c>
      <c r="AB45">
        <v>0.2</v>
      </c>
      <c r="AE45">
        <v>77</v>
      </c>
      <c r="AF45">
        <v>1.1000000000000001</v>
      </c>
      <c r="AG45">
        <v>0.2</v>
      </c>
      <c r="AJ45">
        <v>77</v>
      </c>
      <c r="AK45">
        <v>1.1000000000000001</v>
      </c>
      <c r="AL45">
        <v>0.2</v>
      </c>
    </row>
    <row r="46" spans="1:39" x14ac:dyDescent="0.25">
      <c r="A46">
        <v>77</v>
      </c>
      <c r="B46">
        <v>3.7</v>
      </c>
      <c r="C46">
        <v>0.8</v>
      </c>
      <c r="F46">
        <v>77</v>
      </c>
      <c r="G46">
        <v>3.7</v>
      </c>
      <c r="H46">
        <v>0.8</v>
      </c>
      <c r="K46">
        <v>77</v>
      </c>
      <c r="L46">
        <v>3.7</v>
      </c>
      <c r="M46">
        <v>0.8</v>
      </c>
      <c r="P46">
        <v>77</v>
      </c>
      <c r="Q46">
        <v>3.7</v>
      </c>
      <c r="R46">
        <v>0.8</v>
      </c>
      <c r="U46">
        <v>77</v>
      </c>
      <c r="V46">
        <v>3.7</v>
      </c>
      <c r="W46">
        <v>0.8</v>
      </c>
      <c r="Z46">
        <v>77</v>
      </c>
      <c r="AA46">
        <v>3.7</v>
      </c>
      <c r="AB46">
        <v>0.8</v>
      </c>
      <c r="AE46">
        <v>77</v>
      </c>
      <c r="AF46">
        <v>3.7</v>
      </c>
      <c r="AG46">
        <v>0.8</v>
      </c>
      <c r="AJ46">
        <v>77</v>
      </c>
      <c r="AK46">
        <v>3.7</v>
      </c>
      <c r="AL46">
        <v>0.8</v>
      </c>
    </row>
    <row r="47" spans="1:39" x14ac:dyDescent="0.25">
      <c r="A47">
        <v>78</v>
      </c>
      <c r="B47">
        <v>0.7</v>
      </c>
      <c r="C47">
        <v>0.2</v>
      </c>
      <c r="F47">
        <v>78</v>
      </c>
      <c r="G47">
        <v>0.7</v>
      </c>
      <c r="H47">
        <v>0.2</v>
      </c>
      <c r="K47">
        <v>78</v>
      </c>
      <c r="L47">
        <v>0.7</v>
      </c>
      <c r="M47">
        <v>0.2</v>
      </c>
      <c r="P47">
        <v>78</v>
      </c>
      <c r="Q47">
        <v>0.7</v>
      </c>
      <c r="R47">
        <v>0.2</v>
      </c>
      <c r="U47">
        <v>78</v>
      </c>
      <c r="V47">
        <v>0.7</v>
      </c>
      <c r="W47">
        <v>0.2</v>
      </c>
      <c r="Z47">
        <v>78</v>
      </c>
      <c r="AA47">
        <v>0.7</v>
      </c>
      <c r="AB47">
        <v>0.2</v>
      </c>
      <c r="AE47">
        <v>78</v>
      </c>
      <c r="AF47">
        <v>0.7</v>
      </c>
      <c r="AG47">
        <v>0.2</v>
      </c>
      <c r="AJ47">
        <v>78</v>
      </c>
      <c r="AK47">
        <v>0.7</v>
      </c>
      <c r="AL47">
        <v>0.2</v>
      </c>
    </row>
    <row r="48" spans="1:39" x14ac:dyDescent="0.25">
      <c r="A48">
        <v>78</v>
      </c>
      <c r="B48">
        <v>3.6</v>
      </c>
      <c r="C48">
        <v>0.8</v>
      </c>
      <c r="F48">
        <v>78</v>
      </c>
      <c r="G48">
        <v>3.6</v>
      </c>
      <c r="H48">
        <v>0.8</v>
      </c>
      <c r="K48">
        <v>78</v>
      </c>
      <c r="L48">
        <v>3.6</v>
      </c>
      <c r="M48">
        <v>0.8</v>
      </c>
      <c r="P48">
        <v>78</v>
      </c>
      <c r="Q48">
        <v>3.6</v>
      </c>
      <c r="R48">
        <v>0.8</v>
      </c>
      <c r="U48">
        <v>78</v>
      </c>
      <c r="V48">
        <v>3.6</v>
      </c>
      <c r="W48">
        <v>0.8</v>
      </c>
      <c r="Z48">
        <v>78</v>
      </c>
      <c r="AA48">
        <v>3.6</v>
      </c>
      <c r="AB48">
        <v>0.8</v>
      </c>
      <c r="AE48">
        <v>78</v>
      </c>
      <c r="AF48">
        <v>3.6</v>
      </c>
      <c r="AG48">
        <v>0.8</v>
      </c>
      <c r="AJ48">
        <v>78</v>
      </c>
      <c r="AK48">
        <v>3.6</v>
      </c>
      <c r="AL48">
        <v>0.8</v>
      </c>
    </row>
    <row r="49" spans="1:39" x14ac:dyDescent="0.25">
      <c r="A49">
        <v>79.400000000000006</v>
      </c>
      <c r="B49" t="s">
        <v>60</v>
      </c>
      <c r="C49">
        <v>0.4</v>
      </c>
      <c r="D49" t="s">
        <v>16</v>
      </c>
      <c r="F49">
        <v>79.400000000000006</v>
      </c>
      <c r="G49" t="s">
        <v>60</v>
      </c>
      <c r="H49">
        <v>0.4</v>
      </c>
      <c r="I49" t="s">
        <v>16</v>
      </c>
      <c r="K49">
        <v>79.400000000000006</v>
      </c>
      <c r="L49" t="s">
        <v>60</v>
      </c>
      <c r="M49">
        <v>0.4</v>
      </c>
      <c r="N49" t="s">
        <v>16</v>
      </c>
      <c r="P49">
        <v>79.400000000000006</v>
      </c>
      <c r="Q49" t="s">
        <v>60</v>
      </c>
      <c r="R49">
        <v>0.4</v>
      </c>
      <c r="S49" t="s">
        <v>16</v>
      </c>
      <c r="U49">
        <v>79.400000000000006</v>
      </c>
      <c r="V49" t="s">
        <v>60</v>
      </c>
      <c r="W49">
        <v>0.4</v>
      </c>
      <c r="X49" t="s">
        <v>16</v>
      </c>
      <c r="Z49">
        <v>79.400000000000006</v>
      </c>
      <c r="AA49" t="s">
        <v>60</v>
      </c>
      <c r="AB49">
        <v>0.4</v>
      </c>
      <c r="AC49" t="s">
        <v>16</v>
      </c>
      <c r="AE49">
        <v>79.400000000000006</v>
      </c>
      <c r="AF49" t="s">
        <v>60</v>
      </c>
      <c r="AG49">
        <v>0.4</v>
      </c>
      <c r="AH49" t="s">
        <v>16</v>
      </c>
      <c r="AJ49">
        <v>79.400000000000006</v>
      </c>
      <c r="AK49" t="s">
        <v>60</v>
      </c>
      <c r="AL49">
        <v>0.4</v>
      </c>
      <c r="AM49" t="s">
        <v>16</v>
      </c>
    </row>
    <row r="50" spans="1:39" x14ac:dyDescent="0.25">
      <c r="F50">
        <v>80.8</v>
      </c>
      <c r="G50">
        <v>13.1</v>
      </c>
      <c r="H50">
        <v>0.5</v>
      </c>
      <c r="K50">
        <v>80.8</v>
      </c>
      <c r="L50">
        <v>13.1</v>
      </c>
      <c r="M50">
        <v>0.5</v>
      </c>
      <c r="P50">
        <v>80.8</v>
      </c>
      <c r="Q50">
        <v>13.1</v>
      </c>
      <c r="R50">
        <v>0.5</v>
      </c>
      <c r="U50">
        <v>80.8</v>
      </c>
      <c r="V50">
        <v>13.1</v>
      </c>
      <c r="W50">
        <v>0.5</v>
      </c>
      <c r="Z50">
        <v>80.8</v>
      </c>
      <c r="AA50">
        <v>13.1</v>
      </c>
      <c r="AB50">
        <v>0.5</v>
      </c>
      <c r="AE50">
        <v>80.8</v>
      </c>
      <c r="AF50">
        <v>13.1</v>
      </c>
      <c r="AG50">
        <v>0.5</v>
      </c>
      <c r="AJ50">
        <v>80.8</v>
      </c>
      <c r="AK50">
        <v>13.1</v>
      </c>
      <c r="AL50">
        <v>0.5</v>
      </c>
    </row>
    <row r="51" spans="1:39" x14ac:dyDescent="0.25">
      <c r="A51">
        <f>79.4+1.2</f>
        <v>80.600000000000009</v>
      </c>
      <c r="B51">
        <v>2.6</v>
      </c>
      <c r="C51">
        <v>0.4</v>
      </c>
      <c r="K51">
        <v>82.5</v>
      </c>
      <c r="L51">
        <v>2.4</v>
      </c>
      <c r="M51">
        <v>0.1</v>
      </c>
      <c r="P51">
        <v>82.5</v>
      </c>
      <c r="Q51">
        <v>2.4</v>
      </c>
      <c r="R51">
        <v>0.1</v>
      </c>
      <c r="U51">
        <v>82.5</v>
      </c>
      <c r="V51">
        <v>2.4</v>
      </c>
      <c r="W51">
        <v>0.1</v>
      </c>
      <c r="Z51">
        <v>82.5</v>
      </c>
      <c r="AA51">
        <v>2.4</v>
      </c>
      <c r="AB51">
        <v>0.1</v>
      </c>
      <c r="AE51">
        <v>82.5</v>
      </c>
      <c r="AF51">
        <v>2.4</v>
      </c>
      <c r="AG51">
        <v>0.1</v>
      </c>
      <c r="AJ51">
        <v>82.5</v>
      </c>
      <c r="AK51">
        <v>2.4</v>
      </c>
      <c r="AL51">
        <v>0.1</v>
      </c>
    </row>
    <row r="52" spans="1:39" x14ac:dyDescent="0.25">
      <c r="A52">
        <f>79.4+1.6</f>
        <v>81</v>
      </c>
      <c r="B52" t="s">
        <v>61</v>
      </c>
      <c r="C52">
        <v>0.2</v>
      </c>
      <c r="D52" t="s">
        <v>16</v>
      </c>
      <c r="F52">
        <f>80.8+1.2</f>
        <v>82</v>
      </c>
      <c r="G52">
        <v>1.9</v>
      </c>
      <c r="H52">
        <v>0.3</v>
      </c>
      <c r="U52">
        <v>84</v>
      </c>
      <c r="V52">
        <v>3.7</v>
      </c>
      <c r="W52">
        <v>0.6</v>
      </c>
      <c r="Z52">
        <v>84</v>
      </c>
      <c r="AA52">
        <v>3.7</v>
      </c>
      <c r="AB52">
        <v>0.6</v>
      </c>
      <c r="AE52">
        <v>84</v>
      </c>
      <c r="AF52">
        <v>3.7</v>
      </c>
      <c r="AG52">
        <v>0.6</v>
      </c>
      <c r="AJ52">
        <v>84</v>
      </c>
      <c r="AK52">
        <v>3.7</v>
      </c>
      <c r="AL52">
        <v>0.6</v>
      </c>
    </row>
    <row r="53" spans="1:39" x14ac:dyDescent="0.25">
      <c r="A53">
        <f>79.4+2.5</f>
        <v>81.900000000000006</v>
      </c>
      <c r="B53">
        <v>1.5</v>
      </c>
      <c r="C53">
        <v>0.4</v>
      </c>
      <c r="F53">
        <f>80.8+1.5</f>
        <v>82.3</v>
      </c>
      <c r="G53">
        <v>1.9</v>
      </c>
      <c r="H53">
        <v>0.3</v>
      </c>
      <c r="K53">
        <v>91.9</v>
      </c>
      <c r="L53">
        <v>1.2</v>
      </c>
      <c r="M53">
        <v>0.2</v>
      </c>
      <c r="P53">
        <f>82.5+1.6</f>
        <v>84.1</v>
      </c>
      <c r="Q53">
        <v>2.5</v>
      </c>
      <c r="R53">
        <v>0.4</v>
      </c>
      <c r="U53">
        <v>84.2</v>
      </c>
      <c r="V53" t="s">
        <v>66</v>
      </c>
      <c r="W53">
        <v>0.3</v>
      </c>
      <c r="Z53">
        <v>84.2</v>
      </c>
      <c r="AA53" t="s">
        <v>66</v>
      </c>
      <c r="AB53">
        <v>0.3</v>
      </c>
      <c r="AE53">
        <v>84.2</v>
      </c>
      <c r="AF53" t="s">
        <v>66</v>
      </c>
      <c r="AG53">
        <v>0.3</v>
      </c>
      <c r="AJ53">
        <v>84.2</v>
      </c>
      <c r="AK53" t="s">
        <v>66</v>
      </c>
      <c r="AL53">
        <v>0.3</v>
      </c>
    </row>
    <row r="54" spans="1:39" x14ac:dyDescent="0.25">
      <c r="A54">
        <f>79.4+3.5</f>
        <v>82.9</v>
      </c>
      <c r="B54">
        <v>2.5</v>
      </c>
      <c r="C54">
        <v>0.7</v>
      </c>
      <c r="F54">
        <f>80.8+2.5</f>
        <v>83.3</v>
      </c>
      <c r="G54">
        <v>2.4</v>
      </c>
      <c r="H54">
        <v>0.4</v>
      </c>
      <c r="K54">
        <v>92.2</v>
      </c>
      <c r="L54">
        <v>4</v>
      </c>
      <c r="M54">
        <v>0.5</v>
      </c>
      <c r="P54">
        <f>82.5+1.9</f>
        <v>84.4</v>
      </c>
      <c r="Q54">
        <v>1.2</v>
      </c>
      <c r="R54">
        <v>0.1</v>
      </c>
      <c r="X54" t="s">
        <v>16</v>
      </c>
      <c r="AJ54">
        <v>85.2</v>
      </c>
      <c r="AK54" t="s">
        <v>73</v>
      </c>
      <c r="AL54">
        <v>0.8</v>
      </c>
    </row>
    <row r="55" spans="1:39" x14ac:dyDescent="0.25">
      <c r="A55">
        <f>79.4+3.8</f>
        <v>83.2</v>
      </c>
      <c r="B55">
        <v>2.8</v>
      </c>
      <c r="C55">
        <v>0.5</v>
      </c>
      <c r="F55">
        <f>80.8+3.3</f>
        <v>84.1</v>
      </c>
      <c r="G55">
        <v>3.2</v>
      </c>
      <c r="H55">
        <v>0.5</v>
      </c>
      <c r="K55">
        <v>94.4</v>
      </c>
      <c r="L55">
        <v>1.9</v>
      </c>
      <c r="M55">
        <v>0.2</v>
      </c>
      <c r="P55">
        <f>82.5+3.1</f>
        <v>85.6</v>
      </c>
      <c r="Q55">
        <v>3.3</v>
      </c>
      <c r="R55">
        <v>0.4</v>
      </c>
      <c r="U55">
        <f>84.6+1.3</f>
        <v>85.899999999999991</v>
      </c>
      <c r="V55">
        <v>2.4</v>
      </c>
      <c r="W55">
        <v>0.9</v>
      </c>
      <c r="Z55">
        <v>85.1</v>
      </c>
      <c r="AA55">
        <v>3.7</v>
      </c>
      <c r="AB55">
        <v>0.7</v>
      </c>
      <c r="AE55">
        <v>85.2</v>
      </c>
      <c r="AF55" t="s">
        <v>73</v>
      </c>
      <c r="AG55">
        <v>0.8</v>
      </c>
      <c r="AH55" t="s">
        <v>16</v>
      </c>
      <c r="AJ55">
        <v>85.2</v>
      </c>
      <c r="AK55" t="s">
        <v>73</v>
      </c>
      <c r="AL55">
        <v>0.8</v>
      </c>
    </row>
    <row r="56" spans="1:39" x14ac:dyDescent="0.25">
      <c r="A56">
        <f>79.4+3.9+0.6</f>
        <v>83.9</v>
      </c>
      <c r="B56">
        <v>3.4</v>
      </c>
      <c r="C56">
        <v>0.5</v>
      </c>
      <c r="F56">
        <f>80.8+3.7</f>
        <v>84.5</v>
      </c>
      <c r="G56">
        <v>3.1</v>
      </c>
      <c r="H56">
        <v>0.5</v>
      </c>
      <c r="K56">
        <v>94.4</v>
      </c>
      <c r="L56">
        <v>1.6</v>
      </c>
      <c r="M56">
        <v>0.1</v>
      </c>
      <c r="P56">
        <f>82.5+4.3</f>
        <v>86.8</v>
      </c>
      <c r="Q56">
        <v>3.7</v>
      </c>
      <c r="R56">
        <v>0.4</v>
      </c>
      <c r="U56">
        <f>84.6+1.9</f>
        <v>86.5</v>
      </c>
      <c r="V56" t="s">
        <v>67</v>
      </c>
      <c r="W56">
        <v>0.3</v>
      </c>
      <c r="X56" t="s">
        <v>16</v>
      </c>
      <c r="Z56">
        <f>84.5+1.7</f>
        <v>86.2</v>
      </c>
      <c r="AA56">
        <v>3.2</v>
      </c>
      <c r="AB56">
        <v>0.3</v>
      </c>
      <c r="AE56">
        <v>85.2</v>
      </c>
      <c r="AF56" t="s">
        <v>73</v>
      </c>
      <c r="AG56">
        <v>0.8</v>
      </c>
      <c r="AH56" t="s">
        <v>16</v>
      </c>
      <c r="AJ56">
        <v>85.2</v>
      </c>
      <c r="AK56" t="s">
        <v>73</v>
      </c>
      <c r="AL56">
        <v>0.8</v>
      </c>
    </row>
    <row r="57" spans="1:39" x14ac:dyDescent="0.25">
      <c r="A57">
        <v>83.7</v>
      </c>
      <c r="B57">
        <v>2.4</v>
      </c>
      <c r="C57">
        <v>0.4</v>
      </c>
      <c r="F57">
        <f>80.8+4.2</f>
        <v>85</v>
      </c>
      <c r="G57">
        <v>3.3</v>
      </c>
      <c r="H57">
        <v>0.5</v>
      </c>
      <c r="P57">
        <f>82.5+4.6</f>
        <v>87.1</v>
      </c>
      <c r="Q57">
        <v>3.5</v>
      </c>
      <c r="R57">
        <v>0.4</v>
      </c>
      <c r="U57">
        <f>84.6+2.4</f>
        <v>87</v>
      </c>
      <c r="V57" t="s">
        <v>68</v>
      </c>
      <c r="W57">
        <v>0.4</v>
      </c>
      <c r="Z57">
        <f>84.5+3.5</f>
        <v>88</v>
      </c>
      <c r="AA57">
        <v>3.9</v>
      </c>
      <c r="AB57">
        <v>0.5</v>
      </c>
      <c r="AE57">
        <v>85.2</v>
      </c>
      <c r="AF57" t="s">
        <v>73</v>
      </c>
      <c r="AG57">
        <v>0.8</v>
      </c>
      <c r="AH57" t="s">
        <v>16</v>
      </c>
      <c r="AJ57">
        <v>86.6</v>
      </c>
      <c r="AK57">
        <v>1.9</v>
      </c>
      <c r="AL57">
        <v>0.3</v>
      </c>
    </row>
    <row r="58" spans="1:39" x14ac:dyDescent="0.25">
      <c r="A58">
        <v>84.1</v>
      </c>
      <c r="B58">
        <v>3</v>
      </c>
      <c r="C58">
        <v>0.5</v>
      </c>
      <c r="F58">
        <f>80.8+4.2+0.4</f>
        <v>85.4</v>
      </c>
      <c r="G58">
        <v>3.4</v>
      </c>
      <c r="H58">
        <v>0.4</v>
      </c>
      <c r="P58">
        <f>82.5+5.3</f>
        <v>87.8</v>
      </c>
      <c r="Q58">
        <v>3.1</v>
      </c>
      <c r="R58">
        <v>0.6</v>
      </c>
      <c r="U58">
        <f>84.6+4.3</f>
        <v>88.899999999999991</v>
      </c>
      <c r="V58">
        <v>3.6</v>
      </c>
      <c r="W58">
        <v>0.3</v>
      </c>
      <c r="Z58">
        <f>84.5+5.1</f>
        <v>89.6</v>
      </c>
      <c r="AA58">
        <v>1.9</v>
      </c>
      <c r="AB58">
        <v>0.6</v>
      </c>
      <c r="AE58">
        <f>85.3+0.8</f>
        <v>86.1</v>
      </c>
      <c r="AF58">
        <v>1.2</v>
      </c>
      <c r="AG58">
        <v>0.2</v>
      </c>
      <c r="AJ58">
        <v>86.9</v>
      </c>
      <c r="AK58">
        <v>2.6</v>
      </c>
      <c r="AL58">
        <v>0.3</v>
      </c>
    </row>
    <row r="59" spans="1:39" x14ac:dyDescent="0.25">
      <c r="A59">
        <v>84.1</v>
      </c>
      <c r="B59">
        <v>4</v>
      </c>
      <c r="C59">
        <v>0.5</v>
      </c>
      <c r="F59">
        <f>80.8+4.2+1.1</f>
        <v>86.1</v>
      </c>
      <c r="G59">
        <v>3.9</v>
      </c>
      <c r="H59">
        <v>0.5</v>
      </c>
      <c r="P59">
        <f>82.5+6</f>
        <v>88.5</v>
      </c>
      <c r="Q59" t="s">
        <v>63</v>
      </c>
      <c r="R59">
        <v>0.6</v>
      </c>
      <c r="S59" t="s">
        <v>16</v>
      </c>
      <c r="U59">
        <f>84.6+4.4</f>
        <v>89</v>
      </c>
      <c r="V59">
        <v>4.5</v>
      </c>
      <c r="W59">
        <v>0.5</v>
      </c>
      <c r="Z59">
        <f>84.5+6.6</f>
        <v>91.1</v>
      </c>
      <c r="AA59" t="s">
        <v>58</v>
      </c>
      <c r="AB59">
        <v>0.51</v>
      </c>
      <c r="AC59" t="s">
        <v>16</v>
      </c>
      <c r="AE59">
        <f>85.3+0.9</f>
        <v>86.2</v>
      </c>
      <c r="AF59">
        <v>0.6</v>
      </c>
      <c r="AG59">
        <v>0.1</v>
      </c>
      <c r="AJ59">
        <v>88.1</v>
      </c>
      <c r="AK59">
        <v>3.1</v>
      </c>
      <c r="AL59">
        <v>0.4</v>
      </c>
    </row>
    <row r="60" spans="1:39" x14ac:dyDescent="0.25">
      <c r="A60">
        <v>84.1</v>
      </c>
      <c r="B60" t="s">
        <v>45</v>
      </c>
      <c r="C60" t="s">
        <v>45</v>
      </c>
      <c r="D60" t="s">
        <v>16</v>
      </c>
      <c r="F60">
        <f>80.8+4.2+1.6</f>
        <v>86.6</v>
      </c>
      <c r="G60">
        <v>3.6</v>
      </c>
      <c r="H60">
        <v>0.4</v>
      </c>
      <c r="P60">
        <f>82.5+7.4</f>
        <v>89.9</v>
      </c>
      <c r="Q60" t="s">
        <v>64</v>
      </c>
      <c r="R60">
        <v>0.3</v>
      </c>
      <c r="S60" t="s">
        <v>16</v>
      </c>
      <c r="U60">
        <f>84.6+5.4</f>
        <v>90</v>
      </c>
      <c r="V60">
        <v>4.2</v>
      </c>
      <c r="W60">
        <v>0.4</v>
      </c>
      <c r="Z60">
        <f>84.5+7.5</f>
        <v>92</v>
      </c>
      <c r="AA60">
        <v>3.8</v>
      </c>
      <c r="AB60">
        <v>0.6</v>
      </c>
      <c r="AE60">
        <f>85.3+1.4</f>
        <v>86.7</v>
      </c>
      <c r="AF60">
        <v>0.3</v>
      </c>
      <c r="AG60">
        <v>2.1</v>
      </c>
      <c r="AJ60">
        <v>89.6</v>
      </c>
      <c r="AK60">
        <v>3.7</v>
      </c>
      <c r="AL60">
        <v>0.5</v>
      </c>
    </row>
    <row r="61" spans="1:39" x14ac:dyDescent="0.25">
      <c r="F61">
        <f>80.8+4.2+1.9</f>
        <v>86.9</v>
      </c>
      <c r="G61">
        <v>2.4</v>
      </c>
      <c r="H61">
        <v>0.1</v>
      </c>
      <c r="P61">
        <f>82.5+7.6</f>
        <v>90.1</v>
      </c>
      <c r="Q61">
        <v>3.2</v>
      </c>
      <c r="R61">
        <v>0.4</v>
      </c>
      <c r="U61">
        <f>84.6+6.3</f>
        <v>90.899999999999991</v>
      </c>
      <c r="V61" t="s">
        <v>69</v>
      </c>
      <c r="W61">
        <v>0.3</v>
      </c>
      <c r="X61" t="s">
        <v>16</v>
      </c>
      <c r="Z61">
        <f>84.5+9</f>
        <v>93.5</v>
      </c>
      <c r="AA61">
        <v>0.5</v>
      </c>
      <c r="AB61">
        <v>0.1</v>
      </c>
      <c r="AE61">
        <f>85.3+1.7</f>
        <v>87</v>
      </c>
      <c r="AF61">
        <v>1.8</v>
      </c>
      <c r="AG61">
        <v>0.5</v>
      </c>
      <c r="AJ61">
        <v>89.6</v>
      </c>
      <c r="AK61">
        <v>2.8</v>
      </c>
      <c r="AL61">
        <v>0.3</v>
      </c>
    </row>
    <row r="62" spans="1:39" x14ac:dyDescent="0.25">
      <c r="F62">
        <f>80.8+4.2+1.6</f>
        <v>86.6</v>
      </c>
      <c r="G62">
        <v>3.3</v>
      </c>
      <c r="H62">
        <v>0.4</v>
      </c>
      <c r="P62">
        <f>82.5+9.2</f>
        <v>91.7</v>
      </c>
      <c r="Q62">
        <v>3.8</v>
      </c>
      <c r="R62">
        <v>0.5</v>
      </c>
      <c r="U62">
        <f>84.6+6.6</f>
        <v>91.199999999999989</v>
      </c>
      <c r="V62">
        <v>3.5</v>
      </c>
      <c r="W62">
        <v>0.7</v>
      </c>
      <c r="Z62">
        <v>93.5</v>
      </c>
      <c r="AA62">
        <v>0.5</v>
      </c>
      <c r="AB62">
        <v>0.1</v>
      </c>
      <c r="AE62">
        <f>85.3+2</f>
        <v>87.3</v>
      </c>
      <c r="AF62">
        <v>1.2</v>
      </c>
      <c r="AG62">
        <v>0.2</v>
      </c>
      <c r="AJ62">
        <v>90.6</v>
      </c>
      <c r="AK62">
        <v>3.7</v>
      </c>
      <c r="AL62">
        <v>0.6</v>
      </c>
    </row>
    <row r="63" spans="1:39" x14ac:dyDescent="0.25">
      <c r="F63">
        <f>80.8+4.2+1.8</f>
        <v>86.8</v>
      </c>
      <c r="G63">
        <v>3.1</v>
      </c>
      <c r="H63">
        <v>0.4</v>
      </c>
      <c r="P63">
        <f>82.5+8.2</f>
        <v>90.7</v>
      </c>
      <c r="Q63">
        <v>3.5</v>
      </c>
      <c r="R63">
        <v>0.4</v>
      </c>
      <c r="U63">
        <f>84.6+7.4</f>
        <v>92</v>
      </c>
      <c r="V63">
        <v>2.1</v>
      </c>
      <c r="W63">
        <v>0.4</v>
      </c>
      <c r="Z63">
        <v>93.9</v>
      </c>
      <c r="AA63">
        <v>3.6</v>
      </c>
      <c r="AB63">
        <v>0.5</v>
      </c>
      <c r="AE63">
        <v>87.3</v>
      </c>
      <c r="AF63">
        <v>1.6</v>
      </c>
      <c r="AG63">
        <v>0.4</v>
      </c>
      <c r="AJ63">
        <v>91.2</v>
      </c>
      <c r="AK63">
        <v>2.8</v>
      </c>
      <c r="AL63">
        <v>0.4</v>
      </c>
    </row>
    <row r="64" spans="1:39" x14ac:dyDescent="0.25">
      <c r="P64">
        <f>82.5+9.5</f>
        <v>92</v>
      </c>
      <c r="Q64">
        <v>3.3</v>
      </c>
      <c r="R64">
        <v>0.5</v>
      </c>
      <c r="U64">
        <f>84.6+8</f>
        <v>92.6</v>
      </c>
      <c r="V64">
        <v>4.5999999999999996</v>
      </c>
      <c r="W64">
        <v>0.6</v>
      </c>
      <c r="X64" t="s">
        <v>70</v>
      </c>
      <c r="Z64">
        <v>94.2</v>
      </c>
      <c r="AA64" t="s">
        <v>38</v>
      </c>
      <c r="AB64">
        <v>0.6</v>
      </c>
      <c r="AC64" t="s">
        <v>16</v>
      </c>
    </row>
    <row r="65" spans="16:29" x14ac:dyDescent="0.25">
      <c r="P65">
        <f>82.5+9.9</f>
        <v>92.4</v>
      </c>
      <c r="Q65">
        <v>3.4</v>
      </c>
      <c r="R65">
        <v>0.3</v>
      </c>
      <c r="U65">
        <f>84.6+8.6</f>
        <v>93.199999999999989</v>
      </c>
      <c r="V65">
        <v>4.5</v>
      </c>
      <c r="W65">
        <v>0.6</v>
      </c>
      <c r="Z65">
        <v>94.7</v>
      </c>
      <c r="AA65">
        <v>3.6</v>
      </c>
      <c r="AB65">
        <v>0.5</v>
      </c>
    </row>
    <row r="66" spans="16:29" x14ac:dyDescent="0.25">
      <c r="P66">
        <f>82+1.8</f>
        <v>83.8</v>
      </c>
      <c r="Q66">
        <v>0.4</v>
      </c>
      <c r="R66">
        <v>0.1</v>
      </c>
      <c r="U66">
        <f>84.6+9</f>
        <v>93.6</v>
      </c>
      <c r="V66">
        <v>4.8</v>
      </c>
      <c r="W66">
        <v>0.9</v>
      </c>
      <c r="Z66">
        <v>94.7</v>
      </c>
      <c r="AA66">
        <v>3.1</v>
      </c>
      <c r="AB66">
        <v>0.3</v>
      </c>
    </row>
    <row r="67" spans="16:29" x14ac:dyDescent="0.25">
      <c r="P67">
        <f>82+2.3</f>
        <v>84.3</v>
      </c>
      <c r="Q67">
        <v>1.9</v>
      </c>
      <c r="R67">
        <v>0.3</v>
      </c>
      <c r="U67">
        <f>84.6+9.3</f>
        <v>93.899999999999991</v>
      </c>
      <c r="V67">
        <v>3.9</v>
      </c>
      <c r="W67">
        <v>0.6</v>
      </c>
      <c r="Z67">
        <v>95.1</v>
      </c>
      <c r="AA67">
        <v>2.1</v>
      </c>
      <c r="AB67">
        <v>0.2</v>
      </c>
    </row>
    <row r="68" spans="16:29" x14ac:dyDescent="0.25">
      <c r="P68">
        <f>82+2.6</f>
        <v>84.6</v>
      </c>
      <c r="Q68" t="s">
        <v>59</v>
      </c>
      <c r="R68">
        <v>0.3</v>
      </c>
      <c r="S68" t="s">
        <v>16</v>
      </c>
      <c r="U68">
        <f>84.6+9.7</f>
        <v>94.3</v>
      </c>
      <c r="V68">
        <v>3.2</v>
      </c>
      <c r="W68">
        <v>0.5</v>
      </c>
      <c r="Z68">
        <f>84.5+10.3+0.4</f>
        <v>95.2</v>
      </c>
      <c r="AA68">
        <v>0.9</v>
      </c>
      <c r="AB68">
        <v>0.1</v>
      </c>
    </row>
    <row r="69" spans="16:29" x14ac:dyDescent="0.25">
      <c r="P69">
        <f>82+3</f>
        <v>85</v>
      </c>
      <c r="Q69">
        <v>1.8</v>
      </c>
      <c r="R69">
        <v>0.3</v>
      </c>
      <c r="U69">
        <f>84.6+10.3</f>
        <v>94.899999999999991</v>
      </c>
      <c r="V69">
        <v>3.7</v>
      </c>
      <c r="W69">
        <v>0.4</v>
      </c>
      <c r="Z69">
        <v>95.4</v>
      </c>
      <c r="AA69" t="s">
        <v>45</v>
      </c>
      <c r="AB69">
        <v>0.1</v>
      </c>
      <c r="AC69" t="s">
        <v>16</v>
      </c>
    </row>
    <row r="70" spans="16:29" x14ac:dyDescent="0.25">
      <c r="P70">
        <v>85</v>
      </c>
      <c r="Q70">
        <v>1.2</v>
      </c>
      <c r="R70">
        <v>0.2</v>
      </c>
      <c r="U70">
        <v>94.9</v>
      </c>
      <c r="V70">
        <v>2.9</v>
      </c>
      <c r="W70">
        <v>0.4</v>
      </c>
      <c r="Z70">
        <v>95.7</v>
      </c>
      <c r="AA70">
        <v>1.1000000000000001</v>
      </c>
      <c r="AB70">
        <v>0.1</v>
      </c>
    </row>
    <row r="71" spans="16:29" x14ac:dyDescent="0.25">
      <c r="U71">
        <v>92.5</v>
      </c>
      <c r="V71">
        <v>2.2999999999999998</v>
      </c>
      <c r="W71">
        <v>0.4</v>
      </c>
      <c r="Z71">
        <v>95.7</v>
      </c>
      <c r="AA71">
        <v>0.8</v>
      </c>
      <c r="AB71">
        <v>0.2</v>
      </c>
    </row>
    <row r="72" spans="16:29" x14ac:dyDescent="0.25">
      <c r="U72">
        <v>93.3</v>
      </c>
      <c r="V72">
        <v>2.7</v>
      </c>
      <c r="W72">
        <v>0.4</v>
      </c>
    </row>
    <row r="73" spans="16:29" x14ac:dyDescent="0.25">
      <c r="U73">
        <v>93.6</v>
      </c>
      <c r="V73">
        <v>1.2</v>
      </c>
      <c r="W73">
        <v>0.3</v>
      </c>
    </row>
    <row r="74" spans="16:29" x14ac:dyDescent="0.25">
      <c r="U74">
        <v>94.1</v>
      </c>
      <c r="V74">
        <v>2.6</v>
      </c>
      <c r="W74">
        <v>0.4</v>
      </c>
    </row>
    <row r="75" spans="16:29" x14ac:dyDescent="0.25">
      <c r="U75">
        <v>94.2</v>
      </c>
      <c r="V75">
        <v>2.5</v>
      </c>
      <c r="W75">
        <v>0.3</v>
      </c>
    </row>
    <row r="76" spans="16:29" x14ac:dyDescent="0.25">
      <c r="U76">
        <f>84.6+10.9</f>
        <v>95.5</v>
      </c>
      <c r="V76">
        <v>2.5</v>
      </c>
      <c r="W76">
        <v>0.2</v>
      </c>
    </row>
    <row r="77" spans="16:29" x14ac:dyDescent="0.25">
      <c r="U77">
        <f>84.6+10.9</f>
        <v>95.5</v>
      </c>
      <c r="V77">
        <v>2.2000000000000002</v>
      </c>
      <c r="W77">
        <v>0.2</v>
      </c>
    </row>
    <row r="78" spans="16:29" x14ac:dyDescent="0.25">
      <c r="U78">
        <f>84.6+11.2</f>
        <v>95.8</v>
      </c>
      <c r="V78">
        <v>2</v>
      </c>
      <c r="W78">
        <v>0.1</v>
      </c>
    </row>
    <row r="79" spans="16:29" x14ac:dyDescent="0.25">
      <c r="U79">
        <f>84.6+11.2</f>
        <v>95.8</v>
      </c>
      <c r="V79">
        <v>1.7</v>
      </c>
      <c r="W79">
        <v>0.1</v>
      </c>
    </row>
    <row r="80" spans="16:29" x14ac:dyDescent="0.25">
      <c r="U80">
        <v>95.8</v>
      </c>
      <c r="V80">
        <v>1.3</v>
      </c>
      <c r="W80">
        <v>0.2</v>
      </c>
    </row>
    <row r="81" spans="21:23" x14ac:dyDescent="0.25">
      <c r="U81">
        <v>95.8</v>
      </c>
      <c r="V81">
        <v>1.4</v>
      </c>
      <c r="W81">
        <v>0.1</v>
      </c>
    </row>
    <row r="82" spans="21:23" x14ac:dyDescent="0.25">
      <c r="U82">
        <v>95.8</v>
      </c>
      <c r="V82">
        <v>0.9</v>
      </c>
      <c r="W82">
        <v>0.2</v>
      </c>
    </row>
    <row r="83" spans="21:23" x14ac:dyDescent="0.25">
      <c r="U83">
        <v>95.8</v>
      </c>
      <c r="V83">
        <v>1.7</v>
      </c>
      <c r="W83">
        <v>0.2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M79"/>
  <sheetViews>
    <sheetView workbookViewId="0">
      <selection activeCell="AL79" sqref="AL79"/>
    </sheetView>
  </sheetViews>
  <sheetFormatPr defaultRowHeight="15" x14ac:dyDescent="0.25"/>
  <sheetData>
    <row r="1" spans="1:39" x14ac:dyDescent="0.25">
      <c r="A1" t="s">
        <v>21</v>
      </c>
      <c r="F1" t="s">
        <v>22</v>
      </c>
      <c r="K1" t="s">
        <v>23</v>
      </c>
      <c r="P1" t="s">
        <v>62</v>
      </c>
      <c r="U1" t="s">
        <v>65</v>
      </c>
      <c r="Z1" t="s">
        <v>71</v>
      </c>
      <c r="AE1" t="s">
        <v>72</v>
      </c>
      <c r="AJ1" t="s">
        <v>78</v>
      </c>
    </row>
    <row r="2" spans="1:39" x14ac:dyDescent="0.25">
      <c r="A2" t="s">
        <v>0</v>
      </c>
      <c r="B2" t="s">
        <v>1</v>
      </c>
      <c r="C2" t="s">
        <v>2</v>
      </c>
      <c r="D2" t="s">
        <v>6</v>
      </c>
      <c r="F2" t="s">
        <v>0</v>
      </c>
      <c r="G2" t="s">
        <v>1</v>
      </c>
      <c r="H2" t="s">
        <v>2</v>
      </c>
      <c r="I2" t="s">
        <v>6</v>
      </c>
      <c r="K2" t="s">
        <v>0</v>
      </c>
      <c r="L2" t="s">
        <v>1</v>
      </c>
      <c r="M2" t="s">
        <v>2</v>
      </c>
      <c r="N2" t="s">
        <v>6</v>
      </c>
      <c r="P2" t="s">
        <v>0</v>
      </c>
      <c r="Q2" t="s">
        <v>1</v>
      </c>
      <c r="R2" t="s">
        <v>2</v>
      </c>
      <c r="S2" t="s">
        <v>6</v>
      </c>
      <c r="U2" t="s">
        <v>0</v>
      </c>
      <c r="V2" t="s">
        <v>1</v>
      </c>
      <c r="W2" t="s">
        <v>2</v>
      </c>
      <c r="X2" t="s">
        <v>6</v>
      </c>
      <c r="Z2" t="s">
        <v>0</v>
      </c>
      <c r="AA2" t="s">
        <v>1</v>
      </c>
      <c r="AB2" t="s">
        <v>2</v>
      </c>
      <c r="AC2" t="s">
        <v>6</v>
      </c>
      <c r="AE2" t="s">
        <v>0</v>
      </c>
      <c r="AF2" t="s">
        <v>1</v>
      </c>
      <c r="AG2" t="s">
        <v>2</v>
      </c>
      <c r="AH2" t="s">
        <v>6</v>
      </c>
      <c r="AJ2" t="s">
        <v>0</v>
      </c>
      <c r="AK2" t="s">
        <v>1</v>
      </c>
      <c r="AL2" t="s">
        <v>2</v>
      </c>
      <c r="AM2" t="s">
        <v>6</v>
      </c>
    </row>
    <row r="3" spans="1:39" x14ac:dyDescent="0.25">
      <c r="A3">
        <v>2.4</v>
      </c>
      <c r="D3" t="s">
        <v>4</v>
      </c>
      <c r="F3">
        <v>2.4</v>
      </c>
      <c r="I3" t="s">
        <v>4</v>
      </c>
      <c r="K3">
        <v>2.4</v>
      </c>
      <c r="N3" t="s">
        <v>4</v>
      </c>
      <c r="P3">
        <v>2.4</v>
      </c>
      <c r="S3" t="s">
        <v>4</v>
      </c>
      <c r="U3">
        <v>2.4</v>
      </c>
      <c r="X3" t="s">
        <v>4</v>
      </c>
      <c r="Z3">
        <v>2.4</v>
      </c>
      <c r="AC3" t="s">
        <v>4</v>
      </c>
      <c r="AE3">
        <v>2.4</v>
      </c>
      <c r="AH3" t="s">
        <v>4</v>
      </c>
      <c r="AJ3">
        <v>2.4</v>
      </c>
      <c r="AM3" t="s">
        <v>4</v>
      </c>
    </row>
    <row r="4" spans="1:39" x14ac:dyDescent="0.25">
      <c r="A4">
        <v>6.1</v>
      </c>
      <c r="D4" t="s">
        <v>4</v>
      </c>
      <c r="F4">
        <v>6.1</v>
      </c>
      <c r="I4" t="s">
        <v>4</v>
      </c>
      <c r="K4">
        <v>6.1</v>
      </c>
      <c r="N4" t="s">
        <v>4</v>
      </c>
      <c r="P4">
        <v>6.1</v>
      </c>
      <c r="S4" t="s">
        <v>4</v>
      </c>
      <c r="U4">
        <v>6.1</v>
      </c>
      <c r="X4" t="s">
        <v>4</v>
      </c>
      <c r="Z4">
        <v>6.1</v>
      </c>
      <c r="AC4" t="s">
        <v>4</v>
      </c>
      <c r="AE4">
        <v>6.1</v>
      </c>
      <c r="AH4" t="s">
        <v>4</v>
      </c>
      <c r="AJ4">
        <v>6.1</v>
      </c>
      <c r="AM4" t="s">
        <v>4</v>
      </c>
    </row>
    <row r="5" spans="1:39" x14ac:dyDescent="0.25">
      <c r="A5">
        <v>8.4</v>
      </c>
      <c r="D5" t="s">
        <v>4</v>
      </c>
      <c r="F5">
        <v>8.4</v>
      </c>
      <c r="I5" t="s">
        <v>4</v>
      </c>
      <c r="K5">
        <v>8.4</v>
      </c>
      <c r="N5" t="s">
        <v>4</v>
      </c>
      <c r="P5">
        <v>8.4</v>
      </c>
      <c r="S5" t="s">
        <v>4</v>
      </c>
      <c r="U5">
        <v>8.4</v>
      </c>
      <c r="X5" t="s">
        <v>4</v>
      </c>
      <c r="Z5">
        <v>8.4</v>
      </c>
      <c r="AC5" t="s">
        <v>4</v>
      </c>
      <c r="AE5">
        <v>8.4</v>
      </c>
      <c r="AH5" t="s">
        <v>4</v>
      </c>
      <c r="AJ5">
        <v>8.4</v>
      </c>
      <c r="AM5" t="s">
        <v>4</v>
      </c>
    </row>
    <row r="6" spans="1:39" x14ac:dyDescent="0.25">
      <c r="A6">
        <v>12.5</v>
      </c>
      <c r="D6" t="s">
        <v>4</v>
      </c>
      <c r="F6">
        <v>12.5</v>
      </c>
      <c r="I6" t="s">
        <v>4</v>
      </c>
      <c r="K6">
        <v>12.5</v>
      </c>
      <c r="N6" t="s">
        <v>4</v>
      </c>
      <c r="P6">
        <v>12.5</v>
      </c>
      <c r="S6" t="s">
        <v>4</v>
      </c>
      <c r="U6">
        <v>12.5</v>
      </c>
      <c r="X6" t="s">
        <v>4</v>
      </c>
      <c r="Z6">
        <v>12.5</v>
      </c>
      <c r="AC6" t="s">
        <v>4</v>
      </c>
      <c r="AE6">
        <v>12.5</v>
      </c>
      <c r="AH6" t="s">
        <v>4</v>
      </c>
      <c r="AJ6">
        <v>12.5</v>
      </c>
      <c r="AM6" t="s">
        <v>4</v>
      </c>
    </row>
    <row r="7" spans="1:39" x14ac:dyDescent="0.25">
      <c r="A7">
        <v>17.8</v>
      </c>
      <c r="D7" t="s">
        <v>4</v>
      </c>
      <c r="F7">
        <v>17.8</v>
      </c>
      <c r="I7" t="s">
        <v>4</v>
      </c>
      <c r="K7">
        <v>17.8</v>
      </c>
      <c r="N7" t="s">
        <v>4</v>
      </c>
      <c r="P7">
        <v>17.8</v>
      </c>
      <c r="S7" t="s">
        <v>4</v>
      </c>
      <c r="U7">
        <v>17.8</v>
      </c>
      <c r="X7" t="s">
        <v>4</v>
      </c>
      <c r="Z7">
        <v>17.8</v>
      </c>
      <c r="AC7" t="s">
        <v>4</v>
      </c>
      <c r="AE7">
        <v>17.8</v>
      </c>
      <c r="AH7" t="s">
        <v>4</v>
      </c>
      <c r="AJ7">
        <v>17.8</v>
      </c>
      <c r="AM7" t="s">
        <v>4</v>
      </c>
    </row>
    <row r="8" spans="1:39" x14ac:dyDescent="0.25">
      <c r="A8">
        <v>20.100000000000001</v>
      </c>
      <c r="D8" t="s">
        <v>4</v>
      </c>
      <c r="F8">
        <v>20.100000000000001</v>
      </c>
      <c r="I8" t="s">
        <v>4</v>
      </c>
      <c r="K8">
        <v>20.100000000000001</v>
      </c>
      <c r="N8" t="s">
        <v>4</v>
      </c>
      <c r="P8">
        <v>20.100000000000001</v>
      </c>
      <c r="S8" t="s">
        <v>4</v>
      </c>
      <c r="U8">
        <v>20.100000000000001</v>
      </c>
      <c r="X8" t="s">
        <v>4</v>
      </c>
      <c r="Z8">
        <v>20.100000000000001</v>
      </c>
      <c r="AC8" t="s">
        <v>4</v>
      </c>
      <c r="AE8">
        <v>20.100000000000001</v>
      </c>
      <c r="AH8" t="s">
        <v>4</v>
      </c>
      <c r="AJ8">
        <v>20.100000000000001</v>
      </c>
      <c r="AM8" t="s">
        <v>4</v>
      </c>
    </row>
    <row r="9" spans="1:39" x14ac:dyDescent="0.25">
      <c r="A9">
        <v>22.5</v>
      </c>
      <c r="D9" t="s">
        <v>4</v>
      </c>
      <c r="F9">
        <v>22.5</v>
      </c>
      <c r="I9" t="s">
        <v>4</v>
      </c>
      <c r="K9">
        <v>22.5</v>
      </c>
      <c r="N9" t="s">
        <v>4</v>
      </c>
      <c r="P9">
        <v>22.5</v>
      </c>
      <c r="S9" t="s">
        <v>4</v>
      </c>
      <c r="U9">
        <v>22.5</v>
      </c>
      <c r="X9" t="s">
        <v>4</v>
      </c>
      <c r="Z9">
        <v>22.5</v>
      </c>
      <c r="AC9" t="s">
        <v>4</v>
      </c>
      <c r="AE9">
        <v>22.5</v>
      </c>
      <c r="AH9" t="s">
        <v>4</v>
      </c>
      <c r="AJ9">
        <v>22.5</v>
      </c>
      <c r="AM9" t="s">
        <v>4</v>
      </c>
    </row>
    <row r="10" spans="1:39" x14ac:dyDescent="0.25">
      <c r="A10">
        <v>23.9</v>
      </c>
      <c r="D10" t="s">
        <v>4</v>
      </c>
      <c r="F10">
        <v>23.9</v>
      </c>
      <c r="I10" t="s">
        <v>4</v>
      </c>
      <c r="K10">
        <v>23.9</v>
      </c>
      <c r="N10" t="s">
        <v>4</v>
      </c>
      <c r="P10">
        <v>23.9</v>
      </c>
      <c r="S10" t="s">
        <v>4</v>
      </c>
      <c r="U10">
        <v>23.9</v>
      </c>
      <c r="X10" t="s">
        <v>4</v>
      </c>
      <c r="Z10">
        <v>23.9</v>
      </c>
      <c r="AC10" t="s">
        <v>4</v>
      </c>
      <c r="AE10">
        <v>23.9</v>
      </c>
      <c r="AH10" t="s">
        <v>4</v>
      </c>
      <c r="AJ10">
        <v>23.9</v>
      </c>
      <c r="AM10" t="s">
        <v>4</v>
      </c>
    </row>
    <row r="11" spans="1:39" x14ac:dyDescent="0.25">
      <c r="A11">
        <v>27.4</v>
      </c>
      <c r="D11" t="s">
        <v>4</v>
      </c>
      <c r="F11">
        <v>27.4</v>
      </c>
      <c r="I11" t="s">
        <v>4</v>
      </c>
      <c r="K11">
        <v>27.4</v>
      </c>
      <c r="N11" t="s">
        <v>4</v>
      </c>
      <c r="P11">
        <v>27.4</v>
      </c>
      <c r="S11" t="s">
        <v>4</v>
      </c>
      <c r="U11">
        <v>27.4</v>
      </c>
      <c r="X11" t="s">
        <v>4</v>
      </c>
      <c r="Z11">
        <v>27.4</v>
      </c>
      <c r="AC11" t="s">
        <v>4</v>
      </c>
      <c r="AE11">
        <v>27.4</v>
      </c>
      <c r="AH11" t="s">
        <v>4</v>
      </c>
      <c r="AJ11">
        <v>27.4</v>
      </c>
      <c r="AM11" t="s">
        <v>4</v>
      </c>
    </row>
    <row r="12" spans="1:39" x14ac:dyDescent="0.25">
      <c r="A12">
        <v>27.9</v>
      </c>
      <c r="D12" t="s">
        <v>4</v>
      </c>
      <c r="F12">
        <v>27.9</v>
      </c>
      <c r="I12" t="s">
        <v>4</v>
      </c>
      <c r="K12">
        <v>27.9</v>
      </c>
      <c r="N12" t="s">
        <v>4</v>
      </c>
      <c r="P12">
        <v>27.9</v>
      </c>
      <c r="S12" t="s">
        <v>4</v>
      </c>
      <c r="U12">
        <v>27.9</v>
      </c>
      <c r="X12" t="s">
        <v>4</v>
      </c>
      <c r="Z12">
        <v>27.9</v>
      </c>
      <c r="AC12" t="s">
        <v>4</v>
      </c>
      <c r="AE12">
        <v>27.9</v>
      </c>
      <c r="AH12" t="s">
        <v>4</v>
      </c>
      <c r="AJ12">
        <v>27.9</v>
      </c>
      <c r="AM12" t="s">
        <v>4</v>
      </c>
    </row>
    <row r="13" spans="1:39" x14ac:dyDescent="0.25">
      <c r="A13">
        <v>29.7</v>
      </c>
      <c r="D13" t="s">
        <v>3</v>
      </c>
      <c r="F13">
        <v>29.7</v>
      </c>
      <c r="I13" t="s">
        <v>3</v>
      </c>
      <c r="K13">
        <v>29.7</v>
      </c>
      <c r="N13" t="s">
        <v>3</v>
      </c>
      <c r="P13">
        <v>29.7</v>
      </c>
      <c r="S13" t="s">
        <v>3</v>
      </c>
      <c r="U13">
        <v>29.7</v>
      </c>
      <c r="X13" t="s">
        <v>3</v>
      </c>
      <c r="Z13">
        <v>29.7</v>
      </c>
      <c r="AC13" t="s">
        <v>3</v>
      </c>
      <c r="AE13">
        <v>29.7</v>
      </c>
      <c r="AH13" t="s">
        <v>3</v>
      </c>
      <c r="AJ13">
        <v>29.7</v>
      </c>
      <c r="AM13" t="s">
        <v>3</v>
      </c>
    </row>
    <row r="14" spans="1:39" x14ac:dyDescent="0.25">
      <c r="A14">
        <v>33.9</v>
      </c>
      <c r="D14" t="s">
        <v>4</v>
      </c>
      <c r="F14">
        <v>33.9</v>
      </c>
      <c r="I14" t="s">
        <v>4</v>
      </c>
      <c r="K14">
        <v>33.9</v>
      </c>
      <c r="N14" t="s">
        <v>4</v>
      </c>
      <c r="P14">
        <v>33.9</v>
      </c>
      <c r="S14" t="s">
        <v>4</v>
      </c>
      <c r="U14">
        <v>33.9</v>
      </c>
      <c r="X14" t="s">
        <v>4</v>
      </c>
      <c r="Z14">
        <v>33.9</v>
      </c>
      <c r="AC14" t="s">
        <v>4</v>
      </c>
      <c r="AE14">
        <v>33.9</v>
      </c>
      <c r="AH14" t="s">
        <v>4</v>
      </c>
      <c r="AJ14">
        <v>33.9</v>
      </c>
      <c r="AM14" t="s">
        <v>4</v>
      </c>
    </row>
    <row r="15" spans="1:39" x14ac:dyDescent="0.25">
      <c r="A15">
        <v>37.799999999999997</v>
      </c>
      <c r="D15" t="s">
        <v>4</v>
      </c>
      <c r="F15">
        <v>37.799999999999997</v>
      </c>
      <c r="I15" t="s">
        <v>4</v>
      </c>
      <c r="K15">
        <v>37.799999999999997</v>
      </c>
      <c r="N15" t="s">
        <v>4</v>
      </c>
      <c r="P15">
        <v>37.799999999999997</v>
      </c>
      <c r="S15" t="s">
        <v>4</v>
      </c>
      <c r="U15">
        <v>37.799999999999997</v>
      </c>
      <c r="X15" t="s">
        <v>4</v>
      </c>
      <c r="Z15">
        <v>37.799999999999997</v>
      </c>
      <c r="AC15" t="s">
        <v>4</v>
      </c>
      <c r="AE15">
        <v>37.799999999999997</v>
      </c>
      <c r="AH15" t="s">
        <v>4</v>
      </c>
      <c r="AJ15">
        <v>37.799999999999997</v>
      </c>
      <c r="AM15" t="s">
        <v>4</v>
      </c>
    </row>
    <row r="16" spans="1:39" x14ac:dyDescent="0.25">
      <c r="A16">
        <v>40.1</v>
      </c>
      <c r="D16" t="s">
        <v>4</v>
      </c>
      <c r="F16">
        <v>40.1</v>
      </c>
      <c r="I16" t="s">
        <v>4</v>
      </c>
      <c r="K16">
        <v>40.1</v>
      </c>
      <c r="N16" t="s">
        <v>4</v>
      </c>
      <c r="P16">
        <v>40.1</v>
      </c>
      <c r="S16" t="s">
        <v>4</v>
      </c>
      <c r="U16">
        <v>40.1</v>
      </c>
      <c r="X16" t="s">
        <v>4</v>
      </c>
      <c r="Z16">
        <v>40.1</v>
      </c>
      <c r="AC16" t="s">
        <v>4</v>
      </c>
      <c r="AE16">
        <v>40.1</v>
      </c>
      <c r="AH16" t="s">
        <v>4</v>
      </c>
      <c r="AJ16">
        <v>40.1</v>
      </c>
      <c r="AM16" t="s">
        <v>4</v>
      </c>
    </row>
    <row r="17" spans="1:39" x14ac:dyDescent="0.25">
      <c r="A17">
        <v>42.1</v>
      </c>
      <c r="D17" t="s">
        <v>4</v>
      </c>
      <c r="F17">
        <v>42.1</v>
      </c>
      <c r="I17" t="s">
        <v>4</v>
      </c>
      <c r="K17">
        <v>42.1</v>
      </c>
      <c r="N17" t="s">
        <v>4</v>
      </c>
      <c r="P17">
        <v>42.1</v>
      </c>
      <c r="S17" t="s">
        <v>4</v>
      </c>
      <c r="U17">
        <v>42.1</v>
      </c>
      <c r="X17" t="s">
        <v>4</v>
      </c>
      <c r="Z17">
        <v>42.1</v>
      </c>
      <c r="AC17" t="s">
        <v>4</v>
      </c>
      <c r="AE17">
        <v>42.1</v>
      </c>
      <c r="AH17" t="s">
        <v>4</v>
      </c>
      <c r="AJ17">
        <v>42.1</v>
      </c>
      <c r="AM17" t="s">
        <v>4</v>
      </c>
    </row>
    <row r="18" spans="1:39" x14ac:dyDescent="0.25">
      <c r="A18">
        <v>43.9</v>
      </c>
      <c r="D18" t="s">
        <v>4</v>
      </c>
      <c r="F18">
        <v>43.9</v>
      </c>
      <c r="I18" t="s">
        <v>4</v>
      </c>
      <c r="K18">
        <v>43.9</v>
      </c>
      <c r="N18" t="s">
        <v>4</v>
      </c>
      <c r="P18">
        <v>43.9</v>
      </c>
      <c r="S18" t="s">
        <v>4</v>
      </c>
      <c r="U18">
        <v>43.9</v>
      </c>
      <c r="X18" t="s">
        <v>4</v>
      </c>
      <c r="Z18">
        <v>43.9</v>
      </c>
      <c r="AC18" t="s">
        <v>4</v>
      </c>
      <c r="AE18">
        <v>43.9</v>
      </c>
      <c r="AH18" t="s">
        <v>4</v>
      </c>
      <c r="AJ18">
        <v>43.9</v>
      </c>
      <c r="AM18" t="s">
        <v>4</v>
      </c>
    </row>
    <row r="19" spans="1:39" x14ac:dyDescent="0.25">
      <c r="A19">
        <v>45.4</v>
      </c>
      <c r="B19">
        <v>2.9</v>
      </c>
      <c r="C19">
        <v>0.8</v>
      </c>
      <c r="D19" t="s">
        <v>16</v>
      </c>
      <c r="F19">
        <v>45.4</v>
      </c>
      <c r="G19">
        <v>2.9</v>
      </c>
      <c r="H19">
        <v>0.8</v>
      </c>
      <c r="I19" t="s">
        <v>16</v>
      </c>
      <c r="K19">
        <v>45.4</v>
      </c>
      <c r="L19">
        <v>2.9</v>
      </c>
      <c r="M19">
        <v>0.8</v>
      </c>
      <c r="N19" t="s">
        <v>16</v>
      </c>
      <c r="P19">
        <v>45.4</v>
      </c>
      <c r="Q19">
        <v>2.9</v>
      </c>
      <c r="R19">
        <v>0.8</v>
      </c>
      <c r="S19" t="s">
        <v>16</v>
      </c>
      <c r="U19">
        <v>45.4</v>
      </c>
      <c r="V19">
        <v>2.9</v>
      </c>
      <c r="W19">
        <v>0.8</v>
      </c>
      <c r="X19" t="s">
        <v>16</v>
      </c>
      <c r="Z19">
        <v>45.4</v>
      </c>
      <c r="AA19">
        <v>2.9</v>
      </c>
      <c r="AB19">
        <v>0.8</v>
      </c>
      <c r="AC19" t="s">
        <v>16</v>
      </c>
      <c r="AE19">
        <v>45.4</v>
      </c>
      <c r="AF19">
        <v>2.9</v>
      </c>
      <c r="AG19">
        <v>0.8</v>
      </c>
      <c r="AH19" t="s">
        <v>16</v>
      </c>
      <c r="AJ19">
        <v>45.4</v>
      </c>
      <c r="AK19">
        <v>2.9</v>
      </c>
      <c r="AL19">
        <v>0.8</v>
      </c>
      <c r="AM19" t="s">
        <v>16</v>
      </c>
    </row>
    <row r="20" spans="1:39" x14ac:dyDescent="0.25">
      <c r="A20">
        <v>46.6</v>
      </c>
      <c r="D20" t="s">
        <v>3</v>
      </c>
      <c r="F20">
        <v>46.6</v>
      </c>
      <c r="I20" t="s">
        <v>3</v>
      </c>
      <c r="K20">
        <v>46.6</v>
      </c>
      <c r="N20" t="s">
        <v>3</v>
      </c>
      <c r="P20">
        <v>46.6</v>
      </c>
      <c r="S20" t="s">
        <v>3</v>
      </c>
      <c r="U20">
        <v>46.6</v>
      </c>
      <c r="X20" t="s">
        <v>3</v>
      </c>
      <c r="Z20">
        <v>46.6</v>
      </c>
      <c r="AC20" t="s">
        <v>3</v>
      </c>
      <c r="AE20">
        <v>46.6</v>
      </c>
      <c r="AH20" t="s">
        <v>3</v>
      </c>
      <c r="AJ20">
        <v>46.6</v>
      </c>
      <c r="AM20" t="s">
        <v>3</v>
      </c>
    </row>
    <row r="21" spans="1:39" x14ac:dyDescent="0.25">
      <c r="A21">
        <v>47.7</v>
      </c>
      <c r="D21" t="s">
        <v>3</v>
      </c>
      <c r="F21">
        <v>47.7</v>
      </c>
      <c r="I21" t="s">
        <v>3</v>
      </c>
      <c r="K21">
        <v>47.7</v>
      </c>
      <c r="N21" t="s">
        <v>3</v>
      </c>
      <c r="P21">
        <v>47.7</v>
      </c>
      <c r="S21" t="s">
        <v>3</v>
      </c>
      <c r="U21">
        <v>47.7</v>
      </c>
      <c r="X21" t="s">
        <v>3</v>
      </c>
      <c r="Z21">
        <v>47.7</v>
      </c>
      <c r="AC21" t="s">
        <v>3</v>
      </c>
      <c r="AE21">
        <v>47.7</v>
      </c>
      <c r="AH21" t="s">
        <v>3</v>
      </c>
      <c r="AJ21">
        <v>47.7</v>
      </c>
      <c r="AM21" t="s">
        <v>3</v>
      </c>
    </row>
    <row r="22" spans="1:39" x14ac:dyDescent="0.25">
      <c r="A22">
        <v>48.1</v>
      </c>
      <c r="D22" t="s">
        <v>4</v>
      </c>
      <c r="F22">
        <v>48.1</v>
      </c>
      <c r="I22" t="s">
        <v>4</v>
      </c>
      <c r="K22">
        <v>48.1</v>
      </c>
      <c r="N22" t="s">
        <v>4</v>
      </c>
      <c r="P22">
        <v>48.1</v>
      </c>
      <c r="S22" t="s">
        <v>4</v>
      </c>
      <c r="U22">
        <v>48.1</v>
      </c>
      <c r="X22" t="s">
        <v>4</v>
      </c>
      <c r="Z22">
        <v>48.1</v>
      </c>
      <c r="AC22" t="s">
        <v>4</v>
      </c>
      <c r="AE22">
        <v>48.1</v>
      </c>
      <c r="AH22" t="s">
        <v>4</v>
      </c>
      <c r="AJ22">
        <v>48.1</v>
      </c>
      <c r="AM22" t="s">
        <v>4</v>
      </c>
    </row>
    <row r="23" spans="1:39" x14ac:dyDescent="0.25">
      <c r="A23">
        <v>49.6</v>
      </c>
      <c r="D23" t="s">
        <v>4</v>
      </c>
      <c r="F23">
        <v>49.6</v>
      </c>
      <c r="I23" t="s">
        <v>4</v>
      </c>
      <c r="K23">
        <v>49.6</v>
      </c>
      <c r="N23" t="s">
        <v>4</v>
      </c>
      <c r="P23">
        <v>49.6</v>
      </c>
      <c r="S23" t="s">
        <v>4</v>
      </c>
      <c r="U23">
        <v>49.6</v>
      </c>
      <c r="X23" t="s">
        <v>4</v>
      </c>
      <c r="Z23">
        <v>49.6</v>
      </c>
      <c r="AC23" t="s">
        <v>4</v>
      </c>
      <c r="AE23">
        <v>49.6</v>
      </c>
      <c r="AH23" t="s">
        <v>4</v>
      </c>
      <c r="AJ23">
        <v>49.6</v>
      </c>
      <c r="AM23" t="s">
        <v>4</v>
      </c>
    </row>
    <row r="24" spans="1:39" x14ac:dyDescent="0.25">
      <c r="A24">
        <v>51.6</v>
      </c>
      <c r="B24">
        <v>6.8</v>
      </c>
      <c r="C24">
        <v>0.8</v>
      </c>
      <c r="F24">
        <v>51.6</v>
      </c>
      <c r="G24">
        <v>6.8</v>
      </c>
      <c r="H24">
        <v>0.8</v>
      </c>
      <c r="K24">
        <v>51.6</v>
      </c>
      <c r="L24">
        <v>6.8</v>
      </c>
      <c r="M24">
        <v>0.8</v>
      </c>
      <c r="P24">
        <v>51.6</v>
      </c>
      <c r="Q24">
        <v>6.8</v>
      </c>
      <c r="R24">
        <v>0.8</v>
      </c>
      <c r="U24">
        <v>51.6</v>
      </c>
      <c r="V24">
        <v>6.8</v>
      </c>
      <c r="W24">
        <v>0.8</v>
      </c>
      <c r="Z24">
        <v>51.6</v>
      </c>
      <c r="AA24">
        <v>6.8</v>
      </c>
      <c r="AB24">
        <v>0.8</v>
      </c>
      <c r="AE24">
        <v>51.6</v>
      </c>
      <c r="AF24">
        <v>6.8</v>
      </c>
      <c r="AG24">
        <v>0.8</v>
      </c>
      <c r="AJ24">
        <v>51.6</v>
      </c>
      <c r="AK24">
        <v>6.8</v>
      </c>
      <c r="AL24">
        <v>0.8</v>
      </c>
    </row>
    <row r="25" spans="1:39" x14ac:dyDescent="0.25">
      <c r="A25">
        <v>52.5</v>
      </c>
      <c r="B25">
        <v>7.4</v>
      </c>
      <c r="C25">
        <v>0.6</v>
      </c>
      <c r="F25">
        <v>52.5</v>
      </c>
      <c r="G25">
        <v>7.4</v>
      </c>
      <c r="H25">
        <v>0.6</v>
      </c>
      <c r="K25">
        <v>52.5</v>
      </c>
      <c r="L25">
        <v>7.4</v>
      </c>
      <c r="M25">
        <v>0.6</v>
      </c>
      <c r="P25">
        <v>52.5</v>
      </c>
      <c r="Q25">
        <v>7.4</v>
      </c>
      <c r="R25">
        <v>0.6</v>
      </c>
      <c r="U25">
        <v>52.5</v>
      </c>
      <c r="V25">
        <v>7.4</v>
      </c>
      <c r="W25">
        <v>0.6</v>
      </c>
      <c r="Z25">
        <v>52.5</v>
      </c>
      <c r="AA25">
        <v>7.4</v>
      </c>
      <c r="AB25">
        <v>0.6</v>
      </c>
      <c r="AE25">
        <v>52.5</v>
      </c>
      <c r="AF25">
        <v>7.4</v>
      </c>
      <c r="AG25">
        <v>0.6</v>
      </c>
      <c r="AJ25">
        <v>52.5</v>
      </c>
      <c r="AK25">
        <v>7.4</v>
      </c>
      <c r="AL25">
        <v>0.6</v>
      </c>
    </row>
    <row r="26" spans="1:39" x14ac:dyDescent="0.25">
      <c r="A26">
        <v>53.4</v>
      </c>
      <c r="B26">
        <v>6.5</v>
      </c>
      <c r="C26">
        <v>0.85</v>
      </c>
      <c r="F26">
        <v>53.4</v>
      </c>
      <c r="G26">
        <v>6.5</v>
      </c>
      <c r="H26">
        <v>0.85</v>
      </c>
      <c r="K26">
        <v>53.4</v>
      </c>
      <c r="L26">
        <v>6.5</v>
      </c>
      <c r="M26">
        <v>0.85</v>
      </c>
      <c r="P26">
        <v>53.4</v>
      </c>
      <c r="Q26">
        <v>6.5</v>
      </c>
      <c r="R26">
        <v>0.85</v>
      </c>
      <c r="U26">
        <v>53.4</v>
      </c>
      <c r="V26">
        <v>6.5</v>
      </c>
      <c r="W26">
        <v>0.85</v>
      </c>
      <c r="Z26">
        <v>53.4</v>
      </c>
      <c r="AA26">
        <v>6.5</v>
      </c>
      <c r="AB26">
        <v>0.85</v>
      </c>
      <c r="AE26">
        <v>53.4</v>
      </c>
      <c r="AF26">
        <v>6.5</v>
      </c>
      <c r="AG26">
        <v>0.85</v>
      </c>
      <c r="AJ26">
        <v>53.4</v>
      </c>
      <c r="AK26">
        <v>6.5</v>
      </c>
      <c r="AL26">
        <v>0.85</v>
      </c>
    </row>
    <row r="27" spans="1:39" x14ac:dyDescent="0.25">
      <c r="A27">
        <v>54.6</v>
      </c>
      <c r="B27">
        <v>4.3</v>
      </c>
      <c r="C27">
        <v>0.2</v>
      </c>
      <c r="D27" t="s">
        <v>16</v>
      </c>
      <c r="F27">
        <v>54.6</v>
      </c>
      <c r="G27">
        <v>4.3</v>
      </c>
      <c r="H27">
        <v>0.2</v>
      </c>
      <c r="I27" t="s">
        <v>16</v>
      </c>
      <c r="K27">
        <v>54.6</v>
      </c>
      <c r="L27">
        <v>4.3</v>
      </c>
      <c r="M27">
        <v>0.2</v>
      </c>
      <c r="N27" t="s">
        <v>16</v>
      </c>
      <c r="P27">
        <v>54.6</v>
      </c>
      <c r="Q27">
        <v>4.3</v>
      </c>
      <c r="R27">
        <v>0.2</v>
      </c>
      <c r="S27" t="s">
        <v>16</v>
      </c>
      <c r="U27">
        <v>54.6</v>
      </c>
      <c r="V27">
        <v>4.3</v>
      </c>
      <c r="W27">
        <v>0.2</v>
      </c>
      <c r="X27" t="s">
        <v>16</v>
      </c>
      <c r="Z27">
        <v>54.6</v>
      </c>
      <c r="AA27">
        <v>4.3</v>
      </c>
      <c r="AB27">
        <v>0.2</v>
      </c>
      <c r="AC27" t="s">
        <v>16</v>
      </c>
      <c r="AE27">
        <v>54.6</v>
      </c>
      <c r="AF27">
        <v>4.3</v>
      </c>
      <c r="AG27">
        <v>0.2</v>
      </c>
      <c r="AH27" t="s">
        <v>16</v>
      </c>
      <c r="AJ27">
        <v>54.6</v>
      </c>
      <c r="AK27">
        <v>4.3</v>
      </c>
      <c r="AL27">
        <v>0.2</v>
      </c>
      <c r="AM27" t="s">
        <v>16</v>
      </c>
    </row>
    <row r="28" spans="1:39" x14ac:dyDescent="0.25">
      <c r="A28">
        <v>56</v>
      </c>
      <c r="B28">
        <v>7.4</v>
      </c>
      <c r="C28">
        <v>1</v>
      </c>
      <c r="F28">
        <v>56</v>
      </c>
      <c r="G28">
        <v>7.4</v>
      </c>
      <c r="H28">
        <v>1</v>
      </c>
      <c r="K28">
        <v>56</v>
      </c>
      <c r="L28">
        <v>7.4</v>
      </c>
      <c r="M28">
        <v>1</v>
      </c>
      <c r="P28">
        <v>56</v>
      </c>
      <c r="Q28">
        <v>7.4</v>
      </c>
      <c r="R28">
        <v>1</v>
      </c>
      <c r="U28">
        <v>56</v>
      </c>
      <c r="V28">
        <v>7.4</v>
      </c>
      <c r="W28">
        <v>1</v>
      </c>
      <c r="Z28">
        <v>56</v>
      </c>
      <c r="AA28">
        <v>7.4</v>
      </c>
      <c r="AB28">
        <v>1</v>
      </c>
      <c r="AE28">
        <v>56</v>
      </c>
      <c r="AF28">
        <v>7.4</v>
      </c>
      <c r="AG28">
        <v>1</v>
      </c>
      <c r="AJ28">
        <v>56</v>
      </c>
      <c r="AK28">
        <v>7.4</v>
      </c>
      <c r="AL28">
        <v>1</v>
      </c>
    </row>
    <row r="29" spans="1:39" x14ac:dyDescent="0.25">
      <c r="A29">
        <v>56.4</v>
      </c>
      <c r="B29">
        <v>8.5</v>
      </c>
      <c r="C29">
        <v>1.1000000000000001</v>
      </c>
      <c r="F29">
        <v>56.4</v>
      </c>
      <c r="G29">
        <v>8.5</v>
      </c>
      <c r="H29">
        <v>1.1000000000000001</v>
      </c>
      <c r="K29">
        <v>56.4</v>
      </c>
      <c r="L29">
        <v>8.5</v>
      </c>
      <c r="M29">
        <v>1.1000000000000001</v>
      </c>
      <c r="P29">
        <v>56.4</v>
      </c>
      <c r="Q29">
        <v>8.5</v>
      </c>
      <c r="R29">
        <v>1.1000000000000001</v>
      </c>
      <c r="U29">
        <v>56.4</v>
      </c>
      <c r="V29">
        <v>8.5</v>
      </c>
      <c r="W29">
        <v>1.1000000000000001</v>
      </c>
      <c r="Z29">
        <v>56.4</v>
      </c>
      <c r="AA29">
        <v>8.5</v>
      </c>
      <c r="AB29">
        <v>1.1000000000000001</v>
      </c>
      <c r="AE29">
        <v>56.4</v>
      </c>
      <c r="AF29">
        <v>8.5</v>
      </c>
      <c r="AG29">
        <v>1.1000000000000001</v>
      </c>
      <c r="AJ29">
        <v>56.4</v>
      </c>
      <c r="AK29">
        <v>8.5</v>
      </c>
      <c r="AL29">
        <v>1.1000000000000001</v>
      </c>
    </row>
    <row r="30" spans="1:39" x14ac:dyDescent="0.25">
      <c r="A30">
        <v>57.3</v>
      </c>
      <c r="B30">
        <v>8.8000000000000007</v>
      </c>
      <c r="C30">
        <v>1.4</v>
      </c>
      <c r="F30">
        <v>57.3</v>
      </c>
      <c r="G30">
        <v>8.8000000000000007</v>
      </c>
      <c r="H30">
        <v>1.4</v>
      </c>
      <c r="K30">
        <v>57.3</v>
      </c>
      <c r="L30">
        <v>8.8000000000000007</v>
      </c>
      <c r="M30">
        <v>1.4</v>
      </c>
      <c r="P30">
        <v>57.3</v>
      </c>
      <c r="Q30">
        <v>8.8000000000000007</v>
      </c>
      <c r="R30">
        <v>1.4</v>
      </c>
      <c r="U30">
        <v>57.3</v>
      </c>
      <c r="V30">
        <v>8.8000000000000007</v>
      </c>
      <c r="W30">
        <v>1.4</v>
      </c>
      <c r="Z30">
        <v>57.3</v>
      </c>
      <c r="AA30">
        <v>8.8000000000000007</v>
      </c>
      <c r="AB30">
        <v>1.4</v>
      </c>
      <c r="AE30">
        <v>57.3</v>
      </c>
      <c r="AF30">
        <v>8.8000000000000007</v>
      </c>
      <c r="AG30">
        <v>1.4</v>
      </c>
      <c r="AJ30">
        <v>57.3</v>
      </c>
      <c r="AK30">
        <v>8.8000000000000007</v>
      </c>
      <c r="AL30">
        <v>1.4</v>
      </c>
    </row>
    <row r="31" spans="1:39" x14ac:dyDescent="0.25">
      <c r="A31">
        <v>59.1</v>
      </c>
      <c r="B31">
        <v>8.9</v>
      </c>
      <c r="C31">
        <v>1.1000000000000001</v>
      </c>
      <c r="F31">
        <v>59.1</v>
      </c>
      <c r="G31">
        <v>8.9</v>
      </c>
      <c r="H31">
        <v>1.1000000000000001</v>
      </c>
      <c r="K31">
        <v>59.1</v>
      </c>
      <c r="L31">
        <v>8.9</v>
      </c>
      <c r="M31">
        <v>1.1000000000000001</v>
      </c>
      <c r="P31">
        <v>59.1</v>
      </c>
      <c r="Q31">
        <v>8.9</v>
      </c>
      <c r="R31">
        <v>1.1000000000000001</v>
      </c>
      <c r="U31">
        <v>59.1</v>
      </c>
      <c r="V31">
        <v>8.9</v>
      </c>
      <c r="W31">
        <v>1.1000000000000001</v>
      </c>
      <c r="Z31">
        <v>59.1</v>
      </c>
      <c r="AA31">
        <v>8.9</v>
      </c>
      <c r="AB31">
        <v>1.1000000000000001</v>
      </c>
      <c r="AE31">
        <v>59.1</v>
      </c>
      <c r="AF31">
        <v>8.9</v>
      </c>
      <c r="AG31">
        <v>1.1000000000000001</v>
      </c>
      <c r="AJ31">
        <v>59.1</v>
      </c>
      <c r="AK31">
        <v>8.9</v>
      </c>
      <c r="AL31">
        <v>1.1000000000000001</v>
      </c>
    </row>
    <row r="32" spans="1:39" x14ac:dyDescent="0.25">
      <c r="A32">
        <v>60.7</v>
      </c>
      <c r="B32">
        <v>7.2</v>
      </c>
      <c r="C32">
        <v>0.9</v>
      </c>
      <c r="F32">
        <v>60.7</v>
      </c>
      <c r="G32">
        <v>7.2</v>
      </c>
      <c r="H32">
        <v>0.9</v>
      </c>
      <c r="K32">
        <v>60.7</v>
      </c>
      <c r="L32">
        <v>7.2</v>
      </c>
      <c r="M32">
        <v>0.9</v>
      </c>
      <c r="P32">
        <v>60.7</v>
      </c>
      <c r="Q32">
        <v>7.2</v>
      </c>
      <c r="R32">
        <v>0.9</v>
      </c>
      <c r="U32">
        <v>60.7</v>
      </c>
      <c r="V32">
        <v>7.2</v>
      </c>
      <c r="W32">
        <v>0.9</v>
      </c>
      <c r="Z32">
        <v>60.7</v>
      </c>
      <c r="AA32">
        <v>7.2</v>
      </c>
      <c r="AB32">
        <v>0.9</v>
      </c>
      <c r="AE32">
        <v>60.7</v>
      </c>
      <c r="AF32">
        <v>7.2</v>
      </c>
      <c r="AG32">
        <v>0.9</v>
      </c>
      <c r="AJ32">
        <v>60.7</v>
      </c>
      <c r="AK32">
        <v>7.2</v>
      </c>
      <c r="AL32">
        <v>0.9</v>
      </c>
    </row>
    <row r="33" spans="1:39" x14ac:dyDescent="0.25">
      <c r="A33">
        <v>61.9</v>
      </c>
      <c r="B33">
        <v>7</v>
      </c>
      <c r="C33">
        <v>1.3</v>
      </c>
      <c r="F33">
        <v>61.9</v>
      </c>
      <c r="G33">
        <v>7</v>
      </c>
      <c r="H33">
        <v>1.3</v>
      </c>
      <c r="K33">
        <v>61.9</v>
      </c>
      <c r="L33">
        <v>7</v>
      </c>
      <c r="M33">
        <v>1.3</v>
      </c>
      <c r="P33">
        <v>61.9</v>
      </c>
      <c r="Q33">
        <v>7</v>
      </c>
      <c r="R33">
        <v>1.3</v>
      </c>
      <c r="U33">
        <v>61.9</v>
      </c>
      <c r="V33">
        <v>7</v>
      </c>
      <c r="W33">
        <v>1.3</v>
      </c>
      <c r="Z33">
        <v>61.9</v>
      </c>
      <c r="AA33">
        <v>7</v>
      </c>
      <c r="AB33">
        <v>1.3</v>
      </c>
      <c r="AE33">
        <v>61.9</v>
      </c>
      <c r="AF33">
        <v>7</v>
      </c>
      <c r="AG33">
        <v>1.3</v>
      </c>
      <c r="AJ33">
        <v>61.9</v>
      </c>
      <c r="AK33">
        <v>7</v>
      </c>
      <c r="AL33">
        <v>1.3</v>
      </c>
    </row>
    <row r="34" spans="1:39" x14ac:dyDescent="0.25">
      <c r="A34">
        <v>63</v>
      </c>
      <c r="B34">
        <v>8.3000000000000007</v>
      </c>
      <c r="C34">
        <v>1</v>
      </c>
      <c r="F34">
        <v>63</v>
      </c>
      <c r="G34">
        <v>8.3000000000000007</v>
      </c>
      <c r="H34">
        <v>1</v>
      </c>
      <c r="K34">
        <v>63</v>
      </c>
      <c r="L34">
        <v>8.3000000000000007</v>
      </c>
      <c r="M34">
        <v>1</v>
      </c>
      <c r="P34">
        <v>63</v>
      </c>
      <c r="Q34">
        <v>8.3000000000000007</v>
      </c>
      <c r="R34">
        <v>1</v>
      </c>
      <c r="U34">
        <v>63</v>
      </c>
      <c r="V34">
        <v>8.3000000000000007</v>
      </c>
      <c r="W34">
        <v>1</v>
      </c>
      <c r="Z34">
        <v>63</v>
      </c>
      <c r="AA34">
        <v>8.3000000000000007</v>
      </c>
      <c r="AB34">
        <v>1</v>
      </c>
      <c r="AE34">
        <v>63</v>
      </c>
      <c r="AF34">
        <v>8.3000000000000007</v>
      </c>
      <c r="AG34">
        <v>1</v>
      </c>
      <c r="AJ34">
        <v>63</v>
      </c>
      <c r="AK34">
        <v>8.3000000000000007</v>
      </c>
      <c r="AL34">
        <v>1</v>
      </c>
    </row>
    <row r="35" spans="1:39" x14ac:dyDescent="0.25">
      <c r="A35">
        <v>64.099999999999994</v>
      </c>
      <c r="D35" t="s">
        <v>16</v>
      </c>
      <c r="F35">
        <v>64.099999999999994</v>
      </c>
      <c r="I35" t="s">
        <v>16</v>
      </c>
      <c r="K35">
        <v>64.099999999999994</v>
      </c>
      <c r="N35" t="s">
        <v>16</v>
      </c>
      <c r="P35">
        <v>64.099999999999994</v>
      </c>
      <c r="S35" t="s">
        <v>16</v>
      </c>
      <c r="U35">
        <v>64.099999999999994</v>
      </c>
      <c r="X35" t="s">
        <v>16</v>
      </c>
      <c r="Z35">
        <v>64.099999999999994</v>
      </c>
      <c r="AC35" t="s">
        <v>16</v>
      </c>
      <c r="AE35">
        <v>64.099999999999994</v>
      </c>
      <c r="AH35" t="s">
        <v>16</v>
      </c>
      <c r="AJ35">
        <v>64.099999999999994</v>
      </c>
      <c r="AM35" t="s">
        <v>16</v>
      </c>
    </row>
    <row r="36" spans="1:39" x14ac:dyDescent="0.25">
      <c r="A36">
        <v>65.099999999999994</v>
      </c>
      <c r="B36">
        <v>9.4</v>
      </c>
      <c r="C36">
        <v>1.4</v>
      </c>
      <c r="F36">
        <v>65.099999999999994</v>
      </c>
      <c r="G36">
        <v>9.4</v>
      </c>
      <c r="H36">
        <v>1.4</v>
      </c>
      <c r="K36">
        <v>65.099999999999994</v>
      </c>
      <c r="L36">
        <v>9.4</v>
      </c>
      <c r="M36">
        <v>1.4</v>
      </c>
      <c r="P36">
        <v>65.099999999999994</v>
      </c>
      <c r="Q36">
        <v>9.4</v>
      </c>
      <c r="R36">
        <v>1.4</v>
      </c>
      <c r="U36">
        <v>65.099999999999994</v>
      </c>
      <c r="V36">
        <v>9.4</v>
      </c>
      <c r="W36">
        <v>1.4</v>
      </c>
      <c r="Z36">
        <v>65.099999999999994</v>
      </c>
      <c r="AA36">
        <v>9.4</v>
      </c>
      <c r="AB36">
        <v>1.4</v>
      </c>
      <c r="AE36">
        <v>65.099999999999994</v>
      </c>
      <c r="AF36">
        <v>9.4</v>
      </c>
      <c r="AG36">
        <v>1.4</v>
      </c>
      <c r="AJ36">
        <v>65.099999999999994</v>
      </c>
      <c r="AK36">
        <v>9.4</v>
      </c>
      <c r="AL36">
        <v>1.4</v>
      </c>
    </row>
    <row r="37" spans="1:39" x14ac:dyDescent="0.25">
      <c r="A37">
        <v>65.599999999999994</v>
      </c>
      <c r="B37">
        <v>11.1</v>
      </c>
      <c r="C37">
        <v>1.6</v>
      </c>
      <c r="F37">
        <v>65.599999999999994</v>
      </c>
      <c r="G37">
        <v>11.1</v>
      </c>
      <c r="H37">
        <v>1.6</v>
      </c>
      <c r="K37">
        <v>65.599999999999994</v>
      </c>
      <c r="L37">
        <v>11.1</v>
      </c>
      <c r="M37">
        <v>1.6</v>
      </c>
      <c r="P37">
        <v>65.599999999999994</v>
      </c>
      <c r="Q37">
        <v>11.1</v>
      </c>
      <c r="R37">
        <v>1.6</v>
      </c>
      <c r="U37">
        <v>65.599999999999994</v>
      </c>
      <c r="V37">
        <v>11.1</v>
      </c>
      <c r="W37">
        <v>1.6</v>
      </c>
      <c r="Z37">
        <v>65.599999999999994</v>
      </c>
      <c r="AA37">
        <v>11.1</v>
      </c>
      <c r="AB37">
        <v>1.6</v>
      </c>
      <c r="AE37">
        <v>65.599999999999994</v>
      </c>
      <c r="AF37">
        <v>11.1</v>
      </c>
      <c r="AG37">
        <v>1.6</v>
      </c>
      <c r="AJ37">
        <v>65.599999999999994</v>
      </c>
      <c r="AK37">
        <v>11.1</v>
      </c>
      <c r="AL37">
        <v>1.6</v>
      </c>
    </row>
    <row r="38" spans="1:39" x14ac:dyDescent="0.25">
      <c r="A38">
        <v>67.5</v>
      </c>
      <c r="B38">
        <v>11.3</v>
      </c>
      <c r="C38">
        <v>1</v>
      </c>
      <c r="F38">
        <v>67.5</v>
      </c>
      <c r="G38">
        <v>11.3</v>
      </c>
      <c r="H38">
        <v>1</v>
      </c>
      <c r="K38">
        <v>67.5</v>
      </c>
      <c r="L38">
        <v>11.3</v>
      </c>
      <c r="M38">
        <v>1</v>
      </c>
      <c r="P38">
        <v>67.5</v>
      </c>
      <c r="Q38">
        <v>11.3</v>
      </c>
      <c r="R38">
        <v>1</v>
      </c>
      <c r="U38">
        <v>67.5</v>
      </c>
      <c r="V38">
        <v>11.3</v>
      </c>
      <c r="W38">
        <v>1</v>
      </c>
      <c r="Z38">
        <v>67.5</v>
      </c>
      <c r="AA38">
        <v>11.3</v>
      </c>
      <c r="AB38">
        <v>1</v>
      </c>
      <c r="AE38">
        <v>67.5</v>
      </c>
      <c r="AF38">
        <v>11.3</v>
      </c>
      <c r="AG38">
        <v>1</v>
      </c>
      <c r="AJ38">
        <v>67.5</v>
      </c>
      <c r="AK38">
        <v>11.3</v>
      </c>
      <c r="AL38">
        <v>1</v>
      </c>
    </row>
    <row r="39" spans="1:39" x14ac:dyDescent="0.25">
      <c r="A39">
        <v>68.099999999999994</v>
      </c>
      <c r="B39">
        <v>12.4</v>
      </c>
      <c r="C39">
        <v>0.9</v>
      </c>
      <c r="F39">
        <v>68.099999999999994</v>
      </c>
      <c r="G39">
        <v>12.4</v>
      </c>
      <c r="H39">
        <v>0.9</v>
      </c>
      <c r="K39">
        <v>68.099999999999994</v>
      </c>
      <c r="L39">
        <v>12.4</v>
      </c>
      <c r="M39">
        <v>0.9</v>
      </c>
      <c r="P39">
        <v>68.099999999999994</v>
      </c>
      <c r="Q39">
        <v>12.4</v>
      </c>
      <c r="R39">
        <v>0.9</v>
      </c>
      <c r="U39">
        <v>68.099999999999994</v>
      </c>
      <c r="V39">
        <v>12.4</v>
      </c>
      <c r="W39">
        <v>0.9</v>
      </c>
      <c r="Z39">
        <v>68.099999999999994</v>
      </c>
      <c r="AA39">
        <v>12.4</v>
      </c>
      <c r="AB39">
        <v>0.9</v>
      </c>
      <c r="AE39">
        <v>68.099999999999994</v>
      </c>
      <c r="AF39">
        <v>12.4</v>
      </c>
      <c r="AG39">
        <v>0.9</v>
      </c>
      <c r="AJ39">
        <v>68.099999999999994</v>
      </c>
      <c r="AK39">
        <v>12.4</v>
      </c>
      <c r="AL39">
        <v>0.9</v>
      </c>
    </row>
    <row r="40" spans="1:39" x14ac:dyDescent="0.25">
      <c r="A40">
        <v>68.900000000000006</v>
      </c>
      <c r="B40">
        <v>12.6</v>
      </c>
      <c r="C40">
        <v>1.2</v>
      </c>
      <c r="F40">
        <v>68.900000000000006</v>
      </c>
      <c r="G40">
        <v>12.6</v>
      </c>
      <c r="H40">
        <v>1.2</v>
      </c>
      <c r="K40">
        <v>68.900000000000006</v>
      </c>
      <c r="L40">
        <v>12.6</v>
      </c>
      <c r="M40">
        <v>1.2</v>
      </c>
      <c r="P40">
        <v>68.900000000000006</v>
      </c>
      <c r="Q40">
        <v>12.6</v>
      </c>
      <c r="R40">
        <v>1.2</v>
      </c>
      <c r="U40">
        <v>68.900000000000006</v>
      </c>
      <c r="V40">
        <v>12.6</v>
      </c>
      <c r="W40">
        <v>1.2</v>
      </c>
      <c r="Z40">
        <v>68.900000000000006</v>
      </c>
      <c r="AA40">
        <v>12.6</v>
      </c>
      <c r="AB40">
        <v>1.2</v>
      </c>
      <c r="AE40">
        <v>68.900000000000006</v>
      </c>
      <c r="AF40">
        <v>12.6</v>
      </c>
      <c r="AG40">
        <v>1.2</v>
      </c>
      <c r="AJ40">
        <v>68.900000000000006</v>
      </c>
      <c r="AK40">
        <v>12.6</v>
      </c>
      <c r="AL40">
        <v>1.2</v>
      </c>
    </row>
    <row r="41" spans="1:39" x14ac:dyDescent="0.25">
      <c r="A41">
        <v>70.2</v>
      </c>
      <c r="B41">
        <v>13.6</v>
      </c>
      <c r="C41">
        <v>1.4</v>
      </c>
      <c r="F41">
        <v>70.2</v>
      </c>
      <c r="G41">
        <v>13.6</v>
      </c>
      <c r="H41">
        <v>1.4</v>
      </c>
      <c r="K41">
        <v>70.2</v>
      </c>
      <c r="L41">
        <v>13.6</v>
      </c>
      <c r="M41">
        <v>1.4</v>
      </c>
      <c r="P41">
        <v>70.2</v>
      </c>
      <c r="Q41">
        <v>13.6</v>
      </c>
      <c r="R41">
        <v>1.4</v>
      </c>
      <c r="U41">
        <v>70.2</v>
      </c>
      <c r="V41">
        <v>13.6</v>
      </c>
      <c r="W41">
        <v>1.4</v>
      </c>
      <c r="Z41">
        <v>70.2</v>
      </c>
      <c r="AA41">
        <v>13.6</v>
      </c>
      <c r="AB41">
        <v>1.4</v>
      </c>
      <c r="AE41">
        <v>70.2</v>
      </c>
      <c r="AF41">
        <v>13.6</v>
      </c>
      <c r="AG41">
        <v>1.4</v>
      </c>
      <c r="AJ41">
        <v>70.2</v>
      </c>
      <c r="AK41">
        <v>13.6</v>
      </c>
      <c r="AL41">
        <v>1.4</v>
      </c>
    </row>
    <row r="42" spans="1:39" x14ac:dyDescent="0.25">
      <c r="A42">
        <v>71.599999999999994</v>
      </c>
      <c r="B42">
        <v>14.6</v>
      </c>
      <c r="C42">
        <v>1.6</v>
      </c>
      <c r="F42">
        <v>71.599999999999994</v>
      </c>
      <c r="G42">
        <v>14.6</v>
      </c>
      <c r="H42">
        <v>1.6</v>
      </c>
      <c r="K42">
        <v>71.599999999999994</v>
      </c>
      <c r="L42">
        <v>14.6</v>
      </c>
      <c r="M42">
        <v>1.6</v>
      </c>
      <c r="P42">
        <v>71.599999999999994</v>
      </c>
      <c r="Q42">
        <v>14.6</v>
      </c>
      <c r="R42">
        <v>1.6</v>
      </c>
      <c r="U42">
        <v>71.599999999999994</v>
      </c>
      <c r="V42">
        <v>14.6</v>
      </c>
      <c r="W42">
        <v>1.6</v>
      </c>
      <c r="Z42">
        <v>71.599999999999994</v>
      </c>
      <c r="AA42">
        <v>14.6</v>
      </c>
      <c r="AB42">
        <v>1.6</v>
      </c>
      <c r="AE42">
        <v>71.599999999999994</v>
      </c>
      <c r="AF42">
        <v>14.6</v>
      </c>
      <c r="AG42">
        <v>1.6</v>
      </c>
      <c r="AJ42">
        <v>71.599999999999994</v>
      </c>
      <c r="AK42">
        <v>14.6</v>
      </c>
      <c r="AL42">
        <v>1.6</v>
      </c>
    </row>
    <row r="43" spans="1:39" x14ac:dyDescent="0.25">
      <c r="A43">
        <v>72.400000000000006</v>
      </c>
      <c r="B43">
        <v>13.1</v>
      </c>
      <c r="C43">
        <v>1.3</v>
      </c>
      <c r="F43">
        <v>72.400000000000006</v>
      </c>
      <c r="G43">
        <v>13.1</v>
      </c>
      <c r="H43">
        <v>1.3</v>
      </c>
      <c r="K43">
        <v>72.400000000000006</v>
      </c>
      <c r="L43">
        <v>13.1</v>
      </c>
      <c r="M43">
        <v>1.3</v>
      </c>
      <c r="P43">
        <v>72.400000000000006</v>
      </c>
      <c r="Q43">
        <v>13.1</v>
      </c>
      <c r="R43">
        <v>1.3</v>
      </c>
      <c r="U43">
        <v>72.400000000000006</v>
      </c>
      <c r="V43">
        <v>13.1</v>
      </c>
      <c r="W43">
        <v>1.3</v>
      </c>
      <c r="Z43">
        <v>72.400000000000006</v>
      </c>
      <c r="AA43">
        <v>13.1</v>
      </c>
      <c r="AB43">
        <v>1.3</v>
      </c>
      <c r="AE43">
        <v>72.400000000000006</v>
      </c>
      <c r="AF43">
        <v>13.1</v>
      </c>
      <c r="AG43">
        <v>1.3</v>
      </c>
      <c r="AJ43">
        <v>72.400000000000006</v>
      </c>
      <c r="AK43">
        <v>13.1</v>
      </c>
      <c r="AL43">
        <v>1.3</v>
      </c>
    </row>
    <row r="44" spans="1:39" x14ac:dyDescent="0.25">
      <c r="A44">
        <v>73</v>
      </c>
      <c r="B44">
        <v>13.6</v>
      </c>
      <c r="C44">
        <v>1.4</v>
      </c>
      <c r="F44">
        <v>73</v>
      </c>
      <c r="G44">
        <v>13.6</v>
      </c>
      <c r="H44">
        <v>1.4</v>
      </c>
      <c r="K44">
        <v>73</v>
      </c>
      <c r="L44">
        <v>13.6</v>
      </c>
      <c r="M44">
        <v>1.4</v>
      </c>
      <c r="P44">
        <v>73</v>
      </c>
      <c r="Q44">
        <v>13.6</v>
      </c>
      <c r="R44">
        <v>1.4</v>
      </c>
      <c r="U44">
        <v>73</v>
      </c>
      <c r="V44">
        <v>13.6</v>
      </c>
      <c r="W44">
        <v>1.4</v>
      </c>
      <c r="Z44">
        <v>73</v>
      </c>
      <c r="AA44">
        <v>13.6</v>
      </c>
      <c r="AB44">
        <v>1.4</v>
      </c>
      <c r="AE44">
        <v>73</v>
      </c>
      <c r="AF44">
        <v>13.6</v>
      </c>
      <c r="AG44">
        <v>1.4</v>
      </c>
      <c r="AJ44">
        <v>73</v>
      </c>
      <c r="AK44">
        <v>13.6</v>
      </c>
      <c r="AL44">
        <v>1.4</v>
      </c>
    </row>
    <row r="45" spans="1:39" x14ac:dyDescent="0.25">
      <c r="A45">
        <v>74</v>
      </c>
      <c r="B45">
        <v>13</v>
      </c>
      <c r="C45">
        <v>1.4</v>
      </c>
      <c r="F45">
        <v>74</v>
      </c>
      <c r="G45">
        <v>13</v>
      </c>
      <c r="H45">
        <v>1.4</v>
      </c>
      <c r="K45">
        <v>74</v>
      </c>
      <c r="L45">
        <v>13</v>
      </c>
      <c r="M45">
        <v>1.4</v>
      </c>
      <c r="P45">
        <v>74</v>
      </c>
      <c r="Q45">
        <v>13</v>
      </c>
      <c r="R45">
        <v>1.4</v>
      </c>
      <c r="U45">
        <v>74</v>
      </c>
      <c r="V45">
        <v>13</v>
      </c>
      <c r="W45">
        <v>1.4</v>
      </c>
      <c r="Z45">
        <v>74</v>
      </c>
      <c r="AA45">
        <v>13</v>
      </c>
      <c r="AB45">
        <v>1.4</v>
      </c>
      <c r="AE45">
        <v>74</v>
      </c>
      <c r="AF45">
        <v>13</v>
      </c>
      <c r="AG45">
        <v>1.4</v>
      </c>
      <c r="AJ45">
        <v>74</v>
      </c>
      <c r="AK45">
        <v>13</v>
      </c>
      <c r="AL45">
        <v>1.4</v>
      </c>
    </row>
    <row r="46" spans="1:39" x14ac:dyDescent="0.25">
      <c r="A46">
        <v>74.900000000000006</v>
      </c>
      <c r="B46">
        <v>11.9</v>
      </c>
      <c r="C46">
        <v>1.3</v>
      </c>
      <c r="F46">
        <v>74.900000000000006</v>
      </c>
      <c r="G46">
        <v>11.9</v>
      </c>
      <c r="H46">
        <v>1.3</v>
      </c>
      <c r="K46">
        <v>74.900000000000006</v>
      </c>
      <c r="L46">
        <v>11.9</v>
      </c>
      <c r="M46">
        <v>1.3</v>
      </c>
      <c r="P46">
        <v>74.900000000000006</v>
      </c>
      <c r="Q46">
        <v>11.9</v>
      </c>
      <c r="R46">
        <v>1.3</v>
      </c>
      <c r="U46">
        <v>74.900000000000006</v>
      </c>
      <c r="V46">
        <v>11.9</v>
      </c>
      <c r="W46">
        <v>1.3</v>
      </c>
      <c r="Z46">
        <v>74.900000000000006</v>
      </c>
      <c r="AA46">
        <v>11.9</v>
      </c>
      <c r="AB46">
        <v>1.3</v>
      </c>
      <c r="AE46">
        <v>74.900000000000006</v>
      </c>
      <c r="AF46">
        <v>11.9</v>
      </c>
      <c r="AG46">
        <v>1.3</v>
      </c>
      <c r="AJ46">
        <v>74.900000000000006</v>
      </c>
      <c r="AK46">
        <v>11.9</v>
      </c>
      <c r="AL46">
        <v>1.3</v>
      </c>
    </row>
    <row r="47" spans="1:39" x14ac:dyDescent="0.25">
      <c r="A47">
        <v>76.3</v>
      </c>
      <c r="B47">
        <v>13.7</v>
      </c>
      <c r="C47">
        <v>1.4</v>
      </c>
      <c r="F47">
        <v>76.3</v>
      </c>
      <c r="G47">
        <v>13.7</v>
      </c>
      <c r="H47">
        <v>1.4</v>
      </c>
      <c r="K47">
        <v>76.3</v>
      </c>
      <c r="L47">
        <v>13.7</v>
      </c>
      <c r="M47">
        <v>1.4</v>
      </c>
      <c r="P47">
        <v>76.3</v>
      </c>
      <c r="Q47">
        <v>13.7</v>
      </c>
      <c r="R47">
        <v>1.4</v>
      </c>
      <c r="U47">
        <v>76.3</v>
      </c>
      <c r="V47">
        <v>13.7</v>
      </c>
      <c r="W47">
        <v>1.4</v>
      </c>
      <c r="Z47">
        <v>76.3</v>
      </c>
      <c r="AA47">
        <v>13.7</v>
      </c>
      <c r="AB47">
        <v>1.4</v>
      </c>
      <c r="AE47">
        <v>76.3</v>
      </c>
      <c r="AF47">
        <v>13.7</v>
      </c>
      <c r="AG47">
        <v>1.4</v>
      </c>
      <c r="AJ47">
        <v>76.3</v>
      </c>
      <c r="AK47">
        <v>13.7</v>
      </c>
      <c r="AL47">
        <v>1.4</v>
      </c>
    </row>
    <row r="48" spans="1:39" x14ac:dyDescent="0.25">
      <c r="A48">
        <v>77.3</v>
      </c>
      <c r="B48">
        <v>13.1</v>
      </c>
      <c r="C48">
        <v>0.9</v>
      </c>
      <c r="F48">
        <v>77.3</v>
      </c>
      <c r="G48">
        <v>13.1</v>
      </c>
      <c r="H48">
        <v>0.9</v>
      </c>
      <c r="K48">
        <v>77.3</v>
      </c>
      <c r="L48">
        <v>13.1</v>
      </c>
      <c r="M48">
        <v>0.9</v>
      </c>
      <c r="P48">
        <v>77.3</v>
      </c>
      <c r="Q48">
        <v>13.1</v>
      </c>
      <c r="R48">
        <v>0.9</v>
      </c>
      <c r="U48">
        <v>77.3</v>
      </c>
      <c r="V48">
        <v>13.1</v>
      </c>
      <c r="W48">
        <v>0.9</v>
      </c>
      <c r="Z48">
        <v>77.3</v>
      </c>
      <c r="AA48">
        <v>13.1</v>
      </c>
      <c r="AB48">
        <v>0.9</v>
      </c>
      <c r="AE48">
        <v>77.3</v>
      </c>
      <c r="AF48">
        <v>13.1</v>
      </c>
      <c r="AG48">
        <v>0.9</v>
      </c>
      <c r="AJ48">
        <v>77.3</v>
      </c>
      <c r="AK48">
        <v>13.1</v>
      </c>
      <c r="AL48">
        <v>0.9</v>
      </c>
    </row>
    <row r="49" spans="1:39" x14ac:dyDescent="0.25">
      <c r="A49">
        <v>78.599999999999994</v>
      </c>
      <c r="B49">
        <v>9.9</v>
      </c>
      <c r="C49">
        <v>1.1000000000000001</v>
      </c>
      <c r="F49">
        <v>78.599999999999994</v>
      </c>
      <c r="G49">
        <v>9.9</v>
      </c>
      <c r="H49">
        <v>1.1000000000000001</v>
      </c>
      <c r="K49">
        <v>78.599999999999994</v>
      </c>
      <c r="L49">
        <v>9.9</v>
      </c>
      <c r="M49">
        <v>1.1000000000000001</v>
      </c>
      <c r="P49">
        <v>78.599999999999994</v>
      </c>
      <c r="Q49">
        <v>9.9</v>
      </c>
      <c r="R49">
        <v>1.1000000000000001</v>
      </c>
      <c r="U49">
        <v>78.599999999999994</v>
      </c>
      <c r="V49">
        <v>9.9</v>
      </c>
      <c r="W49">
        <v>1.1000000000000001</v>
      </c>
      <c r="Z49">
        <v>78.599999999999994</v>
      </c>
      <c r="AA49">
        <v>9.9</v>
      </c>
      <c r="AB49">
        <v>1.1000000000000001</v>
      </c>
      <c r="AE49">
        <v>78.599999999999994</v>
      </c>
      <c r="AF49">
        <v>9.9</v>
      </c>
      <c r="AG49">
        <v>1.1000000000000001</v>
      </c>
      <c r="AJ49">
        <v>78.599999999999994</v>
      </c>
      <c r="AK49">
        <v>9.9</v>
      </c>
      <c r="AL49">
        <v>1.1000000000000001</v>
      </c>
    </row>
    <row r="50" spans="1:39" x14ac:dyDescent="0.25">
      <c r="A50">
        <v>79.3</v>
      </c>
      <c r="B50">
        <v>12</v>
      </c>
      <c r="C50">
        <v>1.4</v>
      </c>
      <c r="F50">
        <v>79.3</v>
      </c>
      <c r="G50">
        <v>12</v>
      </c>
      <c r="H50">
        <v>1.4</v>
      </c>
      <c r="K50">
        <v>79.3</v>
      </c>
      <c r="L50">
        <v>12</v>
      </c>
      <c r="M50">
        <v>1.4</v>
      </c>
      <c r="P50">
        <v>79.3</v>
      </c>
      <c r="Q50">
        <v>12</v>
      </c>
      <c r="R50">
        <v>1.4</v>
      </c>
      <c r="U50">
        <v>79.3</v>
      </c>
      <c r="V50">
        <v>12</v>
      </c>
      <c r="W50">
        <v>1.4</v>
      </c>
      <c r="Z50">
        <v>79.3</v>
      </c>
      <c r="AA50">
        <v>12</v>
      </c>
      <c r="AB50">
        <v>1.4</v>
      </c>
      <c r="AE50">
        <v>79.3</v>
      </c>
      <c r="AF50">
        <v>12</v>
      </c>
      <c r="AG50">
        <v>1.4</v>
      </c>
      <c r="AJ50">
        <v>79.3</v>
      </c>
      <c r="AK50">
        <v>12</v>
      </c>
      <c r="AL50">
        <v>1.4</v>
      </c>
    </row>
    <row r="51" spans="1:39" x14ac:dyDescent="0.25">
      <c r="F51">
        <v>80.400000000000006</v>
      </c>
      <c r="G51">
        <v>12</v>
      </c>
      <c r="H51">
        <v>1.4</v>
      </c>
      <c r="K51">
        <v>80.400000000000006</v>
      </c>
      <c r="L51">
        <v>12</v>
      </c>
      <c r="M51">
        <v>1.4</v>
      </c>
      <c r="P51">
        <v>80.400000000000006</v>
      </c>
      <c r="Q51">
        <v>12</v>
      </c>
      <c r="R51">
        <v>1.4</v>
      </c>
      <c r="U51">
        <v>80.400000000000006</v>
      </c>
      <c r="V51">
        <v>12</v>
      </c>
      <c r="W51">
        <v>1.4</v>
      </c>
      <c r="Z51">
        <v>80.400000000000006</v>
      </c>
      <c r="AA51">
        <v>12</v>
      </c>
      <c r="AB51">
        <v>1.4</v>
      </c>
      <c r="AE51">
        <v>80.400000000000006</v>
      </c>
      <c r="AF51">
        <v>12</v>
      </c>
      <c r="AG51">
        <v>1.4</v>
      </c>
      <c r="AJ51">
        <v>80.400000000000006</v>
      </c>
      <c r="AK51">
        <v>12</v>
      </c>
      <c r="AL51">
        <v>1.4</v>
      </c>
    </row>
    <row r="52" spans="1:39" x14ac:dyDescent="0.25">
      <c r="A52">
        <f>79.4+0.2</f>
        <v>79.600000000000009</v>
      </c>
      <c r="B52">
        <v>0.2</v>
      </c>
      <c r="C52">
        <v>0.05</v>
      </c>
      <c r="K52">
        <v>80.900000000000006</v>
      </c>
      <c r="L52">
        <v>11.5</v>
      </c>
      <c r="M52">
        <v>1.2</v>
      </c>
      <c r="P52">
        <v>80.900000000000006</v>
      </c>
      <c r="Q52">
        <v>11.5</v>
      </c>
      <c r="R52">
        <v>1.2</v>
      </c>
      <c r="U52">
        <v>80.900000000000006</v>
      </c>
      <c r="V52">
        <v>11.5</v>
      </c>
      <c r="W52">
        <v>1.2</v>
      </c>
      <c r="Z52">
        <v>80.900000000000006</v>
      </c>
      <c r="AA52">
        <v>11.5</v>
      </c>
      <c r="AB52">
        <v>1.2</v>
      </c>
      <c r="AE52">
        <v>80.900000000000006</v>
      </c>
      <c r="AF52">
        <v>11.5</v>
      </c>
      <c r="AG52">
        <v>1.2</v>
      </c>
      <c r="AJ52">
        <v>80.900000000000006</v>
      </c>
      <c r="AK52">
        <v>11.5</v>
      </c>
      <c r="AL52">
        <v>1.2</v>
      </c>
    </row>
    <row r="53" spans="1:39" x14ac:dyDescent="0.25">
      <c r="A53">
        <f>79.4+0.3</f>
        <v>79.7</v>
      </c>
      <c r="B53">
        <v>0.3</v>
      </c>
      <c r="C53">
        <v>0.1</v>
      </c>
      <c r="F53">
        <f>80.5+1.7</f>
        <v>82.2</v>
      </c>
      <c r="G53" t="s">
        <v>45</v>
      </c>
      <c r="H53">
        <v>0.2</v>
      </c>
      <c r="I53" t="s">
        <v>75</v>
      </c>
      <c r="P53">
        <v>81.599999999999994</v>
      </c>
      <c r="Q53">
        <v>12.8</v>
      </c>
      <c r="R53">
        <v>1.3</v>
      </c>
      <c r="U53">
        <v>81.599999999999994</v>
      </c>
      <c r="V53">
        <v>12.8</v>
      </c>
      <c r="W53">
        <v>1.3</v>
      </c>
      <c r="Z53">
        <v>81.599999999999994</v>
      </c>
      <c r="AA53">
        <v>12.8</v>
      </c>
      <c r="AB53">
        <v>1.3</v>
      </c>
      <c r="AE53">
        <v>81.599999999999994</v>
      </c>
      <c r="AF53">
        <v>12.8</v>
      </c>
      <c r="AG53">
        <v>1.3</v>
      </c>
      <c r="AJ53">
        <v>81.599999999999994</v>
      </c>
      <c r="AK53">
        <v>12.8</v>
      </c>
      <c r="AL53">
        <v>1.3</v>
      </c>
    </row>
    <row r="54" spans="1:39" x14ac:dyDescent="0.25">
      <c r="A54">
        <f>79.4+1.3</f>
        <v>80.7</v>
      </c>
      <c r="B54">
        <v>1.2</v>
      </c>
      <c r="C54">
        <v>0.1</v>
      </c>
      <c r="F54">
        <f>80.5+2.6</f>
        <v>83.1</v>
      </c>
      <c r="G54">
        <v>2.1</v>
      </c>
      <c r="H54">
        <v>0.3</v>
      </c>
      <c r="K54">
        <f>80.9+0.4</f>
        <v>81.300000000000011</v>
      </c>
      <c r="L54">
        <v>0.4</v>
      </c>
      <c r="M54">
        <v>0.1</v>
      </c>
      <c r="U54">
        <v>82.3</v>
      </c>
      <c r="V54">
        <v>12</v>
      </c>
      <c r="W54">
        <v>1.5</v>
      </c>
      <c r="Z54">
        <v>82.3</v>
      </c>
      <c r="AA54">
        <v>12</v>
      </c>
      <c r="AB54">
        <v>1.5</v>
      </c>
      <c r="AE54">
        <v>82.3</v>
      </c>
      <c r="AF54">
        <v>12</v>
      </c>
      <c r="AG54">
        <v>1.5</v>
      </c>
      <c r="AJ54">
        <v>82.3</v>
      </c>
      <c r="AK54">
        <v>12</v>
      </c>
      <c r="AL54">
        <v>1.5</v>
      </c>
    </row>
    <row r="55" spans="1:39" x14ac:dyDescent="0.25">
      <c r="A55">
        <f>79.4+2.5</f>
        <v>81.900000000000006</v>
      </c>
      <c r="B55">
        <v>1.6</v>
      </c>
      <c r="C55">
        <v>0.2</v>
      </c>
      <c r="F55">
        <f>80.5+3.2</f>
        <v>83.7</v>
      </c>
      <c r="G55">
        <v>2.5</v>
      </c>
      <c r="H55">
        <v>0.4</v>
      </c>
      <c r="K55">
        <f>80.9+1.5</f>
        <v>82.4</v>
      </c>
      <c r="L55">
        <v>1.3</v>
      </c>
      <c r="M55">
        <v>0.3</v>
      </c>
      <c r="P55">
        <f>81.6+2.4</f>
        <v>84</v>
      </c>
      <c r="Q55">
        <v>1.7</v>
      </c>
      <c r="R55">
        <v>0.3</v>
      </c>
      <c r="Z55">
        <v>83</v>
      </c>
      <c r="AA55" t="s">
        <v>45</v>
      </c>
      <c r="AB55">
        <v>0.8</v>
      </c>
      <c r="AC55" t="s">
        <v>16</v>
      </c>
      <c r="AE55">
        <v>83</v>
      </c>
      <c r="AF55" t="s">
        <v>45</v>
      </c>
      <c r="AG55">
        <v>0.8</v>
      </c>
      <c r="AH55" t="s">
        <v>16</v>
      </c>
      <c r="AJ55">
        <v>83</v>
      </c>
      <c r="AK55" t="s">
        <v>45</v>
      </c>
      <c r="AL55">
        <v>0.8</v>
      </c>
      <c r="AM55" t="s">
        <v>16</v>
      </c>
    </row>
    <row r="56" spans="1:39" x14ac:dyDescent="0.25">
      <c r="A56">
        <f>79.4+3.7</f>
        <v>83.100000000000009</v>
      </c>
      <c r="B56">
        <v>1.8</v>
      </c>
      <c r="C56">
        <v>0.3</v>
      </c>
      <c r="F56">
        <f>80.5+3.7</f>
        <v>84.2</v>
      </c>
      <c r="G56">
        <v>3.2</v>
      </c>
      <c r="H56">
        <v>0.4</v>
      </c>
      <c r="K56">
        <f>80.9+3.1</f>
        <v>84</v>
      </c>
      <c r="L56">
        <v>1.8</v>
      </c>
      <c r="M56">
        <v>0.4</v>
      </c>
      <c r="P56">
        <f>81.6+3.8</f>
        <v>85.399999999999991</v>
      </c>
      <c r="Q56">
        <v>2.5</v>
      </c>
      <c r="R56">
        <v>0.5</v>
      </c>
      <c r="U56">
        <f>82.3+0.4</f>
        <v>82.7</v>
      </c>
      <c r="V56">
        <v>1</v>
      </c>
      <c r="W56">
        <v>0.1</v>
      </c>
      <c r="AE56">
        <v>83.6</v>
      </c>
      <c r="AF56">
        <v>11.6</v>
      </c>
      <c r="AG56">
        <v>1.8</v>
      </c>
      <c r="AJ56">
        <v>83.6</v>
      </c>
      <c r="AK56">
        <v>11.6</v>
      </c>
      <c r="AL56">
        <v>1.8</v>
      </c>
    </row>
    <row r="57" spans="1:39" x14ac:dyDescent="0.25">
      <c r="A57">
        <f>79.4+4.3</f>
        <v>83.7</v>
      </c>
      <c r="B57">
        <v>2.7</v>
      </c>
      <c r="C57">
        <v>0.4</v>
      </c>
      <c r="F57">
        <f>80.5+4.1</f>
        <v>84.6</v>
      </c>
      <c r="G57">
        <v>3.4</v>
      </c>
      <c r="H57">
        <v>0.4</v>
      </c>
      <c r="K57">
        <f>80.9+3.9</f>
        <v>84.800000000000011</v>
      </c>
      <c r="L57">
        <v>2.6</v>
      </c>
      <c r="M57">
        <v>0.4</v>
      </c>
      <c r="P57">
        <f>81.6+5</f>
        <v>86.6</v>
      </c>
      <c r="Q57">
        <v>3.3</v>
      </c>
      <c r="R57">
        <v>0.5</v>
      </c>
      <c r="U57">
        <f>82.3+2.4</f>
        <v>84.7</v>
      </c>
      <c r="V57">
        <v>1.8</v>
      </c>
      <c r="W57">
        <v>0.4</v>
      </c>
      <c r="Z57">
        <f>83+1</f>
        <v>84</v>
      </c>
      <c r="AA57">
        <v>1.1000000000000001</v>
      </c>
      <c r="AB57">
        <v>0.2</v>
      </c>
      <c r="AE57">
        <v>84</v>
      </c>
      <c r="AF57">
        <v>10.9</v>
      </c>
      <c r="AG57">
        <v>1.1000000000000001</v>
      </c>
      <c r="AJ57">
        <v>84</v>
      </c>
      <c r="AK57">
        <v>10.9</v>
      </c>
      <c r="AL57">
        <v>1.1000000000000001</v>
      </c>
    </row>
    <row r="58" spans="1:39" x14ac:dyDescent="0.25">
      <c r="A58">
        <f>79.4+4.9</f>
        <v>84.300000000000011</v>
      </c>
      <c r="B58">
        <v>3.1</v>
      </c>
      <c r="C58">
        <v>0.55000000000000004</v>
      </c>
      <c r="F58">
        <f>80.5+4.4</f>
        <v>84.9</v>
      </c>
      <c r="G58">
        <v>3.2</v>
      </c>
      <c r="H58">
        <v>0.1</v>
      </c>
      <c r="K58">
        <f>80.9+4.2</f>
        <v>85.100000000000009</v>
      </c>
      <c r="L58">
        <v>3.6</v>
      </c>
      <c r="M58">
        <v>0.5</v>
      </c>
      <c r="P58">
        <f>81.6+5.8</f>
        <v>87.399999999999991</v>
      </c>
      <c r="Q58">
        <v>4.0999999999999996</v>
      </c>
      <c r="R58">
        <v>0.6</v>
      </c>
      <c r="U58">
        <f>82.3+4</f>
        <v>86.3</v>
      </c>
      <c r="V58">
        <v>1.5</v>
      </c>
      <c r="W58">
        <v>0.2</v>
      </c>
      <c r="Z58">
        <f>83+0.5</f>
        <v>83.5</v>
      </c>
      <c r="AA58">
        <v>0.4</v>
      </c>
      <c r="AB58">
        <v>0.2</v>
      </c>
      <c r="AE58">
        <v>84.4</v>
      </c>
      <c r="AF58">
        <v>9.5</v>
      </c>
      <c r="AG58">
        <v>0.8</v>
      </c>
      <c r="AJ58">
        <v>84.4</v>
      </c>
      <c r="AK58">
        <v>9.5</v>
      </c>
      <c r="AL58">
        <v>0.8</v>
      </c>
    </row>
    <row r="59" spans="1:39" x14ac:dyDescent="0.25">
      <c r="A59">
        <f>79.4+5.4</f>
        <v>84.800000000000011</v>
      </c>
      <c r="B59">
        <v>3.4</v>
      </c>
      <c r="C59">
        <v>0.5</v>
      </c>
      <c r="F59">
        <f>80.5+4.7</f>
        <v>85.2</v>
      </c>
      <c r="G59">
        <v>3.8</v>
      </c>
      <c r="H59">
        <v>0.5</v>
      </c>
      <c r="K59">
        <f>80.9+4.9</f>
        <v>85.800000000000011</v>
      </c>
      <c r="L59">
        <v>3.1</v>
      </c>
      <c r="M59">
        <v>0.5</v>
      </c>
      <c r="P59">
        <f>81.6+6.6</f>
        <v>88.199999999999989</v>
      </c>
      <c r="Q59">
        <v>4.8</v>
      </c>
      <c r="R59">
        <v>0.8</v>
      </c>
      <c r="U59">
        <f>82.3+5.5</f>
        <v>87.8</v>
      </c>
      <c r="V59">
        <v>2.6</v>
      </c>
      <c r="W59">
        <v>0.3</v>
      </c>
      <c r="Z59">
        <f>83+1.2</f>
        <v>84.2</v>
      </c>
      <c r="AA59">
        <v>1.5</v>
      </c>
      <c r="AB59">
        <v>0.3</v>
      </c>
      <c r="AE59">
        <v>84.5</v>
      </c>
      <c r="AF59">
        <v>6.8</v>
      </c>
      <c r="AG59">
        <v>0.5</v>
      </c>
      <c r="AJ59">
        <v>84.5</v>
      </c>
      <c r="AK59">
        <v>6.8</v>
      </c>
      <c r="AL59">
        <v>0.5</v>
      </c>
    </row>
    <row r="60" spans="1:39" x14ac:dyDescent="0.25">
      <c r="A60">
        <f>79.4+5.8</f>
        <v>85.2</v>
      </c>
      <c r="B60">
        <v>3.5</v>
      </c>
      <c r="C60">
        <v>0.5</v>
      </c>
      <c r="F60">
        <f>80.5+4.7</f>
        <v>85.2</v>
      </c>
      <c r="G60">
        <v>2.8</v>
      </c>
      <c r="H60">
        <v>0.5</v>
      </c>
      <c r="K60">
        <f>80.9+5.5</f>
        <v>86.4</v>
      </c>
      <c r="L60">
        <v>4.2</v>
      </c>
      <c r="M60">
        <v>0.6</v>
      </c>
      <c r="P60">
        <f>81.6+7.5</f>
        <v>89.1</v>
      </c>
      <c r="Q60">
        <v>5.4</v>
      </c>
      <c r="R60">
        <v>0.7</v>
      </c>
      <c r="U60">
        <f>82.3+6.4</f>
        <v>88.7</v>
      </c>
      <c r="V60">
        <v>3.1</v>
      </c>
      <c r="W60">
        <v>0.6</v>
      </c>
      <c r="Z60">
        <f>83+1.5</f>
        <v>84.5</v>
      </c>
      <c r="AA60">
        <v>1.8</v>
      </c>
      <c r="AB60">
        <v>0.4</v>
      </c>
      <c r="AE60">
        <v>85.4</v>
      </c>
      <c r="AF60">
        <v>7.1</v>
      </c>
      <c r="AG60">
        <v>0.6</v>
      </c>
      <c r="AJ60">
        <v>85.4</v>
      </c>
      <c r="AK60">
        <v>7.1</v>
      </c>
      <c r="AL60">
        <v>0.6</v>
      </c>
    </row>
    <row r="61" spans="1:39" x14ac:dyDescent="0.25">
      <c r="A61">
        <f>79.4+6.1</f>
        <v>85.5</v>
      </c>
      <c r="B61">
        <v>3.7</v>
      </c>
      <c r="C61">
        <v>0.6</v>
      </c>
      <c r="F61">
        <f>80.5+5.1</f>
        <v>85.6</v>
      </c>
      <c r="G61">
        <v>2.6</v>
      </c>
      <c r="H61">
        <v>0.2</v>
      </c>
      <c r="K61">
        <f>80.9+5.9</f>
        <v>86.800000000000011</v>
      </c>
      <c r="L61">
        <v>3.5</v>
      </c>
      <c r="M61">
        <v>0.7</v>
      </c>
      <c r="P61">
        <f>81.6+8.5</f>
        <v>90.1</v>
      </c>
      <c r="Q61">
        <v>4.8</v>
      </c>
      <c r="R61">
        <v>0.6</v>
      </c>
      <c r="U61">
        <f>82.3+7</f>
        <v>89.3</v>
      </c>
      <c r="V61">
        <v>4.4000000000000004</v>
      </c>
      <c r="W61">
        <v>0.7</v>
      </c>
      <c r="Z61">
        <f>83+1.7</f>
        <v>84.7</v>
      </c>
      <c r="AA61">
        <v>1.7</v>
      </c>
      <c r="AB61">
        <v>0.3</v>
      </c>
      <c r="AE61">
        <v>85.6</v>
      </c>
      <c r="AF61">
        <v>6.6</v>
      </c>
      <c r="AG61">
        <v>0.7</v>
      </c>
      <c r="AJ61">
        <v>85.6</v>
      </c>
      <c r="AK61">
        <v>6.6</v>
      </c>
      <c r="AL61">
        <v>0.7</v>
      </c>
    </row>
    <row r="62" spans="1:39" x14ac:dyDescent="0.25">
      <c r="A62">
        <f>79.4+6.3</f>
        <v>85.7</v>
      </c>
      <c r="B62">
        <v>3.2</v>
      </c>
      <c r="C62">
        <v>0.3</v>
      </c>
      <c r="F62">
        <f>80.5+5.1</f>
        <v>85.6</v>
      </c>
      <c r="G62">
        <v>1.8</v>
      </c>
      <c r="H62">
        <v>0.1</v>
      </c>
      <c r="K62">
        <f>80.9+6</f>
        <v>86.9</v>
      </c>
      <c r="L62">
        <v>3.1</v>
      </c>
      <c r="M62">
        <v>0.4</v>
      </c>
      <c r="P62">
        <f>81.6+9.2</f>
        <v>90.8</v>
      </c>
      <c r="Q62">
        <v>5.0999999999999996</v>
      </c>
      <c r="R62">
        <v>0.6</v>
      </c>
      <c r="U62">
        <f>82.3+8.1</f>
        <v>90.399999999999991</v>
      </c>
      <c r="V62">
        <v>4.5</v>
      </c>
      <c r="W62">
        <v>0.6</v>
      </c>
      <c r="Z62">
        <f t="shared" ref="Z62:Z67" si="0">83+1.9</f>
        <v>84.9</v>
      </c>
      <c r="AA62">
        <v>2</v>
      </c>
      <c r="AB62">
        <v>0.3</v>
      </c>
      <c r="AE62">
        <v>85.1</v>
      </c>
      <c r="AF62">
        <v>7.9</v>
      </c>
      <c r="AG62">
        <v>0.7</v>
      </c>
      <c r="AJ62">
        <v>85.1</v>
      </c>
      <c r="AK62">
        <v>7.9</v>
      </c>
      <c r="AL62">
        <v>0.7</v>
      </c>
    </row>
    <row r="63" spans="1:39" x14ac:dyDescent="0.25">
      <c r="A63">
        <f>79.4+6.3</f>
        <v>85.7</v>
      </c>
      <c r="B63">
        <v>3</v>
      </c>
      <c r="C63">
        <v>0.3</v>
      </c>
      <c r="F63">
        <f>80.5+5.1</f>
        <v>85.6</v>
      </c>
      <c r="G63">
        <v>1.1000000000000001</v>
      </c>
      <c r="H63">
        <v>0.1</v>
      </c>
      <c r="K63">
        <f>80.9+6.3</f>
        <v>87.2</v>
      </c>
      <c r="L63">
        <v>1.9</v>
      </c>
      <c r="M63">
        <v>0.3</v>
      </c>
      <c r="P63">
        <f>81.6+10.1</f>
        <v>91.699999999999989</v>
      </c>
      <c r="Q63">
        <v>4.5</v>
      </c>
      <c r="R63">
        <v>0.4</v>
      </c>
      <c r="U63">
        <f>82.3+8.6</f>
        <v>90.899999999999991</v>
      </c>
      <c r="V63">
        <v>4.2</v>
      </c>
      <c r="W63">
        <v>0.6</v>
      </c>
      <c r="Z63">
        <f t="shared" si="0"/>
        <v>84.9</v>
      </c>
      <c r="AA63">
        <v>2</v>
      </c>
      <c r="AB63">
        <v>0.2</v>
      </c>
      <c r="AE63">
        <v>85.9</v>
      </c>
      <c r="AF63">
        <v>5.4</v>
      </c>
      <c r="AG63">
        <v>0.7</v>
      </c>
      <c r="AJ63">
        <v>85.9</v>
      </c>
      <c r="AK63">
        <v>5.4</v>
      </c>
      <c r="AL63">
        <v>0.7</v>
      </c>
    </row>
    <row r="64" spans="1:39" x14ac:dyDescent="0.25">
      <c r="A64">
        <f>79.4+6.7</f>
        <v>86.100000000000009</v>
      </c>
      <c r="B64">
        <v>1.5</v>
      </c>
      <c r="C64">
        <v>0.2</v>
      </c>
      <c r="F64">
        <f>80.5+5.1</f>
        <v>85.6</v>
      </c>
      <c r="G64">
        <v>1.9</v>
      </c>
      <c r="H64">
        <v>0.2</v>
      </c>
      <c r="K64">
        <f>80.9+6.5</f>
        <v>87.4</v>
      </c>
      <c r="L64">
        <v>2</v>
      </c>
      <c r="M64">
        <v>0.2</v>
      </c>
      <c r="P64">
        <f>81.6+10.8</f>
        <v>92.399999999999991</v>
      </c>
      <c r="Q64">
        <v>4.5</v>
      </c>
      <c r="R64">
        <v>0.5</v>
      </c>
      <c r="U64">
        <f>82.3+9.2</f>
        <v>91.5</v>
      </c>
      <c r="V64">
        <v>4.3</v>
      </c>
      <c r="W64">
        <v>0.3</v>
      </c>
      <c r="Z64">
        <f t="shared" si="0"/>
        <v>84.9</v>
      </c>
      <c r="AA64">
        <v>2</v>
      </c>
      <c r="AB64">
        <v>0.2</v>
      </c>
      <c r="AE64">
        <v>86.6</v>
      </c>
      <c r="AF64">
        <v>5.9</v>
      </c>
      <c r="AG64">
        <v>0.7</v>
      </c>
      <c r="AJ64">
        <v>86.6</v>
      </c>
      <c r="AK64">
        <v>5.9</v>
      </c>
      <c r="AL64">
        <v>0.7</v>
      </c>
    </row>
    <row r="65" spans="1:38" x14ac:dyDescent="0.25">
      <c r="A65">
        <f>79.4+6.7</f>
        <v>86.100000000000009</v>
      </c>
      <c r="B65">
        <v>2</v>
      </c>
      <c r="C65">
        <v>0.2</v>
      </c>
      <c r="K65">
        <f>80.9+6.5</f>
        <v>87.4</v>
      </c>
      <c r="L65">
        <v>2.1</v>
      </c>
      <c r="M65">
        <v>0.2</v>
      </c>
      <c r="P65">
        <f>81.6+11.1</f>
        <v>92.699999999999989</v>
      </c>
      <c r="Q65">
        <v>3.7</v>
      </c>
      <c r="R65">
        <v>0.4</v>
      </c>
      <c r="U65">
        <f>82.3+9.5</f>
        <v>91.8</v>
      </c>
      <c r="V65">
        <v>4</v>
      </c>
      <c r="W65">
        <v>0.4</v>
      </c>
      <c r="Z65">
        <f t="shared" si="0"/>
        <v>84.9</v>
      </c>
      <c r="AA65">
        <v>1.3</v>
      </c>
      <c r="AB65">
        <v>0.2</v>
      </c>
      <c r="AJ65">
        <v>86.5</v>
      </c>
      <c r="AK65">
        <v>5.6</v>
      </c>
      <c r="AL65">
        <v>0.7</v>
      </c>
    </row>
    <row r="66" spans="1:38" x14ac:dyDescent="0.25">
      <c r="A66">
        <f>79.4+6.7</f>
        <v>86.100000000000009</v>
      </c>
      <c r="B66">
        <v>2.5</v>
      </c>
      <c r="C66">
        <v>0.3</v>
      </c>
      <c r="K66">
        <f>80.9+6.6</f>
        <v>87.5</v>
      </c>
      <c r="L66">
        <v>1.3</v>
      </c>
      <c r="M66">
        <v>0.2</v>
      </c>
      <c r="P66">
        <f>81.6+11</f>
        <v>92.6</v>
      </c>
      <c r="Q66">
        <v>4</v>
      </c>
      <c r="R66">
        <v>0.5</v>
      </c>
      <c r="U66">
        <f>82.3+10</f>
        <v>92.3</v>
      </c>
      <c r="V66">
        <v>3.6</v>
      </c>
      <c r="W66">
        <v>0.3</v>
      </c>
      <c r="Z66">
        <f t="shared" si="0"/>
        <v>84.9</v>
      </c>
      <c r="AA66">
        <v>0.8</v>
      </c>
      <c r="AB66">
        <v>0.1</v>
      </c>
      <c r="AE66">
        <f>86.7+0.2</f>
        <v>86.9</v>
      </c>
      <c r="AF66">
        <v>0.4</v>
      </c>
      <c r="AG66">
        <v>0.1</v>
      </c>
      <c r="AJ66">
        <v>87.1</v>
      </c>
      <c r="AK66">
        <v>5.4</v>
      </c>
      <c r="AL66">
        <v>0.6</v>
      </c>
    </row>
    <row r="67" spans="1:38" x14ac:dyDescent="0.25">
      <c r="A67">
        <f>79.4+6.7</f>
        <v>86.100000000000009</v>
      </c>
      <c r="B67">
        <v>1.6</v>
      </c>
      <c r="C67">
        <v>0.2</v>
      </c>
      <c r="K67">
        <f>80.9+6.6</f>
        <v>87.5</v>
      </c>
      <c r="L67">
        <v>1.2</v>
      </c>
      <c r="M67">
        <v>0.2</v>
      </c>
      <c r="P67">
        <f>81.6+11.3</f>
        <v>92.899999999999991</v>
      </c>
      <c r="Q67">
        <v>3</v>
      </c>
      <c r="R67">
        <v>0.3</v>
      </c>
      <c r="U67">
        <f>82.3+10.1</f>
        <v>92.399999999999991</v>
      </c>
      <c r="V67">
        <v>3.3</v>
      </c>
      <c r="W67">
        <v>0.3</v>
      </c>
      <c r="Z67">
        <f t="shared" si="0"/>
        <v>84.9</v>
      </c>
      <c r="AA67">
        <v>0.6</v>
      </c>
      <c r="AB67">
        <v>0.1</v>
      </c>
      <c r="AE67">
        <f>86.7+0.3</f>
        <v>87</v>
      </c>
      <c r="AF67">
        <v>0.6</v>
      </c>
      <c r="AG67">
        <v>0.1</v>
      </c>
    </row>
    <row r="68" spans="1:38" x14ac:dyDescent="0.25">
      <c r="P68">
        <f>81.6+11.6</f>
        <v>93.199999999999989</v>
      </c>
      <c r="Q68">
        <v>2.8</v>
      </c>
      <c r="R68">
        <v>0.3</v>
      </c>
      <c r="U68">
        <f>82.3+10.7</f>
        <v>93</v>
      </c>
      <c r="V68">
        <v>2.9</v>
      </c>
      <c r="W68">
        <v>0.2</v>
      </c>
      <c r="AE68">
        <f t="shared" ref="AE68:AE74" si="1">86.7+0.5</f>
        <v>87.2</v>
      </c>
      <c r="AF68">
        <v>1.1000000000000001</v>
      </c>
      <c r="AG68">
        <v>0.2</v>
      </c>
      <c r="AJ68" t="s">
        <v>79</v>
      </c>
    </row>
    <row r="69" spans="1:38" x14ac:dyDescent="0.25">
      <c r="P69">
        <f>81.6+11.5</f>
        <v>93.1</v>
      </c>
      <c r="Q69">
        <v>2</v>
      </c>
      <c r="R69">
        <v>0.3</v>
      </c>
      <c r="U69">
        <f>82.3+10.8</f>
        <v>93.1</v>
      </c>
      <c r="X69" t="s">
        <v>16</v>
      </c>
      <c r="AE69">
        <f t="shared" si="1"/>
        <v>87.2</v>
      </c>
      <c r="AF69">
        <v>1.1000000000000001</v>
      </c>
      <c r="AG69">
        <v>0.2</v>
      </c>
      <c r="AJ69">
        <v>0.8</v>
      </c>
      <c r="AK69">
        <v>0.9</v>
      </c>
      <c r="AL69">
        <v>0.1</v>
      </c>
    </row>
    <row r="70" spans="1:38" x14ac:dyDescent="0.25">
      <c r="P70">
        <f>81.6+11.8</f>
        <v>93.399999999999991</v>
      </c>
      <c r="Q70">
        <v>1.8</v>
      </c>
      <c r="R70">
        <v>0.3</v>
      </c>
      <c r="S70" t="s">
        <v>76</v>
      </c>
      <c r="U70">
        <f>82.3+10.8</f>
        <v>93.1</v>
      </c>
      <c r="V70">
        <v>2</v>
      </c>
      <c r="W70">
        <v>0.2</v>
      </c>
      <c r="X70" t="s">
        <v>77</v>
      </c>
      <c r="AE70">
        <f t="shared" si="1"/>
        <v>87.2</v>
      </c>
      <c r="AF70">
        <v>1.1000000000000001</v>
      </c>
      <c r="AG70">
        <v>0.2</v>
      </c>
      <c r="AJ70">
        <v>0.9</v>
      </c>
      <c r="AK70">
        <v>1.2</v>
      </c>
      <c r="AL70">
        <v>0.2</v>
      </c>
    </row>
    <row r="71" spans="1:38" x14ac:dyDescent="0.25">
      <c r="U71">
        <f>82.3+10.8</f>
        <v>93.1</v>
      </c>
      <c r="V71">
        <v>1.9</v>
      </c>
      <c r="W71">
        <v>0.1</v>
      </c>
      <c r="AE71">
        <f t="shared" si="1"/>
        <v>87.2</v>
      </c>
      <c r="AF71">
        <v>1.1000000000000001</v>
      </c>
      <c r="AG71">
        <v>0.2</v>
      </c>
      <c r="AJ71">
        <v>1.2</v>
      </c>
      <c r="AK71">
        <v>1.1000000000000001</v>
      </c>
      <c r="AL71">
        <v>0.2</v>
      </c>
    </row>
    <row r="72" spans="1:38" x14ac:dyDescent="0.25">
      <c r="AE72">
        <f t="shared" si="1"/>
        <v>87.2</v>
      </c>
      <c r="AF72">
        <v>0.8</v>
      </c>
      <c r="AG72">
        <v>0.1</v>
      </c>
      <c r="AJ72">
        <v>1.4</v>
      </c>
      <c r="AK72">
        <v>1.5</v>
      </c>
      <c r="AL72">
        <v>0.2</v>
      </c>
    </row>
    <row r="73" spans="1:38" x14ac:dyDescent="0.25">
      <c r="AE73">
        <f t="shared" si="1"/>
        <v>87.2</v>
      </c>
      <c r="AF73">
        <v>0.8</v>
      </c>
      <c r="AG73">
        <v>0.1</v>
      </c>
      <c r="AJ73">
        <v>1.7</v>
      </c>
      <c r="AK73">
        <v>1.6</v>
      </c>
      <c r="AL73">
        <v>0.2</v>
      </c>
    </row>
    <row r="74" spans="1:38" x14ac:dyDescent="0.25">
      <c r="AE74">
        <f t="shared" si="1"/>
        <v>87.2</v>
      </c>
      <c r="AF74">
        <v>0.8</v>
      </c>
      <c r="AG74">
        <v>0.1</v>
      </c>
      <c r="AJ74">
        <v>1.5</v>
      </c>
      <c r="AK74">
        <v>1.9</v>
      </c>
      <c r="AL74">
        <v>0.3</v>
      </c>
    </row>
    <row r="75" spans="1:38" x14ac:dyDescent="0.25">
      <c r="AJ75">
        <v>1.8</v>
      </c>
      <c r="AK75">
        <v>1.5</v>
      </c>
      <c r="AL75">
        <v>0.2</v>
      </c>
    </row>
    <row r="76" spans="1:38" x14ac:dyDescent="0.25">
      <c r="AJ76">
        <v>2</v>
      </c>
      <c r="AK76">
        <v>1.1000000000000001</v>
      </c>
      <c r="AL76">
        <v>0.2</v>
      </c>
    </row>
    <row r="77" spans="1:38" x14ac:dyDescent="0.25">
      <c r="AJ77">
        <v>2</v>
      </c>
      <c r="AK77">
        <v>1.1000000000000001</v>
      </c>
      <c r="AL77">
        <v>0.1</v>
      </c>
    </row>
    <row r="78" spans="1:38" x14ac:dyDescent="0.25">
      <c r="AJ78">
        <v>2</v>
      </c>
      <c r="AK78">
        <v>1</v>
      </c>
      <c r="AL78">
        <v>0.1</v>
      </c>
    </row>
    <row r="79" spans="1:38" x14ac:dyDescent="0.25">
      <c r="AJ79">
        <v>2</v>
      </c>
      <c r="AK79">
        <v>0.8</v>
      </c>
      <c r="AL79">
        <v>0.2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4"/>
  <sheetViews>
    <sheetView topLeftCell="A75" workbookViewId="0">
      <selection sqref="A1:E99"/>
    </sheetView>
  </sheetViews>
  <sheetFormatPr defaultRowHeight="15" x14ac:dyDescent="0.25"/>
  <cols>
    <col min="4" max="4" width="26.1406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6</v>
      </c>
      <c r="E1" t="s">
        <v>8</v>
      </c>
    </row>
    <row r="2" spans="1:5" x14ac:dyDescent="0.25">
      <c r="A2">
        <v>2.7</v>
      </c>
      <c r="D2" t="s">
        <v>4</v>
      </c>
    </row>
    <row r="3" spans="1:5" x14ac:dyDescent="0.25">
      <c r="A3">
        <v>5.9</v>
      </c>
      <c r="D3" t="s">
        <v>4</v>
      </c>
    </row>
    <row r="4" spans="1:5" x14ac:dyDescent="0.25">
      <c r="A4">
        <v>8.1</v>
      </c>
      <c r="D4" t="s">
        <v>4</v>
      </c>
    </row>
    <row r="5" spans="1:5" x14ac:dyDescent="0.25">
      <c r="A5">
        <v>11</v>
      </c>
      <c r="D5" t="s">
        <v>4</v>
      </c>
    </row>
    <row r="6" spans="1:5" x14ac:dyDescent="0.25">
      <c r="A6">
        <v>13.1</v>
      </c>
      <c r="B6">
        <v>1.7</v>
      </c>
      <c r="C6">
        <v>0.15</v>
      </c>
      <c r="D6" t="s">
        <v>3</v>
      </c>
    </row>
    <row r="7" spans="1:5" x14ac:dyDescent="0.25">
      <c r="A7">
        <v>16.5</v>
      </c>
      <c r="D7" t="s">
        <v>4</v>
      </c>
    </row>
    <row r="8" spans="1:5" x14ac:dyDescent="0.25">
      <c r="A8">
        <v>18.149999999999999</v>
      </c>
      <c r="D8" t="s">
        <v>4</v>
      </c>
    </row>
    <row r="9" spans="1:5" x14ac:dyDescent="0.25">
      <c r="A9">
        <v>21.2</v>
      </c>
      <c r="D9" t="s">
        <v>4</v>
      </c>
    </row>
    <row r="10" spans="1:5" x14ac:dyDescent="0.25">
      <c r="A10">
        <v>22.6</v>
      </c>
      <c r="D10" t="s">
        <v>4</v>
      </c>
    </row>
    <row r="11" spans="1:5" x14ac:dyDescent="0.25">
      <c r="A11">
        <v>25.6</v>
      </c>
      <c r="D11" t="s">
        <v>4</v>
      </c>
    </row>
    <row r="12" spans="1:5" x14ac:dyDescent="0.25">
      <c r="A12">
        <v>27.9</v>
      </c>
      <c r="D12" t="s">
        <v>4</v>
      </c>
    </row>
    <row r="13" spans="1:5" x14ac:dyDescent="0.25">
      <c r="A13">
        <v>31.2</v>
      </c>
      <c r="D13" t="s">
        <v>4</v>
      </c>
    </row>
    <row r="14" spans="1:5" x14ac:dyDescent="0.25">
      <c r="A14">
        <v>32.9</v>
      </c>
      <c r="B14">
        <v>11.8</v>
      </c>
      <c r="C14">
        <v>1.7</v>
      </c>
      <c r="D14" t="s">
        <v>5</v>
      </c>
      <c r="E14">
        <f>3.14*(B14*C14)/4</f>
        <v>15.747100000000003</v>
      </c>
    </row>
    <row r="15" spans="1:5" x14ac:dyDescent="0.25">
      <c r="A15">
        <v>34.799999999999997</v>
      </c>
      <c r="B15">
        <v>9</v>
      </c>
      <c r="C15">
        <v>1.35</v>
      </c>
      <c r="D15" t="s">
        <v>5</v>
      </c>
      <c r="E15">
        <f t="shared" ref="E15:E78" si="0">3.14*(B15*C15)/4</f>
        <v>9.5377500000000008</v>
      </c>
    </row>
    <row r="16" spans="1:5" x14ac:dyDescent="0.25">
      <c r="A16">
        <v>36.200000000000003</v>
      </c>
      <c r="B16">
        <v>10.7</v>
      </c>
      <c r="C16">
        <v>1.9</v>
      </c>
      <c r="D16" t="s">
        <v>3</v>
      </c>
      <c r="E16">
        <f t="shared" si="0"/>
        <v>15.95905</v>
      </c>
    </row>
    <row r="17" spans="1:5" x14ac:dyDescent="0.25">
      <c r="A17">
        <v>39</v>
      </c>
      <c r="B17">
        <v>10.199999999999999</v>
      </c>
      <c r="C17">
        <v>1.25</v>
      </c>
      <c r="D17" t="s">
        <v>5</v>
      </c>
      <c r="E17">
        <f t="shared" si="0"/>
        <v>10.008750000000001</v>
      </c>
    </row>
    <row r="18" spans="1:5" x14ac:dyDescent="0.25">
      <c r="A18">
        <v>41.1</v>
      </c>
      <c r="B18">
        <v>5.95</v>
      </c>
      <c r="C18">
        <v>0.9</v>
      </c>
      <c r="D18" t="s">
        <v>3</v>
      </c>
      <c r="E18">
        <f t="shared" si="0"/>
        <v>4.2036750000000005</v>
      </c>
    </row>
    <row r="19" spans="1:5" x14ac:dyDescent="0.25">
      <c r="A19">
        <v>42.2</v>
      </c>
      <c r="B19">
        <v>10.4</v>
      </c>
      <c r="C19">
        <v>1.2</v>
      </c>
      <c r="D19" t="s">
        <v>5</v>
      </c>
      <c r="E19">
        <f t="shared" si="0"/>
        <v>9.7968000000000011</v>
      </c>
    </row>
    <row r="20" spans="1:5" x14ac:dyDescent="0.25">
      <c r="A20">
        <v>45</v>
      </c>
      <c r="B20">
        <v>9.6999999999999993</v>
      </c>
      <c r="C20">
        <v>1.8</v>
      </c>
      <c r="D20" t="s">
        <v>3</v>
      </c>
      <c r="E20">
        <f t="shared" si="0"/>
        <v>13.706100000000001</v>
      </c>
    </row>
    <row r="21" spans="1:5" x14ac:dyDescent="0.25">
      <c r="A21">
        <v>46.4</v>
      </c>
      <c r="B21">
        <v>2.7</v>
      </c>
      <c r="C21">
        <v>0.3</v>
      </c>
      <c r="D21" t="s">
        <v>5</v>
      </c>
      <c r="E21">
        <f t="shared" si="0"/>
        <v>0.63585000000000003</v>
      </c>
    </row>
    <row r="22" spans="1:5" x14ac:dyDescent="0.25">
      <c r="A22">
        <v>46.4</v>
      </c>
      <c r="B22">
        <v>10.5</v>
      </c>
      <c r="C22">
        <v>1.5</v>
      </c>
      <c r="D22" t="s">
        <v>3</v>
      </c>
      <c r="E22">
        <f t="shared" si="0"/>
        <v>12.363750000000001</v>
      </c>
    </row>
    <row r="23" spans="1:5" x14ac:dyDescent="0.25">
      <c r="A23">
        <v>48.2</v>
      </c>
      <c r="B23">
        <v>9</v>
      </c>
      <c r="C23">
        <v>1.9</v>
      </c>
      <c r="D23" t="s">
        <v>5</v>
      </c>
      <c r="E23">
        <f t="shared" si="0"/>
        <v>13.423499999999999</v>
      </c>
    </row>
    <row r="24" spans="1:5" x14ac:dyDescent="0.25">
      <c r="A24">
        <v>48.2</v>
      </c>
      <c r="B24">
        <v>2.8</v>
      </c>
      <c r="C24">
        <v>0.4</v>
      </c>
      <c r="D24" t="s">
        <v>5</v>
      </c>
      <c r="E24">
        <f t="shared" si="0"/>
        <v>0.87919999999999998</v>
      </c>
    </row>
    <row r="25" spans="1:5" x14ac:dyDescent="0.25">
      <c r="A25">
        <v>49.7</v>
      </c>
      <c r="B25">
        <v>10.9</v>
      </c>
      <c r="C25">
        <v>1.6</v>
      </c>
      <c r="D25" t="s">
        <v>5</v>
      </c>
      <c r="E25">
        <f t="shared" si="0"/>
        <v>13.690400000000002</v>
      </c>
    </row>
    <row r="26" spans="1:5" x14ac:dyDescent="0.25">
      <c r="A26">
        <v>51.1</v>
      </c>
      <c r="B26">
        <v>1</v>
      </c>
      <c r="C26">
        <v>0.25</v>
      </c>
      <c r="D26" t="s">
        <v>5</v>
      </c>
      <c r="E26">
        <f t="shared" si="0"/>
        <v>0.19625000000000001</v>
      </c>
    </row>
    <row r="27" spans="1:5" x14ac:dyDescent="0.25">
      <c r="A27">
        <v>51.1</v>
      </c>
      <c r="B27">
        <v>9.4</v>
      </c>
      <c r="C27">
        <v>2</v>
      </c>
      <c r="D27" t="s">
        <v>5</v>
      </c>
      <c r="E27">
        <f t="shared" si="0"/>
        <v>14.758000000000001</v>
      </c>
    </row>
    <row r="28" spans="1:5" x14ac:dyDescent="0.25">
      <c r="A28">
        <v>52.1</v>
      </c>
      <c r="B28">
        <v>11.1</v>
      </c>
      <c r="C28">
        <v>1.95</v>
      </c>
      <c r="D28" t="s">
        <v>5</v>
      </c>
      <c r="E28">
        <f t="shared" si="0"/>
        <v>16.991325</v>
      </c>
    </row>
    <row r="29" spans="1:5" x14ac:dyDescent="0.25">
      <c r="A29">
        <v>53.5</v>
      </c>
      <c r="B29">
        <v>10</v>
      </c>
      <c r="C29">
        <v>1.4</v>
      </c>
      <c r="D29" t="s">
        <v>7</v>
      </c>
      <c r="E29">
        <f t="shared" si="0"/>
        <v>10.99</v>
      </c>
    </row>
    <row r="30" spans="1:5" x14ac:dyDescent="0.25">
      <c r="A30">
        <v>55.6</v>
      </c>
      <c r="B30">
        <v>12.2</v>
      </c>
      <c r="C30">
        <v>1.8</v>
      </c>
      <c r="D30" t="s">
        <v>5</v>
      </c>
      <c r="E30">
        <f t="shared" si="0"/>
        <v>17.238600000000002</v>
      </c>
    </row>
    <row r="31" spans="1:5" x14ac:dyDescent="0.25">
      <c r="A31">
        <v>56.7</v>
      </c>
      <c r="B31">
        <v>9.8000000000000007</v>
      </c>
      <c r="C31">
        <v>1.6</v>
      </c>
      <c r="D31" t="s">
        <v>5</v>
      </c>
      <c r="E31">
        <f t="shared" si="0"/>
        <v>12.308800000000002</v>
      </c>
    </row>
    <row r="32" spans="1:5" x14ac:dyDescent="0.25">
      <c r="A32">
        <v>57.9</v>
      </c>
      <c r="B32">
        <v>8.85</v>
      </c>
      <c r="C32">
        <v>1.7</v>
      </c>
      <c r="D32" t="s">
        <v>5</v>
      </c>
      <c r="E32">
        <f t="shared" si="0"/>
        <v>11.810324999999999</v>
      </c>
    </row>
    <row r="33" spans="1:5" x14ac:dyDescent="0.25">
      <c r="A33">
        <v>57.9</v>
      </c>
      <c r="B33">
        <v>0.5</v>
      </c>
      <c r="C33">
        <v>0.1</v>
      </c>
      <c r="D33" t="s">
        <v>5</v>
      </c>
      <c r="E33">
        <f t="shared" si="0"/>
        <v>3.9250000000000007E-2</v>
      </c>
    </row>
    <row r="34" spans="1:5" x14ac:dyDescent="0.25">
      <c r="A34">
        <v>59.2</v>
      </c>
      <c r="B34">
        <v>2.0499999999999998</v>
      </c>
      <c r="C34">
        <v>0.9</v>
      </c>
      <c r="D34" t="s">
        <v>5</v>
      </c>
      <c r="E34">
        <f t="shared" si="0"/>
        <v>1.4483250000000001</v>
      </c>
    </row>
    <row r="35" spans="1:5" x14ac:dyDescent="0.25">
      <c r="A35">
        <v>60.3</v>
      </c>
      <c r="B35">
        <v>7.2</v>
      </c>
      <c r="C35">
        <v>1.35</v>
      </c>
      <c r="D35" t="s">
        <v>5</v>
      </c>
      <c r="E35">
        <f t="shared" si="0"/>
        <v>7.6302000000000012</v>
      </c>
    </row>
    <row r="36" spans="1:5" x14ac:dyDescent="0.25">
      <c r="A36">
        <v>61.3</v>
      </c>
      <c r="B36">
        <v>6.1</v>
      </c>
      <c r="C36">
        <v>0.9</v>
      </c>
      <c r="D36" t="s">
        <v>5</v>
      </c>
      <c r="E36">
        <f t="shared" si="0"/>
        <v>4.3096500000000004</v>
      </c>
    </row>
    <row r="37" spans="1:5" x14ac:dyDescent="0.25">
      <c r="A37">
        <v>62</v>
      </c>
      <c r="B37">
        <v>1.7</v>
      </c>
      <c r="C37">
        <v>0.4</v>
      </c>
      <c r="D37" t="s">
        <v>5</v>
      </c>
      <c r="E37">
        <f t="shared" si="0"/>
        <v>0.53380000000000005</v>
      </c>
    </row>
    <row r="38" spans="1:5" x14ac:dyDescent="0.25">
      <c r="A38">
        <v>62.7</v>
      </c>
      <c r="B38">
        <v>4.5999999999999996</v>
      </c>
      <c r="C38">
        <v>0.8</v>
      </c>
      <c r="D38" t="s">
        <v>5</v>
      </c>
      <c r="E38">
        <f t="shared" si="0"/>
        <v>2.8887999999999998</v>
      </c>
    </row>
    <row r="39" spans="1:5" x14ac:dyDescent="0.25">
      <c r="A39">
        <v>63.8</v>
      </c>
      <c r="B39">
        <v>1.8</v>
      </c>
      <c r="C39">
        <v>0.4</v>
      </c>
      <c r="D39" t="s">
        <v>5</v>
      </c>
      <c r="E39">
        <f t="shared" si="0"/>
        <v>0.56520000000000004</v>
      </c>
    </row>
    <row r="40" spans="1:5" x14ac:dyDescent="0.25">
      <c r="A40">
        <v>64.7</v>
      </c>
      <c r="B40">
        <v>2.6</v>
      </c>
      <c r="C40">
        <v>0.5</v>
      </c>
      <c r="D40" t="s">
        <v>5</v>
      </c>
      <c r="E40">
        <f t="shared" si="0"/>
        <v>1.0205000000000002</v>
      </c>
    </row>
    <row r="41" spans="1:5" x14ac:dyDescent="0.25">
      <c r="A41">
        <v>65.2</v>
      </c>
      <c r="B41">
        <v>3.2</v>
      </c>
      <c r="C41">
        <v>0.6</v>
      </c>
      <c r="D41" t="s">
        <v>5</v>
      </c>
      <c r="E41">
        <f t="shared" si="0"/>
        <v>1.5072000000000001</v>
      </c>
    </row>
    <row r="42" spans="1:5" x14ac:dyDescent="0.25">
      <c r="A42">
        <v>65.2</v>
      </c>
      <c r="B42">
        <v>1.4</v>
      </c>
      <c r="C42">
        <v>0.2</v>
      </c>
      <c r="D42" t="s">
        <v>5</v>
      </c>
      <c r="E42">
        <f t="shared" si="0"/>
        <v>0.2198</v>
      </c>
    </row>
    <row r="43" spans="1:5" x14ac:dyDescent="0.25">
      <c r="A43">
        <v>65.2</v>
      </c>
      <c r="B43">
        <v>0.8</v>
      </c>
      <c r="C43">
        <v>0.3</v>
      </c>
      <c r="D43" t="s">
        <v>5</v>
      </c>
      <c r="E43">
        <f t="shared" si="0"/>
        <v>0.18840000000000001</v>
      </c>
    </row>
    <row r="44" spans="1:5" x14ac:dyDescent="0.25">
      <c r="A44">
        <v>66</v>
      </c>
      <c r="B44">
        <v>1.8</v>
      </c>
      <c r="C44">
        <v>0.3</v>
      </c>
      <c r="D44" t="s">
        <v>5</v>
      </c>
      <c r="E44">
        <f t="shared" si="0"/>
        <v>0.42390000000000005</v>
      </c>
    </row>
    <row r="45" spans="1:5" x14ac:dyDescent="0.25">
      <c r="A45">
        <v>67.55</v>
      </c>
      <c r="B45">
        <v>2</v>
      </c>
      <c r="C45">
        <v>0.45</v>
      </c>
      <c r="D45" t="s">
        <v>5</v>
      </c>
      <c r="E45">
        <f t="shared" si="0"/>
        <v>0.70650000000000002</v>
      </c>
    </row>
    <row r="46" spans="1:5" x14ac:dyDescent="0.25">
      <c r="A46">
        <v>66.900000000000006</v>
      </c>
      <c r="B46">
        <v>3.7</v>
      </c>
      <c r="C46">
        <v>0.5</v>
      </c>
      <c r="D46" t="s">
        <v>5</v>
      </c>
      <c r="E46">
        <f t="shared" si="0"/>
        <v>1.45225</v>
      </c>
    </row>
    <row r="47" spans="1:5" x14ac:dyDescent="0.25">
      <c r="A47">
        <v>68.5</v>
      </c>
      <c r="B47">
        <v>3.5</v>
      </c>
      <c r="C47">
        <v>0.5</v>
      </c>
      <c r="D47" t="s">
        <v>5</v>
      </c>
      <c r="E47">
        <f t="shared" si="0"/>
        <v>1.37375</v>
      </c>
    </row>
    <row r="48" spans="1:5" x14ac:dyDescent="0.25">
      <c r="A48">
        <v>68.8</v>
      </c>
      <c r="B48">
        <v>4.3</v>
      </c>
      <c r="C48">
        <v>0.8</v>
      </c>
      <c r="D48" t="s">
        <v>5</v>
      </c>
      <c r="E48">
        <f t="shared" si="0"/>
        <v>2.7004000000000001</v>
      </c>
    </row>
    <row r="49" spans="1:5" x14ac:dyDescent="0.25">
      <c r="A49">
        <v>69.8</v>
      </c>
      <c r="B49">
        <v>7.9</v>
      </c>
      <c r="C49">
        <v>1</v>
      </c>
      <c r="D49" t="s">
        <v>5</v>
      </c>
      <c r="E49">
        <f t="shared" si="0"/>
        <v>6.2015000000000002</v>
      </c>
    </row>
    <row r="50" spans="1:5" x14ac:dyDescent="0.25">
      <c r="A50">
        <v>70.400000000000006</v>
      </c>
      <c r="B50">
        <v>8.6999999999999993</v>
      </c>
      <c r="C50">
        <v>1</v>
      </c>
      <c r="D50" t="s">
        <v>5</v>
      </c>
      <c r="E50">
        <f t="shared" si="0"/>
        <v>6.8294999999999995</v>
      </c>
    </row>
    <row r="51" spans="1:5" x14ac:dyDescent="0.25">
      <c r="A51">
        <v>71.2</v>
      </c>
      <c r="B51">
        <v>9.4</v>
      </c>
      <c r="C51">
        <v>1.8</v>
      </c>
      <c r="D51" t="s">
        <v>5</v>
      </c>
      <c r="E51">
        <f t="shared" si="0"/>
        <v>13.282200000000001</v>
      </c>
    </row>
    <row r="52" spans="1:5" x14ac:dyDescent="0.25">
      <c r="A52">
        <v>71.900000000000006</v>
      </c>
      <c r="B52">
        <v>9.4</v>
      </c>
      <c r="C52">
        <v>1.95</v>
      </c>
      <c r="D52" t="s">
        <v>5</v>
      </c>
      <c r="E52">
        <f t="shared" si="0"/>
        <v>14.389050000000003</v>
      </c>
    </row>
    <row r="53" spans="1:5" x14ac:dyDescent="0.25">
      <c r="A53">
        <v>72.8</v>
      </c>
      <c r="B53">
        <v>9.6999999999999993</v>
      </c>
      <c r="C53">
        <v>1.6</v>
      </c>
      <c r="D53" t="s">
        <v>5</v>
      </c>
      <c r="E53">
        <f t="shared" si="0"/>
        <v>12.183199999999999</v>
      </c>
    </row>
    <row r="54" spans="1:5" x14ac:dyDescent="0.25">
      <c r="A54">
        <v>73.7</v>
      </c>
      <c r="B54">
        <v>10.3</v>
      </c>
      <c r="C54">
        <v>1.7</v>
      </c>
      <c r="D54" t="s">
        <v>5</v>
      </c>
      <c r="E54">
        <f t="shared" si="0"/>
        <v>13.745350000000002</v>
      </c>
    </row>
    <row r="55" spans="1:5" x14ac:dyDescent="0.25">
      <c r="A55">
        <v>75</v>
      </c>
      <c r="B55">
        <v>9.6</v>
      </c>
      <c r="C55">
        <v>1.65</v>
      </c>
      <c r="D55" t="s">
        <v>5</v>
      </c>
      <c r="E55">
        <f t="shared" si="0"/>
        <v>12.434399999999998</v>
      </c>
    </row>
    <row r="56" spans="1:5" x14ac:dyDescent="0.25">
      <c r="A56">
        <v>74.599999999999994</v>
      </c>
      <c r="B56">
        <v>9.6</v>
      </c>
      <c r="C56">
        <v>1.5</v>
      </c>
      <c r="D56" t="s">
        <v>5</v>
      </c>
      <c r="E56">
        <f t="shared" si="0"/>
        <v>11.303999999999998</v>
      </c>
    </row>
    <row r="57" spans="1:5" x14ac:dyDescent="0.25">
      <c r="A57">
        <v>76.599999999999994</v>
      </c>
      <c r="B57">
        <v>10.5</v>
      </c>
      <c r="C57">
        <v>1.7</v>
      </c>
      <c r="D57" t="s">
        <v>5</v>
      </c>
      <c r="E57">
        <f t="shared" si="0"/>
        <v>14.012249999999998</v>
      </c>
    </row>
    <row r="58" spans="1:5" x14ac:dyDescent="0.25">
      <c r="A58">
        <v>77.900000000000006</v>
      </c>
      <c r="B58">
        <v>8.6</v>
      </c>
      <c r="C58">
        <v>1.85</v>
      </c>
      <c r="D58" t="s">
        <v>5</v>
      </c>
      <c r="E58">
        <f t="shared" si="0"/>
        <v>12.48935</v>
      </c>
    </row>
    <row r="59" spans="1:5" x14ac:dyDescent="0.25">
      <c r="A59">
        <v>78.7</v>
      </c>
      <c r="B59">
        <v>10.7</v>
      </c>
      <c r="C59">
        <v>1.8</v>
      </c>
      <c r="D59" t="s">
        <v>5</v>
      </c>
      <c r="E59">
        <f t="shared" si="0"/>
        <v>15.1191</v>
      </c>
    </row>
    <row r="60" spans="1:5" x14ac:dyDescent="0.25">
      <c r="A60">
        <v>79.2</v>
      </c>
      <c r="B60">
        <v>9</v>
      </c>
      <c r="C60">
        <v>1</v>
      </c>
      <c r="D60" t="s">
        <v>5</v>
      </c>
      <c r="E60">
        <f t="shared" si="0"/>
        <v>7.0650000000000004</v>
      </c>
    </row>
    <row r="61" spans="1:5" x14ac:dyDescent="0.25">
      <c r="A61">
        <v>80</v>
      </c>
      <c r="B61">
        <v>9.1999999999999993</v>
      </c>
      <c r="C61">
        <v>1.1000000000000001</v>
      </c>
      <c r="D61" t="s">
        <v>5</v>
      </c>
      <c r="E61">
        <f t="shared" si="0"/>
        <v>7.9441999999999995</v>
      </c>
    </row>
    <row r="62" spans="1:5" x14ac:dyDescent="0.25">
      <c r="A62">
        <v>80.5</v>
      </c>
      <c r="B62">
        <v>9.6999999999999993</v>
      </c>
      <c r="C62">
        <v>1.3</v>
      </c>
      <c r="D62" t="s">
        <v>5</v>
      </c>
      <c r="E62">
        <f t="shared" si="0"/>
        <v>9.8988499999999995</v>
      </c>
    </row>
    <row r="63" spans="1:5" x14ac:dyDescent="0.25">
      <c r="A63">
        <v>80.900000000000006</v>
      </c>
      <c r="B63">
        <v>9.1999999999999993</v>
      </c>
      <c r="C63">
        <v>1.4</v>
      </c>
      <c r="D63" t="s">
        <v>5</v>
      </c>
      <c r="E63">
        <f t="shared" si="0"/>
        <v>10.110799999999999</v>
      </c>
    </row>
    <row r="64" spans="1:5" x14ac:dyDescent="0.25">
      <c r="A64">
        <v>81.8</v>
      </c>
      <c r="B64">
        <v>9.4</v>
      </c>
      <c r="C64">
        <v>1.05</v>
      </c>
      <c r="D64" t="s">
        <v>5</v>
      </c>
      <c r="E64">
        <f t="shared" si="0"/>
        <v>7.7479500000000012</v>
      </c>
    </row>
    <row r="65" spans="1:5" x14ac:dyDescent="0.25">
      <c r="A65">
        <v>82.1</v>
      </c>
      <c r="B65">
        <v>9.8000000000000007</v>
      </c>
      <c r="C65">
        <v>1.1000000000000001</v>
      </c>
      <c r="D65" t="s">
        <v>5</v>
      </c>
      <c r="E65">
        <f t="shared" si="0"/>
        <v>8.4623000000000008</v>
      </c>
    </row>
    <row r="66" spans="1:5" x14ac:dyDescent="0.25">
      <c r="A66">
        <v>83.1</v>
      </c>
      <c r="B66">
        <v>9.35</v>
      </c>
      <c r="C66">
        <v>1</v>
      </c>
      <c r="D66" t="s">
        <v>5</v>
      </c>
      <c r="E66">
        <f t="shared" si="0"/>
        <v>7.3397500000000004</v>
      </c>
    </row>
    <row r="67" spans="1:5" x14ac:dyDescent="0.25">
      <c r="A67">
        <v>83.6</v>
      </c>
      <c r="B67">
        <v>8.8000000000000007</v>
      </c>
      <c r="C67">
        <v>0.95</v>
      </c>
      <c r="D67" t="s">
        <v>5</v>
      </c>
      <c r="E67">
        <f t="shared" si="0"/>
        <v>6.5625999999999998</v>
      </c>
    </row>
    <row r="68" spans="1:5" x14ac:dyDescent="0.25">
      <c r="A68">
        <v>84.2</v>
      </c>
      <c r="B68">
        <v>8.25</v>
      </c>
      <c r="C68">
        <v>1</v>
      </c>
      <c r="D68" t="s">
        <v>5</v>
      </c>
      <c r="E68">
        <f t="shared" si="0"/>
        <v>6.4762500000000003</v>
      </c>
    </row>
    <row r="69" spans="1:5" x14ac:dyDescent="0.25">
      <c r="A69">
        <v>84.6</v>
      </c>
      <c r="B69">
        <v>8.6999999999999993</v>
      </c>
      <c r="C69">
        <v>0.8</v>
      </c>
      <c r="D69" t="s">
        <v>5</v>
      </c>
      <c r="E69">
        <f t="shared" si="0"/>
        <v>5.4636000000000005</v>
      </c>
    </row>
    <row r="70" spans="1:5" x14ac:dyDescent="0.25">
      <c r="A70">
        <v>85.4</v>
      </c>
      <c r="B70">
        <v>9.75</v>
      </c>
      <c r="C70">
        <v>1</v>
      </c>
      <c r="D70" t="s">
        <v>5</v>
      </c>
      <c r="E70">
        <f t="shared" si="0"/>
        <v>7.6537500000000005</v>
      </c>
    </row>
    <row r="71" spans="1:5" x14ac:dyDescent="0.25">
      <c r="A71">
        <v>86.1</v>
      </c>
      <c r="B71">
        <v>9.6999999999999993</v>
      </c>
      <c r="C71">
        <v>1.1000000000000001</v>
      </c>
      <c r="D71" t="s">
        <v>5</v>
      </c>
      <c r="E71">
        <f t="shared" si="0"/>
        <v>8.3759499999999996</v>
      </c>
    </row>
    <row r="72" spans="1:5" x14ac:dyDescent="0.25">
      <c r="A72">
        <v>86.4</v>
      </c>
      <c r="B72">
        <v>8.8000000000000007</v>
      </c>
      <c r="C72">
        <v>0.95</v>
      </c>
      <c r="D72" t="s">
        <v>5</v>
      </c>
      <c r="E72">
        <f t="shared" si="0"/>
        <v>6.5625999999999998</v>
      </c>
    </row>
    <row r="73" spans="1:5" x14ac:dyDescent="0.25">
      <c r="A73">
        <v>87.2</v>
      </c>
      <c r="B73">
        <v>8.9</v>
      </c>
      <c r="C73">
        <v>1.65</v>
      </c>
      <c r="D73" t="s">
        <v>5</v>
      </c>
      <c r="E73">
        <f t="shared" si="0"/>
        <v>11.527725</v>
      </c>
    </row>
    <row r="74" spans="1:5" x14ac:dyDescent="0.25">
      <c r="A74">
        <v>87.8</v>
      </c>
      <c r="B74">
        <v>8.5500000000000007</v>
      </c>
      <c r="C74">
        <v>0.9</v>
      </c>
      <c r="D74" t="s">
        <v>5</v>
      </c>
      <c r="E74">
        <f t="shared" si="0"/>
        <v>6.0405750000000014</v>
      </c>
    </row>
    <row r="75" spans="1:5" x14ac:dyDescent="0.25">
      <c r="A75">
        <v>88.1</v>
      </c>
      <c r="B75">
        <v>6.95</v>
      </c>
      <c r="C75">
        <v>1</v>
      </c>
      <c r="D75" t="s">
        <v>5</v>
      </c>
      <c r="E75">
        <f t="shared" si="0"/>
        <v>5.4557500000000001</v>
      </c>
    </row>
    <row r="76" spans="1:5" x14ac:dyDescent="0.25">
      <c r="A76">
        <v>88.6</v>
      </c>
      <c r="B76">
        <v>8.1</v>
      </c>
      <c r="C76">
        <v>0.9</v>
      </c>
      <c r="D76" t="s">
        <v>5</v>
      </c>
      <c r="E76">
        <f t="shared" si="0"/>
        <v>5.7226500000000007</v>
      </c>
    </row>
    <row r="77" spans="1:5" x14ac:dyDescent="0.25">
      <c r="A77">
        <v>89.1</v>
      </c>
      <c r="B77">
        <v>7.8</v>
      </c>
      <c r="C77">
        <v>0.85</v>
      </c>
      <c r="D77" t="s">
        <v>5</v>
      </c>
      <c r="E77">
        <f t="shared" si="0"/>
        <v>5.2045500000000002</v>
      </c>
    </row>
    <row r="78" spans="1:5" x14ac:dyDescent="0.25">
      <c r="A78">
        <v>89.75</v>
      </c>
      <c r="B78">
        <v>8.5</v>
      </c>
      <c r="C78">
        <v>0.9</v>
      </c>
      <c r="D78" t="s">
        <v>5</v>
      </c>
      <c r="E78">
        <f t="shared" si="0"/>
        <v>6.0052500000000002</v>
      </c>
    </row>
    <row r="79" spans="1:5" x14ac:dyDescent="0.25">
      <c r="A79">
        <v>90.4</v>
      </c>
      <c r="B79">
        <v>7.9</v>
      </c>
      <c r="C79">
        <v>0.8</v>
      </c>
      <c r="D79" t="s">
        <v>5</v>
      </c>
      <c r="E79">
        <f t="shared" ref="E79:E99" si="1">3.14*(B79*C79)/4</f>
        <v>4.9612000000000007</v>
      </c>
    </row>
    <row r="80" spans="1:5" x14ac:dyDescent="0.25">
      <c r="A80">
        <v>90.5</v>
      </c>
      <c r="B80">
        <v>7.4</v>
      </c>
      <c r="C80">
        <v>0.95</v>
      </c>
      <c r="D80" t="s">
        <v>5</v>
      </c>
      <c r="E80">
        <f t="shared" si="1"/>
        <v>5.5185500000000003</v>
      </c>
    </row>
    <row r="81" spans="1:5" x14ac:dyDescent="0.25">
      <c r="A81">
        <v>91</v>
      </c>
      <c r="B81">
        <v>8.15</v>
      </c>
      <c r="C81">
        <v>0.9</v>
      </c>
      <c r="D81" t="s">
        <v>5</v>
      </c>
      <c r="E81">
        <f t="shared" si="1"/>
        <v>5.757975000000001</v>
      </c>
    </row>
    <row r="82" spans="1:5" x14ac:dyDescent="0.25">
      <c r="A82">
        <v>91.6</v>
      </c>
      <c r="B82">
        <v>7.2</v>
      </c>
      <c r="C82">
        <v>0.85</v>
      </c>
      <c r="D82" t="s">
        <v>5</v>
      </c>
      <c r="E82">
        <f t="shared" si="1"/>
        <v>4.8042000000000007</v>
      </c>
    </row>
    <row r="83" spans="1:5" x14ac:dyDescent="0.25">
      <c r="A83">
        <v>92.2</v>
      </c>
      <c r="B83">
        <v>7.1</v>
      </c>
      <c r="C83">
        <v>0.9</v>
      </c>
      <c r="D83" t="s">
        <v>5</v>
      </c>
      <c r="E83">
        <f t="shared" si="1"/>
        <v>5.0161499999999997</v>
      </c>
    </row>
    <row r="84" spans="1:5" x14ac:dyDescent="0.25">
      <c r="A84">
        <v>92.9</v>
      </c>
      <c r="B84">
        <v>7.3</v>
      </c>
      <c r="C84">
        <v>0.9</v>
      </c>
      <c r="D84" t="s">
        <v>5</v>
      </c>
      <c r="E84">
        <f t="shared" si="1"/>
        <v>5.1574500000000008</v>
      </c>
    </row>
    <row r="85" spans="1:5" x14ac:dyDescent="0.25">
      <c r="A85">
        <v>93.2</v>
      </c>
      <c r="B85">
        <v>6</v>
      </c>
      <c r="C85">
        <v>0.65</v>
      </c>
      <c r="D85" t="s">
        <v>5</v>
      </c>
      <c r="E85">
        <f t="shared" si="1"/>
        <v>3.0615000000000006</v>
      </c>
    </row>
    <row r="86" spans="1:5" x14ac:dyDescent="0.25">
      <c r="A86">
        <v>93</v>
      </c>
      <c r="B86">
        <v>7.25</v>
      </c>
      <c r="C86">
        <v>0.8</v>
      </c>
      <c r="D86" t="s">
        <v>5</v>
      </c>
      <c r="E86">
        <f t="shared" si="1"/>
        <v>4.5530000000000008</v>
      </c>
    </row>
    <row r="87" spans="1:5" x14ac:dyDescent="0.25">
      <c r="A87">
        <v>93.5</v>
      </c>
      <c r="B87">
        <v>5.0999999999999996</v>
      </c>
      <c r="C87">
        <v>0.65</v>
      </c>
      <c r="D87" t="s">
        <v>5</v>
      </c>
      <c r="E87">
        <f t="shared" si="1"/>
        <v>2.6022750000000001</v>
      </c>
    </row>
    <row r="88" spans="1:5" x14ac:dyDescent="0.25">
      <c r="A88">
        <v>93.6</v>
      </c>
      <c r="B88">
        <v>5.9</v>
      </c>
      <c r="C88">
        <v>0.7</v>
      </c>
      <c r="D88" t="s">
        <v>5</v>
      </c>
      <c r="E88">
        <f t="shared" si="1"/>
        <v>3.2420499999999999</v>
      </c>
    </row>
    <row r="89" spans="1:5" x14ac:dyDescent="0.25">
      <c r="A89">
        <v>94.1</v>
      </c>
      <c r="B89">
        <v>6.1</v>
      </c>
      <c r="C89">
        <v>0.6</v>
      </c>
      <c r="D89" t="s">
        <v>5</v>
      </c>
      <c r="E89">
        <f t="shared" si="1"/>
        <v>2.8731</v>
      </c>
    </row>
    <row r="90" spans="1:5" x14ac:dyDescent="0.25">
      <c r="A90">
        <v>94.2</v>
      </c>
      <c r="B90">
        <v>5.0999999999999996</v>
      </c>
      <c r="C90">
        <v>0.7</v>
      </c>
      <c r="D90" t="s">
        <v>5</v>
      </c>
      <c r="E90">
        <f t="shared" si="1"/>
        <v>2.8024499999999994</v>
      </c>
    </row>
    <row r="91" spans="1:5" x14ac:dyDescent="0.25">
      <c r="A91">
        <v>94.5</v>
      </c>
      <c r="B91">
        <v>5.6</v>
      </c>
      <c r="C91">
        <v>0.5</v>
      </c>
      <c r="D91" t="s">
        <v>5</v>
      </c>
      <c r="E91">
        <f t="shared" si="1"/>
        <v>2.198</v>
      </c>
    </row>
    <row r="92" spans="1:5" x14ac:dyDescent="0.25">
      <c r="A92">
        <v>94.7</v>
      </c>
      <c r="B92">
        <v>5.4</v>
      </c>
      <c r="C92">
        <v>0.6</v>
      </c>
      <c r="D92" t="s">
        <v>5</v>
      </c>
      <c r="E92">
        <f t="shared" si="1"/>
        <v>2.5434000000000001</v>
      </c>
    </row>
    <row r="93" spans="1:5" x14ac:dyDescent="0.25">
      <c r="A93">
        <v>95.1</v>
      </c>
      <c r="B93">
        <v>5</v>
      </c>
      <c r="C93">
        <v>0.5</v>
      </c>
      <c r="D93" t="s">
        <v>5</v>
      </c>
      <c r="E93">
        <f t="shared" si="1"/>
        <v>1.9625000000000001</v>
      </c>
    </row>
    <row r="94" spans="1:5" x14ac:dyDescent="0.25">
      <c r="A94">
        <v>95.4</v>
      </c>
      <c r="B94">
        <v>4.5999999999999996</v>
      </c>
      <c r="C94">
        <v>0.55000000000000004</v>
      </c>
      <c r="D94" t="s">
        <v>5</v>
      </c>
      <c r="E94">
        <f t="shared" si="1"/>
        <v>1.9860499999999999</v>
      </c>
    </row>
    <row r="95" spans="1:5" x14ac:dyDescent="0.25">
      <c r="A95">
        <v>95.7</v>
      </c>
      <c r="B95">
        <v>4.5999999999999996</v>
      </c>
      <c r="C95">
        <v>0.55000000000000004</v>
      </c>
      <c r="D95" t="s">
        <v>5</v>
      </c>
      <c r="E95">
        <f t="shared" si="1"/>
        <v>1.9860499999999999</v>
      </c>
    </row>
    <row r="96" spans="1:5" x14ac:dyDescent="0.25">
      <c r="A96">
        <v>95.7</v>
      </c>
      <c r="B96">
        <v>4.5999999999999996</v>
      </c>
      <c r="C96">
        <v>0.4</v>
      </c>
      <c r="D96" t="s">
        <v>5</v>
      </c>
      <c r="E96">
        <f t="shared" si="1"/>
        <v>1.4443999999999999</v>
      </c>
    </row>
    <row r="97" spans="1:7" x14ac:dyDescent="0.25">
      <c r="A97">
        <v>95.8</v>
      </c>
      <c r="B97">
        <v>2.8</v>
      </c>
      <c r="C97">
        <v>0.3</v>
      </c>
      <c r="D97" t="s">
        <v>5</v>
      </c>
      <c r="E97">
        <f t="shared" si="1"/>
        <v>0.65939999999999999</v>
      </c>
    </row>
    <row r="98" spans="1:7" x14ac:dyDescent="0.25">
      <c r="A98">
        <v>96.2</v>
      </c>
      <c r="B98">
        <v>3.7</v>
      </c>
      <c r="C98">
        <v>0.2</v>
      </c>
      <c r="D98" t="s">
        <v>5</v>
      </c>
      <c r="E98">
        <f t="shared" si="1"/>
        <v>0.58090000000000008</v>
      </c>
      <c r="G98">
        <f>AVERAGE(E72:E99)</f>
        <v>3.9793892857142859</v>
      </c>
    </row>
    <row r="99" spans="1:7" x14ac:dyDescent="0.25">
      <c r="A99">
        <v>96.4</v>
      </c>
      <c r="B99">
        <v>3.8</v>
      </c>
      <c r="C99">
        <v>0.4</v>
      </c>
      <c r="D99" t="s">
        <v>5</v>
      </c>
      <c r="E99">
        <f t="shared" si="1"/>
        <v>1.1932</v>
      </c>
    </row>
    <row r="101" spans="1:7" x14ac:dyDescent="0.25">
      <c r="D101" t="s">
        <v>9</v>
      </c>
      <c r="E101">
        <f>AVERAGE(E14:E99)</f>
        <v>6.6019412790697665</v>
      </c>
    </row>
    <row r="102" spans="1:7" x14ac:dyDescent="0.25">
      <c r="D102" t="s">
        <v>10</v>
      </c>
      <c r="E102">
        <f>AVERAGE(E72:E99)</f>
        <v>3.9793892857142859</v>
      </c>
    </row>
    <row r="103" spans="1:7" x14ac:dyDescent="0.25">
      <c r="D103" t="s">
        <v>11</v>
      </c>
      <c r="E103">
        <f>SUM(E73:E99)/(96.4-87.2)</f>
        <v>11.397858695652173</v>
      </c>
    </row>
    <row r="104" spans="1:7" x14ac:dyDescent="0.25">
      <c r="D104" t="s">
        <v>81</v>
      </c>
      <c r="E104">
        <f>SUM(E72:E99)/(96.4-86.4)</f>
        <v>11.142289999999999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21"/>
  <sheetViews>
    <sheetView topLeftCell="A92" workbookViewId="0">
      <selection sqref="A1:D120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6</v>
      </c>
      <c r="E1" t="s">
        <v>8</v>
      </c>
    </row>
    <row r="2" spans="1:5" x14ac:dyDescent="0.25">
      <c r="A2">
        <v>1.3</v>
      </c>
      <c r="D2" t="s">
        <v>4</v>
      </c>
    </row>
    <row r="3" spans="1:5" x14ac:dyDescent="0.25">
      <c r="A3">
        <v>3.3</v>
      </c>
      <c r="D3" t="s">
        <v>4</v>
      </c>
    </row>
    <row r="4" spans="1:5" x14ac:dyDescent="0.25">
      <c r="A4">
        <v>6.6</v>
      </c>
      <c r="D4" t="s">
        <v>4</v>
      </c>
    </row>
    <row r="5" spans="1:5" x14ac:dyDescent="0.25">
      <c r="A5">
        <v>9.1</v>
      </c>
      <c r="D5" t="s">
        <v>4</v>
      </c>
    </row>
    <row r="6" spans="1:5" x14ac:dyDescent="0.25">
      <c r="A6">
        <v>10.4</v>
      </c>
      <c r="D6" t="s">
        <v>4</v>
      </c>
    </row>
    <row r="7" spans="1:5" x14ac:dyDescent="0.25">
      <c r="A7">
        <v>13.8</v>
      </c>
      <c r="D7" t="s">
        <v>4</v>
      </c>
    </row>
    <row r="8" spans="1:5" x14ac:dyDescent="0.25">
      <c r="A8">
        <v>15.2</v>
      </c>
      <c r="D8" t="s">
        <v>4</v>
      </c>
    </row>
    <row r="9" spans="1:5" x14ac:dyDescent="0.25">
      <c r="A9">
        <v>16.600000000000001</v>
      </c>
      <c r="D9" t="s">
        <v>4</v>
      </c>
    </row>
    <row r="10" spans="1:5" x14ac:dyDescent="0.25">
      <c r="A10">
        <v>18.5</v>
      </c>
      <c r="D10" t="s">
        <v>4</v>
      </c>
    </row>
    <row r="11" spans="1:5" x14ac:dyDescent="0.25">
      <c r="A11">
        <v>21.1</v>
      </c>
      <c r="D11" t="s">
        <v>4</v>
      </c>
    </row>
    <row r="12" spans="1:5" x14ac:dyDescent="0.25">
      <c r="A12">
        <v>22</v>
      </c>
      <c r="D12" t="s">
        <v>4</v>
      </c>
    </row>
    <row r="13" spans="1:5" x14ac:dyDescent="0.25">
      <c r="A13">
        <v>23.4</v>
      </c>
      <c r="D13" t="s">
        <v>4</v>
      </c>
    </row>
    <row r="14" spans="1:5" x14ac:dyDescent="0.25">
      <c r="A14">
        <v>24.7</v>
      </c>
      <c r="D14" t="s">
        <v>4</v>
      </c>
    </row>
    <row r="15" spans="1:5" x14ac:dyDescent="0.25">
      <c r="A15">
        <v>26</v>
      </c>
      <c r="B15">
        <v>2.6</v>
      </c>
      <c r="C15">
        <v>0.8</v>
      </c>
      <c r="D15" t="s">
        <v>3</v>
      </c>
    </row>
    <row r="16" spans="1:5" x14ac:dyDescent="0.25">
      <c r="A16">
        <v>27.3</v>
      </c>
      <c r="B16">
        <v>7.4</v>
      </c>
      <c r="C16">
        <v>0.75</v>
      </c>
      <c r="D16" t="s">
        <v>5</v>
      </c>
    </row>
    <row r="17" spans="1:4" x14ac:dyDescent="0.25">
      <c r="A17">
        <v>29.3</v>
      </c>
      <c r="B17">
        <v>6.3</v>
      </c>
      <c r="C17">
        <v>0.8</v>
      </c>
      <c r="D17" t="s">
        <v>3</v>
      </c>
    </row>
    <row r="18" spans="1:4" x14ac:dyDescent="0.25">
      <c r="A18">
        <v>31.2</v>
      </c>
      <c r="D18" t="s">
        <v>4</v>
      </c>
    </row>
    <row r="19" spans="1:4" x14ac:dyDescent="0.25">
      <c r="A19">
        <v>31.9</v>
      </c>
      <c r="B19">
        <v>6.8</v>
      </c>
      <c r="C19">
        <v>1.05</v>
      </c>
    </row>
    <row r="20" spans="1:4" x14ac:dyDescent="0.25">
      <c r="A20">
        <v>32.1</v>
      </c>
      <c r="D20" t="s">
        <v>4</v>
      </c>
    </row>
    <row r="21" spans="1:4" x14ac:dyDescent="0.25">
      <c r="A21">
        <v>32.9</v>
      </c>
      <c r="D21" t="s">
        <v>4</v>
      </c>
    </row>
    <row r="22" spans="1:4" x14ac:dyDescent="0.25">
      <c r="A22">
        <v>33.700000000000003</v>
      </c>
      <c r="B22">
        <v>7.1</v>
      </c>
      <c r="C22">
        <v>0.9</v>
      </c>
    </row>
    <row r="23" spans="1:4" x14ac:dyDescent="0.25">
      <c r="A23">
        <v>34.700000000000003</v>
      </c>
      <c r="B23">
        <v>6.6</v>
      </c>
      <c r="C23">
        <v>1.1000000000000001</v>
      </c>
    </row>
    <row r="24" spans="1:4" x14ac:dyDescent="0.25">
      <c r="A24">
        <v>35.200000000000003</v>
      </c>
      <c r="B24">
        <v>5.5</v>
      </c>
      <c r="C24">
        <v>1.4</v>
      </c>
    </row>
    <row r="25" spans="1:4" x14ac:dyDescent="0.25">
      <c r="A25">
        <v>36.200000000000003</v>
      </c>
      <c r="B25">
        <v>6.1</v>
      </c>
      <c r="C25">
        <v>1.1000000000000001</v>
      </c>
    </row>
    <row r="26" spans="1:4" x14ac:dyDescent="0.25">
      <c r="A26">
        <v>37</v>
      </c>
      <c r="B26">
        <v>5.8</v>
      </c>
      <c r="C26">
        <v>0.9</v>
      </c>
    </row>
    <row r="27" spans="1:4" x14ac:dyDescent="0.25">
      <c r="A27">
        <v>37.700000000000003</v>
      </c>
      <c r="B27">
        <v>5.35</v>
      </c>
      <c r="C27">
        <v>1.1000000000000001</v>
      </c>
    </row>
    <row r="28" spans="1:4" x14ac:dyDescent="0.25">
      <c r="A28">
        <v>38.700000000000003</v>
      </c>
      <c r="B28">
        <v>4.8499999999999996</v>
      </c>
      <c r="C28">
        <v>0.9</v>
      </c>
    </row>
    <row r="29" spans="1:4" x14ac:dyDescent="0.25">
      <c r="A29">
        <v>38.9</v>
      </c>
      <c r="B29">
        <v>5.8</v>
      </c>
      <c r="C29">
        <v>1</v>
      </c>
    </row>
    <row r="30" spans="1:4" x14ac:dyDescent="0.25">
      <c r="A30">
        <v>40.200000000000003</v>
      </c>
      <c r="B30">
        <v>5.5</v>
      </c>
      <c r="C30">
        <v>0.85</v>
      </c>
    </row>
    <row r="31" spans="1:4" x14ac:dyDescent="0.25">
      <c r="A31">
        <v>40.700000000000003</v>
      </c>
      <c r="B31">
        <v>5.45</v>
      </c>
      <c r="C31">
        <v>0.8</v>
      </c>
    </row>
    <row r="32" spans="1:4" x14ac:dyDescent="0.25">
      <c r="A32">
        <v>41.1</v>
      </c>
      <c r="B32">
        <v>5.7</v>
      </c>
      <c r="C32">
        <v>0.9</v>
      </c>
    </row>
    <row r="33" spans="1:3" x14ac:dyDescent="0.25">
      <c r="A33">
        <v>42.1</v>
      </c>
      <c r="B33">
        <v>5.65</v>
      </c>
      <c r="C33">
        <v>0.8</v>
      </c>
    </row>
    <row r="34" spans="1:3" x14ac:dyDescent="0.25">
      <c r="A34">
        <v>42.55</v>
      </c>
      <c r="B34">
        <v>6.2</v>
      </c>
      <c r="C34">
        <v>0.9</v>
      </c>
    </row>
    <row r="35" spans="1:3" x14ac:dyDescent="0.25">
      <c r="A35">
        <v>44</v>
      </c>
      <c r="B35">
        <v>6.8</v>
      </c>
      <c r="C35">
        <v>0.7</v>
      </c>
    </row>
    <row r="36" spans="1:3" x14ac:dyDescent="0.25">
      <c r="A36">
        <v>43.4</v>
      </c>
      <c r="B36">
        <v>6.8</v>
      </c>
      <c r="C36">
        <v>0.9</v>
      </c>
    </row>
    <row r="37" spans="1:3" x14ac:dyDescent="0.25">
      <c r="A37">
        <v>44.3</v>
      </c>
      <c r="B37">
        <v>7.3</v>
      </c>
      <c r="C37">
        <v>1.1000000000000001</v>
      </c>
    </row>
    <row r="38" spans="1:3" x14ac:dyDescent="0.25">
      <c r="A38">
        <v>45.3</v>
      </c>
      <c r="B38">
        <v>7.8</v>
      </c>
      <c r="C38">
        <v>0.8</v>
      </c>
    </row>
    <row r="39" spans="1:3" x14ac:dyDescent="0.25">
      <c r="A39">
        <v>45.7</v>
      </c>
      <c r="B39">
        <v>4.95</v>
      </c>
      <c r="C39">
        <v>0.7</v>
      </c>
    </row>
    <row r="40" spans="1:3" x14ac:dyDescent="0.25">
      <c r="A40">
        <v>46.4</v>
      </c>
      <c r="B40">
        <v>4.8</v>
      </c>
      <c r="C40">
        <v>0.75</v>
      </c>
    </row>
    <row r="41" spans="1:3" x14ac:dyDescent="0.25">
      <c r="A41">
        <v>47.4</v>
      </c>
      <c r="B41">
        <v>7.5</v>
      </c>
      <c r="C41">
        <v>0.9</v>
      </c>
    </row>
    <row r="42" spans="1:3" x14ac:dyDescent="0.25">
      <c r="A42">
        <v>48.45</v>
      </c>
      <c r="B42">
        <v>8.1999999999999993</v>
      </c>
      <c r="C42">
        <v>0.8</v>
      </c>
    </row>
    <row r="43" spans="1:3" x14ac:dyDescent="0.25">
      <c r="A43">
        <v>49.1</v>
      </c>
      <c r="B43">
        <v>6.9</v>
      </c>
      <c r="C43">
        <v>0.85</v>
      </c>
    </row>
    <row r="44" spans="1:3" x14ac:dyDescent="0.25">
      <c r="A44">
        <v>49.15</v>
      </c>
      <c r="B44">
        <v>6.9</v>
      </c>
      <c r="C44">
        <v>0.75</v>
      </c>
    </row>
    <row r="45" spans="1:3" x14ac:dyDescent="0.25">
      <c r="A45">
        <v>50.3</v>
      </c>
      <c r="B45">
        <v>7.8</v>
      </c>
      <c r="C45">
        <v>0.7</v>
      </c>
    </row>
    <row r="46" spans="1:3" x14ac:dyDescent="0.25">
      <c r="A46">
        <v>51</v>
      </c>
      <c r="B46">
        <v>6.6</v>
      </c>
      <c r="C46">
        <v>0.6</v>
      </c>
    </row>
    <row r="47" spans="1:3" x14ac:dyDescent="0.25">
      <c r="A47">
        <v>51.5</v>
      </c>
      <c r="B47">
        <v>7</v>
      </c>
      <c r="C47">
        <v>0.8</v>
      </c>
    </row>
    <row r="48" spans="1:3" x14ac:dyDescent="0.25">
      <c r="A48">
        <v>52.35</v>
      </c>
      <c r="B48">
        <v>7</v>
      </c>
      <c r="C48">
        <v>0.75</v>
      </c>
    </row>
    <row r="49" spans="1:3" x14ac:dyDescent="0.25">
      <c r="A49">
        <v>53</v>
      </c>
      <c r="B49">
        <v>6.7</v>
      </c>
      <c r="C49">
        <v>0.8</v>
      </c>
    </row>
    <row r="50" spans="1:3" x14ac:dyDescent="0.25">
      <c r="A50">
        <v>54.2</v>
      </c>
      <c r="B50">
        <v>7</v>
      </c>
      <c r="C50">
        <v>0.7</v>
      </c>
    </row>
    <row r="51" spans="1:3" x14ac:dyDescent="0.25">
      <c r="A51">
        <v>53.4</v>
      </c>
      <c r="B51">
        <v>7.2</v>
      </c>
      <c r="C51">
        <v>0.7</v>
      </c>
    </row>
    <row r="52" spans="1:3" x14ac:dyDescent="0.25">
      <c r="A52">
        <v>54.7</v>
      </c>
      <c r="B52">
        <v>6.8</v>
      </c>
      <c r="C52">
        <v>0.8</v>
      </c>
    </row>
    <row r="53" spans="1:3" x14ac:dyDescent="0.25">
      <c r="A53">
        <v>55.8</v>
      </c>
      <c r="B53">
        <v>6.8</v>
      </c>
      <c r="C53">
        <v>0.8</v>
      </c>
    </row>
    <row r="54" spans="1:3" x14ac:dyDescent="0.25">
      <c r="A54">
        <v>55.4</v>
      </c>
      <c r="B54">
        <v>6.7</v>
      </c>
      <c r="C54">
        <v>0.7</v>
      </c>
    </row>
    <row r="55" spans="1:3" x14ac:dyDescent="0.25">
      <c r="A55">
        <v>56.4</v>
      </c>
      <c r="B55">
        <v>7.2</v>
      </c>
      <c r="C55">
        <v>0.8</v>
      </c>
    </row>
    <row r="56" spans="1:3" x14ac:dyDescent="0.25">
      <c r="A56">
        <v>57</v>
      </c>
      <c r="B56">
        <v>7</v>
      </c>
      <c r="C56">
        <v>0.8</v>
      </c>
    </row>
    <row r="57" spans="1:3" x14ac:dyDescent="0.25">
      <c r="A57">
        <v>57.4</v>
      </c>
      <c r="B57">
        <v>6.5</v>
      </c>
      <c r="C57">
        <v>0.7</v>
      </c>
    </row>
    <row r="58" spans="1:3" x14ac:dyDescent="0.25">
      <c r="A58">
        <v>57.9</v>
      </c>
      <c r="B58">
        <v>6.95</v>
      </c>
      <c r="C58">
        <v>0.9</v>
      </c>
    </row>
    <row r="59" spans="1:3" x14ac:dyDescent="0.25">
      <c r="A59">
        <v>58.3</v>
      </c>
      <c r="B59">
        <v>6.6</v>
      </c>
      <c r="C59">
        <v>0.6</v>
      </c>
    </row>
    <row r="60" spans="1:3" x14ac:dyDescent="0.25">
      <c r="A60">
        <v>58.8</v>
      </c>
      <c r="B60">
        <v>6.65</v>
      </c>
      <c r="C60">
        <v>0.8</v>
      </c>
    </row>
    <row r="61" spans="1:3" x14ac:dyDescent="0.25">
      <c r="A61">
        <v>59.7</v>
      </c>
      <c r="B61">
        <v>6.8</v>
      </c>
      <c r="C61">
        <v>0.65</v>
      </c>
    </row>
    <row r="62" spans="1:3" x14ac:dyDescent="0.25">
      <c r="A62">
        <v>59.3</v>
      </c>
      <c r="B62">
        <v>6.5</v>
      </c>
      <c r="C62">
        <v>0.75</v>
      </c>
    </row>
    <row r="63" spans="1:3" x14ac:dyDescent="0.25">
      <c r="A63">
        <v>60.1</v>
      </c>
      <c r="B63">
        <v>7</v>
      </c>
      <c r="C63">
        <v>0.7</v>
      </c>
    </row>
    <row r="64" spans="1:3" x14ac:dyDescent="0.25">
      <c r="A64">
        <v>60.8</v>
      </c>
      <c r="B64">
        <v>6.8</v>
      </c>
      <c r="C64">
        <v>0.7</v>
      </c>
    </row>
    <row r="65" spans="1:3" x14ac:dyDescent="0.25">
      <c r="A65">
        <v>61</v>
      </c>
      <c r="B65">
        <v>6.9</v>
      </c>
      <c r="C65">
        <v>0.7</v>
      </c>
    </row>
    <row r="66" spans="1:3" x14ac:dyDescent="0.25">
      <c r="A66">
        <v>61.5</v>
      </c>
      <c r="B66">
        <v>6.9</v>
      </c>
      <c r="C66">
        <v>0.7</v>
      </c>
    </row>
    <row r="67" spans="1:3" x14ac:dyDescent="0.25">
      <c r="A67">
        <v>62</v>
      </c>
      <c r="B67">
        <v>6.4</v>
      </c>
      <c r="C67">
        <v>0.55000000000000004</v>
      </c>
    </row>
    <row r="68" spans="1:3" x14ac:dyDescent="0.25">
      <c r="A68">
        <v>62.3</v>
      </c>
      <c r="B68">
        <v>6.1</v>
      </c>
      <c r="C68">
        <v>0.7</v>
      </c>
    </row>
    <row r="69" spans="1:3" x14ac:dyDescent="0.25">
      <c r="A69">
        <v>63.2</v>
      </c>
      <c r="B69">
        <v>5.9</v>
      </c>
      <c r="C69">
        <v>0.65</v>
      </c>
    </row>
    <row r="70" spans="1:3" x14ac:dyDescent="0.25">
      <c r="A70">
        <v>62.85</v>
      </c>
      <c r="B70">
        <v>6.8</v>
      </c>
      <c r="C70">
        <v>0.65</v>
      </c>
    </row>
    <row r="71" spans="1:3" x14ac:dyDescent="0.25">
      <c r="A71">
        <v>63.6</v>
      </c>
      <c r="B71">
        <v>7.6</v>
      </c>
      <c r="C71">
        <v>0.8</v>
      </c>
    </row>
    <row r="72" spans="1:3" x14ac:dyDescent="0.25">
      <c r="A72">
        <v>64.599999999999994</v>
      </c>
      <c r="B72">
        <v>5.9</v>
      </c>
      <c r="C72">
        <v>0.55000000000000004</v>
      </c>
    </row>
    <row r="73" spans="1:3" x14ac:dyDescent="0.25">
      <c r="A73">
        <v>64.3</v>
      </c>
      <c r="B73">
        <v>6.2</v>
      </c>
      <c r="C73">
        <v>0.7</v>
      </c>
    </row>
    <row r="74" spans="1:3" x14ac:dyDescent="0.25">
      <c r="A74">
        <v>64.8</v>
      </c>
      <c r="B74">
        <v>6.2</v>
      </c>
      <c r="C74">
        <v>0.7</v>
      </c>
    </row>
    <row r="75" spans="1:3" x14ac:dyDescent="0.25">
      <c r="A75">
        <v>65.2</v>
      </c>
      <c r="B75">
        <v>6</v>
      </c>
      <c r="C75">
        <v>0.7</v>
      </c>
    </row>
    <row r="76" spans="1:3" x14ac:dyDescent="0.25">
      <c r="A76">
        <v>65.5</v>
      </c>
      <c r="B76">
        <v>6.4</v>
      </c>
      <c r="C76">
        <v>0.7</v>
      </c>
    </row>
    <row r="77" spans="1:3" x14ac:dyDescent="0.25">
      <c r="A77">
        <v>66.3</v>
      </c>
      <c r="B77">
        <v>5.4</v>
      </c>
      <c r="C77">
        <v>0.75</v>
      </c>
    </row>
    <row r="78" spans="1:3" x14ac:dyDescent="0.25">
      <c r="A78">
        <v>66.099999999999994</v>
      </c>
      <c r="B78">
        <v>4.5999999999999996</v>
      </c>
      <c r="C78">
        <v>0.7</v>
      </c>
    </row>
    <row r="79" spans="1:3" x14ac:dyDescent="0.25">
      <c r="A79">
        <v>66.7</v>
      </c>
      <c r="B79">
        <v>4.5999999999999996</v>
      </c>
      <c r="C79">
        <v>0.7</v>
      </c>
    </row>
    <row r="80" spans="1:3" x14ac:dyDescent="0.25">
      <c r="A80">
        <v>67.2</v>
      </c>
      <c r="B80">
        <v>5.8</v>
      </c>
      <c r="C80">
        <v>0.6</v>
      </c>
    </row>
    <row r="81" spans="1:3" x14ac:dyDescent="0.25">
      <c r="A81">
        <v>67.599999999999994</v>
      </c>
      <c r="B81">
        <v>5.0999999999999996</v>
      </c>
      <c r="C81">
        <v>0.7</v>
      </c>
    </row>
    <row r="82" spans="1:3" x14ac:dyDescent="0.25">
      <c r="A82">
        <v>68.099999999999994</v>
      </c>
      <c r="B82">
        <v>6.05</v>
      </c>
      <c r="C82">
        <v>0.6</v>
      </c>
    </row>
    <row r="83" spans="1:3" x14ac:dyDescent="0.25">
      <c r="A83">
        <v>68.5</v>
      </c>
      <c r="B83">
        <v>4.5999999999999996</v>
      </c>
      <c r="C83">
        <v>0.5</v>
      </c>
    </row>
    <row r="84" spans="1:3" x14ac:dyDescent="0.25">
      <c r="A84">
        <v>68.95</v>
      </c>
      <c r="B84">
        <v>5.05</v>
      </c>
      <c r="C84">
        <v>0.7</v>
      </c>
    </row>
    <row r="85" spans="1:3" x14ac:dyDescent="0.25">
      <c r="A85">
        <v>69.7</v>
      </c>
      <c r="B85">
        <v>2.8</v>
      </c>
      <c r="C85">
        <v>0.4</v>
      </c>
    </row>
    <row r="86" spans="1:3" x14ac:dyDescent="0.25">
      <c r="A86">
        <v>69.900000000000006</v>
      </c>
      <c r="B86">
        <v>4.2</v>
      </c>
      <c r="C86">
        <v>0.65</v>
      </c>
    </row>
    <row r="87" spans="1:3" x14ac:dyDescent="0.25">
      <c r="A87">
        <v>70.400000000000006</v>
      </c>
      <c r="B87">
        <v>5.65</v>
      </c>
      <c r="C87">
        <v>0.7</v>
      </c>
    </row>
    <row r="88" spans="1:3" x14ac:dyDescent="0.25">
      <c r="A88">
        <v>70.900000000000006</v>
      </c>
      <c r="B88">
        <v>5.8</v>
      </c>
      <c r="C88">
        <v>0.55000000000000004</v>
      </c>
    </row>
    <row r="89" spans="1:3" x14ac:dyDescent="0.25">
      <c r="A89">
        <v>71.5</v>
      </c>
      <c r="B89">
        <v>4.8</v>
      </c>
      <c r="C89">
        <v>0.6</v>
      </c>
    </row>
    <row r="90" spans="1:3" x14ac:dyDescent="0.25">
      <c r="A90">
        <v>72.3</v>
      </c>
      <c r="B90">
        <v>5.5</v>
      </c>
      <c r="C90">
        <v>0.6</v>
      </c>
    </row>
    <row r="91" spans="1:3" x14ac:dyDescent="0.25">
      <c r="A91">
        <v>72.599999999999994</v>
      </c>
      <c r="B91">
        <v>4.8</v>
      </c>
      <c r="C91">
        <v>0.7</v>
      </c>
    </row>
    <row r="92" spans="1:3" x14ac:dyDescent="0.25">
      <c r="A92">
        <v>73.2</v>
      </c>
      <c r="B92">
        <v>4.8</v>
      </c>
      <c r="C92">
        <v>0.7</v>
      </c>
    </row>
    <row r="93" spans="1:3" x14ac:dyDescent="0.25">
      <c r="A93">
        <v>74</v>
      </c>
      <c r="B93">
        <v>5</v>
      </c>
      <c r="C93">
        <v>0.5</v>
      </c>
    </row>
    <row r="94" spans="1:3" x14ac:dyDescent="0.25">
      <c r="A94">
        <v>74.400000000000006</v>
      </c>
      <c r="B94">
        <v>4.9000000000000004</v>
      </c>
      <c r="C94">
        <v>0.55000000000000004</v>
      </c>
    </row>
    <row r="95" spans="1:3" x14ac:dyDescent="0.25">
      <c r="A95">
        <v>75.5</v>
      </c>
      <c r="B95">
        <v>4</v>
      </c>
      <c r="C95">
        <v>0.6</v>
      </c>
    </row>
    <row r="96" spans="1:3" x14ac:dyDescent="0.25">
      <c r="A96">
        <v>75.400000000000006</v>
      </c>
      <c r="B96">
        <v>4.2</v>
      </c>
      <c r="C96">
        <v>0.5</v>
      </c>
    </row>
    <row r="97" spans="1:4" x14ac:dyDescent="0.25">
      <c r="A97">
        <v>75.900000000000006</v>
      </c>
      <c r="B97">
        <v>4.45</v>
      </c>
      <c r="C97">
        <v>0.55000000000000004</v>
      </c>
    </row>
    <row r="98" spans="1:4" x14ac:dyDescent="0.25">
      <c r="A98">
        <v>76.7</v>
      </c>
      <c r="B98">
        <v>4</v>
      </c>
      <c r="C98">
        <v>0.5</v>
      </c>
    </row>
    <row r="99" spans="1:4" x14ac:dyDescent="0.25">
      <c r="A99">
        <v>76.3</v>
      </c>
      <c r="B99">
        <v>4.2</v>
      </c>
      <c r="C99">
        <v>0.7</v>
      </c>
    </row>
    <row r="100" spans="1:4" x14ac:dyDescent="0.25">
      <c r="A100">
        <v>77.5</v>
      </c>
      <c r="B100">
        <v>4.0999999999999996</v>
      </c>
      <c r="C100">
        <v>0.5</v>
      </c>
    </row>
    <row r="101" spans="1:4" x14ac:dyDescent="0.25">
      <c r="A101">
        <v>77.55</v>
      </c>
      <c r="B101">
        <v>2.2999999999999998</v>
      </c>
      <c r="C101">
        <v>0.5</v>
      </c>
    </row>
    <row r="102" spans="1:4" x14ac:dyDescent="0.25">
      <c r="A102">
        <v>78</v>
      </c>
      <c r="B102">
        <v>4.0999999999999996</v>
      </c>
      <c r="C102">
        <v>0.5</v>
      </c>
    </row>
    <row r="103" spans="1:4" x14ac:dyDescent="0.25">
      <c r="A103">
        <v>78.7</v>
      </c>
      <c r="D103" t="s">
        <v>16</v>
      </c>
    </row>
    <row r="104" spans="1:4" x14ac:dyDescent="0.25">
      <c r="A104">
        <v>79</v>
      </c>
      <c r="B104">
        <v>3.7</v>
      </c>
      <c r="C104">
        <v>0.4</v>
      </c>
      <c r="D104">
        <f>3.14*B104*C104/4</f>
        <v>1.1618000000000002</v>
      </c>
    </row>
    <row r="105" spans="1:4" x14ac:dyDescent="0.25">
      <c r="A105">
        <v>79.900000000000006</v>
      </c>
      <c r="B105">
        <v>2.2999999999999998</v>
      </c>
      <c r="C105">
        <v>0.4</v>
      </c>
      <c r="D105">
        <f t="shared" ref="D105:D120" si="0">3.14*B105*C105/4</f>
        <v>0.72219999999999995</v>
      </c>
    </row>
    <row r="106" spans="1:4" x14ac:dyDescent="0.25">
      <c r="A106">
        <v>79.599999999999994</v>
      </c>
      <c r="B106">
        <v>3.4</v>
      </c>
      <c r="C106">
        <v>0.4</v>
      </c>
      <c r="D106">
        <f t="shared" si="0"/>
        <v>1.0676000000000001</v>
      </c>
    </row>
    <row r="107" spans="1:4" x14ac:dyDescent="0.25">
      <c r="A107">
        <v>81</v>
      </c>
      <c r="B107">
        <v>3</v>
      </c>
      <c r="C107">
        <v>0.4</v>
      </c>
      <c r="D107">
        <f t="shared" si="0"/>
        <v>0.94200000000000006</v>
      </c>
    </row>
    <row r="108" spans="1:4" x14ac:dyDescent="0.25">
      <c r="A108">
        <v>81</v>
      </c>
      <c r="B108">
        <v>3.3</v>
      </c>
      <c r="C108">
        <v>0.4</v>
      </c>
      <c r="D108">
        <f t="shared" si="0"/>
        <v>1.0362</v>
      </c>
    </row>
    <row r="109" spans="1:4" x14ac:dyDescent="0.25">
      <c r="A109">
        <v>81.900000000000006</v>
      </c>
      <c r="B109">
        <v>2.4</v>
      </c>
      <c r="C109">
        <v>0.4</v>
      </c>
      <c r="D109">
        <f t="shared" si="0"/>
        <v>0.75360000000000005</v>
      </c>
    </row>
    <row r="110" spans="1:4" x14ac:dyDescent="0.25">
      <c r="A110">
        <v>81.900000000000006</v>
      </c>
      <c r="B110">
        <v>2.5</v>
      </c>
      <c r="C110">
        <v>0.3</v>
      </c>
      <c r="D110">
        <f t="shared" si="0"/>
        <v>0.58875</v>
      </c>
    </row>
    <row r="111" spans="1:4" x14ac:dyDescent="0.25">
      <c r="A111">
        <v>82.6</v>
      </c>
      <c r="B111">
        <v>2.8</v>
      </c>
      <c r="C111">
        <v>0.5</v>
      </c>
      <c r="D111">
        <f t="shared" si="0"/>
        <v>1.099</v>
      </c>
    </row>
    <row r="112" spans="1:4" x14ac:dyDescent="0.25">
      <c r="A112">
        <v>84.2</v>
      </c>
      <c r="B112">
        <v>2.4500000000000002</v>
      </c>
      <c r="C112">
        <v>0.3</v>
      </c>
      <c r="D112">
        <f t="shared" si="0"/>
        <v>0.57697500000000002</v>
      </c>
    </row>
    <row r="113" spans="1:4" x14ac:dyDescent="0.25">
      <c r="A113">
        <v>84.2</v>
      </c>
      <c r="B113">
        <v>2.35</v>
      </c>
      <c r="C113">
        <v>0.4</v>
      </c>
      <c r="D113">
        <f t="shared" si="0"/>
        <v>0.73790000000000011</v>
      </c>
    </row>
    <row r="114" spans="1:4" x14ac:dyDescent="0.25">
      <c r="A114">
        <v>84.5</v>
      </c>
      <c r="B114">
        <v>1.7</v>
      </c>
      <c r="C114">
        <v>0.2</v>
      </c>
      <c r="D114">
        <f t="shared" si="0"/>
        <v>0.26690000000000003</v>
      </c>
    </row>
    <row r="115" spans="1:4" x14ac:dyDescent="0.25">
      <c r="A115">
        <v>85.7</v>
      </c>
      <c r="B115">
        <v>2</v>
      </c>
      <c r="C115">
        <v>0.3</v>
      </c>
      <c r="D115">
        <f t="shared" si="0"/>
        <v>0.47099999999999997</v>
      </c>
    </row>
    <row r="116" spans="1:4" x14ac:dyDescent="0.25">
      <c r="A116">
        <v>84.9</v>
      </c>
      <c r="B116">
        <v>2.15</v>
      </c>
      <c r="C116">
        <v>0.3</v>
      </c>
      <c r="D116">
        <f t="shared" si="0"/>
        <v>0.50632500000000003</v>
      </c>
    </row>
    <row r="117" spans="1:4" x14ac:dyDescent="0.25">
      <c r="A117">
        <v>86.6</v>
      </c>
      <c r="B117">
        <v>1.9</v>
      </c>
      <c r="C117">
        <v>0.3</v>
      </c>
      <c r="D117">
        <f t="shared" si="0"/>
        <v>0.44745000000000001</v>
      </c>
    </row>
    <row r="118" spans="1:4" x14ac:dyDescent="0.25">
      <c r="A118">
        <v>86.2</v>
      </c>
      <c r="B118">
        <v>1.6</v>
      </c>
      <c r="C118">
        <v>0.2</v>
      </c>
      <c r="D118">
        <f t="shared" si="0"/>
        <v>0.25120000000000003</v>
      </c>
    </row>
    <row r="119" spans="1:4" x14ac:dyDescent="0.25">
      <c r="A119">
        <v>86.9</v>
      </c>
      <c r="B119">
        <v>1.7</v>
      </c>
      <c r="C119">
        <v>0.2</v>
      </c>
      <c r="D119">
        <f t="shared" si="0"/>
        <v>0.26690000000000003</v>
      </c>
    </row>
    <row r="120" spans="1:4" x14ac:dyDescent="0.25">
      <c r="A120">
        <v>88.4</v>
      </c>
      <c r="B120">
        <v>0.9</v>
      </c>
      <c r="C120">
        <v>0.2</v>
      </c>
      <c r="D120">
        <f t="shared" si="0"/>
        <v>0.14130000000000001</v>
      </c>
    </row>
    <row r="121" spans="1:4" x14ac:dyDescent="0.25">
      <c r="D121">
        <f>SUM(D104:D120)/(88.4-79)</f>
        <v>1.1741595744680844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120"/>
  <sheetViews>
    <sheetView workbookViewId="0">
      <selection activeCell="J21" sqref="J20:J21"/>
    </sheetView>
  </sheetViews>
  <sheetFormatPr defaultRowHeight="15" x14ac:dyDescent="0.25"/>
  <sheetData>
    <row r="1" spans="1:25" x14ac:dyDescent="0.25">
      <c r="A1" t="s">
        <v>82</v>
      </c>
      <c r="E1" t="s">
        <v>83</v>
      </c>
      <c r="J1" t="s">
        <v>84</v>
      </c>
      <c r="O1" t="s">
        <v>85</v>
      </c>
      <c r="S1" t="s">
        <v>86</v>
      </c>
      <c r="W1" t="s">
        <v>92</v>
      </c>
    </row>
    <row r="2" spans="1:25" x14ac:dyDescent="0.25">
      <c r="A2">
        <v>44</v>
      </c>
      <c r="B2">
        <v>8</v>
      </c>
      <c r="C2">
        <v>1</v>
      </c>
      <c r="E2">
        <v>1.4</v>
      </c>
      <c r="H2" t="s">
        <v>4</v>
      </c>
      <c r="J2">
        <v>6.7</v>
      </c>
      <c r="M2" t="s">
        <v>4</v>
      </c>
      <c r="O2">
        <v>1.3</v>
      </c>
      <c r="S2">
        <v>2.7</v>
      </c>
      <c r="W2">
        <v>4.5999999999999996</v>
      </c>
      <c r="X2">
        <v>4.7</v>
      </c>
      <c r="Y2">
        <v>0.1</v>
      </c>
    </row>
    <row r="3" spans="1:25" x14ac:dyDescent="0.25">
      <c r="A3">
        <v>44.7</v>
      </c>
      <c r="B3">
        <v>8.6999999999999993</v>
      </c>
      <c r="C3">
        <v>0.8</v>
      </c>
      <c r="E3">
        <v>3.5</v>
      </c>
      <c r="H3" t="s">
        <v>3</v>
      </c>
      <c r="J3">
        <v>12</v>
      </c>
      <c r="M3" t="s">
        <v>4</v>
      </c>
      <c r="O3">
        <v>3.3</v>
      </c>
      <c r="S3">
        <v>5.9</v>
      </c>
      <c r="W3">
        <v>8.1</v>
      </c>
      <c r="X3">
        <v>0.8</v>
      </c>
      <c r="Y3">
        <v>0.1</v>
      </c>
    </row>
    <row r="4" spans="1:25" x14ac:dyDescent="0.25">
      <c r="A4">
        <v>45.8</v>
      </c>
      <c r="B4">
        <v>8.8000000000000007</v>
      </c>
      <c r="C4">
        <v>0.5</v>
      </c>
      <c r="E4">
        <v>6</v>
      </c>
      <c r="H4" t="s">
        <v>4</v>
      </c>
      <c r="J4">
        <v>18.2</v>
      </c>
      <c r="M4" t="s">
        <v>4</v>
      </c>
      <c r="O4">
        <v>6.6</v>
      </c>
      <c r="S4">
        <v>8.1</v>
      </c>
      <c r="W4">
        <v>10.199999999999999</v>
      </c>
      <c r="X4">
        <v>3.5</v>
      </c>
      <c r="Y4">
        <v>0.1</v>
      </c>
    </row>
    <row r="5" spans="1:25" x14ac:dyDescent="0.25">
      <c r="A5">
        <v>47.4</v>
      </c>
      <c r="B5">
        <v>8.6</v>
      </c>
      <c r="C5">
        <v>0.7</v>
      </c>
      <c r="E5">
        <v>7.7</v>
      </c>
      <c r="H5" t="s">
        <v>4</v>
      </c>
      <c r="J5">
        <v>19.899999999999999</v>
      </c>
      <c r="M5" t="s">
        <v>4</v>
      </c>
      <c r="O5">
        <v>9.1</v>
      </c>
      <c r="S5">
        <v>11</v>
      </c>
      <c r="W5">
        <v>12.8</v>
      </c>
      <c r="X5">
        <v>2.7</v>
      </c>
      <c r="Y5">
        <v>0.1</v>
      </c>
    </row>
    <row r="6" spans="1:25" x14ac:dyDescent="0.25">
      <c r="A6">
        <v>48.7</v>
      </c>
      <c r="B6">
        <v>8.3000000000000007</v>
      </c>
      <c r="C6">
        <v>0.5</v>
      </c>
      <c r="E6">
        <v>9.9</v>
      </c>
      <c r="H6" t="s">
        <v>4</v>
      </c>
      <c r="J6">
        <v>23</v>
      </c>
      <c r="K6">
        <v>6.1</v>
      </c>
      <c r="L6">
        <v>0.5</v>
      </c>
      <c r="M6" t="s">
        <v>3</v>
      </c>
      <c r="O6">
        <v>10.4</v>
      </c>
      <c r="S6">
        <v>13.1</v>
      </c>
      <c r="T6">
        <v>1.7</v>
      </c>
      <c r="U6">
        <v>0.15</v>
      </c>
      <c r="W6">
        <v>15.8</v>
      </c>
      <c r="X6">
        <v>0.5</v>
      </c>
      <c r="Y6">
        <v>0.1</v>
      </c>
    </row>
    <row r="7" spans="1:25" x14ac:dyDescent="0.25">
      <c r="A7">
        <v>50.1</v>
      </c>
      <c r="B7">
        <v>5.9</v>
      </c>
      <c r="C7">
        <v>0.7</v>
      </c>
      <c r="E7">
        <v>11.2</v>
      </c>
      <c r="F7">
        <v>6.9</v>
      </c>
      <c r="G7">
        <v>1</v>
      </c>
      <c r="H7" t="s">
        <v>17</v>
      </c>
      <c r="J7">
        <v>24.4</v>
      </c>
      <c r="M7" t="s">
        <v>4</v>
      </c>
      <c r="O7">
        <v>13.8</v>
      </c>
      <c r="S7">
        <v>16.5</v>
      </c>
      <c r="W7">
        <v>17.100000000000001</v>
      </c>
      <c r="X7">
        <v>4.2</v>
      </c>
      <c r="Y7">
        <v>0.2</v>
      </c>
    </row>
    <row r="8" spans="1:25" x14ac:dyDescent="0.25">
      <c r="A8">
        <v>51.4</v>
      </c>
      <c r="B8">
        <v>8.8000000000000007</v>
      </c>
      <c r="C8">
        <v>5.5</v>
      </c>
      <c r="E8">
        <v>12.7</v>
      </c>
      <c r="F8">
        <v>3.3</v>
      </c>
      <c r="G8">
        <v>0.75</v>
      </c>
      <c r="H8" t="s">
        <v>3</v>
      </c>
      <c r="J8">
        <v>25</v>
      </c>
      <c r="M8" t="s">
        <v>4</v>
      </c>
      <c r="O8">
        <v>15.2</v>
      </c>
      <c r="S8">
        <v>18.149999999999999</v>
      </c>
      <c r="W8">
        <v>19.2</v>
      </c>
      <c r="X8">
        <v>0.8</v>
      </c>
      <c r="Y8">
        <v>0.2</v>
      </c>
    </row>
    <row r="9" spans="1:25" x14ac:dyDescent="0.25">
      <c r="A9">
        <v>51.9</v>
      </c>
      <c r="B9">
        <v>8.1</v>
      </c>
      <c r="C9">
        <v>0.6</v>
      </c>
      <c r="E9">
        <v>14.4</v>
      </c>
      <c r="F9">
        <v>9.4</v>
      </c>
      <c r="G9">
        <v>1.05</v>
      </c>
      <c r="H9" t="s">
        <v>3</v>
      </c>
      <c r="J9">
        <v>27</v>
      </c>
      <c r="K9">
        <v>6.5</v>
      </c>
      <c r="L9">
        <v>0.7</v>
      </c>
      <c r="M9" t="s">
        <v>3</v>
      </c>
      <c r="O9">
        <v>16.600000000000001</v>
      </c>
      <c r="S9">
        <v>21.2</v>
      </c>
      <c r="W9">
        <v>21.2</v>
      </c>
    </row>
    <row r="10" spans="1:25" x14ac:dyDescent="0.25">
      <c r="A10">
        <v>52.7</v>
      </c>
      <c r="B10">
        <v>8.1999999999999993</v>
      </c>
      <c r="C10">
        <v>0.6</v>
      </c>
      <c r="E10">
        <v>17.399999999999999</v>
      </c>
      <c r="F10">
        <v>2.5499999999999998</v>
      </c>
      <c r="G10">
        <v>0.7</v>
      </c>
      <c r="H10" t="s">
        <v>17</v>
      </c>
      <c r="J10">
        <v>28.9</v>
      </c>
      <c r="K10">
        <v>7.8</v>
      </c>
      <c r="L10">
        <v>0.7</v>
      </c>
      <c r="M10" t="s">
        <v>3</v>
      </c>
      <c r="O10">
        <v>18.5</v>
      </c>
      <c r="S10">
        <v>22.6</v>
      </c>
      <c r="W10">
        <v>22.7</v>
      </c>
    </row>
    <row r="11" spans="1:25" x14ac:dyDescent="0.25">
      <c r="A11">
        <v>54</v>
      </c>
      <c r="B11">
        <v>7.9</v>
      </c>
      <c r="C11">
        <v>0.7</v>
      </c>
      <c r="E11">
        <v>19.2</v>
      </c>
      <c r="F11">
        <v>2.7</v>
      </c>
      <c r="G11">
        <v>0.8</v>
      </c>
      <c r="H11" t="s">
        <v>17</v>
      </c>
      <c r="J11">
        <v>30</v>
      </c>
      <c r="M11" t="s">
        <v>4</v>
      </c>
      <c r="O11">
        <v>21.1</v>
      </c>
      <c r="S11">
        <v>25.6</v>
      </c>
      <c r="W11">
        <v>24.8</v>
      </c>
      <c r="X11" t="s">
        <v>87</v>
      </c>
      <c r="Y11">
        <v>0.1</v>
      </c>
    </row>
    <row r="12" spans="1:25" x14ac:dyDescent="0.25">
      <c r="A12">
        <v>53.2</v>
      </c>
      <c r="B12">
        <v>8</v>
      </c>
      <c r="C12">
        <v>0.5</v>
      </c>
      <c r="E12">
        <v>21</v>
      </c>
      <c r="F12">
        <v>6.6</v>
      </c>
      <c r="G12">
        <v>1</v>
      </c>
      <c r="H12" t="s">
        <v>3</v>
      </c>
      <c r="J12">
        <v>31.8</v>
      </c>
      <c r="K12">
        <v>8.9</v>
      </c>
      <c r="L12">
        <v>0.8</v>
      </c>
      <c r="O12">
        <v>22</v>
      </c>
      <c r="S12">
        <v>27.9</v>
      </c>
      <c r="W12">
        <v>25.8</v>
      </c>
    </row>
    <row r="13" spans="1:25" x14ac:dyDescent="0.25">
      <c r="A13">
        <v>55</v>
      </c>
      <c r="B13" t="s">
        <v>39</v>
      </c>
      <c r="C13">
        <v>0.3</v>
      </c>
      <c r="E13">
        <v>21.9</v>
      </c>
      <c r="F13">
        <v>6.7</v>
      </c>
      <c r="G13">
        <v>1</v>
      </c>
      <c r="H13" t="s">
        <v>17</v>
      </c>
      <c r="J13">
        <v>33.1</v>
      </c>
      <c r="K13">
        <v>8</v>
      </c>
      <c r="L13">
        <v>0.7</v>
      </c>
      <c r="O13">
        <v>23.4</v>
      </c>
      <c r="S13">
        <v>31.2</v>
      </c>
      <c r="W13">
        <v>27.8</v>
      </c>
    </row>
    <row r="14" spans="1:25" x14ac:dyDescent="0.25">
      <c r="A14">
        <v>55.6</v>
      </c>
      <c r="B14">
        <v>8.4</v>
      </c>
      <c r="C14">
        <v>0.8</v>
      </c>
      <c r="E14">
        <v>23.1</v>
      </c>
      <c r="F14">
        <v>1.5</v>
      </c>
      <c r="G14">
        <v>0.3</v>
      </c>
      <c r="H14" t="s">
        <v>17</v>
      </c>
      <c r="J14">
        <v>33.799999999999997</v>
      </c>
      <c r="K14">
        <v>9.1</v>
      </c>
      <c r="L14">
        <v>0.6</v>
      </c>
      <c r="O14">
        <v>24.7</v>
      </c>
      <c r="S14">
        <v>32.9</v>
      </c>
      <c r="T14">
        <v>11.8</v>
      </c>
      <c r="U14">
        <v>1.7</v>
      </c>
      <c r="W14">
        <v>28.2</v>
      </c>
      <c r="X14">
        <v>8.1999999999999993</v>
      </c>
      <c r="Y14">
        <v>0.5</v>
      </c>
    </row>
    <row r="15" spans="1:25" x14ac:dyDescent="0.25">
      <c r="A15">
        <v>56.5</v>
      </c>
      <c r="B15">
        <v>9.1</v>
      </c>
      <c r="C15">
        <v>0.7</v>
      </c>
      <c r="E15">
        <v>25.9</v>
      </c>
      <c r="F15">
        <v>5.7</v>
      </c>
      <c r="G15">
        <v>0.55000000000000004</v>
      </c>
      <c r="H15" t="s">
        <v>18</v>
      </c>
      <c r="J15">
        <v>36.4</v>
      </c>
      <c r="K15">
        <v>7.5</v>
      </c>
      <c r="L15">
        <v>0.6</v>
      </c>
      <c r="O15">
        <v>26</v>
      </c>
      <c r="P15">
        <v>2.6</v>
      </c>
      <c r="Q15">
        <v>0.8</v>
      </c>
      <c r="S15">
        <v>34.799999999999997</v>
      </c>
      <c r="T15">
        <v>9</v>
      </c>
      <c r="U15">
        <v>1.35</v>
      </c>
      <c r="W15">
        <v>29.5</v>
      </c>
      <c r="X15" t="s">
        <v>88</v>
      </c>
      <c r="Y15">
        <v>0.5</v>
      </c>
    </row>
    <row r="16" spans="1:25" x14ac:dyDescent="0.25">
      <c r="A16">
        <v>57.2</v>
      </c>
      <c r="B16">
        <v>8</v>
      </c>
      <c r="C16">
        <v>0.5</v>
      </c>
      <c r="E16">
        <v>26.5</v>
      </c>
      <c r="F16">
        <v>5.5</v>
      </c>
      <c r="G16">
        <v>0.75</v>
      </c>
      <c r="H16" t="s">
        <v>18</v>
      </c>
      <c r="J16">
        <v>37.200000000000003</v>
      </c>
      <c r="K16">
        <v>8</v>
      </c>
      <c r="L16">
        <v>0.7</v>
      </c>
      <c r="O16">
        <v>27.3</v>
      </c>
      <c r="P16">
        <v>7.4</v>
      </c>
      <c r="Q16">
        <v>0.75</v>
      </c>
      <c r="S16">
        <v>36.200000000000003</v>
      </c>
      <c r="T16">
        <v>10.7</v>
      </c>
      <c r="U16">
        <v>1.9</v>
      </c>
      <c r="W16">
        <v>31</v>
      </c>
      <c r="X16" t="s">
        <v>89</v>
      </c>
      <c r="Y16">
        <v>0.6</v>
      </c>
    </row>
    <row r="17" spans="1:25" x14ac:dyDescent="0.25">
      <c r="A17">
        <v>57.9</v>
      </c>
      <c r="B17" t="s">
        <v>37</v>
      </c>
      <c r="C17">
        <v>0.7</v>
      </c>
      <c r="E17">
        <v>28.4</v>
      </c>
      <c r="H17" t="s">
        <v>4</v>
      </c>
      <c r="J17">
        <v>38.6</v>
      </c>
      <c r="K17">
        <v>7.6</v>
      </c>
      <c r="L17">
        <v>0.8</v>
      </c>
      <c r="O17">
        <v>29.3</v>
      </c>
      <c r="P17">
        <v>6.3</v>
      </c>
      <c r="Q17">
        <v>0.8</v>
      </c>
      <c r="S17">
        <v>39</v>
      </c>
      <c r="T17">
        <v>10.199999999999999</v>
      </c>
      <c r="U17">
        <v>1.25</v>
      </c>
      <c r="W17">
        <v>32.200000000000003</v>
      </c>
      <c r="X17" t="s">
        <v>90</v>
      </c>
      <c r="Y17">
        <v>0.6</v>
      </c>
    </row>
    <row r="18" spans="1:25" x14ac:dyDescent="0.25">
      <c r="A18">
        <v>58.5</v>
      </c>
      <c r="B18">
        <v>9.4</v>
      </c>
      <c r="C18">
        <v>1</v>
      </c>
      <c r="E18">
        <v>29.9</v>
      </c>
      <c r="H18" t="s">
        <v>4</v>
      </c>
      <c r="J18">
        <v>39.4</v>
      </c>
      <c r="K18">
        <v>6.5</v>
      </c>
      <c r="L18">
        <v>0.7</v>
      </c>
      <c r="O18">
        <v>31.2</v>
      </c>
      <c r="S18">
        <v>41.1</v>
      </c>
      <c r="T18">
        <v>5.95</v>
      </c>
      <c r="U18">
        <v>0.9</v>
      </c>
      <c r="W18">
        <v>33.799999999999997</v>
      </c>
      <c r="X18" t="s">
        <v>91</v>
      </c>
      <c r="Y18">
        <v>0.2</v>
      </c>
    </row>
    <row r="19" spans="1:25" x14ac:dyDescent="0.25">
      <c r="A19">
        <v>59.1</v>
      </c>
      <c r="B19" t="s">
        <v>40</v>
      </c>
      <c r="C19">
        <v>0.5</v>
      </c>
      <c r="E19">
        <v>30.8</v>
      </c>
      <c r="F19">
        <v>8.6999999999999993</v>
      </c>
      <c r="G19">
        <v>1.6</v>
      </c>
      <c r="J19">
        <v>41</v>
      </c>
      <c r="K19">
        <v>7.6</v>
      </c>
      <c r="L19">
        <v>0.7</v>
      </c>
      <c r="O19">
        <v>31.9</v>
      </c>
      <c r="P19">
        <v>6.8</v>
      </c>
      <c r="Q19">
        <v>1.05</v>
      </c>
      <c r="S19">
        <v>42.2</v>
      </c>
      <c r="T19">
        <v>10.4</v>
      </c>
      <c r="U19">
        <v>1.2</v>
      </c>
      <c r="W19">
        <v>34.9</v>
      </c>
      <c r="X19">
        <v>7.5</v>
      </c>
      <c r="Y19">
        <v>0.6</v>
      </c>
    </row>
    <row r="20" spans="1:25" x14ac:dyDescent="0.25">
      <c r="A20">
        <v>59.6</v>
      </c>
      <c r="B20">
        <v>9.1999999999999993</v>
      </c>
      <c r="C20">
        <v>0.6</v>
      </c>
      <c r="E20">
        <v>32.799999999999997</v>
      </c>
      <c r="F20">
        <v>6.45</v>
      </c>
      <c r="G20">
        <v>1</v>
      </c>
      <c r="H20" t="s">
        <v>3</v>
      </c>
      <c r="J20" s="3">
        <v>42</v>
      </c>
      <c r="K20">
        <v>6.8</v>
      </c>
      <c r="L20">
        <v>0.6</v>
      </c>
      <c r="O20">
        <v>32.1</v>
      </c>
      <c r="S20">
        <v>45</v>
      </c>
      <c r="T20">
        <v>9.6999999999999993</v>
      </c>
      <c r="U20">
        <v>1.8</v>
      </c>
      <c r="W20">
        <v>36.9</v>
      </c>
      <c r="X20">
        <v>7</v>
      </c>
      <c r="Y20">
        <v>0.4</v>
      </c>
    </row>
    <row r="21" spans="1:25" x14ac:dyDescent="0.25">
      <c r="A21">
        <v>60.4</v>
      </c>
      <c r="B21">
        <v>9.5</v>
      </c>
      <c r="C21">
        <v>0.5</v>
      </c>
      <c r="E21">
        <v>33.700000000000003</v>
      </c>
      <c r="F21">
        <v>10.8</v>
      </c>
      <c r="G21">
        <v>1.3</v>
      </c>
      <c r="J21" s="3">
        <v>42.8</v>
      </c>
      <c r="K21">
        <v>7.1</v>
      </c>
      <c r="L21">
        <v>0.6</v>
      </c>
      <c r="O21">
        <v>32.9</v>
      </c>
      <c r="S21">
        <v>46.4</v>
      </c>
      <c r="T21">
        <v>2.7</v>
      </c>
      <c r="U21">
        <v>0.3</v>
      </c>
      <c r="W21">
        <v>37.9</v>
      </c>
      <c r="X21">
        <v>8.5500000000000007</v>
      </c>
      <c r="Y21">
        <v>0.5</v>
      </c>
    </row>
    <row r="22" spans="1:25" x14ac:dyDescent="0.25">
      <c r="A22">
        <v>61.8</v>
      </c>
      <c r="B22">
        <v>9.5</v>
      </c>
      <c r="C22">
        <v>0.6</v>
      </c>
      <c r="E22">
        <v>35.299999999999997</v>
      </c>
      <c r="H22" t="s">
        <v>4</v>
      </c>
      <c r="J22" s="2">
        <v>43.9</v>
      </c>
      <c r="K22">
        <v>6.7</v>
      </c>
      <c r="L22">
        <v>0.7</v>
      </c>
      <c r="O22">
        <v>33.700000000000003</v>
      </c>
      <c r="P22">
        <v>7.1</v>
      </c>
      <c r="Q22">
        <v>0.9</v>
      </c>
      <c r="S22">
        <v>46.4</v>
      </c>
      <c r="T22">
        <v>10.5</v>
      </c>
      <c r="U22">
        <v>1.5</v>
      </c>
      <c r="W22">
        <v>39.799999999999997</v>
      </c>
      <c r="X22">
        <v>7.4</v>
      </c>
      <c r="Y22">
        <v>0.5</v>
      </c>
    </row>
    <row r="23" spans="1:25" x14ac:dyDescent="0.25">
      <c r="A23">
        <v>62.5</v>
      </c>
      <c r="B23">
        <v>8.9</v>
      </c>
      <c r="C23">
        <v>0.7</v>
      </c>
      <c r="E23">
        <v>36.700000000000003</v>
      </c>
      <c r="F23">
        <v>9.9</v>
      </c>
      <c r="G23">
        <v>0.95</v>
      </c>
      <c r="J23" s="1">
        <v>46.5</v>
      </c>
      <c r="K23">
        <v>7.1</v>
      </c>
      <c r="L23">
        <v>0.7</v>
      </c>
      <c r="M23">
        <f>3.14*K23*L23/4</f>
        <v>3.9014499999999996</v>
      </c>
      <c r="O23">
        <v>34.700000000000003</v>
      </c>
      <c r="P23">
        <v>6.6</v>
      </c>
      <c r="Q23">
        <v>1.1000000000000001</v>
      </c>
      <c r="S23">
        <v>48.2</v>
      </c>
      <c r="T23">
        <v>9</v>
      </c>
      <c r="U23">
        <v>1.9</v>
      </c>
      <c r="W23">
        <v>41.75</v>
      </c>
      <c r="X23">
        <v>7.2</v>
      </c>
      <c r="Y23">
        <v>0.9</v>
      </c>
    </row>
    <row r="24" spans="1:25" x14ac:dyDescent="0.25">
      <c r="A24">
        <v>61.4</v>
      </c>
      <c r="B24">
        <v>9.1999999999999993</v>
      </c>
      <c r="C24">
        <v>0.8</v>
      </c>
      <c r="E24">
        <v>38.1</v>
      </c>
      <c r="F24">
        <v>10.3</v>
      </c>
      <c r="G24">
        <v>0.8</v>
      </c>
      <c r="J24" s="3">
        <v>47.5</v>
      </c>
      <c r="K24">
        <v>6.5</v>
      </c>
      <c r="L24">
        <v>0.9</v>
      </c>
      <c r="M24">
        <f t="shared" ref="M24:M38" si="0">3.14*K24*L24/4</f>
        <v>4.5922499999999999</v>
      </c>
      <c r="O24">
        <v>35.200000000000003</v>
      </c>
      <c r="P24">
        <v>5.5</v>
      </c>
      <c r="Q24">
        <v>1.4</v>
      </c>
      <c r="S24">
        <v>48.2</v>
      </c>
      <c r="T24">
        <v>2.8</v>
      </c>
      <c r="U24">
        <v>0.4</v>
      </c>
      <c r="W24">
        <v>42.75</v>
      </c>
      <c r="X24">
        <v>6.3</v>
      </c>
      <c r="Y24">
        <v>0.4</v>
      </c>
    </row>
    <row r="25" spans="1:25" x14ac:dyDescent="0.25">
      <c r="A25">
        <v>63.2</v>
      </c>
      <c r="B25">
        <v>7.5</v>
      </c>
      <c r="C25">
        <v>0.9</v>
      </c>
      <c r="E25">
        <v>41.1</v>
      </c>
      <c r="F25">
        <v>9.3000000000000007</v>
      </c>
      <c r="G25">
        <v>1.1000000000000001</v>
      </c>
      <c r="J25" s="2">
        <v>48.2</v>
      </c>
      <c r="K25">
        <v>6.9</v>
      </c>
      <c r="L25">
        <v>0.8</v>
      </c>
      <c r="M25">
        <f t="shared" si="0"/>
        <v>4.3332000000000006</v>
      </c>
      <c r="O25">
        <v>36.200000000000003</v>
      </c>
      <c r="P25">
        <v>6.1</v>
      </c>
      <c r="Q25">
        <v>1.1000000000000001</v>
      </c>
      <c r="S25">
        <v>49.7</v>
      </c>
      <c r="T25">
        <v>10.9</v>
      </c>
      <c r="U25">
        <v>1.6</v>
      </c>
      <c r="W25">
        <v>43.9</v>
      </c>
      <c r="X25">
        <v>5.9</v>
      </c>
      <c r="Y25">
        <v>0.6</v>
      </c>
    </row>
    <row r="26" spans="1:25" x14ac:dyDescent="0.25">
      <c r="A26">
        <v>64</v>
      </c>
      <c r="B26" t="s">
        <v>41</v>
      </c>
      <c r="C26">
        <v>0.7</v>
      </c>
      <c r="E26">
        <v>42.1</v>
      </c>
      <c r="F26">
        <v>9.6</v>
      </c>
      <c r="G26">
        <v>1.05</v>
      </c>
      <c r="J26" s="1">
        <v>49.2</v>
      </c>
      <c r="K26">
        <v>5.9</v>
      </c>
      <c r="L26">
        <v>0.6</v>
      </c>
      <c r="M26">
        <f t="shared" si="0"/>
        <v>2.7789000000000006</v>
      </c>
      <c r="O26">
        <v>37</v>
      </c>
      <c r="P26">
        <v>5.8</v>
      </c>
      <c r="Q26">
        <v>0.9</v>
      </c>
      <c r="S26">
        <v>51.1</v>
      </c>
      <c r="T26">
        <v>1</v>
      </c>
      <c r="U26">
        <v>0.25</v>
      </c>
      <c r="W26">
        <v>45</v>
      </c>
      <c r="X26">
        <v>4.5</v>
      </c>
      <c r="Y26">
        <v>0.7</v>
      </c>
    </row>
    <row r="27" spans="1:25" x14ac:dyDescent="0.25">
      <c r="A27">
        <v>65.599999999999994</v>
      </c>
      <c r="B27">
        <v>8.1999999999999993</v>
      </c>
      <c r="C27">
        <v>0.7</v>
      </c>
      <c r="E27">
        <v>43.3</v>
      </c>
      <c r="F27">
        <v>9.1999999999999993</v>
      </c>
      <c r="G27">
        <v>0.9</v>
      </c>
      <c r="J27" s="1">
        <v>49.9</v>
      </c>
      <c r="K27">
        <v>6.1</v>
      </c>
      <c r="L27">
        <v>0.65</v>
      </c>
      <c r="M27">
        <f t="shared" si="0"/>
        <v>3.1125250000000002</v>
      </c>
      <c r="O27">
        <v>37.700000000000003</v>
      </c>
      <c r="P27">
        <v>5.35</v>
      </c>
      <c r="Q27">
        <v>1.1000000000000001</v>
      </c>
      <c r="S27">
        <v>51.1</v>
      </c>
      <c r="T27">
        <v>9.4</v>
      </c>
      <c r="U27">
        <v>2</v>
      </c>
      <c r="W27">
        <v>45.7</v>
      </c>
      <c r="X27">
        <v>4</v>
      </c>
      <c r="Y27">
        <v>0.55000000000000004</v>
      </c>
    </row>
    <row r="28" spans="1:25" x14ac:dyDescent="0.25">
      <c r="A28">
        <v>66.099999999999994</v>
      </c>
      <c r="B28">
        <v>8.8000000000000007</v>
      </c>
      <c r="C28">
        <v>0.9</v>
      </c>
      <c r="E28">
        <v>45</v>
      </c>
      <c r="F28">
        <v>8.8000000000000007</v>
      </c>
      <c r="G28">
        <v>0.95</v>
      </c>
      <c r="J28" s="3">
        <v>50.5</v>
      </c>
      <c r="K28">
        <v>5.2</v>
      </c>
      <c r="L28">
        <v>0.8</v>
      </c>
      <c r="M28">
        <f t="shared" si="0"/>
        <v>3.2656000000000009</v>
      </c>
      <c r="O28">
        <v>38.700000000000003</v>
      </c>
      <c r="P28">
        <v>4.8499999999999996</v>
      </c>
      <c r="Q28">
        <v>0.9</v>
      </c>
      <c r="S28">
        <v>52.1</v>
      </c>
      <c r="T28">
        <v>11.1</v>
      </c>
      <c r="U28">
        <v>1.95</v>
      </c>
      <c r="W28">
        <v>46.8</v>
      </c>
      <c r="X28" t="s">
        <v>63</v>
      </c>
      <c r="Y28">
        <v>0.4</v>
      </c>
    </row>
    <row r="29" spans="1:25" x14ac:dyDescent="0.25">
      <c r="A29">
        <v>66.7</v>
      </c>
      <c r="B29">
        <f>2.6+1.7</f>
        <v>4.3</v>
      </c>
      <c r="C29">
        <v>0.8</v>
      </c>
      <c r="E29">
        <v>46.2</v>
      </c>
      <c r="F29">
        <v>9.3000000000000007</v>
      </c>
      <c r="G29">
        <v>0.9</v>
      </c>
      <c r="J29" s="2">
        <v>51.5</v>
      </c>
      <c r="K29">
        <v>6.7</v>
      </c>
      <c r="L29">
        <v>0.8</v>
      </c>
      <c r="M29">
        <f t="shared" si="0"/>
        <v>4.2076000000000002</v>
      </c>
      <c r="O29">
        <v>38.9</v>
      </c>
      <c r="P29">
        <v>5.8</v>
      </c>
      <c r="Q29">
        <v>1</v>
      </c>
      <c r="S29">
        <v>53.5</v>
      </c>
      <c r="T29">
        <v>10</v>
      </c>
      <c r="U29">
        <v>1.4</v>
      </c>
      <c r="W29">
        <v>47.7</v>
      </c>
      <c r="X29">
        <v>2.8</v>
      </c>
      <c r="Y29">
        <v>0.25</v>
      </c>
    </row>
    <row r="30" spans="1:25" x14ac:dyDescent="0.25">
      <c r="A30">
        <v>67.3</v>
      </c>
      <c r="B30">
        <v>8.3000000000000007</v>
      </c>
      <c r="C30">
        <v>0.7</v>
      </c>
      <c r="E30">
        <v>48.9</v>
      </c>
      <c r="F30">
        <v>9.5</v>
      </c>
      <c r="G30">
        <v>0.6</v>
      </c>
      <c r="J30" s="1">
        <v>52.4</v>
      </c>
      <c r="K30">
        <v>5.7</v>
      </c>
      <c r="L30">
        <v>0.8</v>
      </c>
      <c r="M30">
        <f t="shared" si="0"/>
        <v>3.5796000000000001</v>
      </c>
      <c r="O30">
        <v>40.200000000000003</v>
      </c>
      <c r="P30">
        <v>5.5</v>
      </c>
      <c r="Q30">
        <v>0.85</v>
      </c>
      <c r="S30">
        <v>55.6</v>
      </c>
      <c r="T30">
        <v>12.2</v>
      </c>
      <c r="U30">
        <v>1.8</v>
      </c>
      <c r="W30">
        <v>48.4</v>
      </c>
      <c r="X30">
        <v>2.9</v>
      </c>
      <c r="Y30">
        <v>0.4</v>
      </c>
    </row>
    <row r="31" spans="1:25" x14ac:dyDescent="0.25">
      <c r="A31">
        <v>68.599999999999994</v>
      </c>
      <c r="B31">
        <v>7.6</v>
      </c>
      <c r="C31">
        <v>0.8</v>
      </c>
      <c r="E31">
        <v>50.1</v>
      </c>
      <c r="F31">
        <v>9.9</v>
      </c>
      <c r="G31">
        <v>0.7</v>
      </c>
      <c r="J31" s="3">
        <v>53.2</v>
      </c>
      <c r="K31">
        <v>6.4</v>
      </c>
      <c r="L31">
        <v>0.8</v>
      </c>
      <c r="M31">
        <f t="shared" si="0"/>
        <v>4.0192000000000005</v>
      </c>
      <c r="O31">
        <v>40.700000000000003</v>
      </c>
      <c r="P31">
        <v>5.45</v>
      </c>
      <c r="Q31">
        <v>0.8</v>
      </c>
      <c r="S31">
        <v>56.7</v>
      </c>
      <c r="T31">
        <v>9.8000000000000007</v>
      </c>
      <c r="U31">
        <v>1.6</v>
      </c>
      <c r="W31">
        <v>49.8</v>
      </c>
      <c r="X31">
        <v>2.2000000000000002</v>
      </c>
      <c r="Y31">
        <v>0.5</v>
      </c>
    </row>
    <row r="32" spans="1:25" x14ac:dyDescent="0.25">
      <c r="A32">
        <v>68.5</v>
      </c>
      <c r="B32">
        <f>7.1+1.2</f>
        <v>8.2999999999999989</v>
      </c>
      <c r="C32">
        <v>0.6</v>
      </c>
      <c r="E32">
        <v>51.2</v>
      </c>
      <c r="F32">
        <v>9.8000000000000007</v>
      </c>
      <c r="G32">
        <v>0.6</v>
      </c>
      <c r="J32" s="3">
        <v>53.6</v>
      </c>
      <c r="K32">
        <v>4.2</v>
      </c>
      <c r="L32">
        <v>0.65</v>
      </c>
      <c r="M32">
        <f t="shared" si="0"/>
        <v>2.1430500000000001</v>
      </c>
      <c r="O32">
        <v>41.1</v>
      </c>
      <c r="P32">
        <v>5.7</v>
      </c>
      <c r="Q32">
        <v>0.9</v>
      </c>
      <c r="S32">
        <v>57.9</v>
      </c>
      <c r="T32">
        <v>8.85</v>
      </c>
      <c r="U32">
        <v>1.7</v>
      </c>
      <c r="W32">
        <v>50.4</v>
      </c>
      <c r="X32">
        <v>2.5499999999999998</v>
      </c>
      <c r="Y32">
        <v>0.5</v>
      </c>
    </row>
    <row r="33" spans="1:25" x14ac:dyDescent="0.25">
      <c r="A33">
        <v>69.400000000000006</v>
      </c>
      <c r="B33">
        <v>8.4</v>
      </c>
      <c r="C33">
        <v>0.7</v>
      </c>
      <c r="E33">
        <v>52.7</v>
      </c>
      <c r="F33">
        <v>9.4</v>
      </c>
      <c r="G33">
        <v>0.7</v>
      </c>
      <c r="J33" s="2">
        <v>54.2</v>
      </c>
      <c r="K33">
        <v>5.7</v>
      </c>
      <c r="L33">
        <v>0.6</v>
      </c>
      <c r="M33">
        <f t="shared" si="0"/>
        <v>2.6846999999999999</v>
      </c>
      <c r="O33">
        <v>42.1</v>
      </c>
      <c r="P33">
        <v>5.65</v>
      </c>
      <c r="Q33">
        <v>0.8</v>
      </c>
      <c r="S33">
        <v>57.9</v>
      </c>
      <c r="T33">
        <v>0.5</v>
      </c>
      <c r="U33">
        <v>0.1</v>
      </c>
      <c r="W33">
        <v>50.4</v>
      </c>
      <c r="X33">
        <v>2.4500000000000002</v>
      </c>
      <c r="Y33">
        <v>0.45</v>
      </c>
    </row>
    <row r="34" spans="1:25" x14ac:dyDescent="0.25">
      <c r="A34">
        <v>70.7</v>
      </c>
      <c r="B34">
        <f>5.5+2</f>
        <v>7.5</v>
      </c>
      <c r="C34">
        <v>0.7</v>
      </c>
      <c r="E34">
        <v>53.6</v>
      </c>
      <c r="F34">
        <v>9.6</v>
      </c>
      <c r="G34">
        <v>1.1000000000000001</v>
      </c>
      <c r="J34" s="2">
        <f>54.2+0.5</f>
        <v>54.7</v>
      </c>
      <c r="K34">
        <v>5</v>
      </c>
      <c r="L34">
        <v>0.6</v>
      </c>
      <c r="M34">
        <f t="shared" si="0"/>
        <v>2.355</v>
      </c>
      <c r="O34">
        <v>42.55</v>
      </c>
      <c r="P34">
        <v>6.2</v>
      </c>
      <c r="Q34">
        <v>0.9</v>
      </c>
      <c r="S34">
        <v>59.2</v>
      </c>
      <c r="T34">
        <v>2.0499999999999998</v>
      </c>
      <c r="U34">
        <v>0.9</v>
      </c>
      <c r="W34">
        <v>51</v>
      </c>
      <c r="X34">
        <v>3</v>
      </c>
      <c r="Y34">
        <v>0.5</v>
      </c>
    </row>
    <row r="35" spans="1:25" x14ac:dyDescent="0.25">
      <c r="A35">
        <v>71.3</v>
      </c>
      <c r="B35">
        <v>8</v>
      </c>
      <c r="C35">
        <v>0.8</v>
      </c>
      <c r="E35">
        <v>54.8</v>
      </c>
      <c r="F35">
        <v>9.4</v>
      </c>
      <c r="G35">
        <v>1</v>
      </c>
      <c r="J35" s="2">
        <f>54.2+0.8</f>
        <v>55</v>
      </c>
      <c r="K35">
        <v>1.6</v>
      </c>
      <c r="L35">
        <v>0.4</v>
      </c>
      <c r="M35">
        <f t="shared" si="0"/>
        <v>0.50240000000000007</v>
      </c>
      <c r="O35">
        <v>44</v>
      </c>
      <c r="P35">
        <v>6.8</v>
      </c>
      <c r="Q35">
        <v>0.7</v>
      </c>
      <c r="S35">
        <v>60.3</v>
      </c>
      <c r="T35">
        <v>7.2</v>
      </c>
      <c r="U35">
        <v>1.35</v>
      </c>
      <c r="W35">
        <v>51.9</v>
      </c>
      <c r="X35">
        <v>3.1</v>
      </c>
      <c r="Y35">
        <v>0.6</v>
      </c>
    </row>
    <row r="36" spans="1:25" x14ac:dyDescent="0.25">
      <c r="A36">
        <v>70.099999999999994</v>
      </c>
      <c r="B36">
        <v>8.3000000000000007</v>
      </c>
      <c r="C36">
        <v>0.8</v>
      </c>
      <c r="E36">
        <v>55.8</v>
      </c>
      <c r="F36">
        <v>9.1</v>
      </c>
      <c r="G36">
        <v>0.9</v>
      </c>
      <c r="J36" s="1">
        <f>54.2+1.2</f>
        <v>55.400000000000006</v>
      </c>
      <c r="K36">
        <v>4.4000000000000004</v>
      </c>
      <c r="L36">
        <v>0.6</v>
      </c>
      <c r="M36">
        <f t="shared" si="0"/>
        <v>2.0724000000000005</v>
      </c>
      <c r="O36">
        <v>43.4</v>
      </c>
      <c r="P36">
        <v>6.8</v>
      </c>
      <c r="Q36">
        <v>0.9</v>
      </c>
      <c r="S36">
        <v>61.3</v>
      </c>
      <c r="T36">
        <v>6.1</v>
      </c>
      <c r="U36">
        <v>0.9</v>
      </c>
      <c r="W36">
        <v>52.8</v>
      </c>
      <c r="X36">
        <v>2.75</v>
      </c>
      <c r="Y36">
        <v>0.4</v>
      </c>
    </row>
    <row r="37" spans="1:25" x14ac:dyDescent="0.25">
      <c r="A37">
        <v>72.099999999999994</v>
      </c>
      <c r="B37">
        <v>7.8</v>
      </c>
      <c r="C37">
        <v>0.5</v>
      </c>
      <c r="E37">
        <v>56.9</v>
      </c>
      <c r="F37">
        <v>9.4</v>
      </c>
      <c r="G37">
        <v>1</v>
      </c>
      <c r="J37" s="1">
        <f>54.2+1.4</f>
        <v>55.6</v>
      </c>
      <c r="K37">
        <v>3.2</v>
      </c>
      <c r="L37">
        <v>0.3</v>
      </c>
      <c r="M37">
        <f t="shared" si="0"/>
        <v>0.75360000000000016</v>
      </c>
      <c r="O37">
        <v>44.3</v>
      </c>
      <c r="P37">
        <v>7.3</v>
      </c>
      <c r="Q37">
        <v>1.1000000000000001</v>
      </c>
      <c r="S37">
        <v>62</v>
      </c>
      <c r="T37">
        <v>1.7</v>
      </c>
      <c r="U37">
        <v>0.4</v>
      </c>
      <c r="W37">
        <v>53.2</v>
      </c>
      <c r="X37">
        <v>3.35</v>
      </c>
      <c r="Y37">
        <v>0.45</v>
      </c>
    </row>
    <row r="38" spans="1:25" x14ac:dyDescent="0.25">
      <c r="A38">
        <v>72.599999999999994</v>
      </c>
      <c r="B38">
        <v>7.2</v>
      </c>
      <c r="C38">
        <v>0.5</v>
      </c>
      <c r="E38">
        <v>57.7</v>
      </c>
      <c r="F38">
        <v>8.5</v>
      </c>
      <c r="G38">
        <v>0.6</v>
      </c>
      <c r="J38" s="1">
        <f>54.2+1.4</f>
        <v>55.6</v>
      </c>
      <c r="K38">
        <v>2.2000000000000002</v>
      </c>
      <c r="L38">
        <v>0.4</v>
      </c>
      <c r="M38">
        <f t="shared" si="0"/>
        <v>0.69080000000000019</v>
      </c>
      <c r="O38">
        <v>45.3</v>
      </c>
      <c r="P38">
        <v>7.8</v>
      </c>
      <c r="Q38">
        <v>0.8</v>
      </c>
      <c r="S38">
        <v>62.7</v>
      </c>
      <c r="T38">
        <v>4.5999999999999996</v>
      </c>
      <c r="U38">
        <v>0.8</v>
      </c>
      <c r="W38">
        <v>53.55</v>
      </c>
      <c r="X38">
        <v>4.5999999999999996</v>
      </c>
      <c r="Y38">
        <v>0.65</v>
      </c>
    </row>
    <row r="39" spans="1:25" x14ac:dyDescent="0.25">
      <c r="A39">
        <v>73.3</v>
      </c>
      <c r="B39">
        <v>7.4</v>
      </c>
      <c r="C39">
        <v>0.7</v>
      </c>
      <c r="E39">
        <v>58.7</v>
      </c>
      <c r="F39">
        <v>8.3000000000000007</v>
      </c>
      <c r="G39">
        <v>0.7</v>
      </c>
      <c r="O39">
        <v>45.7</v>
      </c>
      <c r="P39">
        <v>4.95</v>
      </c>
      <c r="Q39">
        <v>0.7</v>
      </c>
      <c r="S39">
        <v>63.8</v>
      </c>
      <c r="T39">
        <v>1.8</v>
      </c>
      <c r="U39">
        <v>0.4</v>
      </c>
      <c r="W39">
        <v>54.5</v>
      </c>
      <c r="X39">
        <v>4.5999999999999996</v>
      </c>
      <c r="Y39">
        <v>0.65</v>
      </c>
    </row>
    <row r="40" spans="1:25" x14ac:dyDescent="0.25">
      <c r="A40">
        <v>74.099999999999994</v>
      </c>
      <c r="B40">
        <v>7.4</v>
      </c>
      <c r="C40">
        <v>0.6</v>
      </c>
      <c r="E40">
        <v>59.5</v>
      </c>
      <c r="F40">
        <v>5.5</v>
      </c>
      <c r="G40">
        <v>0.6</v>
      </c>
      <c r="O40">
        <v>46.4</v>
      </c>
      <c r="P40">
        <v>4.8</v>
      </c>
      <c r="Q40">
        <v>0.75</v>
      </c>
      <c r="S40">
        <v>64.7</v>
      </c>
      <c r="T40">
        <v>2.6</v>
      </c>
      <c r="U40">
        <v>0.5</v>
      </c>
      <c r="W40">
        <v>54.5</v>
      </c>
      <c r="X40">
        <v>4.5999999999999996</v>
      </c>
      <c r="Y40">
        <v>0.85</v>
      </c>
    </row>
    <row r="41" spans="1:25" x14ac:dyDescent="0.25">
      <c r="A41">
        <v>75</v>
      </c>
      <c r="B41">
        <v>6.5</v>
      </c>
      <c r="C41">
        <v>0.6</v>
      </c>
      <c r="E41">
        <v>60.2</v>
      </c>
      <c r="F41">
        <v>7</v>
      </c>
      <c r="G41">
        <v>0.75</v>
      </c>
      <c r="O41">
        <v>47.4</v>
      </c>
      <c r="P41">
        <v>7.5</v>
      </c>
      <c r="Q41">
        <v>0.9</v>
      </c>
      <c r="S41">
        <v>65.2</v>
      </c>
      <c r="T41">
        <v>3.2</v>
      </c>
      <c r="U41">
        <v>0.6</v>
      </c>
      <c r="W41">
        <v>55</v>
      </c>
      <c r="X41">
        <v>5.65</v>
      </c>
      <c r="Y41">
        <v>0.9</v>
      </c>
    </row>
    <row r="42" spans="1:25" x14ac:dyDescent="0.25">
      <c r="A42">
        <v>75.3</v>
      </c>
      <c r="B42">
        <f>2.7+5.5</f>
        <v>8.1999999999999993</v>
      </c>
      <c r="C42">
        <v>0.6</v>
      </c>
      <c r="E42">
        <v>61.1</v>
      </c>
      <c r="F42">
        <v>6.2</v>
      </c>
      <c r="G42">
        <v>0.8</v>
      </c>
      <c r="O42">
        <v>48.45</v>
      </c>
      <c r="P42">
        <v>8.1999999999999993</v>
      </c>
      <c r="Q42">
        <v>0.8</v>
      </c>
      <c r="S42">
        <v>65.2</v>
      </c>
      <c r="T42">
        <v>1.4</v>
      </c>
      <c r="U42">
        <v>0.2</v>
      </c>
      <c r="W42">
        <v>55.6</v>
      </c>
      <c r="X42">
        <v>6.7</v>
      </c>
      <c r="Y42">
        <v>1.05</v>
      </c>
    </row>
    <row r="43" spans="1:25" x14ac:dyDescent="0.25">
      <c r="A43">
        <v>76.3</v>
      </c>
      <c r="B43">
        <v>7.3</v>
      </c>
      <c r="C43">
        <v>0.5</v>
      </c>
      <c r="E43">
        <v>62.2</v>
      </c>
      <c r="F43">
        <v>5.7</v>
      </c>
      <c r="G43">
        <v>0.8</v>
      </c>
      <c r="O43">
        <v>49.1</v>
      </c>
      <c r="P43">
        <v>6.9</v>
      </c>
      <c r="Q43">
        <v>0.85</v>
      </c>
      <c r="S43">
        <v>65.2</v>
      </c>
      <c r="T43">
        <v>0.8</v>
      </c>
      <c r="U43">
        <v>0.3</v>
      </c>
      <c r="W43">
        <v>55.9</v>
      </c>
      <c r="X43">
        <v>6.5</v>
      </c>
      <c r="Y43">
        <v>1</v>
      </c>
    </row>
    <row r="44" spans="1:25" x14ac:dyDescent="0.25">
      <c r="A44">
        <v>75.7</v>
      </c>
      <c r="B44">
        <v>7.5</v>
      </c>
      <c r="C44">
        <v>0.7</v>
      </c>
      <c r="E44">
        <v>62.4</v>
      </c>
      <c r="F44">
        <v>5.7</v>
      </c>
      <c r="G44">
        <v>0.8</v>
      </c>
      <c r="O44">
        <v>49.15</v>
      </c>
      <c r="P44">
        <v>6.9</v>
      </c>
      <c r="Q44">
        <v>0.75</v>
      </c>
      <c r="S44">
        <v>66</v>
      </c>
      <c r="T44">
        <v>1.8</v>
      </c>
      <c r="U44">
        <v>0.3</v>
      </c>
      <c r="W44">
        <v>56</v>
      </c>
      <c r="X44">
        <v>7.7</v>
      </c>
      <c r="Y44">
        <v>1.1000000000000001</v>
      </c>
    </row>
    <row r="45" spans="1:25" x14ac:dyDescent="0.25">
      <c r="A45">
        <v>76.599999999999994</v>
      </c>
      <c r="B45">
        <f>5.2+2.7</f>
        <v>7.9</v>
      </c>
      <c r="C45">
        <v>0.6</v>
      </c>
      <c r="E45">
        <v>63.5</v>
      </c>
      <c r="F45">
        <v>7.3</v>
      </c>
      <c r="G45">
        <v>0.8</v>
      </c>
      <c r="O45">
        <v>50.3</v>
      </c>
      <c r="P45">
        <v>7.8</v>
      </c>
      <c r="Q45">
        <v>0.7</v>
      </c>
      <c r="S45">
        <v>67.55</v>
      </c>
      <c r="T45">
        <v>2</v>
      </c>
      <c r="U45">
        <v>0.45</v>
      </c>
      <c r="W45">
        <v>56.6</v>
      </c>
      <c r="X45">
        <v>8</v>
      </c>
      <c r="Y45">
        <v>1.05</v>
      </c>
    </row>
    <row r="46" spans="1:25" x14ac:dyDescent="0.25">
      <c r="A46">
        <v>77.5</v>
      </c>
      <c r="B46">
        <v>6.8</v>
      </c>
      <c r="C46">
        <v>0.5</v>
      </c>
      <c r="E46">
        <v>64.099999999999994</v>
      </c>
      <c r="F46">
        <v>7.6</v>
      </c>
      <c r="G46">
        <v>0.7</v>
      </c>
      <c r="O46">
        <v>51</v>
      </c>
      <c r="P46">
        <v>6.6</v>
      </c>
      <c r="Q46">
        <v>0.6</v>
      </c>
      <c r="S46">
        <v>66.900000000000006</v>
      </c>
      <c r="T46">
        <v>3.7</v>
      </c>
      <c r="U46">
        <v>0.5</v>
      </c>
      <c r="W46">
        <v>57.2</v>
      </c>
      <c r="X46">
        <v>8.1999999999999993</v>
      </c>
      <c r="Y46">
        <v>0.9</v>
      </c>
    </row>
    <row r="47" spans="1:25" x14ac:dyDescent="0.25">
      <c r="A47">
        <v>78</v>
      </c>
      <c r="B47">
        <v>6.2</v>
      </c>
      <c r="C47">
        <v>0.5</v>
      </c>
      <c r="E47">
        <v>64.8</v>
      </c>
      <c r="F47">
        <v>7.3</v>
      </c>
      <c r="G47">
        <v>1</v>
      </c>
      <c r="O47">
        <v>51.5</v>
      </c>
      <c r="P47">
        <v>7</v>
      </c>
      <c r="Q47">
        <v>0.8</v>
      </c>
      <c r="S47">
        <v>68.5</v>
      </c>
      <c r="T47">
        <v>3.5</v>
      </c>
      <c r="U47">
        <v>0.5</v>
      </c>
      <c r="W47">
        <v>58.2</v>
      </c>
      <c r="X47">
        <v>8.1999999999999993</v>
      </c>
      <c r="Y47">
        <v>0.9</v>
      </c>
    </row>
    <row r="48" spans="1:25" x14ac:dyDescent="0.25">
      <c r="A48">
        <v>77.599999999999994</v>
      </c>
      <c r="B48">
        <v>7.1</v>
      </c>
      <c r="C48">
        <v>0.4</v>
      </c>
      <c r="E48">
        <v>65.7</v>
      </c>
      <c r="F48">
        <v>7.35</v>
      </c>
      <c r="G48">
        <v>0.8</v>
      </c>
      <c r="O48">
        <v>52.35</v>
      </c>
      <c r="P48">
        <v>7</v>
      </c>
      <c r="Q48">
        <v>0.75</v>
      </c>
      <c r="S48">
        <v>68.8</v>
      </c>
      <c r="T48">
        <v>4.3</v>
      </c>
      <c r="U48">
        <v>0.8</v>
      </c>
      <c r="W48">
        <v>59.4</v>
      </c>
      <c r="X48">
        <v>2.9</v>
      </c>
      <c r="Y48">
        <v>1.2</v>
      </c>
    </row>
    <row r="49" spans="1:25" x14ac:dyDescent="0.25">
      <c r="A49">
        <v>78.8</v>
      </c>
      <c r="B49">
        <v>7.4</v>
      </c>
      <c r="C49">
        <v>0.5</v>
      </c>
      <c r="E49">
        <v>66.099999999999994</v>
      </c>
      <c r="F49">
        <v>7.9</v>
      </c>
      <c r="G49">
        <v>0.8</v>
      </c>
      <c r="O49">
        <v>53</v>
      </c>
      <c r="P49">
        <v>6.7</v>
      </c>
      <c r="Q49">
        <v>0.8</v>
      </c>
      <c r="S49">
        <v>69.8</v>
      </c>
      <c r="T49">
        <v>7.9</v>
      </c>
      <c r="U49">
        <v>1</v>
      </c>
      <c r="W49">
        <v>59.7</v>
      </c>
      <c r="X49">
        <v>5.9</v>
      </c>
      <c r="Y49">
        <v>0.8</v>
      </c>
    </row>
    <row r="50" spans="1:25" x14ac:dyDescent="0.25">
      <c r="A50">
        <v>78.400000000000006</v>
      </c>
      <c r="B50">
        <f>1.8+1+3.7</f>
        <v>6.5</v>
      </c>
      <c r="C50">
        <v>0.5</v>
      </c>
      <c r="E50">
        <v>66.8</v>
      </c>
      <c r="F50">
        <v>7.3</v>
      </c>
      <c r="G50">
        <v>0.9</v>
      </c>
      <c r="O50">
        <v>54.2</v>
      </c>
      <c r="P50">
        <v>7</v>
      </c>
      <c r="Q50">
        <v>0.7</v>
      </c>
      <c r="S50">
        <v>70.400000000000006</v>
      </c>
      <c r="T50">
        <v>8.6999999999999993</v>
      </c>
      <c r="U50">
        <v>1</v>
      </c>
      <c r="W50">
        <v>61.2</v>
      </c>
      <c r="X50">
        <v>7.8</v>
      </c>
      <c r="Y50">
        <v>0.7</v>
      </c>
    </row>
    <row r="51" spans="1:25" x14ac:dyDescent="0.25">
      <c r="A51">
        <v>79.8</v>
      </c>
      <c r="B51">
        <v>7</v>
      </c>
      <c r="C51">
        <v>0.6</v>
      </c>
      <c r="E51">
        <v>68</v>
      </c>
      <c r="F51">
        <v>7.3</v>
      </c>
      <c r="G51">
        <v>0.6</v>
      </c>
      <c r="O51">
        <v>53.4</v>
      </c>
      <c r="P51">
        <v>7.2</v>
      </c>
      <c r="Q51">
        <v>0.7</v>
      </c>
      <c r="S51">
        <v>71.2</v>
      </c>
      <c r="T51">
        <v>9.4</v>
      </c>
      <c r="U51">
        <v>1.8</v>
      </c>
      <c r="W51">
        <v>61.2</v>
      </c>
      <c r="X51">
        <v>6.8</v>
      </c>
      <c r="Y51">
        <v>0.4</v>
      </c>
    </row>
    <row r="52" spans="1:25" x14ac:dyDescent="0.25">
      <c r="A52">
        <v>80</v>
      </c>
      <c r="B52" t="s">
        <v>44</v>
      </c>
      <c r="C52">
        <v>0.5</v>
      </c>
      <c r="E52">
        <v>68.349999999999994</v>
      </c>
      <c r="F52">
        <v>7</v>
      </c>
      <c r="G52">
        <v>0.8</v>
      </c>
      <c r="O52">
        <v>54.7</v>
      </c>
      <c r="P52">
        <v>6.8</v>
      </c>
      <c r="Q52">
        <v>0.8</v>
      </c>
      <c r="S52">
        <v>71.900000000000006</v>
      </c>
      <c r="T52">
        <v>9.4</v>
      </c>
      <c r="U52">
        <v>1.95</v>
      </c>
      <c r="W52">
        <v>61.8</v>
      </c>
      <c r="X52">
        <v>6.8</v>
      </c>
      <c r="Y52">
        <v>0.6</v>
      </c>
    </row>
    <row r="53" spans="1:25" x14ac:dyDescent="0.25">
      <c r="A53">
        <v>80.599999999999994</v>
      </c>
      <c r="B53">
        <v>3.9</v>
      </c>
      <c r="C53">
        <v>0.5</v>
      </c>
      <c r="E53">
        <v>69.2</v>
      </c>
      <c r="F53">
        <v>6.1</v>
      </c>
      <c r="G53">
        <v>0.5</v>
      </c>
      <c r="O53">
        <v>55.8</v>
      </c>
      <c r="P53">
        <v>6.8</v>
      </c>
      <c r="Q53">
        <v>0.8</v>
      </c>
      <c r="S53">
        <v>72.8</v>
      </c>
      <c r="T53">
        <v>9.6999999999999993</v>
      </c>
      <c r="U53">
        <v>1.6</v>
      </c>
      <c r="W53">
        <v>62.9</v>
      </c>
      <c r="X53">
        <v>7.3</v>
      </c>
      <c r="Y53">
        <v>0.6</v>
      </c>
    </row>
    <row r="54" spans="1:25" x14ac:dyDescent="0.25">
      <c r="A54">
        <v>81.2</v>
      </c>
      <c r="B54">
        <v>6.4</v>
      </c>
      <c r="C54">
        <v>0.5</v>
      </c>
      <c r="E54">
        <v>69.7</v>
      </c>
      <c r="F54">
        <v>6</v>
      </c>
      <c r="G54">
        <v>0.65</v>
      </c>
      <c r="O54">
        <v>55.4</v>
      </c>
      <c r="P54">
        <v>6.7</v>
      </c>
      <c r="Q54">
        <v>0.7</v>
      </c>
      <c r="S54">
        <v>73.7</v>
      </c>
      <c r="T54">
        <v>10.3</v>
      </c>
      <c r="U54">
        <v>1.7</v>
      </c>
      <c r="W54">
        <v>63.4</v>
      </c>
      <c r="X54">
        <v>7.5</v>
      </c>
      <c r="Y54">
        <v>0.7</v>
      </c>
    </row>
    <row r="55" spans="1:25" x14ac:dyDescent="0.25">
      <c r="A55">
        <v>81.400000000000006</v>
      </c>
      <c r="B55">
        <v>7.4</v>
      </c>
      <c r="C55">
        <v>0.6</v>
      </c>
      <c r="E55">
        <v>70.2</v>
      </c>
      <c r="F55">
        <v>5.7</v>
      </c>
      <c r="G55">
        <v>0.6</v>
      </c>
      <c r="O55">
        <v>56.4</v>
      </c>
      <c r="P55">
        <v>7.2</v>
      </c>
      <c r="Q55">
        <v>0.8</v>
      </c>
      <c r="S55">
        <v>75</v>
      </c>
      <c r="T55">
        <v>9.6</v>
      </c>
      <c r="U55">
        <v>1.65</v>
      </c>
      <c r="W55">
        <v>64.400000000000006</v>
      </c>
      <c r="X55">
        <v>7.3</v>
      </c>
      <c r="Y55">
        <v>0.8</v>
      </c>
    </row>
    <row r="56" spans="1:25" x14ac:dyDescent="0.25">
      <c r="A56">
        <v>81.599999999999994</v>
      </c>
      <c r="B56">
        <v>5.9</v>
      </c>
      <c r="C56">
        <v>0.5</v>
      </c>
      <c r="E56">
        <v>71.099999999999994</v>
      </c>
      <c r="F56">
        <v>5.9</v>
      </c>
      <c r="G56">
        <v>0.6</v>
      </c>
      <c r="H56">
        <f>3.14*F56*G56/4</f>
        <v>2.7789000000000006</v>
      </c>
      <c r="O56">
        <v>57</v>
      </c>
      <c r="P56">
        <v>7</v>
      </c>
      <c r="Q56">
        <v>0.8</v>
      </c>
      <c r="S56">
        <v>74.599999999999994</v>
      </c>
      <c r="T56">
        <v>9.6</v>
      </c>
      <c r="U56">
        <v>1.5</v>
      </c>
      <c r="W56">
        <v>64.599999999999994</v>
      </c>
      <c r="X56">
        <v>7.9</v>
      </c>
      <c r="Y56">
        <v>0.9</v>
      </c>
    </row>
    <row r="57" spans="1:25" x14ac:dyDescent="0.25">
      <c r="A57">
        <v>82.2</v>
      </c>
      <c r="B57">
        <v>6.9</v>
      </c>
      <c r="C57">
        <v>0.6</v>
      </c>
      <c r="E57">
        <v>71.400000000000006</v>
      </c>
      <c r="F57">
        <v>5.9</v>
      </c>
      <c r="G57">
        <v>0.75</v>
      </c>
      <c r="H57">
        <f t="shared" ref="H57:H82" si="1">3.14*F57*G57/4</f>
        <v>3.4736250000000006</v>
      </c>
      <c r="O57">
        <v>57.4</v>
      </c>
      <c r="P57">
        <v>6.5</v>
      </c>
      <c r="Q57">
        <v>0.7</v>
      </c>
      <c r="S57">
        <v>76.599999999999994</v>
      </c>
      <c r="T57">
        <v>10.5</v>
      </c>
      <c r="U57">
        <v>1.7</v>
      </c>
      <c r="W57">
        <v>65.2</v>
      </c>
      <c r="X57">
        <v>6.4</v>
      </c>
      <c r="Y57">
        <v>0.6</v>
      </c>
    </row>
    <row r="58" spans="1:25" x14ac:dyDescent="0.25">
      <c r="A58">
        <v>82.5</v>
      </c>
      <c r="B58">
        <v>7.1</v>
      </c>
      <c r="C58">
        <v>0.6</v>
      </c>
      <c r="E58">
        <v>72.099999999999994</v>
      </c>
      <c r="F58">
        <v>6.2</v>
      </c>
      <c r="G58">
        <v>0.6</v>
      </c>
      <c r="H58">
        <f t="shared" si="1"/>
        <v>2.9201999999999999</v>
      </c>
      <c r="O58">
        <v>57.9</v>
      </c>
      <c r="P58">
        <v>6.95</v>
      </c>
      <c r="Q58">
        <v>0.9</v>
      </c>
      <c r="S58">
        <v>77.900000000000006</v>
      </c>
      <c r="T58">
        <v>8.6</v>
      </c>
      <c r="U58">
        <v>1.85</v>
      </c>
      <c r="W58">
        <v>65.400000000000006</v>
      </c>
      <c r="X58">
        <v>5.8</v>
      </c>
      <c r="Y58">
        <v>0.6</v>
      </c>
    </row>
    <row r="59" spans="1:25" x14ac:dyDescent="0.25">
      <c r="A59">
        <v>83.1</v>
      </c>
      <c r="B59">
        <v>5.9</v>
      </c>
      <c r="C59">
        <v>0.4</v>
      </c>
      <c r="E59">
        <v>72.8</v>
      </c>
      <c r="F59">
        <v>5.2</v>
      </c>
      <c r="G59">
        <v>0.6</v>
      </c>
      <c r="H59">
        <f t="shared" si="1"/>
        <v>2.4492000000000003</v>
      </c>
      <c r="O59">
        <v>58.3</v>
      </c>
      <c r="P59">
        <v>6.6</v>
      </c>
      <c r="Q59">
        <v>0.6</v>
      </c>
      <c r="S59">
        <v>78.7</v>
      </c>
      <c r="T59">
        <v>10.7</v>
      </c>
      <c r="U59">
        <v>1.8</v>
      </c>
      <c r="W59">
        <v>65.7</v>
      </c>
      <c r="X59">
        <v>5.2</v>
      </c>
      <c r="Y59">
        <v>0.5</v>
      </c>
    </row>
    <row r="60" spans="1:25" x14ac:dyDescent="0.25">
      <c r="A60">
        <v>83.7</v>
      </c>
      <c r="B60">
        <v>6.8</v>
      </c>
      <c r="C60">
        <v>0.6</v>
      </c>
      <c r="E60">
        <v>73.5</v>
      </c>
      <c r="F60">
        <v>5.8</v>
      </c>
      <c r="G60">
        <v>0.65</v>
      </c>
      <c r="H60">
        <f t="shared" si="1"/>
        <v>2.9594499999999999</v>
      </c>
      <c r="O60">
        <v>58.8</v>
      </c>
      <c r="P60">
        <v>6.65</v>
      </c>
      <c r="Q60">
        <v>0.8</v>
      </c>
      <c r="S60">
        <v>79.2</v>
      </c>
      <c r="T60">
        <v>9</v>
      </c>
      <c r="U60">
        <v>1</v>
      </c>
      <c r="W60">
        <v>66</v>
      </c>
      <c r="X60">
        <v>5.9</v>
      </c>
      <c r="Y60">
        <v>0.65</v>
      </c>
    </row>
    <row r="61" spans="1:25" x14ac:dyDescent="0.25">
      <c r="A61">
        <v>83.5</v>
      </c>
      <c r="B61">
        <v>6.7</v>
      </c>
      <c r="C61">
        <v>0.6</v>
      </c>
      <c r="E61">
        <v>74.2</v>
      </c>
      <c r="F61">
        <v>5.65</v>
      </c>
      <c r="G61">
        <v>0.6</v>
      </c>
      <c r="H61">
        <f t="shared" si="1"/>
        <v>2.6611500000000006</v>
      </c>
      <c r="O61">
        <v>59.7</v>
      </c>
      <c r="P61">
        <v>6.8</v>
      </c>
      <c r="Q61">
        <v>0.65</v>
      </c>
      <c r="S61">
        <v>80</v>
      </c>
      <c r="T61">
        <v>9.1999999999999993</v>
      </c>
      <c r="U61">
        <v>1.1000000000000001</v>
      </c>
      <c r="W61">
        <v>66.2</v>
      </c>
      <c r="X61">
        <v>5.3</v>
      </c>
      <c r="Y61">
        <v>0.3</v>
      </c>
    </row>
    <row r="62" spans="1:25" x14ac:dyDescent="0.25">
      <c r="A62">
        <v>84.6</v>
      </c>
      <c r="B62">
        <v>6.2</v>
      </c>
      <c r="C62">
        <v>0.5</v>
      </c>
      <c r="E62">
        <v>74.5</v>
      </c>
      <c r="F62">
        <v>5.5</v>
      </c>
      <c r="G62">
        <v>0.6</v>
      </c>
      <c r="H62">
        <f t="shared" si="1"/>
        <v>2.5905</v>
      </c>
      <c r="O62">
        <v>59.3</v>
      </c>
      <c r="P62">
        <v>6.5</v>
      </c>
      <c r="Q62">
        <v>0.75</v>
      </c>
      <c r="S62">
        <v>80.5</v>
      </c>
      <c r="T62">
        <v>9.6999999999999993</v>
      </c>
      <c r="U62">
        <v>1.3</v>
      </c>
      <c r="W62">
        <v>66.400000000000006</v>
      </c>
      <c r="X62">
        <v>4.2</v>
      </c>
      <c r="Y62">
        <v>0.4</v>
      </c>
    </row>
    <row r="63" spans="1:25" x14ac:dyDescent="0.25">
      <c r="A63">
        <v>84.4</v>
      </c>
      <c r="B63">
        <v>6.2</v>
      </c>
      <c r="C63">
        <v>0.5</v>
      </c>
      <c r="E63">
        <v>75.2</v>
      </c>
      <c r="F63">
        <v>5.7</v>
      </c>
      <c r="G63">
        <v>0.6</v>
      </c>
      <c r="H63">
        <f t="shared" si="1"/>
        <v>2.6846999999999999</v>
      </c>
      <c r="O63">
        <v>60.1</v>
      </c>
      <c r="P63">
        <v>7</v>
      </c>
      <c r="Q63">
        <v>0.7</v>
      </c>
      <c r="S63">
        <v>80.900000000000006</v>
      </c>
      <c r="T63">
        <v>9.1999999999999993</v>
      </c>
      <c r="U63">
        <v>1.4</v>
      </c>
      <c r="W63">
        <v>66.599999999999994</v>
      </c>
      <c r="X63">
        <v>3.7</v>
      </c>
      <c r="Y63">
        <v>0.4</v>
      </c>
    </row>
    <row r="64" spans="1:25" x14ac:dyDescent="0.25">
      <c r="A64">
        <v>85.2</v>
      </c>
      <c r="B64">
        <v>6.8</v>
      </c>
      <c r="C64">
        <v>0.6</v>
      </c>
      <c r="E64">
        <v>75.900000000000006</v>
      </c>
      <c r="F64">
        <v>4.5999999999999996</v>
      </c>
      <c r="G64">
        <v>0.6</v>
      </c>
      <c r="H64">
        <f t="shared" si="1"/>
        <v>2.1665999999999999</v>
      </c>
      <c r="O64">
        <v>60.8</v>
      </c>
      <c r="P64">
        <v>6.8</v>
      </c>
      <c r="Q64">
        <v>0.7</v>
      </c>
      <c r="S64">
        <v>81.8</v>
      </c>
      <c r="T64">
        <v>9.4</v>
      </c>
      <c r="U64">
        <v>1.05</v>
      </c>
      <c r="W64">
        <v>66.599999999999994</v>
      </c>
      <c r="X64">
        <v>3.2</v>
      </c>
      <c r="Y64">
        <v>0.2</v>
      </c>
    </row>
    <row r="65" spans="1:21" x14ac:dyDescent="0.25">
      <c r="A65">
        <v>85.5</v>
      </c>
      <c r="B65">
        <v>4.9000000000000004</v>
      </c>
      <c r="C65">
        <v>0.7</v>
      </c>
      <c r="E65">
        <v>76.3</v>
      </c>
      <c r="F65">
        <v>4.25</v>
      </c>
      <c r="G65">
        <v>0.45</v>
      </c>
      <c r="H65">
        <f t="shared" si="1"/>
        <v>1.5013125</v>
      </c>
      <c r="O65">
        <v>61</v>
      </c>
      <c r="P65">
        <v>6.9</v>
      </c>
      <c r="Q65">
        <v>0.7</v>
      </c>
      <c r="S65">
        <v>82.1</v>
      </c>
      <c r="T65">
        <v>9.8000000000000007</v>
      </c>
      <c r="U65">
        <v>1.1000000000000001</v>
      </c>
    </row>
    <row r="66" spans="1:21" x14ac:dyDescent="0.25">
      <c r="A66">
        <v>85.9</v>
      </c>
      <c r="B66">
        <v>6</v>
      </c>
      <c r="C66">
        <v>0.5</v>
      </c>
      <c r="E66">
        <v>76.5</v>
      </c>
      <c r="F66">
        <v>4.9000000000000004</v>
      </c>
      <c r="G66">
        <v>0.55000000000000004</v>
      </c>
      <c r="H66">
        <f t="shared" si="1"/>
        <v>2.1155750000000002</v>
      </c>
      <c r="O66">
        <v>61.5</v>
      </c>
      <c r="P66">
        <v>6.9</v>
      </c>
      <c r="Q66">
        <v>0.7</v>
      </c>
      <c r="S66">
        <v>83.1</v>
      </c>
      <c r="T66">
        <v>9.35</v>
      </c>
      <c r="U66">
        <v>1</v>
      </c>
    </row>
    <row r="67" spans="1:21" x14ac:dyDescent="0.25">
      <c r="A67">
        <v>86.3</v>
      </c>
      <c r="B67">
        <v>5.2</v>
      </c>
      <c r="C67">
        <v>0.7</v>
      </c>
      <c r="E67">
        <v>77.2</v>
      </c>
      <c r="F67">
        <v>4.0999999999999996</v>
      </c>
      <c r="G67">
        <v>0.55000000000000004</v>
      </c>
      <c r="H67">
        <f t="shared" si="1"/>
        <v>1.7701750000000001</v>
      </c>
      <c r="O67">
        <v>62</v>
      </c>
      <c r="P67">
        <v>6.4</v>
      </c>
      <c r="Q67">
        <v>0.55000000000000004</v>
      </c>
      <c r="S67">
        <v>83.6</v>
      </c>
      <c r="T67">
        <v>8.8000000000000007</v>
      </c>
      <c r="U67">
        <v>0.95</v>
      </c>
    </row>
    <row r="68" spans="1:21" x14ac:dyDescent="0.25">
      <c r="A68">
        <v>86.6</v>
      </c>
      <c r="B68">
        <v>5.4</v>
      </c>
      <c r="C68">
        <v>0.9</v>
      </c>
      <c r="E68">
        <v>77.5</v>
      </c>
      <c r="F68">
        <v>3.8</v>
      </c>
      <c r="G68">
        <v>0.6</v>
      </c>
      <c r="H68">
        <f t="shared" si="1"/>
        <v>1.7898000000000001</v>
      </c>
      <c r="O68">
        <v>62.3</v>
      </c>
      <c r="P68">
        <v>6.1</v>
      </c>
      <c r="Q68">
        <v>0.7</v>
      </c>
      <c r="S68">
        <v>84.2</v>
      </c>
      <c r="T68">
        <v>8.25</v>
      </c>
      <c r="U68">
        <v>1</v>
      </c>
    </row>
    <row r="69" spans="1:21" x14ac:dyDescent="0.25">
      <c r="A69">
        <v>87.3</v>
      </c>
      <c r="B69">
        <v>5.3</v>
      </c>
      <c r="C69">
        <v>0.4</v>
      </c>
      <c r="E69" t="s">
        <v>19</v>
      </c>
      <c r="H69">
        <f t="shared" si="1"/>
        <v>0</v>
      </c>
      <c r="O69">
        <v>63.2</v>
      </c>
      <c r="P69">
        <v>5.9</v>
      </c>
      <c r="Q69">
        <v>0.65</v>
      </c>
      <c r="S69">
        <v>84.6</v>
      </c>
      <c r="T69">
        <v>8.6999999999999993</v>
      </c>
      <c r="U69">
        <v>0.8</v>
      </c>
    </row>
    <row r="70" spans="1:21" x14ac:dyDescent="0.25">
      <c r="A70">
        <v>87.7</v>
      </c>
      <c r="B70">
        <v>4.9000000000000004</v>
      </c>
      <c r="C70">
        <v>0.5</v>
      </c>
      <c r="E70">
        <v>78.099999999999994</v>
      </c>
      <c r="F70">
        <v>3.2</v>
      </c>
      <c r="G70">
        <v>0.3</v>
      </c>
      <c r="H70">
        <f t="shared" si="1"/>
        <v>0.75360000000000016</v>
      </c>
      <c r="O70">
        <v>62.85</v>
      </c>
      <c r="P70">
        <v>6.8</v>
      </c>
      <c r="Q70">
        <v>0.65</v>
      </c>
      <c r="S70">
        <v>85.4</v>
      </c>
      <c r="T70">
        <v>9.75</v>
      </c>
      <c r="U70">
        <v>1</v>
      </c>
    </row>
    <row r="71" spans="1:21" x14ac:dyDescent="0.25">
      <c r="A71">
        <v>87.5</v>
      </c>
      <c r="B71">
        <v>4.5</v>
      </c>
      <c r="C71">
        <v>0.5</v>
      </c>
      <c r="E71">
        <v>78.400000000000006</v>
      </c>
      <c r="F71">
        <v>2.75</v>
      </c>
      <c r="G71">
        <v>0.4</v>
      </c>
      <c r="H71">
        <f t="shared" si="1"/>
        <v>0.86350000000000005</v>
      </c>
      <c r="O71">
        <v>63.6</v>
      </c>
      <c r="P71">
        <v>7.6</v>
      </c>
      <c r="Q71">
        <v>0.8</v>
      </c>
      <c r="S71">
        <v>86.1</v>
      </c>
      <c r="T71">
        <v>9.6999999999999993</v>
      </c>
      <c r="U71">
        <v>1.1000000000000001</v>
      </c>
    </row>
    <row r="72" spans="1:21" x14ac:dyDescent="0.25">
      <c r="A72">
        <v>88.5</v>
      </c>
      <c r="B72" t="s">
        <v>44</v>
      </c>
      <c r="C72">
        <v>0.6</v>
      </c>
      <c r="E72">
        <v>78.900000000000006</v>
      </c>
      <c r="F72">
        <v>3</v>
      </c>
      <c r="G72">
        <v>0.45</v>
      </c>
      <c r="H72">
        <f t="shared" si="1"/>
        <v>1.05975</v>
      </c>
      <c r="O72">
        <v>64.599999999999994</v>
      </c>
      <c r="P72">
        <v>5.9</v>
      </c>
      <c r="Q72">
        <v>0.55000000000000004</v>
      </c>
      <c r="S72">
        <v>86.4</v>
      </c>
      <c r="T72">
        <v>8.8000000000000007</v>
      </c>
      <c r="U72">
        <v>0.95</v>
      </c>
    </row>
    <row r="73" spans="1:21" x14ac:dyDescent="0.25">
      <c r="A73">
        <v>88.7</v>
      </c>
      <c r="B73">
        <v>4.5</v>
      </c>
      <c r="C73">
        <v>0.4</v>
      </c>
      <c r="E73">
        <v>79</v>
      </c>
      <c r="F73">
        <v>2.6</v>
      </c>
      <c r="G73">
        <v>0.5</v>
      </c>
      <c r="H73">
        <f t="shared" si="1"/>
        <v>1.0205000000000002</v>
      </c>
      <c r="O73">
        <v>64.3</v>
      </c>
      <c r="P73">
        <v>6.2</v>
      </c>
      <c r="Q73">
        <v>0.7</v>
      </c>
      <c r="S73">
        <v>87.2</v>
      </c>
      <c r="T73">
        <v>8.9</v>
      </c>
      <c r="U73">
        <v>1.65</v>
      </c>
    </row>
    <row r="74" spans="1:21" x14ac:dyDescent="0.25">
      <c r="A74">
        <v>88.8</v>
      </c>
      <c r="B74">
        <v>0.5</v>
      </c>
      <c r="C74">
        <v>0.1</v>
      </c>
      <c r="E74">
        <v>79.3</v>
      </c>
      <c r="F74">
        <v>2.6</v>
      </c>
      <c r="G74">
        <v>0.5</v>
      </c>
      <c r="H74">
        <f t="shared" si="1"/>
        <v>1.0205000000000002</v>
      </c>
      <c r="O74">
        <v>64.8</v>
      </c>
      <c r="P74">
        <v>6.2</v>
      </c>
      <c r="Q74">
        <v>0.7</v>
      </c>
      <c r="S74">
        <v>87.8</v>
      </c>
      <c r="T74">
        <v>8.5500000000000007</v>
      </c>
      <c r="U74">
        <v>0.9</v>
      </c>
    </row>
    <row r="75" spans="1:21" x14ac:dyDescent="0.25">
      <c r="A75">
        <v>89.2</v>
      </c>
      <c r="B75">
        <v>4.5</v>
      </c>
      <c r="C75">
        <v>0.3</v>
      </c>
      <c r="E75">
        <v>79.900000000000006</v>
      </c>
      <c r="F75">
        <v>2.9</v>
      </c>
      <c r="G75">
        <v>0.4</v>
      </c>
      <c r="H75">
        <f t="shared" si="1"/>
        <v>0.91060000000000008</v>
      </c>
      <c r="O75">
        <v>65.2</v>
      </c>
      <c r="P75">
        <v>6</v>
      </c>
      <c r="Q75">
        <v>0.7</v>
      </c>
      <c r="S75">
        <v>88.1</v>
      </c>
      <c r="T75">
        <v>6.95</v>
      </c>
      <c r="U75">
        <v>1</v>
      </c>
    </row>
    <row r="76" spans="1:21" x14ac:dyDescent="0.25">
      <c r="A76">
        <v>89.9</v>
      </c>
      <c r="B76">
        <v>3.3</v>
      </c>
      <c r="C76">
        <v>0.4</v>
      </c>
      <c r="E76">
        <v>80</v>
      </c>
      <c r="F76">
        <v>3</v>
      </c>
      <c r="G76">
        <v>0.4</v>
      </c>
      <c r="H76">
        <f t="shared" si="1"/>
        <v>0.94200000000000006</v>
      </c>
      <c r="O76">
        <v>65.5</v>
      </c>
      <c r="P76">
        <v>6.4</v>
      </c>
      <c r="Q76">
        <v>0.7</v>
      </c>
      <c r="S76">
        <v>88.6</v>
      </c>
      <c r="T76">
        <v>8.1</v>
      </c>
      <c r="U76">
        <v>0.9</v>
      </c>
    </row>
    <row r="77" spans="1:21" x14ac:dyDescent="0.25">
      <c r="A77">
        <v>90.2</v>
      </c>
      <c r="B77">
        <v>4</v>
      </c>
      <c r="C77">
        <v>0.3</v>
      </c>
      <c r="E77">
        <v>80.2</v>
      </c>
      <c r="F77">
        <v>2.6</v>
      </c>
      <c r="G77">
        <v>0.4</v>
      </c>
      <c r="H77">
        <f t="shared" si="1"/>
        <v>0.81640000000000024</v>
      </c>
      <c r="O77">
        <v>66.3</v>
      </c>
      <c r="P77">
        <v>5.4</v>
      </c>
      <c r="Q77">
        <v>0.75</v>
      </c>
      <c r="S77">
        <v>89.1</v>
      </c>
      <c r="T77">
        <v>7.8</v>
      </c>
      <c r="U77">
        <v>0.85</v>
      </c>
    </row>
    <row r="78" spans="1:21" x14ac:dyDescent="0.25">
      <c r="A78">
        <v>90.2</v>
      </c>
      <c r="B78">
        <v>0.4</v>
      </c>
      <c r="C78">
        <v>0.05</v>
      </c>
      <c r="E78">
        <v>80.400000000000006</v>
      </c>
      <c r="F78">
        <v>2.2000000000000002</v>
      </c>
      <c r="G78">
        <v>0.3</v>
      </c>
      <c r="H78">
        <f t="shared" si="1"/>
        <v>0.51810000000000012</v>
      </c>
      <c r="O78">
        <v>66.099999999999994</v>
      </c>
      <c r="P78">
        <v>4.5999999999999996</v>
      </c>
      <c r="Q78">
        <v>0.7</v>
      </c>
      <c r="S78">
        <v>89.75</v>
      </c>
      <c r="T78">
        <v>8.5</v>
      </c>
      <c r="U78">
        <v>0.9</v>
      </c>
    </row>
    <row r="79" spans="1:21" x14ac:dyDescent="0.25">
      <c r="A79">
        <v>90.5</v>
      </c>
      <c r="B79">
        <v>3.5</v>
      </c>
      <c r="C79">
        <v>0.3</v>
      </c>
      <c r="E79">
        <v>80.7</v>
      </c>
      <c r="F79">
        <v>1.8</v>
      </c>
      <c r="G79">
        <v>0.3</v>
      </c>
      <c r="H79">
        <f t="shared" si="1"/>
        <v>0.4239</v>
      </c>
      <c r="O79">
        <v>66.7</v>
      </c>
      <c r="P79">
        <v>4.5999999999999996</v>
      </c>
      <c r="Q79">
        <v>0.7</v>
      </c>
      <c r="S79">
        <v>90.4</v>
      </c>
      <c r="T79">
        <v>7.9</v>
      </c>
      <c r="U79">
        <v>0.8</v>
      </c>
    </row>
    <row r="80" spans="1:21" x14ac:dyDescent="0.25">
      <c r="A80">
        <v>91</v>
      </c>
      <c r="B80">
        <v>3.3</v>
      </c>
      <c r="C80" t="s">
        <v>45</v>
      </c>
      <c r="E80">
        <v>81.099999999999994</v>
      </c>
      <c r="F80">
        <v>1.1000000000000001</v>
      </c>
      <c r="G80">
        <v>0.2</v>
      </c>
      <c r="H80">
        <f t="shared" si="1"/>
        <v>0.17270000000000005</v>
      </c>
      <c r="O80">
        <v>67.2</v>
      </c>
      <c r="P80">
        <v>5.8</v>
      </c>
      <c r="Q80">
        <v>0.6</v>
      </c>
      <c r="S80">
        <v>90.5</v>
      </c>
      <c r="T80">
        <v>7.4</v>
      </c>
      <c r="U80">
        <v>0.95</v>
      </c>
    </row>
    <row r="81" spans="1:21" x14ac:dyDescent="0.25">
      <c r="A81">
        <v>91.6</v>
      </c>
      <c r="B81" t="s">
        <v>46</v>
      </c>
      <c r="C81">
        <v>0.4</v>
      </c>
      <c r="E81">
        <v>81.099999999999994</v>
      </c>
      <c r="F81">
        <v>1.6</v>
      </c>
      <c r="G81">
        <v>0.2</v>
      </c>
      <c r="H81">
        <f t="shared" si="1"/>
        <v>0.25120000000000003</v>
      </c>
      <c r="O81">
        <v>67.599999999999994</v>
      </c>
      <c r="P81">
        <v>5.0999999999999996</v>
      </c>
      <c r="Q81">
        <v>0.7</v>
      </c>
      <c r="S81">
        <v>91</v>
      </c>
      <c r="T81">
        <v>8.15</v>
      </c>
      <c r="U81">
        <v>0.9</v>
      </c>
    </row>
    <row r="82" spans="1:21" x14ac:dyDescent="0.25">
      <c r="A82">
        <v>91.8</v>
      </c>
      <c r="B82">
        <v>2.5</v>
      </c>
      <c r="C82">
        <v>0.3</v>
      </c>
      <c r="E82">
        <v>80.599999999999994</v>
      </c>
      <c r="F82">
        <v>2</v>
      </c>
      <c r="G82">
        <v>0.2</v>
      </c>
      <c r="H82">
        <f t="shared" si="1"/>
        <v>0.31400000000000006</v>
      </c>
      <c r="O82">
        <v>68.099999999999994</v>
      </c>
      <c r="P82">
        <v>6.05</v>
      </c>
      <c r="Q82">
        <v>0.6</v>
      </c>
      <c r="S82">
        <v>91.6</v>
      </c>
      <c r="T82">
        <v>7.2</v>
      </c>
      <c r="U82">
        <v>0.85</v>
      </c>
    </row>
    <row r="83" spans="1:21" x14ac:dyDescent="0.25">
      <c r="A83">
        <v>92.8</v>
      </c>
      <c r="B83">
        <v>1.1000000000000001</v>
      </c>
      <c r="C83">
        <v>0.1</v>
      </c>
      <c r="O83">
        <v>68.5</v>
      </c>
      <c r="P83">
        <v>4.5999999999999996</v>
      </c>
      <c r="Q83">
        <v>0.5</v>
      </c>
      <c r="S83">
        <v>92.2</v>
      </c>
      <c r="T83">
        <v>7.1</v>
      </c>
      <c r="U83">
        <v>0.9</v>
      </c>
    </row>
    <row r="84" spans="1:21" x14ac:dyDescent="0.25">
      <c r="A84">
        <v>92.2</v>
      </c>
      <c r="B84">
        <v>2.4</v>
      </c>
      <c r="C84">
        <v>0.2</v>
      </c>
      <c r="O84">
        <v>68.95</v>
      </c>
      <c r="P84">
        <v>5.05</v>
      </c>
      <c r="Q84">
        <v>0.7</v>
      </c>
      <c r="S84">
        <v>92.9</v>
      </c>
      <c r="T84">
        <v>7.3</v>
      </c>
      <c r="U84">
        <v>0.9</v>
      </c>
    </row>
    <row r="85" spans="1:21" x14ac:dyDescent="0.25">
      <c r="A85">
        <v>93.5</v>
      </c>
      <c r="B85">
        <v>2</v>
      </c>
      <c r="C85">
        <v>0.2</v>
      </c>
      <c r="O85">
        <v>69.7</v>
      </c>
      <c r="P85">
        <v>2.8</v>
      </c>
      <c r="Q85">
        <v>0.4</v>
      </c>
      <c r="S85">
        <v>93.2</v>
      </c>
      <c r="T85">
        <v>6</v>
      </c>
      <c r="U85">
        <v>0.65</v>
      </c>
    </row>
    <row r="86" spans="1:21" x14ac:dyDescent="0.25">
      <c r="A86">
        <v>93.1</v>
      </c>
      <c r="B86">
        <v>2.2000000000000002</v>
      </c>
      <c r="C86">
        <v>0.2</v>
      </c>
      <c r="O86">
        <v>69.900000000000006</v>
      </c>
      <c r="P86">
        <v>4.2</v>
      </c>
      <c r="Q86">
        <v>0.65</v>
      </c>
      <c r="S86">
        <v>93</v>
      </c>
      <c r="T86">
        <v>7.25</v>
      </c>
      <c r="U86">
        <v>0.8</v>
      </c>
    </row>
    <row r="87" spans="1:21" x14ac:dyDescent="0.25">
      <c r="A87">
        <v>93.8</v>
      </c>
      <c r="B87">
        <v>1.9</v>
      </c>
      <c r="C87">
        <v>0.2</v>
      </c>
      <c r="O87">
        <v>70.400000000000006</v>
      </c>
      <c r="P87">
        <v>5.65</v>
      </c>
      <c r="Q87">
        <v>0.7</v>
      </c>
      <c r="S87">
        <v>93.5</v>
      </c>
      <c r="T87">
        <v>5.0999999999999996</v>
      </c>
      <c r="U87">
        <v>0.65</v>
      </c>
    </row>
    <row r="88" spans="1:21" x14ac:dyDescent="0.25">
      <c r="A88">
        <v>94</v>
      </c>
      <c r="B88">
        <v>1.7</v>
      </c>
      <c r="C88">
        <v>0.2</v>
      </c>
      <c r="O88">
        <v>70.900000000000006</v>
      </c>
      <c r="P88">
        <v>5.8</v>
      </c>
      <c r="Q88">
        <v>0.55000000000000004</v>
      </c>
      <c r="S88">
        <v>93.6</v>
      </c>
      <c r="T88">
        <v>5.9</v>
      </c>
      <c r="U88">
        <v>0.7</v>
      </c>
    </row>
    <row r="89" spans="1:21" x14ac:dyDescent="0.25">
      <c r="A89">
        <v>94.6</v>
      </c>
      <c r="B89">
        <v>1.5</v>
      </c>
      <c r="C89">
        <v>0.2</v>
      </c>
      <c r="O89">
        <v>71.5</v>
      </c>
      <c r="P89">
        <v>4.8</v>
      </c>
      <c r="Q89">
        <v>0.6</v>
      </c>
      <c r="S89">
        <v>94.1</v>
      </c>
      <c r="T89">
        <v>6.1</v>
      </c>
      <c r="U89">
        <v>0.6</v>
      </c>
    </row>
    <row r="90" spans="1:21" x14ac:dyDescent="0.25">
      <c r="A90">
        <v>94.2</v>
      </c>
      <c r="B90">
        <v>1.4</v>
      </c>
      <c r="C90">
        <v>0.3</v>
      </c>
      <c r="O90">
        <v>72.3</v>
      </c>
      <c r="P90">
        <v>5.5</v>
      </c>
      <c r="Q90">
        <v>0.6</v>
      </c>
      <c r="S90">
        <v>94.2</v>
      </c>
      <c r="T90">
        <v>5.0999999999999996</v>
      </c>
      <c r="U90">
        <v>0.7</v>
      </c>
    </row>
    <row r="91" spans="1:21" x14ac:dyDescent="0.25">
      <c r="A91">
        <v>94.9</v>
      </c>
      <c r="B91">
        <v>1</v>
      </c>
      <c r="C91">
        <v>0.2</v>
      </c>
      <c r="O91">
        <v>72.599999999999994</v>
      </c>
      <c r="P91">
        <v>4.8</v>
      </c>
      <c r="Q91">
        <v>0.7</v>
      </c>
      <c r="S91">
        <v>94.5</v>
      </c>
      <c r="T91">
        <v>5.6</v>
      </c>
      <c r="U91">
        <v>0.5</v>
      </c>
    </row>
    <row r="92" spans="1:21" x14ac:dyDescent="0.25">
      <c r="A92">
        <v>94.6</v>
      </c>
      <c r="B92">
        <v>1.3</v>
      </c>
      <c r="C92">
        <v>0.2</v>
      </c>
      <c r="O92">
        <v>73.2</v>
      </c>
      <c r="P92">
        <v>4.8</v>
      </c>
      <c r="Q92">
        <v>0.7</v>
      </c>
      <c r="S92">
        <v>94.7</v>
      </c>
      <c r="T92">
        <v>5.4</v>
      </c>
      <c r="U92">
        <v>0.6</v>
      </c>
    </row>
    <row r="93" spans="1:21" x14ac:dyDescent="0.25">
      <c r="A93">
        <v>95.3</v>
      </c>
      <c r="B93">
        <v>1</v>
      </c>
      <c r="C93">
        <v>0.2</v>
      </c>
      <c r="O93">
        <v>74</v>
      </c>
      <c r="P93">
        <v>5</v>
      </c>
      <c r="Q93">
        <v>0.5</v>
      </c>
      <c r="S93">
        <v>95.1</v>
      </c>
      <c r="T93">
        <v>5</v>
      </c>
      <c r="U93">
        <v>0.5</v>
      </c>
    </row>
    <row r="94" spans="1:21" x14ac:dyDescent="0.25">
      <c r="A94">
        <v>95</v>
      </c>
      <c r="B94">
        <v>1.3</v>
      </c>
      <c r="C94">
        <v>0.2</v>
      </c>
      <c r="O94">
        <v>74.400000000000006</v>
      </c>
      <c r="P94">
        <v>4.9000000000000004</v>
      </c>
      <c r="Q94">
        <v>0.55000000000000004</v>
      </c>
      <c r="S94">
        <v>95.4</v>
      </c>
      <c r="T94">
        <v>4.5999999999999996</v>
      </c>
      <c r="U94">
        <v>0.55000000000000004</v>
      </c>
    </row>
    <row r="95" spans="1:21" x14ac:dyDescent="0.25">
      <c r="O95">
        <v>75.5</v>
      </c>
      <c r="P95">
        <v>4</v>
      </c>
      <c r="Q95">
        <v>0.6</v>
      </c>
      <c r="S95">
        <v>95.7</v>
      </c>
      <c r="T95">
        <v>4.5999999999999996</v>
      </c>
      <c r="U95">
        <v>0.55000000000000004</v>
      </c>
    </row>
    <row r="96" spans="1:21" x14ac:dyDescent="0.25">
      <c r="O96">
        <v>75.400000000000006</v>
      </c>
      <c r="P96">
        <v>4.2</v>
      </c>
      <c r="Q96">
        <v>0.5</v>
      </c>
      <c r="S96">
        <v>95.7</v>
      </c>
      <c r="T96">
        <v>4.5999999999999996</v>
      </c>
      <c r="U96">
        <v>0.4</v>
      </c>
    </row>
    <row r="97" spans="15:21" x14ac:dyDescent="0.25">
      <c r="O97">
        <v>75.900000000000006</v>
      </c>
      <c r="P97">
        <v>4.45</v>
      </c>
      <c r="Q97">
        <v>0.55000000000000004</v>
      </c>
      <c r="S97">
        <v>95.8</v>
      </c>
      <c r="T97">
        <v>2.8</v>
      </c>
      <c r="U97">
        <v>0.3</v>
      </c>
    </row>
    <row r="98" spans="15:21" x14ac:dyDescent="0.25">
      <c r="O98">
        <v>76.7</v>
      </c>
      <c r="P98">
        <v>4</v>
      </c>
      <c r="Q98">
        <v>0.5</v>
      </c>
      <c r="S98">
        <v>96.2</v>
      </c>
      <c r="T98">
        <v>3.7</v>
      </c>
      <c r="U98">
        <v>0.2</v>
      </c>
    </row>
    <row r="99" spans="15:21" x14ac:dyDescent="0.25">
      <c r="O99">
        <v>76.3</v>
      </c>
      <c r="P99">
        <v>4.2</v>
      </c>
      <c r="Q99">
        <v>0.7</v>
      </c>
      <c r="S99">
        <v>96.4</v>
      </c>
      <c r="T99">
        <v>3.8</v>
      </c>
      <c r="U99">
        <v>0.4</v>
      </c>
    </row>
    <row r="100" spans="15:21" x14ac:dyDescent="0.25">
      <c r="O100">
        <v>77.5</v>
      </c>
      <c r="P100">
        <v>4.0999999999999996</v>
      </c>
      <c r="Q100">
        <v>0.5</v>
      </c>
    </row>
    <row r="101" spans="15:21" x14ac:dyDescent="0.25">
      <c r="O101">
        <v>77.55</v>
      </c>
      <c r="P101">
        <v>2.2999999999999998</v>
      </c>
      <c r="Q101">
        <v>0.5</v>
      </c>
    </row>
    <row r="102" spans="15:21" x14ac:dyDescent="0.25">
      <c r="O102">
        <v>78</v>
      </c>
      <c r="P102">
        <v>4.0999999999999996</v>
      </c>
      <c r="Q102">
        <v>0.5</v>
      </c>
    </row>
    <row r="103" spans="15:21" x14ac:dyDescent="0.25">
      <c r="O103">
        <v>78.7</v>
      </c>
    </row>
    <row r="104" spans="15:21" x14ac:dyDescent="0.25">
      <c r="O104">
        <v>79</v>
      </c>
      <c r="P104">
        <v>3.7</v>
      </c>
      <c r="Q104">
        <v>0.4</v>
      </c>
    </row>
    <row r="105" spans="15:21" x14ac:dyDescent="0.25">
      <c r="O105">
        <v>79.900000000000006</v>
      </c>
      <c r="P105">
        <v>2.2999999999999998</v>
      </c>
      <c r="Q105">
        <v>0.4</v>
      </c>
    </row>
    <row r="106" spans="15:21" x14ac:dyDescent="0.25">
      <c r="O106">
        <v>79.599999999999994</v>
      </c>
      <c r="P106">
        <v>3.4</v>
      </c>
      <c r="Q106">
        <v>0.4</v>
      </c>
    </row>
    <row r="107" spans="15:21" x14ac:dyDescent="0.25">
      <c r="O107">
        <v>81</v>
      </c>
      <c r="P107">
        <v>3</v>
      </c>
      <c r="Q107">
        <v>0.4</v>
      </c>
    </row>
    <row r="108" spans="15:21" x14ac:dyDescent="0.25">
      <c r="O108">
        <v>81</v>
      </c>
      <c r="P108">
        <v>3.3</v>
      </c>
      <c r="Q108">
        <v>0.4</v>
      </c>
    </row>
    <row r="109" spans="15:21" x14ac:dyDescent="0.25">
      <c r="O109">
        <v>81.900000000000006</v>
      </c>
      <c r="P109">
        <v>2.4</v>
      </c>
      <c r="Q109">
        <v>0.4</v>
      </c>
    </row>
    <row r="110" spans="15:21" x14ac:dyDescent="0.25">
      <c r="O110">
        <v>81.900000000000006</v>
      </c>
      <c r="P110">
        <v>2.5</v>
      </c>
      <c r="Q110">
        <v>0.3</v>
      </c>
    </row>
    <row r="111" spans="15:21" x14ac:dyDescent="0.25">
      <c r="O111">
        <v>82.6</v>
      </c>
      <c r="P111">
        <v>2.8</v>
      </c>
      <c r="Q111">
        <v>0.5</v>
      </c>
    </row>
    <row r="112" spans="15:21" x14ac:dyDescent="0.25">
      <c r="O112">
        <v>84.2</v>
      </c>
      <c r="P112">
        <v>2.4500000000000002</v>
      </c>
      <c r="Q112">
        <v>0.3</v>
      </c>
    </row>
    <row r="113" spans="15:17" x14ac:dyDescent="0.25">
      <c r="O113">
        <v>84.2</v>
      </c>
      <c r="P113">
        <v>2.35</v>
      </c>
      <c r="Q113">
        <v>0.4</v>
      </c>
    </row>
    <row r="114" spans="15:17" x14ac:dyDescent="0.25">
      <c r="O114">
        <v>84.5</v>
      </c>
      <c r="P114">
        <v>1.7</v>
      </c>
      <c r="Q114">
        <v>0.2</v>
      </c>
    </row>
    <row r="115" spans="15:17" x14ac:dyDescent="0.25">
      <c r="O115">
        <v>85.7</v>
      </c>
      <c r="P115">
        <v>2</v>
      </c>
      <c r="Q115">
        <v>0.3</v>
      </c>
    </row>
    <row r="116" spans="15:17" x14ac:dyDescent="0.25">
      <c r="O116">
        <v>84.9</v>
      </c>
      <c r="P116">
        <v>2.15</v>
      </c>
      <c r="Q116">
        <v>0.3</v>
      </c>
    </row>
    <row r="117" spans="15:17" x14ac:dyDescent="0.25">
      <c r="O117">
        <v>86.6</v>
      </c>
      <c r="P117">
        <v>1.9</v>
      </c>
      <c r="Q117">
        <v>0.3</v>
      </c>
    </row>
    <row r="118" spans="15:17" x14ac:dyDescent="0.25">
      <c r="O118">
        <v>86.2</v>
      </c>
      <c r="P118">
        <v>1.6</v>
      </c>
      <c r="Q118">
        <v>0.2</v>
      </c>
    </row>
    <row r="119" spans="15:17" x14ac:dyDescent="0.25">
      <c r="O119">
        <v>86.9</v>
      </c>
      <c r="P119">
        <v>1.7</v>
      </c>
      <c r="Q119">
        <v>0.2</v>
      </c>
    </row>
    <row r="120" spans="15:17" x14ac:dyDescent="0.25">
      <c r="O120">
        <v>88.4</v>
      </c>
      <c r="P120">
        <v>0.9</v>
      </c>
      <c r="Q120">
        <v>0.2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40"/>
  <sheetViews>
    <sheetView topLeftCell="A11" workbookViewId="0">
      <selection sqref="A1:D38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6</v>
      </c>
    </row>
    <row r="2" spans="1:4" x14ac:dyDescent="0.25">
      <c r="A2">
        <v>6.7</v>
      </c>
      <c r="D2" t="s">
        <v>4</v>
      </c>
    </row>
    <row r="3" spans="1:4" x14ac:dyDescent="0.25">
      <c r="A3">
        <v>12</v>
      </c>
      <c r="D3" t="s">
        <v>4</v>
      </c>
    </row>
    <row r="4" spans="1:4" x14ac:dyDescent="0.25">
      <c r="A4">
        <v>18.2</v>
      </c>
      <c r="D4" t="s">
        <v>4</v>
      </c>
    </row>
    <row r="5" spans="1:4" x14ac:dyDescent="0.25">
      <c r="A5">
        <v>19.899999999999999</v>
      </c>
      <c r="D5" t="s">
        <v>4</v>
      </c>
    </row>
    <row r="6" spans="1:4" x14ac:dyDescent="0.25">
      <c r="A6">
        <v>23</v>
      </c>
      <c r="B6">
        <v>6.1</v>
      </c>
      <c r="C6">
        <v>0.5</v>
      </c>
      <c r="D6" t="s">
        <v>3</v>
      </c>
    </row>
    <row r="7" spans="1:4" x14ac:dyDescent="0.25">
      <c r="A7">
        <v>24.4</v>
      </c>
      <c r="D7" t="s">
        <v>4</v>
      </c>
    </row>
    <row r="8" spans="1:4" x14ac:dyDescent="0.25">
      <c r="A8">
        <v>25</v>
      </c>
      <c r="D8" t="s">
        <v>4</v>
      </c>
    </row>
    <row r="9" spans="1:4" x14ac:dyDescent="0.25">
      <c r="A9">
        <v>27</v>
      </c>
      <c r="B9">
        <v>6.5</v>
      </c>
      <c r="C9">
        <v>0.7</v>
      </c>
      <c r="D9" t="s">
        <v>3</v>
      </c>
    </row>
    <row r="10" spans="1:4" x14ac:dyDescent="0.25">
      <c r="A10">
        <v>28.9</v>
      </c>
      <c r="B10">
        <v>7.8</v>
      </c>
      <c r="C10">
        <v>0.7</v>
      </c>
      <c r="D10" t="s">
        <v>3</v>
      </c>
    </row>
    <row r="11" spans="1:4" x14ac:dyDescent="0.25">
      <c r="A11">
        <v>30</v>
      </c>
      <c r="D11" t="s">
        <v>4</v>
      </c>
    </row>
    <row r="12" spans="1:4" x14ac:dyDescent="0.25">
      <c r="A12">
        <v>31.8</v>
      </c>
      <c r="B12">
        <v>8.9</v>
      </c>
      <c r="C12">
        <v>0.8</v>
      </c>
    </row>
    <row r="13" spans="1:4" x14ac:dyDescent="0.25">
      <c r="A13">
        <v>33.1</v>
      </c>
      <c r="B13">
        <v>8</v>
      </c>
      <c r="C13">
        <v>0.7</v>
      </c>
    </row>
    <row r="14" spans="1:4" x14ac:dyDescent="0.25">
      <c r="A14">
        <v>33.799999999999997</v>
      </c>
      <c r="B14">
        <v>9.1</v>
      </c>
      <c r="C14">
        <v>0.6</v>
      </c>
    </row>
    <row r="15" spans="1:4" x14ac:dyDescent="0.25">
      <c r="A15">
        <v>36.4</v>
      </c>
      <c r="B15">
        <v>7.5</v>
      </c>
      <c r="C15">
        <v>0.6</v>
      </c>
    </row>
    <row r="16" spans="1:4" x14ac:dyDescent="0.25">
      <c r="A16">
        <v>37.200000000000003</v>
      </c>
      <c r="B16">
        <v>8</v>
      </c>
      <c r="C16">
        <v>0.7</v>
      </c>
    </row>
    <row r="17" spans="1:4" x14ac:dyDescent="0.25">
      <c r="A17">
        <v>38.6</v>
      </c>
      <c r="B17">
        <v>7.6</v>
      </c>
      <c r="C17">
        <v>0.8</v>
      </c>
    </row>
    <row r="18" spans="1:4" x14ac:dyDescent="0.25">
      <c r="A18">
        <v>39.4</v>
      </c>
      <c r="B18">
        <v>6.5</v>
      </c>
      <c r="C18">
        <v>0.7</v>
      </c>
    </row>
    <row r="19" spans="1:4" x14ac:dyDescent="0.25">
      <c r="A19">
        <v>41</v>
      </c>
      <c r="B19">
        <v>7.6</v>
      </c>
      <c r="C19">
        <v>0.7</v>
      </c>
    </row>
    <row r="20" spans="1:4" x14ac:dyDescent="0.25">
      <c r="A20">
        <v>42</v>
      </c>
      <c r="B20">
        <v>6.8</v>
      </c>
      <c r="C20">
        <v>0.6</v>
      </c>
    </row>
    <row r="21" spans="1:4" x14ac:dyDescent="0.25">
      <c r="A21">
        <v>42.8</v>
      </c>
      <c r="B21">
        <v>7.1</v>
      </c>
      <c r="C21">
        <v>0.6</v>
      </c>
    </row>
    <row r="22" spans="1:4" x14ac:dyDescent="0.25">
      <c r="A22">
        <v>43.9</v>
      </c>
      <c r="B22">
        <v>6.7</v>
      </c>
      <c r="C22">
        <v>0.7</v>
      </c>
    </row>
    <row r="23" spans="1:4" x14ac:dyDescent="0.25">
      <c r="A23">
        <v>46.5</v>
      </c>
      <c r="B23">
        <v>7.1</v>
      </c>
      <c r="C23">
        <v>0.7</v>
      </c>
      <c r="D23">
        <f>3.14*B23*C23/4</f>
        <v>3.9014499999999996</v>
      </c>
    </row>
    <row r="24" spans="1:4" x14ac:dyDescent="0.25">
      <c r="A24">
        <v>47.5</v>
      </c>
      <c r="B24">
        <v>6.5</v>
      </c>
      <c r="C24">
        <v>0.9</v>
      </c>
      <c r="D24">
        <f t="shared" ref="D24:D38" si="0">3.14*B24*C24/4</f>
        <v>4.5922499999999999</v>
      </c>
    </row>
    <row r="25" spans="1:4" x14ac:dyDescent="0.25">
      <c r="A25">
        <v>48.2</v>
      </c>
      <c r="B25">
        <v>6.9</v>
      </c>
      <c r="C25">
        <v>0.8</v>
      </c>
      <c r="D25">
        <f t="shared" si="0"/>
        <v>4.3332000000000006</v>
      </c>
    </row>
    <row r="26" spans="1:4" x14ac:dyDescent="0.25">
      <c r="A26">
        <v>49.2</v>
      </c>
      <c r="B26">
        <v>5.9</v>
      </c>
      <c r="C26">
        <v>0.6</v>
      </c>
      <c r="D26">
        <f t="shared" si="0"/>
        <v>2.7789000000000006</v>
      </c>
    </row>
    <row r="27" spans="1:4" x14ac:dyDescent="0.25">
      <c r="A27">
        <v>49.9</v>
      </c>
      <c r="B27">
        <v>6.1</v>
      </c>
      <c r="C27">
        <v>0.65</v>
      </c>
      <c r="D27">
        <f t="shared" si="0"/>
        <v>3.1125250000000002</v>
      </c>
    </row>
    <row r="28" spans="1:4" x14ac:dyDescent="0.25">
      <c r="A28">
        <v>50.5</v>
      </c>
      <c r="B28">
        <v>5.2</v>
      </c>
      <c r="C28">
        <v>0.8</v>
      </c>
      <c r="D28">
        <f t="shared" si="0"/>
        <v>3.2656000000000009</v>
      </c>
    </row>
    <row r="29" spans="1:4" x14ac:dyDescent="0.25">
      <c r="A29">
        <v>51.5</v>
      </c>
      <c r="B29">
        <v>6.7</v>
      </c>
      <c r="C29">
        <v>0.8</v>
      </c>
      <c r="D29">
        <f t="shared" si="0"/>
        <v>4.2076000000000002</v>
      </c>
    </row>
    <row r="30" spans="1:4" x14ac:dyDescent="0.25">
      <c r="A30">
        <v>52.4</v>
      </c>
      <c r="B30">
        <v>5.7</v>
      </c>
      <c r="C30">
        <v>0.8</v>
      </c>
      <c r="D30">
        <f t="shared" si="0"/>
        <v>3.5796000000000001</v>
      </c>
    </row>
    <row r="31" spans="1:4" x14ac:dyDescent="0.25">
      <c r="A31">
        <v>53.2</v>
      </c>
      <c r="B31">
        <v>6.4</v>
      </c>
      <c r="C31">
        <v>0.8</v>
      </c>
      <c r="D31">
        <f t="shared" si="0"/>
        <v>4.0192000000000005</v>
      </c>
    </row>
    <row r="32" spans="1:4" x14ac:dyDescent="0.25">
      <c r="A32">
        <v>53.6</v>
      </c>
      <c r="B32">
        <v>4.2</v>
      </c>
      <c r="C32">
        <v>0.65</v>
      </c>
      <c r="D32">
        <f t="shared" si="0"/>
        <v>2.1430500000000001</v>
      </c>
    </row>
    <row r="33" spans="1:4" x14ac:dyDescent="0.25">
      <c r="A33">
        <v>54.2</v>
      </c>
      <c r="B33">
        <v>5.7</v>
      </c>
      <c r="C33">
        <v>0.6</v>
      </c>
      <c r="D33">
        <f t="shared" si="0"/>
        <v>2.6846999999999999</v>
      </c>
    </row>
    <row r="34" spans="1:4" x14ac:dyDescent="0.25">
      <c r="A34">
        <f>54.2+0.5</f>
        <v>54.7</v>
      </c>
      <c r="B34">
        <v>5</v>
      </c>
      <c r="C34">
        <v>0.6</v>
      </c>
      <c r="D34">
        <f t="shared" si="0"/>
        <v>2.355</v>
      </c>
    </row>
    <row r="35" spans="1:4" x14ac:dyDescent="0.25">
      <c r="A35">
        <f>54.2+0.8</f>
        <v>55</v>
      </c>
      <c r="B35">
        <v>1.6</v>
      </c>
      <c r="C35">
        <v>0.4</v>
      </c>
      <c r="D35">
        <f t="shared" si="0"/>
        <v>0.50240000000000007</v>
      </c>
    </row>
    <row r="36" spans="1:4" x14ac:dyDescent="0.25">
      <c r="A36">
        <f>54.2+1.2</f>
        <v>55.400000000000006</v>
      </c>
      <c r="B36">
        <v>4.4000000000000004</v>
      </c>
      <c r="C36">
        <v>0.6</v>
      </c>
      <c r="D36">
        <f t="shared" si="0"/>
        <v>2.0724000000000005</v>
      </c>
    </row>
    <row r="37" spans="1:4" x14ac:dyDescent="0.25">
      <c r="A37">
        <f>54.2+1.4</f>
        <v>55.6</v>
      </c>
      <c r="B37">
        <v>3.2</v>
      </c>
      <c r="C37">
        <v>0.3</v>
      </c>
      <c r="D37">
        <f t="shared" si="0"/>
        <v>0.75360000000000016</v>
      </c>
    </row>
    <row r="38" spans="1:4" x14ac:dyDescent="0.25">
      <c r="A38">
        <f>54.2+1.4</f>
        <v>55.6</v>
      </c>
      <c r="B38">
        <v>2.2000000000000002</v>
      </c>
      <c r="C38">
        <v>0.4</v>
      </c>
      <c r="D38">
        <f t="shared" si="0"/>
        <v>0.69080000000000019</v>
      </c>
    </row>
    <row r="40" spans="1:4" x14ac:dyDescent="0.25">
      <c r="C40" t="s">
        <v>81</v>
      </c>
      <c r="D40">
        <f>SUM(D23:D38)/(55.6-46.5)</f>
        <v>4.9442060439560436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84"/>
  <sheetViews>
    <sheetView topLeftCell="A55" workbookViewId="0">
      <selection sqref="A1:D82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6</v>
      </c>
      <c r="E1" t="s">
        <v>8</v>
      </c>
    </row>
    <row r="2" spans="1:5" x14ac:dyDescent="0.25">
      <c r="A2">
        <v>1.4</v>
      </c>
      <c r="D2" t="s">
        <v>4</v>
      </c>
    </row>
    <row r="3" spans="1:5" x14ac:dyDescent="0.25">
      <c r="A3">
        <v>3.5</v>
      </c>
      <c r="D3" t="s">
        <v>3</v>
      </c>
    </row>
    <row r="4" spans="1:5" x14ac:dyDescent="0.25">
      <c r="A4">
        <v>6</v>
      </c>
      <c r="D4" t="s">
        <v>4</v>
      </c>
    </row>
    <row r="5" spans="1:5" x14ac:dyDescent="0.25">
      <c r="A5">
        <v>7.7</v>
      </c>
      <c r="D5" t="s">
        <v>4</v>
      </c>
    </row>
    <row r="6" spans="1:5" x14ac:dyDescent="0.25">
      <c r="A6">
        <v>9.9</v>
      </c>
      <c r="D6" t="s">
        <v>4</v>
      </c>
    </row>
    <row r="7" spans="1:5" x14ac:dyDescent="0.25">
      <c r="A7">
        <v>11.2</v>
      </c>
      <c r="B7">
        <v>6.9</v>
      </c>
      <c r="C7">
        <v>1</v>
      </c>
      <c r="D7" t="s">
        <v>17</v>
      </c>
    </row>
    <row r="8" spans="1:5" x14ac:dyDescent="0.25">
      <c r="A8">
        <v>12.7</v>
      </c>
      <c r="B8">
        <v>3.3</v>
      </c>
      <c r="C8">
        <v>0.75</v>
      </c>
      <c r="D8" t="s">
        <v>3</v>
      </c>
    </row>
    <row r="9" spans="1:5" x14ac:dyDescent="0.25">
      <c r="A9">
        <v>14.4</v>
      </c>
      <c r="B9">
        <v>9.4</v>
      </c>
      <c r="C9">
        <v>1.05</v>
      </c>
      <c r="D9" t="s">
        <v>3</v>
      </c>
    </row>
    <row r="10" spans="1:5" x14ac:dyDescent="0.25">
      <c r="A10">
        <v>17.399999999999999</v>
      </c>
      <c r="B10">
        <v>2.5499999999999998</v>
      </c>
      <c r="C10">
        <v>0.7</v>
      </c>
      <c r="D10" t="s">
        <v>17</v>
      </c>
    </row>
    <row r="11" spans="1:5" x14ac:dyDescent="0.25">
      <c r="A11">
        <v>19.2</v>
      </c>
      <c r="B11">
        <v>2.7</v>
      </c>
      <c r="C11">
        <v>0.8</v>
      </c>
      <c r="D11" t="s">
        <v>17</v>
      </c>
    </row>
    <row r="12" spans="1:5" x14ac:dyDescent="0.25">
      <c r="A12">
        <v>21</v>
      </c>
      <c r="B12">
        <v>6.6</v>
      </c>
      <c r="C12">
        <v>1</v>
      </c>
      <c r="D12" t="s">
        <v>3</v>
      </c>
    </row>
    <row r="13" spans="1:5" x14ac:dyDescent="0.25">
      <c r="A13">
        <v>21.9</v>
      </c>
      <c r="B13">
        <v>6.7</v>
      </c>
      <c r="C13">
        <v>1</v>
      </c>
      <c r="D13" t="s">
        <v>17</v>
      </c>
    </row>
    <row r="14" spans="1:5" x14ac:dyDescent="0.25">
      <c r="A14">
        <v>23.1</v>
      </c>
      <c r="B14">
        <v>1.5</v>
      </c>
      <c r="C14">
        <v>0.3</v>
      </c>
      <c r="D14" t="s">
        <v>17</v>
      </c>
    </row>
    <row r="15" spans="1:5" x14ac:dyDescent="0.25">
      <c r="A15">
        <v>25.9</v>
      </c>
      <c r="B15">
        <v>5.7</v>
      </c>
      <c r="C15">
        <v>0.55000000000000004</v>
      </c>
      <c r="D15" t="s">
        <v>18</v>
      </c>
    </row>
    <row r="16" spans="1:5" x14ac:dyDescent="0.25">
      <c r="A16">
        <v>26.5</v>
      </c>
      <c r="B16">
        <v>5.5</v>
      </c>
      <c r="C16">
        <v>0.75</v>
      </c>
      <c r="D16" t="s">
        <v>18</v>
      </c>
    </row>
    <row r="17" spans="1:4" x14ac:dyDescent="0.25">
      <c r="A17">
        <v>28.4</v>
      </c>
      <c r="D17" t="s">
        <v>4</v>
      </c>
    </row>
    <row r="18" spans="1:4" x14ac:dyDescent="0.25">
      <c r="A18">
        <v>29.9</v>
      </c>
      <c r="D18" t="s">
        <v>4</v>
      </c>
    </row>
    <row r="19" spans="1:4" x14ac:dyDescent="0.25">
      <c r="A19">
        <v>30.8</v>
      </c>
      <c r="B19">
        <v>8.6999999999999993</v>
      </c>
      <c r="C19">
        <v>1.6</v>
      </c>
    </row>
    <row r="20" spans="1:4" x14ac:dyDescent="0.25">
      <c r="A20">
        <v>32.799999999999997</v>
      </c>
      <c r="B20">
        <v>6.45</v>
      </c>
      <c r="C20">
        <v>1</v>
      </c>
      <c r="D20" t="s">
        <v>3</v>
      </c>
    </row>
    <row r="21" spans="1:4" x14ac:dyDescent="0.25">
      <c r="A21">
        <v>33.700000000000003</v>
      </c>
      <c r="B21">
        <v>10.8</v>
      </c>
      <c r="C21">
        <v>1.3</v>
      </c>
    </row>
    <row r="22" spans="1:4" x14ac:dyDescent="0.25">
      <c r="A22">
        <v>35.299999999999997</v>
      </c>
      <c r="D22" t="s">
        <v>4</v>
      </c>
    </row>
    <row r="23" spans="1:4" x14ac:dyDescent="0.25">
      <c r="A23">
        <v>36.700000000000003</v>
      </c>
      <c r="B23">
        <v>9.9</v>
      </c>
      <c r="C23">
        <v>0.95</v>
      </c>
    </row>
    <row r="24" spans="1:4" x14ac:dyDescent="0.25">
      <c r="A24">
        <v>38.1</v>
      </c>
      <c r="B24">
        <v>10.3</v>
      </c>
      <c r="C24">
        <v>0.8</v>
      </c>
    </row>
    <row r="25" spans="1:4" x14ac:dyDescent="0.25">
      <c r="A25">
        <v>41.1</v>
      </c>
      <c r="B25">
        <v>9.3000000000000007</v>
      </c>
      <c r="C25">
        <v>1.1000000000000001</v>
      </c>
    </row>
    <row r="26" spans="1:4" x14ac:dyDescent="0.25">
      <c r="A26">
        <v>42.1</v>
      </c>
      <c r="B26">
        <v>9.6</v>
      </c>
      <c r="C26">
        <v>1.05</v>
      </c>
    </row>
    <row r="27" spans="1:4" x14ac:dyDescent="0.25">
      <c r="A27">
        <v>43.3</v>
      </c>
      <c r="B27">
        <v>9.1999999999999993</v>
      </c>
      <c r="C27">
        <v>0.9</v>
      </c>
    </row>
    <row r="28" spans="1:4" x14ac:dyDescent="0.25">
      <c r="A28">
        <v>45</v>
      </c>
      <c r="B28">
        <v>8.8000000000000007</v>
      </c>
      <c r="C28">
        <v>0.95</v>
      </c>
    </row>
    <row r="29" spans="1:4" x14ac:dyDescent="0.25">
      <c r="A29">
        <v>46.2</v>
      </c>
      <c r="B29">
        <v>9.3000000000000007</v>
      </c>
      <c r="C29">
        <v>0.9</v>
      </c>
    </row>
    <row r="30" spans="1:4" x14ac:dyDescent="0.25">
      <c r="A30">
        <v>48.9</v>
      </c>
      <c r="B30">
        <v>9.5</v>
      </c>
      <c r="C30">
        <v>0.6</v>
      </c>
    </row>
    <row r="31" spans="1:4" x14ac:dyDescent="0.25">
      <c r="A31">
        <v>50.1</v>
      </c>
      <c r="B31">
        <v>9.9</v>
      </c>
      <c r="C31">
        <v>0.7</v>
      </c>
    </row>
    <row r="32" spans="1:4" x14ac:dyDescent="0.25">
      <c r="A32">
        <v>51.2</v>
      </c>
      <c r="B32">
        <v>9.8000000000000007</v>
      </c>
      <c r="C32">
        <v>0.6</v>
      </c>
    </row>
    <row r="33" spans="1:3" x14ac:dyDescent="0.25">
      <c r="A33">
        <v>52.7</v>
      </c>
      <c r="B33">
        <v>9.4</v>
      </c>
      <c r="C33">
        <v>0.7</v>
      </c>
    </row>
    <row r="34" spans="1:3" x14ac:dyDescent="0.25">
      <c r="A34">
        <v>53.6</v>
      </c>
      <c r="B34">
        <v>9.6</v>
      </c>
      <c r="C34">
        <v>1.1000000000000001</v>
      </c>
    </row>
    <row r="35" spans="1:3" x14ac:dyDescent="0.25">
      <c r="A35">
        <v>54.8</v>
      </c>
      <c r="B35">
        <v>9.4</v>
      </c>
      <c r="C35">
        <v>1</v>
      </c>
    </row>
    <row r="36" spans="1:3" x14ac:dyDescent="0.25">
      <c r="A36">
        <v>55.8</v>
      </c>
      <c r="B36">
        <v>9.1</v>
      </c>
      <c r="C36">
        <v>0.9</v>
      </c>
    </row>
    <row r="37" spans="1:3" x14ac:dyDescent="0.25">
      <c r="A37">
        <v>56.9</v>
      </c>
      <c r="B37">
        <v>9.4</v>
      </c>
      <c r="C37">
        <v>1</v>
      </c>
    </row>
    <row r="38" spans="1:3" x14ac:dyDescent="0.25">
      <c r="A38">
        <v>57.7</v>
      </c>
      <c r="B38">
        <v>8.5</v>
      </c>
      <c r="C38">
        <v>0.6</v>
      </c>
    </row>
    <row r="39" spans="1:3" x14ac:dyDescent="0.25">
      <c r="A39">
        <v>58.7</v>
      </c>
      <c r="B39">
        <v>8.3000000000000007</v>
      </c>
      <c r="C39">
        <v>0.7</v>
      </c>
    </row>
    <row r="40" spans="1:3" x14ac:dyDescent="0.25">
      <c r="A40">
        <v>59.5</v>
      </c>
      <c r="B40">
        <v>5.5</v>
      </c>
      <c r="C40">
        <v>0.6</v>
      </c>
    </row>
    <row r="41" spans="1:3" x14ac:dyDescent="0.25">
      <c r="A41">
        <v>60.2</v>
      </c>
      <c r="B41">
        <v>7</v>
      </c>
      <c r="C41">
        <v>0.75</v>
      </c>
    </row>
    <row r="42" spans="1:3" x14ac:dyDescent="0.25">
      <c r="A42">
        <v>61.1</v>
      </c>
      <c r="B42">
        <v>6.2</v>
      </c>
      <c r="C42">
        <v>0.8</v>
      </c>
    </row>
    <row r="43" spans="1:3" x14ac:dyDescent="0.25">
      <c r="A43">
        <v>62.2</v>
      </c>
      <c r="B43">
        <v>5.7</v>
      </c>
      <c r="C43">
        <v>0.8</v>
      </c>
    </row>
    <row r="44" spans="1:3" x14ac:dyDescent="0.25">
      <c r="A44">
        <v>62.4</v>
      </c>
      <c r="B44">
        <v>5.7</v>
      </c>
      <c r="C44">
        <v>0.8</v>
      </c>
    </row>
    <row r="45" spans="1:3" x14ac:dyDescent="0.25">
      <c r="A45">
        <v>63.5</v>
      </c>
      <c r="B45">
        <v>7.3</v>
      </c>
      <c r="C45">
        <v>0.8</v>
      </c>
    </row>
    <row r="46" spans="1:3" x14ac:dyDescent="0.25">
      <c r="A46">
        <v>64.099999999999994</v>
      </c>
      <c r="B46">
        <v>7.6</v>
      </c>
      <c r="C46">
        <v>0.7</v>
      </c>
    </row>
    <row r="47" spans="1:3" x14ac:dyDescent="0.25">
      <c r="A47">
        <v>64.8</v>
      </c>
      <c r="B47">
        <v>7.3</v>
      </c>
      <c r="C47">
        <v>1</v>
      </c>
    </row>
    <row r="48" spans="1:3" x14ac:dyDescent="0.25">
      <c r="A48">
        <v>65.7</v>
      </c>
      <c r="B48">
        <v>7.35</v>
      </c>
      <c r="C48">
        <v>0.8</v>
      </c>
    </row>
    <row r="49" spans="1:4" x14ac:dyDescent="0.25">
      <c r="A49">
        <v>66.099999999999994</v>
      </c>
      <c r="B49">
        <v>7.9</v>
      </c>
      <c r="C49">
        <v>0.8</v>
      </c>
    </row>
    <row r="50" spans="1:4" x14ac:dyDescent="0.25">
      <c r="A50">
        <v>66.8</v>
      </c>
      <c r="B50">
        <v>7.3</v>
      </c>
      <c r="C50">
        <v>0.9</v>
      </c>
    </row>
    <row r="51" spans="1:4" x14ac:dyDescent="0.25">
      <c r="A51">
        <v>68</v>
      </c>
      <c r="B51">
        <v>7.3</v>
      </c>
      <c r="C51">
        <v>0.6</v>
      </c>
    </row>
    <row r="52" spans="1:4" x14ac:dyDescent="0.25">
      <c r="A52">
        <v>68.349999999999994</v>
      </c>
      <c r="B52">
        <v>7</v>
      </c>
      <c r="C52">
        <v>0.8</v>
      </c>
    </row>
    <row r="53" spans="1:4" x14ac:dyDescent="0.25">
      <c r="A53">
        <v>69.2</v>
      </c>
      <c r="B53">
        <v>6.1</v>
      </c>
      <c r="C53">
        <v>0.5</v>
      </c>
    </row>
    <row r="54" spans="1:4" x14ac:dyDescent="0.25">
      <c r="A54">
        <v>69.7</v>
      </c>
      <c r="B54">
        <v>6</v>
      </c>
      <c r="C54">
        <v>0.65</v>
      </c>
    </row>
    <row r="55" spans="1:4" x14ac:dyDescent="0.25">
      <c r="A55">
        <v>70.2</v>
      </c>
      <c r="B55">
        <v>5.7</v>
      </c>
      <c r="C55">
        <v>0.6</v>
      </c>
    </row>
    <row r="56" spans="1:4" x14ac:dyDescent="0.25">
      <c r="A56">
        <v>71.099999999999994</v>
      </c>
      <c r="B56">
        <v>5.9</v>
      </c>
      <c r="C56">
        <v>0.6</v>
      </c>
      <c r="D56">
        <f>3.14*B56*C56/4</f>
        <v>2.7789000000000006</v>
      </c>
    </row>
    <row r="57" spans="1:4" x14ac:dyDescent="0.25">
      <c r="A57">
        <v>71.400000000000006</v>
      </c>
      <c r="B57">
        <v>5.9</v>
      </c>
      <c r="C57">
        <v>0.75</v>
      </c>
      <c r="D57">
        <f t="shared" ref="D57:D82" si="0">3.14*B57*C57/4</f>
        <v>3.4736250000000006</v>
      </c>
    </row>
    <row r="58" spans="1:4" x14ac:dyDescent="0.25">
      <c r="A58">
        <v>72.099999999999994</v>
      </c>
      <c r="B58">
        <v>6.2</v>
      </c>
      <c r="C58">
        <v>0.6</v>
      </c>
      <c r="D58">
        <f t="shared" si="0"/>
        <v>2.9201999999999999</v>
      </c>
    </row>
    <row r="59" spans="1:4" x14ac:dyDescent="0.25">
      <c r="A59">
        <v>72.8</v>
      </c>
      <c r="B59">
        <v>5.2</v>
      </c>
      <c r="C59">
        <v>0.6</v>
      </c>
      <c r="D59">
        <f t="shared" si="0"/>
        <v>2.4492000000000003</v>
      </c>
    </row>
    <row r="60" spans="1:4" x14ac:dyDescent="0.25">
      <c r="A60">
        <v>73.5</v>
      </c>
      <c r="B60">
        <v>5.8</v>
      </c>
      <c r="C60">
        <v>0.65</v>
      </c>
      <c r="D60">
        <f t="shared" si="0"/>
        <v>2.9594499999999999</v>
      </c>
    </row>
    <row r="61" spans="1:4" x14ac:dyDescent="0.25">
      <c r="A61">
        <v>74.2</v>
      </c>
      <c r="B61">
        <v>5.65</v>
      </c>
      <c r="C61">
        <v>0.6</v>
      </c>
      <c r="D61">
        <f t="shared" si="0"/>
        <v>2.6611500000000006</v>
      </c>
    </row>
    <row r="62" spans="1:4" x14ac:dyDescent="0.25">
      <c r="A62">
        <v>74.5</v>
      </c>
      <c r="B62">
        <v>5.5</v>
      </c>
      <c r="C62">
        <v>0.6</v>
      </c>
      <c r="D62">
        <f t="shared" si="0"/>
        <v>2.5905</v>
      </c>
    </row>
    <row r="63" spans="1:4" x14ac:dyDescent="0.25">
      <c r="A63">
        <v>75.2</v>
      </c>
      <c r="B63">
        <v>5.7</v>
      </c>
      <c r="C63">
        <v>0.6</v>
      </c>
      <c r="D63">
        <f t="shared" si="0"/>
        <v>2.6846999999999999</v>
      </c>
    </row>
    <row r="64" spans="1:4" x14ac:dyDescent="0.25">
      <c r="A64">
        <v>75.900000000000006</v>
      </c>
      <c r="B64">
        <v>4.5999999999999996</v>
      </c>
      <c r="C64">
        <v>0.6</v>
      </c>
      <c r="D64">
        <f t="shared" si="0"/>
        <v>2.1665999999999999</v>
      </c>
    </row>
    <row r="65" spans="1:4" x14ac:dyDescent="0.25">
      <c r="A65">
        <v>76.3</v>
      </c>
      <c r="B65">
        <v>4.25</v>
      </c>
      <c r="C65">
        <v>0.45</v>
      </c>
      <c r="D65">
        <f t="shared" si="0"/>
        <v>1.5013125</v>
      </c>
    </row>
    <row r="66" spans="1:4" x14ac:dyDescent="0.25">
      <c r="A66">
        <v>76.5</v>
      </c>
      <c r="B66">
        <v>4.9000000000000004</v>
      </c>
      <c r="C66">
        <v>0.55000000000000004</v>
      </c>
      <c r="D66">
        <f t="shared" si="0"/>
        <v>2.1155750000000002</v>
      </c>
    </row>
    <row r="67" spans="1:4" x14ac:dyDescent="0.25">
      <c r="A67">
        <v>77.2</v>
      </c>
      <c r="B67">
        <v>4.0999999999999996</v>
      </c>
      <c r="C67">
        <v>0.55000000000000004</v>
      </c>
      <c r="D67">
        <f t="shared" si="0"/>
        <v>1.7701750000000001</v>
      </c>
    </row>
    <row r="68" spans="1:4" x14ac:dyDescent="0.25">
      <c r="A68">
        <v>77.5</v>
      </c>
      <c r="B68">
        <v>3.8</v>
      </c>
      <c r="C68">
        <v>0.6</v>
      </c>
      <c r="D68">
        <f t="shared" si="0"/>
        <v>1.7898000000000001</v>
      </c>
    </row>
    <row r="69" spans="1:4" x14ac:dyDescent="0.25">
      <c r="A69" t="s">
        <v>19</v>
      </c>
      <c r="D69">
        <f t="shared" si="0"/>
        <v>0</v>
      </c>
    </row>
    <row r="70" spans="1:4" x14ac:dyDescent="0.25">
      <c r="A70">
        <v>78.099999999999994</v>
      </c>
      <c r="B70">
        <v>3.2</v>
      </c>
      <c r="C70">
        <v>0.3</v>
      </c>
      <c r="D70">
        <f t="shared" si="0"/>
        <v>0.75360000000000016</v>
      </c>
    </row>
    <row r="71" spans="1:4" x14ac:dyDescent="0.25">
      <c r="A71">
        <v>78.400000000000006</v>
      </c>
      <c r="B71">
        <v>2.75</v>
      </c>
      <c r="C71">
        <v>0.4</v>
      </c>
      <c r="D71">
        <f t="shared" si="0"/>
        <v>0.86350000000000005</v>
      </c>
    </row>
    <row r="72" spans="1:4" x14ac:dyDescent="0.25">
      <c r="A72">
        <v>78.900000000000006</v>
      </c>
      <c r="B72">
        <v>3</v>
      </c>
      <c r="C72">
        <v>0.45</v>
      </c>
      <c r="D72">
        <f t="shared" si="0"/>
        <v>1.05975</v>
      </c>
    </row>
    <row r="73" spans="1:4" x14ac:dyDescent="0.25">
      <c r="A73">
        <v>79</v>
      </c>
      <c r="B73">
        <v>2.6</v>
      </c>
      <c r="C73">
        <v>0.5</v>
      </c>
      <c r="D73">
        <f t="shared" si="0"/>
        <v>1.0205000000000002</v>
      </c>
    </row>
    <row r="74" spans="1:4" x14ac:dyDescent="0.25">
      <c r="A74">
        <v>79.3</v>
      </c>
      <c r="B74">
        <v>2.6</v>
      </c>
      <c r="C74">
        <v>0.5</v>
      </c>
      <c r="D74">
        <f t="shared" si="0"/>
        <v>1.0205000000000002</v>
      </c>
    </row>
    <row r="75" spans="1:4" x14ac:dyDescent="0.25">
      <c r="A75">
        <v>79.900000000000006</v>
      </c>
      <c r="B75">
        <v>2.9</v>
      </c>
      <c r="C75">
        <v>0.4</v>
      </c>
      <c r="D75">
        <f t="shared" si="0"/>
        <v>0.91060000000000008</v>
      </c>
    </row>
    <row r="76" spans="1:4" x14ac:dyDescent="0.25">
      <c r="A76">
        <v>80</v>
      </c>
      <c r="B76">
        <v>3</v>
      </c>
      <c r="C76">
        <v>0.4</v>
      </c>
      <c r="D76">
        <f t="shared" si="0"/>
        <v>0.94200000000000006</v>
      </c>
    </row>
    <row r="77" spans="1:4" x14ac:dyDescent="0.25">
      <c r="A77">
        <v>80.2</v>
      </c>
      <c r="B77">
        <v>2.6</v>
      </c>
      <c r="C77">
        <v>0.4</v>
      </c>
      <c r="D77">
        <f t="shared" si="0"/>
        <v>0.81640000000000024</v>
      </c>
    </row>
    <row r="78" spans="1:4" x14ac:dyDescent="0.25">
      <c r="A78">
        <v>80.400000000000006</v>
      </c>
      <c r="B78">
        <v>2.2000000000000002</v>
      </c>
      <c r="C78">
        <v>0.3</v>
      </c>
      <c r="D78">
        <f t="shared" si="0"/>
        <v>0.51810000000000012</v>
      </c>
    </row>
    <row r="79" spans="1:4" x14ac:dyDescent="0.25">
      <c r="A79">
        <v>80.7</v>
      </c>
      <c r="B79">
        <v>1.8</v>
      </c>
      <c r="C79">
        <v>0.3</v>
      </c>
      <c r="D79">
        <f t="shared" si="0"/>
        <v>0.4239</v>
      </c>
    </row>
    <row r="80" spans="1:4" x14ac:dyDescent="0.25">
      <c r="A80">
        <v>81.099999999999994</v>
      </c>
      <c r="B80">
        <v>1.1000000000000001</v>
      </c>
      <c r="C80">
        <v>0.2</v>
      </c>
      <c r="D80">
        <f t="shared" si="0"/>
        <v>0.17270000000000005</v>
      </c>
    </row>
    <row r="81" spans="1:4" x14ac:dyDescent="0.25">
      <c r="A81">
        <v>81.099999999999994</v>
      </c>
      <c r="B81">
        <v>1.6</v>
      </c>
      <c r="C81">
        <v>0.2</v>
      </c>
      <c r="D81">
        <f t="shared" si="0"/>
        <v>0.25120000000000003</v>
      </c>
    </row>
    <row r="82" spans="1:4" x14ac:dyDescent="0.25">
      <c r="A82">
        <v>80.599999999999994</v>
      </c>
      <c r="B82">
        <v>2</v>
      </c>
      <c r="C82">
        <v>0.2</v>
      </c>
      <c r="D82">
        <f t="shared" si="0"/>
        <v>0.31400000000000006</v>
      </c>
    </row>
    <row r="84" spans="1:4" x14ac:dyDescent="0.25">
      <c r="C84" t="s">
        <v>81</v>
      </c>
      <c r="D84">
        <f>SUM(D56:D82)/(80.6-71.1)</f>
        <v>4.3082039473684208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60"/>
  <sheetViews>
    <sheetView topLeftCell="A16" workbookViewId="0">
      <selection activeCell="L53" sqref="L53"/>
    </sheetView>
  </sheetViews>
  <sheetFormatPr defaultRowHeight="15" x14ac:dyDescent="0.25"/>
  <sheetData>
    <row r="1" spans="1:14" x14ac:dyDescent="0.25">
      <c r="A1" t="s">
        <v>21</v>
      </c>
      <c r="F1" t="s">
        <v>22</v>
      </c>
      <c r="K1" t="s">
        <v>23</v>
      </c>
    </row>
    <row r="2" spans="1:14" x14ac:dyDescent="0.25">
      <c r="A2" t="s">
        <v>0</v>
      </c>
      <c r="B2" t="s">
        <v>1</v>
      </c>
      <c r="C2" t="s">
        <v>2</v>
      </c>
      <c r="D2" t="s">
        <v>6</v>
      </c>
      <c r="F2" t="s">
        <v>0</v>
      </c>
      <c r="G2" t="s">
        <v>1</v>
      </c>
      <c r="H2" t="s">
        <v>2</v>
      </c>
      <c r="I2" t="s">
        <v>6</v>
      </c>
      <c r="K2" t="s">
        <v>0</v>
      </c>
      <c r="L2" t="s">
        <v>1</v>
      </c>
      <c r="M2" t="s">
        <v>2</v>
      </c>
      <c r="N2" t="s">
        <v>6</v>
      </c>
    </row>
    <row r="3" spans="1:14" x14ac:dyDescent="0.25">
      <c r="A3">
        <v>3.3</v>
      </c>
      <c r="D3" t="s">
        <v>4</v>
      </c>
      <c r="F3">
        <v>3.3</v>
      </c>
      <c r="I3" t="s">
        <v>4</v>
      </c>
      <c r="K3">
        <v>3.3</v>
      </c>
      <c r="N3" t="s">
        <v>4</v>
      </c>
    </row>
    <row r="4" spans="1:14" x14ac:dyDescent="0.25">
      <c r="A4">
        <v>5.6</v>
      </c>
      <c r="D4" t="s">
        <v>4</v>
      </c>
      <c r="F4">
        <v>5.6</v>
      </c>
      <c r="I4" t="s">
        <v>4</v>
      </c>
      <c r="K4">
        <v>5.6</v>
      </c>
      <c r="N4" t="s">
        <v>4</v>
      </c>
    </row>
    <row r="5" spans="1:14" x14ac:dyDescent="0.25">
      <c r="A5">
        <v>8</v>
      </c>
      <c r="D5" t="s">
        <v>4</v>
      </c>
      <c r="F5">
        <v>8</v>
      </c>
      <c r="I5" t="s">
        <v>4</v>
      </c>
      <c r="K5">
        <v>8</v>
      </c>
      <c r="N5" t="s">
        <v>4</v>
      </c>
    </row>
    <row r="6" spans="1:14" x14ac:dyDescent="0.25">
      <c r="A6">
        <v>10.3</v>
      </c>
      <c r="B6">
        <v>3.55</v>
      </c>
      <c r="C6" t="s">
        <v>20</v>
      </c>
      <c r="D6" t="s">
        <v>3</v>
      </c>
      <c r="F6">
        <v>10.3</v>
      </c>
      <c r="G6">
        <v>3.55</v>
      </c>
      <c r="H6" t="s">
        <v>20</v>
      </c>
      <c r="I6" t="s">
        <v>3</v>
      </c>
      <c r="K6">
        <v>10.3</v>
      </c>
      <c r="L6">
        <v>3.55</v>
      </c>
      <c r="M6" t="s">
        <v>20</v>
      </c>
      <c r="N6" t="s">
        <v>3</v>
      </c>
    </row>
    <row r="7" spans="1:14" x14ac:dyDescent="0.25">
      <c r="A7">
        <v>13.2</v>
      </c>
      <c r="B7">
        <v>1.7</v>
      </c>
      <c r="C7" t="s">
        <v>20</v>
      </c>
      <c r="D7" t="s">
        <v>3</v>
      </c>
      <c r="F7">
        <v>13.2</v>
      </c>
      <c r="G7">
        <v>1.7</v>
      </c>
      <c r="H7" t="s">
        <v>20</v>
      </c>
      <c r="I7" t="s">
        <v>3</v>
      </c>
      <c r="K7">
        <v>13.2</v>
      </c>
      <c r="L7">
        <v>1.7</v>
      </c>
      <c r="M7" t="s">
        <v>20</v>
      </c>
      <c r="N7" t="s">
        <v>3</v>
      </c>
    </row>
    <row r="8" spans="1:14" x14ac:dyDescent="0.25">
      <c r="A8">
        <v>15.4</v>
      </c>
      <c r="D8" t="s">
        <v>4</v>
      </c>
      <c r="F8">
        <v>15.4</v>
      </c>
      <c r="I8" t="s">
        <v>4</v>
      </c>
      <c r="K8">
        <v>15.4</v>
      </c>
      <c r="N8" t="s">
        <v>4</v>
      </c>
    </row>
    <row r="9" spans="1:14" x14ac:dyDescent="0.25">
      <c r="A9">
        <v>17.7</v>
      </c>
      <c r="B9">
        <v>1.7</v>
      </c>
      <c r="C9" t="s">
        <v>20</v>
      </c>
      <c r="D9" t="s">
        <v>3</v>
      </c>
      <c r="F9">
        <v>17.7</v>
      </c>
      <c r="G9">
        <v>1.7</v>
      </c>
      <c r="H9" t="s">
        <v>20</v>
      </c>
      <c r="I9" t="s">
        <v>3</v>
      </c>
      <c r="K9">
        <v>17.7</v>
      </c>
      <c r="L9">
        <v>1.7</v>
      </c>
      <c r="M9" t="s">
        <v>20</v>
      </c>
      <c r="N9" t="s">
        <v>3</v>
      </c>
    </row>
    <row r="10" spans="1:14" x14ac:dyDescent="0.25">
      <c r="A10">
        <v>20</v>
      </c>
      <c r="B10">
        <v>5.6</v>
      </c>
      <c r="C10">
        <v>0.8</v>
      </c>
      <c r="D10" t="s">
        <v>3</v>
      </c>
      <c r="F10">
        <v>20</v>
      </c>
      <c r="G10">
        <v>5.6</v>
      </c>
      <c r="H10">
        <v>0.8</v>
      </c>
      <c r="I10" t="s">
        <v>3</v>
      </c>
      <c r="K10">
        <v>20</v>
      </c>
      <c r="L10">
        <v>5.6</v>
      </c>
      <c r="M10">
        <v>0.8</v>
      </c>
      <c r="N10" t="s">
        <v>3</v>
      </c>
    </row>
    <row r="11" spans="1:14" x14ac:dyDescent="0.25">
      <c r="A11">
        <v>22.3</v>
      </c>
      <c r="D11" t="s">
        <v>4</v>
      </c>
      <c r="F11">
        <v>22.3</v>
      </c>
      <c r="I11" t="s">
        <v>4</v>
      </c>
      <c r="K11">
        <v>22.3</v>
      </c>
      <c r="N11" t="s">
        <v>4</v>
      </c>
    </row>
    <row r="12" spans="1:14" x14ac:dyDescent="0.25">
      <c r="A12">
        <v>22.4</v>
      </c>
      <c r="D12" t="s">
        <v>4</v>
      </c>
      <c r="F12">
        <v>22.4</v>
      </c>
      <c r="I12" t="s">
        <v>4</v>
      </c>
      <c r="K12">
        <v>22.4</v>
      </c>
      <c r="N12" t="s">
        <v>4</v>
      </c>
    </row>
    <row r="13" spans="1:14" x14ac:dyDescent="0.25">
      <c r="A13">
        <v>24.1</v>
      </c>
      <c r="D13" t="s">
        <v>4</v>
      </c>
      <c r="F13">
        <v>24.1</v>
      </c>
      <c r="I13" t="s">
        <v>4</v>
      </c>
      <c r="K13">
        <v>24.1</v>
      </c>
      <c r="N13" t="s">
        <v>4</v>
      </c>
    </row>
    <row r="14" spans="1:14" x14ac:dyDescent="0.25">
      <c r="A14">
        <v>26.1</v>
      </c>
      <c r="D14" t="s">
        <v>4</v>
      </c>
      <c r="F14">
        <v>26.1</v>
      </c>
      <c r="I14" t="s">
        <v>4</v>
      </c>
      <c r="K14">
        <v>26.1</v>
      </c>
      <c r="N14" t="s">
        <v>4</v>
      </c>
    </row>
    <row r="16" spans="1:14" x14ac:dyDescent="0.25">
      <c r="A16">
        <v>30.4</v>
      </c>
      <c r="D16" t="s">
        <v>4</v>
      </c>
      <c r="F16">
        <v>28.3</v>
      </c>
      <c r="G16">
        <v>6</v>
      </c>
      <c r="H16">
        <v>0.9</v>
      </c>
      <c r="I16" t="s">
        <v>3</v>
      </c>
      <c r="K16">
        <v>28.7</v>
      </c>
      <c r="N16" t="s">
        <v>4</v>
      </c>
    </row>
    <row r="17" spans="1:14" x14ac:dyDescent="0.25">
      <c r="A17">
        <v>31</v>
      </c>
      <c r="D17" t="s">
        <v>4</v>
      </c>
      <c r="F17">
        <v>32.6</v>
      </c>
      <c r="G17">
        <v>1.7</v>
      </c>
      <c r="H17">
        <v>0.7</v>
      </c>
      <c r="I17" t="s">
        <v>3</v>
      </c>
      <c r="K17">
        <v>32.1</v>
      </c>
      <c r="N17" t="s">
        <v>4</v>
      </c>
    </row>
    <row r="18" spans="1:14" x14ac:dyDescent="0.25">
      <c r="A18">
        <v>33.799999999999997</v>
      </c>
      <c r="B18">
        <v>5.0999999999999996</v>
      </c>
      <c r="C18">
        <v>0.7</v>
      </c>
      <c r="D18" t="s">
        <v>3</v>
      </c>
      <c r="F18">
        <v>36</v>
      </c>
      <c r="I18" t="s">
        <v>4</v>
      </c>
      <c r="K18">
        <v>34.700000000000003</v>
      </c>
      <c r="N18" t="s">
        <v>4</v>
      </c>
    </row>
    <row r="19" spans="1:14" x14ac:dyDescent="0.25">
      <c r="A19">
        <v>35.200000000000003</v>
      </c>
      <c r="D19" t="s">
        <v>4</v>
      </c>
      <c r="F19">
        <v>37</v>
      </c>
      <c r="G19">
        <v>4.0999999999999996</v>
      </c>
      <c r="H19">
        <v>0.85</v>
      </c>
      <c r="I19" t="s">
        <v>3</v>
      </c>
      <c r="K19">
        <v>36.700000000000003</v>
      </c>
      <c r="N19" t="s">
        <v>4</v>
      </c>
    </row>
    <row r="20" spans="1:14" x14ac:dyDescent="0.25">
      <c r="A20">
        <v>36</v>
      </c>
      <c r="B20">
        <v>5.8</v>
      </c>
      <c r="C20">
        <v>0.8</v>
      </c>
      <c r="D20" t="s">
        <v>3</v>
      </c>
      <c r="F20">
        <v>39.9</v>
      </c>
      <c r="G20">
        <v>5.0999999999999996</v>
      </c>
      <c r="H20">
        <v>1</v>
      </c>
      <c r="I20" t="s">
        <v>3</v>
      </c>
      <c r="K20">
        <v>38.1</v>
      </c>
      <c r="N20" t="s">
        <v>4</v>
      </c>
    </row>
    <row r="21" spans="1:14" x14ac:dyDescent="0.25">
      <c r="A21">
        <v>36.700000000000003</v>
      </c>
      <c r="B21">
        <v>5.8</v>
      </c>
      <c r="C21">
        <v>0.8</v>
      </c>
      <c r="D21" t="s">
        <v>3</v>
      </c>
      <c r="F21">
        <v>42.1</v>
      </c>
      <c r="I21" t="s">
        <v>4</v>
      </c>
      <c r="K21">
        <v>39.200000000000003</v>
      </c>
      <c r="N21" t="s">
        <v>4</v>
      </c>
    </row>
    <row r="22" spans="1:14" x14ac:dyDescent="0.25">
      <c r="F22">
        <v>43.8</v>
      </c>
      <c r="I22" t="s">
        <v>4</v>
      </c>
      <c r="K22">
        <v>40.5</v>
      </c>
      <c r="N22" t="s">
        <v>4</v>
      </c>
    </row>
    <row r="23" spans="1:14" x14ac:dyDescent="0.25">
      <c r="F23">
        <v>44.4</v>
      </c>
      <c r="I23" t="s">
        <v>4</v>
      </c>
      <c r="K23">
        <v>42.4</v>
      </c>
      <c r="N23" t="s">
        <v>4</v>
      </c>
    </row>
    <row r="24" spans="1:14" x14ac:dyDescent="0.25">
      <c r="F24">
        <v>45.7</v>
      </c>
      <c r="I24" t="s">
        <v>4</v>
      </c>
      <c r="K24">
        <v>43.2</v>
      </c>
      <c r="L24">
        <v>6.7</v>
      </c>
      <c r="M24">
        <v>0.7</v>
      </c>
    </row>
    <row r="25" spans="1:14" x14ac:dyDescent="0.25">
      <c r="F25">
        <v>46.7</v>
      </c>
      <c r="G25">
        <v>4.8</v>
      </c>
      <c r="H25">
        <v>0.7</v>
      </c>
      <c r="K25">
        <v>43.9</v>
      </c>
      <c r="L25">
        <v>6.8</v>
      </c>
      <c r="M25">
        <v>0.75</v>
      </c>
    </row>
    <row r="26" spans="1:14" x14ac:dyDescent="0.25">
      <c r="F26">
        <v>47.7</v>
      </c>
      <c r="G26">
        <v>3.1</v>
      </c>
      <c r="H26">
        <v>0.8</v>
      </c>
      <c r="I26" t="s">
        <v>15</v>
      </c>
      <c r="K26">
        <v>45</v>
      </c>
      <c r="L26">
        <v>6.6</v>
      </c>
      <c r="M26">
        <v>0.6</v>
      </c>
    </row>
    <row r="27" spans="1:14" x14ac:dyDescent="0.25">
      <c r="F27">
        <v>48.7</v>
      </c>
      <c r="G27">
        <v>1.5</v>
      </c>
      <c r="H27">
        <v>0.2</v>
      </c>
      <c r="I27" t="s">
        <v>15</v>
      </c>
      <c r="K27">
        <v>46.1</v>
      </c>
      <c r="L27">
        <v>7.2</v>
      </c>
      <c r="M27">
        <v>0.8</v>
      </c>
    </row>
    <row r="28" spans="1:14" x14ac:dyDescent="0.25">
      <c r="F28">
        <v>49.2</v>
      </c>
      <c r="G28">
        <v>8</v>
      </c>
      <c r="H28">
        <v>0.8</v>
      </c>
      <c r="K28">
        <v>46.9</v>
      </c>
      <c r="L28">
        <v>4.8</v>
      </c>
      <c r="M28">
        <v>0.45</v>
      </c>
    </row>
    <row r="29" spans="1:14" x14ac:dyDescent="0.25">
      <c r="F29">
        <v>50.2</v>
      </c>
      <c r="G29">
        <v>1.7</v>
      </c>
      <c r="H29">
        <v>0.45</v>
      </c>
      <c r="K29">
        <v>48.1</v>
      </c>
      <c r="L29">
        <v>0.7</v>
      </c>
      <c r="M29">
        <v>0.2</v>
      </c>
    </row>
    <row r="30" spans="1:14" x14ac:dyDescent="0.25">
      <c r="F30">
        <v>50.9</v>
      </c>
      <c r="G30">
        <v>6.7</v>
      </c>
      <c r="H30">
        <v>0.9</v>
      </c>
      <c r="K30">
        <v>48.7</v>
      </c>
      <c r="L30">
        <v>4.0999999999999996</v>
      </c>
      <c r="M30">
        <v>0.6</v>
      </c>
    </row>
    <row r="31" spans="1:14" x14ac:dyDescent="0.25">
      <c r="F31">
        <v>51.3</v>
      </c>
      <c r="G31">
        <v>4.5999999999999996</v>
      </c>
      <c r="H31">
        <v>0.9</v>
      </c>
      <c r="I31" t="s">
        <v>16</v>
      </c>
      <c r="K31">
        <v>49.8</v>
      </c>
      <c r="L31">
        <v>2.4500000000000002</v>
      </c>
      <c r="M31">
        <v>0.5</v>
      </c>
      <c r="N31" t="s">
        <v>16</v>
      </c>
    </row>
    <row r="32" spans="1:14" x14ac:dyDescent="0.25">
      <c r="F32">
        <v>52.3</v>
      </c>
      <c r="G32">
        <v>6.2</v>
      </c>
      <c r="H32">
        <v>0.8</v>
      </c>
      <c r="K32">
        <v>48.9</v>
      </c>
      <c r="L32">
        <v>4.5999999999999996</v>
      </c>
      <c r="M32">
        <v>0.6</v>
      </c>
    </row>
    <row r="33" spans="6:14" x14ac:dyDescent="0.25">
      <c r="F33">
        <v>53.1</v>
      </c>
      <c r="G33">
        <v>6.8</v>
      </c>
      <c r="H33">
        <v>0.7</v>
      </c>
      <c r="K33">
        <v>50.2</v>
      </c>
      <c r="L33">
        <v>5.5</v>
      </c>
      <c r="M33">
        <v>0.6</v>
      </c>
    </row>
    <row r="34" spans="6:14" x14ac:dyDescent="0.25">
      <c r="F34">
        <v>53.6</v>
      </c>
      <c r="G34">
        <v>6</v>
      </c>
      <c r="H34">
        <v>0.6</v>
      </c>
      <c r="K34">
        <v>51.2</v>
      </c>
      <c r="L34">
        <v>4.5</v>
      </c>
      <c r="M34">
        <v>0.7</v>
      </c>
    </row>
    <row r="35" spans="6:14" x14ac:dyDescent="0.25">
      <c r="F35">
        <v>54.5</v>
      </c>
      <c r="G35">
        <v>6.1</v>
      </c>
      <c r="H35">
        <v>0.7</v>
      </c>
      <c r="K35">
        <v>52</v>
      </c>
      <c r="L35">
        <v>5</v>
      </c>
      <c r="M35">
        <v>0.5</v>
      </c>
    </row>
    <row r="36" spans="6:14" x14ac:dyDescent="0.25">
      <c r="F36">
        <v>54.7</v>
      </c>
      <c r="G36">
        <v>4.9000000000000004</v>
      </c>
      <c r="H36">
        <v>0.5</v>
      </c>
      <c r="K36">
        <v>52.4</v>
      </c>
      <c r="L36">
        <v>5.2</v>
      </c>
      <c r="M36">
        <v>0.7</v>
      </c>
    </row>
    <row r="37" spans="6:14" x14ac:dyDescent="0.25">
      <c r="F37">
        <v>55.3</v>
      </c>
      <c r="G37">
        <v>4.8</v>
      </c>
      <c r="H37">
        <v>0.6</v>
      </c>
      <c r="K37">
        <v>53.2</v>
      </c>
      <c r="L37">
        <v>4.5</v>
      </c>
      <c r="M37">
        <v>0.7</v>
      </c>
    </row>
    <row r="38" spans="6:14" x14ac:dyDescent="0.25">
      <c r="F38">
        <v>55.7</v>
      </c>
      <c r="G38">
        <v>4.9000000000000004</v>
      </c>
      <c r="H38">
        <v>0.7</v>
      </c>
      <c r="K38">
        <v>53.7</v>
      </c>
      <c r="L38">
        <v>5.7</v>
      </c>
      <c r="M38">
        <v>0.7</v>
      </c>
    </row>
    <row r="39" spans="6:14" x14ac:dyDescent="0.25">
      <c r="F39">
        <v>56.2</v>
      </c>
      <c r="G39">
        <v>4</v>
      </c>
      <c r="H39">
        <v>0.7</v>
      </c>
      <c r="K39">
        <v>54.2</v>
      </c>
      <c r="L39">
        <v>4.7</v>
      </c>
      <c r="M39">
        <v>0.7</v>
      </c>
    </row>
    <row r="40" spans="6:14" x14ac:dyDescent="0.25">
      <c r="F40">
        <v>56.9</v>
      </c>
      <c r="G40">
        <v>4.2</v>
      </c>
      <c r="H40">
        <v>0.7</v>
      </c>
      <c r="K40">
        <v>54.9</v>
      </c>
      <c r="L40">
        <v>5.8</v>
      </c>
      <c r="M40">
        <v>0.7</v>
      </c>
    </row>
    <row r="41" spans="6:14" x14ac:dyDescent="0.25">
      <c r="F41">
        <v>57.2</v>
      </c>
      <c r="G41">
        <v>4.5999999999999996</v>
      </c>
      <c r="H41">
        <v>0.6</v>
      </c>
      <c r="K41">
        <v>55.6</v>
      </c>
      <c r="L41">
        <v>5</v>
      </c>
      <c r="M41">
        <v>0.6</v>
      </c>
    </row>
    <row r="42" spans="6:14" x14ac:dyDescent="0.25">
      <c r="F42">
        <v>57.7</v>
      </c>
      <c r="G42">
        <v>3.8</v>
      </c>
      <c r="H42">
        <v>0.65</v>
      </c>
      <c r="K42">
        <v>56.3</v>
      </c>
      <c r="L42">
        <v>5.4</v>
      </c>
      <c r="M42">
        <v>0.8</v>
      </c>
    </row>
    <row r="43" spans="6:14" x14ac:dyDescent="0.25">
      <c r="F43">
        <v>58.6</v>
      </c>
      <c r="G43">
        <v>5</v>
      </c>
      <c r="H43">
        <v>0.7</v>
      </c>
      <c r="K43">
        <v>57</v>
      </c>
      <c r="L43">
        <v>5.3</v>
      </c>
      <c r="M43">
        <v>0.65</v>
      </c>
    </row>
    <row r="44" spans="6:14" x14ac:dyDescent="0.25">
      <c r="F44">
        <v>59.7</v>
      </c>
      <c r="G44">
        <v>5.95</v>
      </c>
      <c r="H44">
        <v>0.7</v>
      </c>
      <c r="K44">
        <v>57.5</v>
      </c>
      <c r="L44">
        <v>5.35</v>
      </c>
      <c r="M44">
        <v>0.7</v>
      </c>
    </row>
    <row r="45" spans="6:14" x14ac:dyDescent="0.25">
      <c r="F45">
        <v>60.2</v>
      </c>
      <c r="G45">
        <v>5.3</v>
      </c>
      <c r="H45">
        <v>0.6</v>
      </c>
      <c r="K45">
        <v>57.9</v>
      </c>
      <c r="L45">
        <v>5.4</v>
      </c>
      <c r="M45">
        <v>0.7</v>
      </c>
    </row>
    <row r="46" spans="6:14" x14ac:dyDescent="0.25">
      <c r="F46">
        <v>60.5</v>
      </c>
      <c r="G46">
        <v>3.6</v>
      </c>
      <c r="H46">
        <v>0.6</v>
      </c>
      <c r="K46">
        <v>58.3</v>
      </c>
      <c r="L46">
        <v>2.8</v>
      </c>
      <c r="M46">
        <v>0.7</v>
      </c>
      <c r="N46" t="s">
        <v>16</v>
      </c>
    </row>
    <row r="47" spans="6:14" x14ac:dyDescent="0.25">
      <c r="F47">
        <v>61.2</v>
      </c>
      <c r="G47">
        <v>5.9</v>
      </c>
      <c r="H47">
        <v>0.7</v>
      </c>
      <c r="K47">
        <v>58.5</v>
      </c>
      <c r="L47">
        <v>4.3</v>
      </c>
      <c r="M47">
        <v>0.5</v>
      </c>
    </row>
    <row r="48" spans="6:14" x14ac:dyDescent="0.25">
      <c r="F48">
        <v>61.7</v>
      </c>
      <c r="G48">
        <v>3.1</v>
      </c>
      <c r="H48">
        <v>0.5</v>
      </c>
      <c r="K48">
        <v>58.8</v>
      </c>
      <c r="L48">
        <v>4.7</v>
      </c>
      <c r="M48">
        <v>0.4</v>
      </c>
    </row>
    <row r="49" spans="6:13" x14ac:dyDescent="0.25">
      <c r="F49">
        <v>62.6</v>
      </c>
      <c r="G49">
        <v>6.5</v>
      </c>
      <c r="H49">
        <v>0.8</v>
      </c>
      <c r="K49">
        <v>59.1</v>
      </c>
      <c r="L49">
        <v>4.8</v>
      </c>
      <c r="M49">
        <v>0.5</v>
      </c>
    </row>
    <row r="50" spans="6:13" x14ac:dyDescent="0.25">
      <c r="F50">
        <v>62.9</v>
      </c>
      <c r="G50">
        <v>5.8</v>
      </c>
      <c r="H50">
        <v>0.7</v>
      </c>
      <c r="K50">
        <v>59.2</v>
      </c>
      <c r="L50">
        <v>2.9</v>
      </c>
      <c r="M50">
        <v>0.5</v>
      </c>
    </row>
    <row r="51" spans="6:13" x14ac:dyDescent="0.25">
      <c r="F51">
        <v>62.9</v>
      </c>
      <c r="G51">
        <v>5.8</v>
      </c>
      <c r="H51">
        <v>0.7</v>
      </c>
      <c r="K51">
        <v>59.2</v>
      </c>
      <c r="L51">
        <v>2.9</v>
      </c>
      <c r="M51">
        <v>0.2</v>
      </c>
    </row>
    <row r="52" spans="6:13" x14ac:dyDescent="0.25">
      <c r="F52">
        <v>64</v>
      </c>
      <c r="G52">
        <v>6</v>
      </c>
      <c r="H52">
        <v>0.7</v>
      </c>
      <c r="K52">
        <v>59.2</v>
      </c>
      <c r="L52">
        <v>2.8</v>
      </c>
      <c r="M52" t="s">
        <v>24</v>
      </c>
    </row>
    <row r="53" spans="6:13" x14ac:dyDescent="0.25">
      <c r="F53">
        <v>64.400000000000006</v>
      </c>
      <c r="G53">
        <v>5.9</v>
      </c>
      <c r="H53">
        <v>0.6</v>
      </c>
    </row>
    <row r="54" spans="6:13" x14ac:dyDescent="0.25">
      <c r="F54">
        <v>64.7</v>
      </c>
      <c r="G54">
        <v>4.3</v>
      </c>
      <c r="H54">
        <v>0.4</v>
      </c>
    </row>
    <row r="55" spans="6:13" x14ac:dyDescent="0.25">
      <c r="F55">
        <v>65.2</v>
      </c>
      <c r="G55">
        <v>4.9000000000000004</v>
      </c>
      <c r="H55">
        <v>0.6</v>
      </c>
    </row>
    <row r="56" spans="6:13" x14ac:dyDescent="0.25">
      <c r="F56">
        <v>65.400000000000006</v>
      </c>
      <c r="G56">
        <v>4.4000000000000004</v>
      </c>
      <c r="H56">
        <v>0.6</v>
      </c>
    </row>
    <row r="57" spans="6:13" x14ac:dyDescent="0.25">
      <c r="F57">
        <v>65.400000000000006</v>
      </c>
      <c r="G57">
        <v>4.2</v>
      </c>
      <c r="H57">
        <v>0.5</v>
      </c>
    </row>
    <row r="58" spans="6:13" x14ac:dyDescent="0.25">
      <c r="F58">
        <v>65.599999999999994</v>
      </c>
      <c r="G58">
        <v>3.3</v>
      </c>
      <c r="H58">
        <v>0.2</v>
      </c>
    </row>
    <row r="59" spans="6:13" x14ac:dyDescent="0.25">
      <c r="F59">
        <v>65.599999999999994</v>
      </c>
      <c r="G59">
        <v>3.65</v>
      </c>
      <c r="H59">
        <v>0.3</v>
      </c>
    </row>
    <row r="60" spans="6:13" x14ac:dyDescent="0.25">
      <c r="F60">
        <v>65.599999999999994</v>
      </c>
      <c r="G60">
        <v>2.8</v>
      </c>
      <c r="H60">
        <v>0.2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Q67"/>
  <sheetViews>
    <sheetView topLeftCell="A38" workbookViewId="0">
      <selection activeCell="T63" sqref="T63"/>
    </sheetView>
  </sheetViews>
  <sheetFormatPr defaultRowHeight="15" x14ac:dyDescent="0.25"/>
  <sheetData>
    <row r="1" spans="1:17" x14ac:dyDescent="0.25">
      <c r="A1" t="s">
        <v>21</v>
      </c>
      <c r="F1" t="s">
        <v>26</v>
      </c>
      <c r="J1" t="s">
        <v>28</v>
      </c>
      <c r="O1" t="s">
        <v>29</v>
      </c>
    </row>
    <row r="2" spans="1:17" x14ac:dyDescent="0.25">
      <c r="A2" t="s">
        <v>0</v>
      </c>
      <c r="B2" t="s">
        <v>1</v>
      </c>
      <c r="C2" t="s">
        <v>2</v>
      </c>
      <c r="D2" t="s">
        <v>6</v>
      </c>
      <c r="F2" t="s">
        <v>0</v>
      </c>
      <c r="G2" t="s">
        <v>1</v>
      </c>
      <c r="H2" t="s">
        <v>2</v>
      </c>
      <c r="I2" t="s">
        <v>6</v>
      </c>
      <c r="J2" t="s">
        <v>0</v>
      </c>
      <c r="K2" t="s">
        <v>1</v>
      </c>
      <c r="L2" t="s">
        <v>2</v>
      </c>
      <c r="O2" t="s">
        <v>0</v>
      </c>
      <c r="P2" t="s">
        <v>1</v>
      </c>
      <c r="Q2" t="s">
        <v>2</v>
      </c>
    </row>
    <row r="3" spans="1:17" x14ac:dyDescent="0.25">
      <c r="A3">
        <v>3.8</v>
      </c>
      <c r="D3" t="s">
        <v>4</v>
      </c>
      <c r="F3">
        <v>3.8</v>
      </c>
      <c r="I3" t="s">
        <v>4</v>
      </c>
      <c r="J3">
        <v>3.8</v>
      </c>
      <c r="O3">
        <v>3.8</v>
      </c>
    </row>
    <row r="4" spans="1:17" x14ac:dyDescent="0.25">
      <c r="A4">
        <v>8.1999999999999993</v>
      </c>
      <c r="D4" t="s">
        <v>4</v>
      </c>
      <c r="F4">
        <v>8.1999999999999993</v>
      </c>
      <c r="I4" t="s">
        <v>4</v>
      </c>
      <c r="J4">
        <v>8.1999999999999993</v>
      </c>
      <c r="O4">
        <v>8.1999999999999993</v>
      </c>
    </row>
    <row r="5" spans="1:17" x14ac:dyDescent="0.25">
      <c r="A5">
        <v>13.8</v>
      </c>
      <c r="D5" t="s">
        <v>4</v>
      </c>
      <c r="F5">
        <v>13.8</v>
      </c>
      <c r="I5" t="s">
        <v>4</v>
      </c>
      <c r="J5">
        <v>13.8</v>
      </c>
      <c r="O5">
        <v>13.8</v>
      </c>
    </row>
    <row r="6" spans="1:17" x14ac:dyDescent="0.25">
      <c r="A6">
        <v>17.7</v>
      </c>
      <c r="D6" t="s">
        <v>4</v>
      </c>
      <c r="F6">
        <v>17.7</v>
      </c>
      <c r="I6" t="s">
        <v>4</v>
      </c>
      <c r="J6">
        <v>17.7</v>
      </c>
      <c r="O6">
        <v>17.7</v>
      </c>
    </row>
    <row r="7" spans="1:17" x14ac:dyDescent="0.25">
      <c r="A7">
        <v>21.1</v>
      </c>
      <c r="D7" t="s">
        <v>4</v>
      </c>
      <c r="F7">
        <v>21.1</v>
      </c>
      <c r="I7" t="s">
        <v>4</v>
      </c>
      <c r="J7">
        <v>21.1</v>
      </c>
      <c r="O7">
        <v>21.1</v>
      </c>
    </row>
    <row r="8" spans="1:17" x14ac:dyDescent="0.25">
      <c r="A8">
        <v>25</v>
      </c>
      <c r="D8" t="s">
        <v>4</v>
      </c>
      <c r="F8">
        <v>25</v>
      </c>
      <c r="I8" t="s">
        <v>4</v>
      </c>
      <c r="J8">
        <v>25</v>
      </c>
      <c r="O8">
        <v>25</v>
      </c>
    </row>
    <row r="9" spans="1:17" x14ac:dyDescent="0.25">
      <c r="A9">
        <v>27.8</v>
      </c>
      <c r="D9" t="s">
        <v>4</v>
      </c>
      <c r="F9">
        <v>27.8</v>
      </c>
      <c r="I9" t="s">
        <v>4</v>
      </c>
      <c r="J9">
        <v>27.8</v>
      </c>
      <c r="O9">
        <v>27.8</v>
      </c>
    </row>
    <row r="10" spans="1:17" x14ac:dyDescent="0.25">
      <c r="A10">
        <v>32.799999999999997</v>
      </c>
      <c r="D10" t="s">
        <v>4</v>
      </c>
      <c r="F10">
        <v>32.799999999999997</v>
      </c>
      <c r="I10" t="s">
        <v>4</v>
      </c>
      <c r="J10">
        <v>32.799999999999997</v>
      </c>
      <c r="O10">
        <v>32.799999999999997</v>
      </c>
    </row>
    <row r="11" spans="1:17" x14ac:dyDescent="0.25">
      <c r="A11">
        <v>34.799999999999997</v>
      </c>
      <c r="D11" t="s">
        <v>4</v>
      </c>
      <c r="F11">
        <v>34.799999999999997</v>
      </c>
      <c r="I11" t="s">
        <v>4</v>
      </c>
      <c r="J11">
        <v>34.799999999999997</v>
      </c>
      <c r="O11">
        <v>34.799999999999997</v>
      </c>
    </row>
    <row r="12" spans="1:17" x14ac:dyDescent="0.25">
      <c r="A12">
        <v>36.9</v>
      </c>
      <c r="D12" t="s">
        <v>4</v>
      </c>
      <c r="F12">
        <v>36.9</v>
      </c>
      <c r="I12" t="s">
        <v>4</v>
      </c>
      <c r="J12">
        <v>36.9</v>
      </c>
      <c r="O12">
        <v>36.9</v>
      </c>
    </row>
    <row r="13" spans="1:17" x14ac:dyDescent="0.25">
      <c r="A13">
        <v>41.3</v>
      </c>
      <c r="D13" t="s">
        <v>3</v>
      </c>
      <c r="F13">
        <v>41.3</v>
      </c>
      <c r="I13" t="s">
        <v>3</v>
      </c>
      <c r="J13">
        <v>41.3</v>
      </c>
      <c r="O13">
        <v>41.3</v>
      </c>
    </row>
    <row r="14" spans="1:17" x14ac:dyDescent="0.25">
      <c r="A14">
        <v>43.9</v>
      </c>
      <c r="D14" t="s">
        <v>3</v>
      </c>
      <c r="F14">
        <v>43.9</v>
      </c>
      <c r="I14" t="s">
        <v>3</v>
      </c>
      <c r="J14">
        <v>43.9</v>
      </c>
      <c r="O14">
        <v>43.9</v>
      </c>
    </row>
    <row r="15" spans="1:17" x14ac:dyDescent="0.25">
      <c r="A15">
        <v>46.1</v>
      </c>
      <c r="D15" t="s">
        <v>3</v>
      </c>
      <c r="F15">
        <v>46.1</v>
      </c>
      <c r="I15" t="s">
        <v>3</v>
      </c>
      <c r="J15">
        <v>46.1</v>
      </c>
      <c r="O15">
        <v>46.1</v>
      </c>
    </row>
    <row r="16" spans="1:17" x14ac:dyDescent="0.25">
      <c r="A16">
        <v>47.9</v>
      </c>
      <c r="D16" t="s">
        <v>3</v>
      </c>
      <c r="F16">
        <v>47.9</v>
      </c>
      <c r="I16" t="s">
        <v>3</v>
      </c>
      <c r="J16">
        <v>47.9</v>
      </c>
      <c r="O16">
        <v>47.9</v>
      </c>
    </row>
    <row r="17" spans="1:17" x14ac:dyDescent="0.25">
      <c r="A17">
        <v>50</v>
      </c>
      <c r="D17" t="s">
        <v>3</v>
      </c>
      <c r="F17">
        <v>50</v>
      </c>
      <c r="I17" t="s">
        <v>3</v>
      </c>
      <c r="J17">
        <v>50</v>
      </c>
      <c r="O17">
        <v>50</v>
      </c>
    </row>
    <row r="18" spans="1:17" x14ac:dyDescent="0.25">
      <c r="A18">
        <v>52.6</v>
      </c>
      <c r="D18" t="s">
        <v>3</v>
      </c>
      <c r="F18">
        <v>52.6</v>
      </c>
      <c r="I18" t="s">
        <v>3</v>
      </c>
      <c r="J18">
        <v>52.6</v>
      </c>
      <c r="O18">
        <v>52.6</v>
      </c>
    </row>
    <row r="19" spans="1:17" x14ac:dyDescent="0.25">
      <c r="A19">
        <v>53.8</v>
      </c>
      <c r="D19" t="s">
        <v>3</v>
      </c>
      <c r="F19">
        <v>53.8</v>
      </c>
      <c r="I19" t="s">
        <v>3</v>
      </c>
      <c r="J19">
        <v>53.8</v>
      </c>
      <c r="O19">
        <v>53.8</v>
      </c>
    </row>
    <row r="20" spans="1:17" x14ac:dyDescent="0.25">
      <c r="A20">
        <v>55.5</v>
      </c>
      <c r="D20" t="s">
        <v>3</v>
      </c>
      <c r="F20">
        <v>55.5</v>
      </c>
      <c r="I20" t="s">
        <v>3</v>
      </c>
      <c r="J20">
        <v>55.5</v>
      </c>
      <c r="O20">
        <v>55.5</v>
      </c>
    </row>
    <row r="21" spans="1:17" x14ac:dyDescent="0.25">
      <c r="A21">
        <v>57.9</v>
      </c>
      <c r="B21">
        <v>9</v>
      </c>
      <c r="C21">
        <v>0.8</v>
      </c>
      <c r="F21">
        <v>57.9</v>
      </c>
      <c r="G21">
        <v>9</v>
      </c>
      <c r="H21">
        <v>0.8</v>
      </c>
      <c r="J21">
        <v>57.9</v>
      </c>
      <c r="K21">
        <v>9</v>
      </c>
      <c r="L21">
        <v>0.8</v>
      </c>
      <c r="O21">
        <v>57.9</v>
      </c>
      <c r="P21">
        <v>9</v>
      </c>
      <c r="Q21">
        <v>0.8</v>
      </c>
    </row>
    <row r="22" spans="1:17" x14ac:dyDescent="0.25">
      <c r="A22">
        <v>60.5</v>
      </c>
      <c r="B22">
        <v>6.4</v>
      </c>
      <c r="C22" t="s">
        <v>25</v>
      </c>
      <c r="F22">
        <v>60.5</v>
      </c>
      <c r="G22">
        <v>6.4</v>
      </c>
      <c r="H22" t="s">
        <v>25</v>
      </c>
      <c r="J22">
        <v>60.5</v>
      </c>
      <c r="K22">
        <v>6.4</v>
      </c>
      <c r="L22" t="s">
        <v>25</v>
      </c>
      <c r="O22">
        <v>60.5</v>
      </c>
      <c r="P22">
        <v>6.4</v>
      </c>
      <c r="Q22" t="s">
        <v>25</v>
      </c>
    </row>
    <row r="23" spans="1:17" x14ac:dyDescent="0.25">
      <c r="A23">
        <v>62</v>
      </c>
      <c r="B23">
        <v>9.8000000000000007</v>
      </c>
      <c r="C23">
        <v>0.9</v>
      </c>
      <c r="F23">
        <v>62</v>
      </c>
      <c r="G23">
        <v>9.8000000000000007</v>
      </c>
      <c r="H23">
        <v>0.9</v>
      </c>
      <c r="J23">
        <v>62</v>
      </c>
      <c r="K23">
        <v>9.8000000000000007</v>
      </c>
      <c r="L23">
        <v>0.9</v>
      </c>
      <c r="O23">
        <v>62</v>
      </c>
      <c r="P23">
        <v>9.8000000000000007</v>
      </c>
      <c r="Q23">
        <v>0.9</v>
      </c>
    </row>
    <row r="24" spans="1:17" x14ac:dyDescent="0.25">
      <c r="A24">
        <v>63.3</v>
      </c>
      <c r="D24" t="s">
        <v>3</v>
      </c>
      <c r="F24">
        <v>63.3</v>
      </c>
      <c r="I24" t="s">
        <v>3</v>
      </c>
      <c r="J24">
        <v>63.3</v>
      </c>
      <c r="O24">
        <v>63.3</v>
      </c>
    </row>
    <row r="25" spans="1:17" x14ac:dyDescent="0.25">
      <c r="A25">
        <v>67.900000000000006</v>
      </c>
      <c r="B25">
        <v>7</v>
      </c>
      <c r="C25">
        <v>1</v>
      </c>
      <c r="F25">
        <v>67.900000000000006</v>
      </c>
      <c r="G25">
        <v>7</v>
      </c>
      <c r="H25">
        <v>1</v>
      </c>
      <c r="J25">
        <v>67.900000000000006</v>
      </c>
      <c r="K25">
        <v>7</v>
      </c>
      <c r="L25">
        <v>1</v>
      </c>
      <c r="O25">
        <v>67.900000000000006</v>
      </c>
      <c r="P25">
        <v>7</v>
      </c>
      <c r="Q25">
        <v>1</v>
      </c>
    </row>
    <row r="26" spans="1:17" x14ac:dyDescent="0.25">
      <c r="A26">
        <v>70</v>
      </c>
      <c r="D26" t="s">
        <v>4</v>
      </c>
      <c r="F26">
        <v>70</v>
      </c>
      <c r="I26" t="s">
        <v>4</v>
      </c>
      <c r="J26">
        <v>70</v>
      </c>
      <c r="O26">
        <v>70</v>
      </c>
    </row>
    <row r="27" spans="1:17" x14ac:dyDescent="0.25">
      <c r="A27">
        <v>72.599999999999994</v>
      </c>
      <c r="D27" t="s">
        <v>4</v>
      </c>
      <c r="F27">
        <v>72.599999999999994</v>
      </c>
      <c r="I27" t="s">
        <v>4</v>
      </c>
      <c r="J27">
        <v>72.599999999999994</v>
      </c>
      <c r="O27">
        <v>72.599999999999994</v>
      </c>
    </row>
    <row r="28" spans="1:17" x14ac:dyDescent="0.25">
      <c r="A28">
        <v>74.400000000000006</v>
      </c>
      <c r="D28" t="s">
        <v>4</v>
      </c>
      <c r="F28">
        <v>74.400000000000006</v>
      </c>
      <c r="I28" t="s">
        <v>4</v>
      </c>
      <c r="J28">
        <v>74.400000000000006</v>
      </c>
      <c r="O28">
        <v>74.400000000000006</v>
      </c>
    </row>
    <row r="29" spans="1:17" x14ac:dyDescent="0.25">
      <c r="A29">
        <v>76</v>
      </c>
      <c r="B29">
        <v>6</v>
      </c>
      <c r="C29">
        <v>0.6</v>
      </c>
      <c r="F29">
        <v>76</v>
      </c>
      <c r="G29">
        <v>6</v>
      </c>
      <c r="H29">
        <v>0.6</v>
      </c>
      <c r="J29">
        <v>76</v>
      </c>
      <c r="K29">
        <v>6</v>
      </c>
      <c r="L29">
        <v>0.6</v>
      </c>
      <c r="O29">
        <v>76</v>
      </c>
      <c r="P29">
        <v>6</v>
      </c>
      <c r="Q29">
        <v>0.6</v>
      </c>
    </row>
    <row r="30" spans="1:17" x14ac:dyDescent="0.25">
      <c r="A30">
        <v>77</v>
      </c>
      <c r="B30">
        <v>7.4</v>
      </c>
      <c r="C30">
        <v>1.2</v>
      </c>
      <c r="F30">
        <v>77</v>
      </c>
      <c r="G30">
        <v>7.4</v>
      </c>
      <c r="H30">
        <v>1.2</v>
      </c>
      <c r="J30">
        <v>77</v>
      </c>
      <c r="K30">
        <v>7.4</v>
      </c>
      <c r="L30">
        <v>1.2</v>
      </c>
      <c r="O30">
        <v>77</v>
      </c>
      <c r="P30">
        <v>7.4</v>
      </c>
      <c r="Q30">
        <v>1.2</v>
      </c>
    </row>
    <row r="31" spans="1:17" x14ac:dyDescent="0.25">
      <c r="A31">
        <v>80.2</v>
      </c>
      <c r="B31">
        <v>9.1999999999999993</v>
      </c>
      <c r="C31">
        <v>0.9</v>
      </c>
      <c r="F31">
        <v>80.2</v>
      </c>
      <c r="G31">
        <v>9.1999999999999993</v>
      </c>
      <c r="H31">
        <v>0.9</v>
      </c>
      <c r="J31">
        <v>80.2</v>
      </c>
      <c r="K31">
        <v>9.1999999999999993</v>
      </c>
      <c r="L31">
        <v>0.9</v>
      </c>
      <c r="O31">
        <v>80.2</v>
      </c>
      <c r="P31">
        <v>9.1999999999999993</v>
      </c>
      <c r="Q31">
        <v>0.9</v>
      </c>
    </row>
    <row r="32" spans="1:17" x14ac:dyDescent="0.25">
      <c r="A32">
        <v>81.2</v>
      </c>
      <c r="B32">
        <v>7.6</v>
      </c>
      <c r="C32">
        <v>0.9</v>
      </c>
      <c r="F32">
        <v>81.2</v>
      </c>
      <c r="G32">
        <v>7.6</v>
      </c>
      <c r="H32">
        <v>0.9</v>
      </c>
      <c r="J32">
        <v>81.2</v>
      </c>
      <c r="K32">
        <v>7.6</v>
      </c>
      <c r="L32">
        <v>0.9</v>
      </c>
      <c r="O32">
        <v>81.2</v>
      </c>
      <c r="P32">
        <v>7.6</v>
      </c>
      <c r="Q32">
        <v>0.9</v>
      </c>
    </row>
    <row r="33" spans="1:17" x14ac:dyDescent="0.25">
      <c r="A33">
        <v>83.1</v>
      </c>
      <c r="B33">
        <v>7.2</v>
      </c>
      <c r="C33">
        <v>1.2</v>
      </c>
      <c r="F33">
        <v>83.1</v>
      </c>
      <c r="G33">
        <v>7.2</v>
      </c>
      <c r="H33">
        <v>1.2</v>
      </c>
      <c r="J33">
        <v>83.1</v>
      </c>
      <c r="K33">
        <v>7.2</v>
      </c>
      <c r="L33">
        <v>1.2</v>
      </c>
      <c r="O33">
        <v>83.1</v>
      </c>
      <c r="P33">
        <v>7.2</v>
      </c>
      <c r="Q33">
        <v>1.2</v>
      </c>
    </row>
    <row r="34" spans="1:17" x14ac:dyDescent="0.25">
      <c r="A34">
        <v>84.1</v>
      </c>
      <c r="B34">
        <v>8.8000000000000007</v>
      </c>
      <c r="C34">
        <v>1</v>
      </c>
      <c r="F34">
        <v>84.1</v>
      </c>
      <c r="G34">
        <v>8.8000000000000007</v>
      </c>
      <c r="H34">
        <v>1</v>
      </c>
      <c r="J34">
        <v>84.1</v>
      </c>
      <c r="K34">
        <v>8.8000000000000007</v>
      </c>
      <c r="L34">
        <v>1</v>
      </c>
      <c r="O34">
        <v>84.1</v>
      </c>
      <c r="P34">
        <v>8.8000000000000007</v>
      </c>
      <c r="Q34">
        <v>1</v>
      </c>
    </row>
    <row r="35" spans="1:17" x14ac:dyDescent="0.25">
      <c r="A35">
        <v>85.2</v>
      </c>
      <c r="B35">
        <v>7.3</v>
      </c>
      <c r="C35">
        <v>1</v>
      </c>
      <c r="F35">
        <v>85.2</v>
      </c>
      <c r="G35">
        <v>7.3</v>
      </c>
      <c r="H35">
        <v>1</v>
      </c>
      <c r="J35">
        <v>85.2</v>
      </c>
      <c r="K35">
        <v>7.3</v>
      </c>
      <c r="L35">
        <v>1</v>
      </c>
      <c r="O35">
        <v>85.2</v>
      </c>
      <c r="P35">
        <v>7.3</v>
      </c>
      <c r="Q35">
        <v>1</v>
      </c>
    </row>
    <row r="36" spans="1:17" x14ac:dyDescent="0.25">
      <c r="A36">
        <v>87.2</v>
      </c>
      <c r="B36">
        <v>9.8000000000000007</v>
      </c>
      <c r="C36">
        <v>1.4</v>
      </c>
      <c r="F36">
        <v>87.2</v>
      </c>
      <c r="G36">
        <v>9.8000000000000007</v>
      </c>
      <c r="H36">
        <v>1.4</v>
      </c>
      <c r="J36">
        <v>87.2</v>
      </c>
      <c r="K36">
        <v>9.8000000000000007</v>
      </c>
      <c r="L36">
        <v>1.4</v>
      </c>
      <c r="O36">
        <v>87.2</v>
      </c>
      <c r="P36">
        <v>9.8000000000000007</v>
      </c>
      <c r="Q36">
        <v>1.4</v>
      </c>
    </row>
    <row r="37" spans="1:17" x14ac:dyDescent="0.25">
      <c r="A37">
        <v>87.7</v>
      </c>
      <c r="B37">
        <v>9.1</v>
      </c>
      <c r="C37">
        <v>0.9</v>
      </c>
      <c r="F37">
        <v>87.7</v>
      </c>
      <c r="G37">
        <v>9.1</v>
      </c>
      <c r="H37">
        <v>0.9</v>
      </c>
      <c r="J37">
        <v>87.7</v>
      </c>
      <c r="K37">
        <v>9.1</v>
      </c>
      <c r="L37">
        <v>0.9</v>
      </c>
      <c r="O37">
        <v>87.7</v>
      </c>
      <c r="P37">
        <v>9.1</v>
      </c>
      <c r="Q37">
        <v>0.9</v>
      </c>
    </row>
    <row r="38" spans="1:17" x14ac:dyDescent="0.25">
      <c r="A38">
        <v>89</v>
      </c>
      <c r="B38">
        <v>7.1</v>
      </c>
      <c r="C38">
        <v>0.9</v>
      </c>
      <c r="F38">
        <v>89</v>
      </c>
      <c r="G38">
        <v>7.1</v>
      </c>
      <c r="H38">
        <v>0.9</v>
      </c>
      <c r="J38">
        <v>89</v>
      </c>
      <c r="K38">
        <v>7.1</v>
      </c>
      <c r="L38">
        <v>0.9</v>
      </c>
      <c r="O38">
        <v>89</v>
      </c>
      <c r="P38">
        <v>7.1</v>
      </c>
      <c r="Q38">
        <v>0.9</v>
      </c>
    </row>
    <row r="39" spans="1:17" x14ac:dyDescent="0.25">
      <c r="A39">
        <v>90.9</v>
      </c>
      <c r="B39">
        <v>8.4</v>
      </c>
      <c r="C39">
        <v>1</v>
      </c>
      <c r="F39">
        <v>90.9</v>
      </c>
      <c r="G39">
        <v>8.4</v>
      </c>
      <c r="H39">
        <v>1</v>
      </c>
      <c r="J39">
        <v>90.9</v>
      </c>
      <c r="K39">
        <v>8.4</v>
      </c>
      <c r="L39">
        <v>1</v>
      </c>
      <c r="O39">
        <v>90.9</v>
      </c>
      <c r="P39">
        <v>8.4</v>
      </c>
      <c r="Q39">
        <v>1</v>
      </c>
    </row>
    <row r="40" spans="1:17" x14ac:dyDescent="0.25">
      <c r="A40">
        <v>92</v>
      </c>
      <c r="B40">
        <v>7.2</v>
      </c>
      <c r="C40">
        <v>0.9</v>
      </c>
      <c r="F40">
        <v>92</v>
      </c>
      <c r="G40">
        <v>7.2</v>
      </c>
      <c r="H40">
        <v>0.9</v>
      </c>
      <c r="J40">
        <v>92</v>
      </c>
      <c r="K40">
        <v>7.2</v>
      </c>
      <c r="L40">
        <v>0.9</v>
      </c>
      <c r="O40">
        <v>92</v>
      </c>
      <c r="P40">
        <v>7.2</v>
      </c>
      <c r="Q40">
        <v>0.9</v>
      </c>
    </row>
    <row r="41" spans="1:17" x14ac:dyDescent="0.25">
      <c r="A41">
        <v>93.2</v>
      </c>
      <c r="D41" t="s">
        <v>4</v>
      </c>
      <c r="F41">
        <v>93.2</v>
      </c>
      <c r="I41" t="s">
        <v>4</v>
      </c>
      <c r="J41">
        <v>93.2</v>
      </c>
      <c r="O41">
        <v>93.2</v>
      </c>
    </row>
    <row r="42" spans="1:17" x14ac:dyDescent="0.25">
      <c r="A42">
        <v>95.1</v>
      </c>
      <c r="B42">
        <v>7.8</v>
      </c>
      <c r="C42">
        <v>0.7</v>
      </c>
      <c r="F42">
        <v>95.1</v>
      </c>
      <c r="G42">
        <v>7.8</v>
      </c>
      <c r="H42">
        <v>0.7</v>
      </c>
      <c r="J42">
        <v>95.1</v>
      </c>
      <c r="K42">
        <v>7.8</v>
      </c>
      <c r="L42">
        <v>0.7</v>
      </c>
      <c r="O42">
        <v>95.1</v>
      </c>
      <c r="P42">
        <v>7.8</v>
      </c>
      <c r="Q42">
        <v>0.7</v>
      </c>
    </row>
    <row r="43" spans="1:17" x14ac:dyDescent="0.25">
      <c r="A43">
        <v>95.9</v>
      </c>
      <c r="B43">
        <v>6</v>
      </c>
      <c r="C43">
        <v>1.1000000000000001</v>
      </c>
      <c r="D43" t="s">
        <v>16</v>
      </c>
      <c r="F43">
        <v>95.9</v>
      </c>
      <c r="G43">
        <v>6</v>
      </c>
      <c r="H43">
        <v>1.1000000000000001</v>
      </c>
      <c r="I43" t="s">
        <v>16</v>
      </c>
      <c r="J43">
        <v>95.9</v>
      </c>
      <c r="K43">
        <v>6</v>
      </c>
      <c r="L43">
        <v>1.1000000000000001</v>
      </c>
      <c r="O43">
        <v>95.9</v>
      </c>
      <c r="P43">
        <v>6</v>
      </c>
      <c r="Q43">
        <v>1.1000000000000001</v>
      </c>
    </row>
    <row r="44" spans="1:17" x14ac:dyDescent="0.25">
      <c r="A44">
        <v>97.9</v>
      </c>
      <c r="B44">
        <v>7.8</v>
      </c>
      <c r="C44">
        <v>1.2</v>
      </c>
      <c r="F44">
        <v>97.9</v>
      </c>
      <c r="G44">
        <v>7.8</v>
      </c>
      <c r="H44">
        <v>1.2</v>
      </c>
      <c r="J44">
        <v>97.9</v>
      </c>
      <c r="K44">
        <v>7.8</v>
      </c>
      <c r="L44">
        <v>1.2</v>
      </c>
      <c r="O44">
        <v>97.9</v>
      </c>
      <c r="P44">
        <v>7.8</v>
      </c>
      <c r="Q44">
        <v>1.2</v>
      </c>
    </row>
    <row r="45" spans="1:17" x14ac:dyDescent="0.25">
      <c r="A45">
        <v>98.1</v>
      </c>
      <c r="B45">
        <v>1.6</v>
      </c>
      <c r="C45">
        <v>0.3</v>
      </c>
      <c r="F45">
        <v>98.1</v>
      </c>
      <c r="G45">
        <v>1.6</v>
      </c>
      <c r="H45">
        <v>0.3</v>
      </c>
      <c r="J45">
        <v>98.1</v>
      </c>
      <c r="K45">
        <v>1.6</v>
      </c>
      <c r="L45">
        <v>0.3</v>
      </c>
      <c r="O45">
        <v>98.1</v>
      </c>
      <c r="P45">
        <v>1.6</v>
      </c>
      <c r="Q45">
        <v>0.3</v>
      </c>
    </row>
    <row r="46" spans="1:17" x14ac:dyDescent="0.25">
      <c r="A46">
        <v>98.1</v>
      </c>
      <c r="B46">
        <v>1.4</v>
      </c>
      <c r="C46">
        <v>0.4</v>
      </c>
      <c r="F46">
        <v>98.1</v>
      </c>
      <c r="G46">
        <v>1.4</v>
      </c>
      <c r="H46">
        <v>0.4</v>
      </c>
      <c r="J46">
        <v>98.1</v>
      </c>
      <c r="K46">
        <v>1.4</v>
      </c>
      <c r="L46">
        <v>0.4</v>
      </c>
      <c r="O46">
        <v>98.1</v>
      </c>
      <c r="P46">
        <v>1.4</v>
      </c>
      <c r="Q46">
        <v>0.4</v>
      </c>
    </row>
    <row r="47" spans="1:17" x14ac:dyDescent="0.25">
      <c r="A47">
        <v>98.1</v>
      </c>
      <c r="B47">
        <v>1.3</v>
      </c>
      <c r="C47">
        <v>0.2</v>
      </c>
      <c r="F47">
        <v>98.1</v>
      </c>
      <c r="G47">
        <v>1.3</v>
      </c>
      <c r="H47">
        <v>0.2</v>
      </c>
      <c r="J47">
        <v>98.1</v>
      </c>
      <c r="K47">
        <v>1.3</v>
      </c>
      <c r="L47">
        <v>0.2</v>
      </c>
      <c r="O47">
        <v>98.1</v>
      </c>
      <c r="P47">
        <v>1.3</v>
      </c>
      <c r="Q47">
        <v>0.2</v>
      </c>
    </row>
    <row r="48" spans="1:17" x14ac:dyDescent="0.25">
      <c r="A48">
        <v>98.1</v>
      </c>
      <c r="B48">
        <v>1.3</v>
      </c>
      <c r="C48">
        <v>0.2</v>
      </c>
      <c r="F48">
        <v>98.1</v>
      </c>
      <c r="G48">
        <v>1.3</v>
      </c>
      <c r="H48">
        <v>0.2</v>
      </c>
      <c r="J48">
        <v>98.1</v>
      </c>
      <c r="K48">
        <v>1.3</v>
      </c>
      <c r="L48">
        <v>0.2</v>
      </c>
      <c r="O48">
        <v>98.1</v>
      </c>
      <c r="P48">
        <v>1.3</v>
      </c>
      <c r="Q48">
        <v>0.2</v>
      </c>
    </row>
    <row r="49" spans="1:17" x14ac:dyDescent="0.25">
      <c r="A49">
        <v>98.7</v>
      </c>
      <c r="B49">
        <v>7.9</v>
      </c>
      <c r="C49">
        <v>1.7</v>
      </c>
      <c r="F49">
        <v>98.7</v>
      </c>
      <c r="G49">
        <v>7.9</v>
      </c>
      <c r="H49">
        <v>1.7</v>
      </c>
      <c r="J49">
        <v>98.7</v>
      </c>
      <c r="K49">
        <v>7.9</v>
      </c>
      <c r="L49">
        <v>1.7</v>
      </c>
      <c r="O49">
        <v>98.7</v>
      </c>
      <c r="P49">
        <v>7.9</v>
      </c>
      <c r="Q49">
        <v>1.7</v>
      </c>
    </row>
    <row r="50" spans="1:17" x14ac:dyDescent="0.25">
      <c r="A50">
        <v>98.7</v>
      </c>
      <c r="B50">
        <v>1.3</v>
      </c>
      <c r="C50">
        <v>0.2</v>
      </c>
      <c r="F50">
        <v>98.7</v>
      </c>
      <c r="G50">
        <v>1.3</v>
      </c>
      <c r="H50">
        <v>0.2</v>
      </c>
      <c r="J50">
        <v>98.7</v>
      </c>
      <c r="K50">
        <v>1.3</v>
      </c>
      <c r="L50">
        <v>0.2</v>
      </c>
      <c r="O50">
        <v>98.7</v>
      </c>
      <c r="P50">
        <v>1.3</v>
      </c>
      <c r="Q50">
        <v>0.2</v>
      </c>
    </row>
    <row r="51" spans="1:17" x14ac:dyDescent="0.25">
      <c r="A51">
        <v>98.7</v>
      </c>
      <c r="B51">
        <v>1.95</v>
      </c>
      <c r="C51">
        <v>0.25</v>
      </c>
      <c r="F51">
        <v>98.7</v>
      </c>
      <c r="G51">
        <v>1.95</v>
      </c>
      <c r="H51">
        <v>0.25</v>
      </c>
      <c r="J51">
        <v>98.7</v>
      </c>
      <c r="K51">
        <v>1.95</v>
      </c>
      <c r="L51">
        <v>0.25</v>
      </c>
      <c r="O51">
        <v>98.7</v>
      </c>
      <c r="P51">
        <v>1.95</v>
      </c>
      <c r="Q51">
        <v>0.25</v>
      </c>
    </row>
    <row r="52" spans="1:17" x14ac:dyDescent="0.25">
      <c r="A52">
        <v>98.7</v>
      </c>
      <c r="B52">
        <v>1.85</v>
      </c>
      <c r="C52">
        <v>0.3</v>
      </c>
      <c r="F52">
        <v>98.7</v>
      </c>
      <c r="G52">
        <v>1.85</v>
      </c>
      <c r="H52">
        <v>0.3</v>
      </c>
      <c r="J52">
        <v>98.7</v>
      </c>
      <c r="K52">
        <v>1.85</v>
      </c>
      <c r="L52">
        <v>0.3</v>
      </c>
      <c r="O52">
        <v>98.7</v>
      </c>
      <c r="P52">
        <v>1.85</v>
      </c>
      <c r="Q52">
        <v>0.3</v>
      </c>
    </row>
    <row r="53" spans="1:17" x14ac:dyDescent="0.25">
      <c r="A53">
        <v>98.7</v>
      </c>
      <c r="B53">
        <v>2</v>
      </c>
      <c r="C53">
        <v>0.2</v>
      </c>
      <c r="F53">
        <v>98.7</v>
      </c>
      <c r="G53">
        <v>2</v>
      </c>
      <c r="H53">
        <v>0.2</v>
      </c>
      <c r="J53">
        <v>98.7</v>
      </c>
      <c r="K53">
        <v>2</v>
      </c>
      <c r="L53">
        <v>0.2</v>
      </c>
      <c r="O53">
        <v>98.7</v>
      </c>
      <c r="P53">
        <v>2</v>
      </c>
      <c r="Q53">
        <v>0.2</v>
      </c>
    </row>
    <row r="54" spans="1:17" x14ac:dyDescent="0.25">
      <c r="A54">
        <v>100.2</v>
      </c>
      <c r="B54">
        <v>5.5</v>
      </c>
      <c r="C54">
        <v>1</v>
      </c>
      <c r="F54">
        <v>100.2</v>
      </c>
      <c r="G54">
        <v>5.5</v>
      </c>
      <c r="H54">
        <v>1</v>
      </c>
      <c r="J54">
        <v>100.2</v>
      </c>
      <c r="K54">
        <v>5.5</v>
      </c>
      <c r="L54">
        <v>1</v>
      </c>
      <c r="O54">
        <v>100.2</v>
      </c>
      <c r="P54">
        <v>5.5</v>
      </c>
      <c r="Q54">
        <v>1</v>
      </c>
    </row>
    <row r="56" spans="1:17" x14ac:dyDescent="0.25">
      <c r="A56">
        <f>100.2+1</f>
        <v>101.2</v>
      </c>
      <c r="B56">
        <v>0.7</v>
      </c>
      <c r="C56">
        <v>0.1</v>
      </c>
      <c r="F56">
        <v>101.7</v>
      </c>
      <c r="G56">
        <v>5.75</v>
      </c>
      <c r="H56">
        <v>1</v>
      </c>
      <c r="J56">
        <v>101.7</v>
      </c>
      <c r="K56">
        <v>5.75</v>
      </c>
      <c r="L56">
        <v>1</v>
      </c>
      <c r="O56">
        <v>101.7</v>
      </c>
      <c r="P56">
        <v>5.75</v>
      </c>
      <c r="Q56">
        <v>1</v>
      </c>
    </row>
    <row r="57" spans="1:17" x14ac:dyDescent="0.25">
      <c r="A57">
        <f>100.2+1.3</f>
        <v>101.5</v>
      </c>
      <c r="B57">
        <v>0.9</v>
      </c>
      <c r="C57">
        <v>0.2</v>
      </c>
    </row>
    <row r="58" spans="1:17" x14ac:dyDescent="0.25">
      <c r="A58">
        <f>100.2+2.1</f>
        <v>102.3</v>
      </c>
      <c r="B58">
        <v>2.6</v>
      </c>
      <c r="C58">
        <v>0.5</v>
      </c>
      <c r="F58">
        <v>103.7</v>
      </c>
      <c r="G58">
        <v>0.9</v>
      </c>
      <c r="H58">
        <v>0.1</v>
      </c>
      <c r="J58">
        <v>102.1</v>
      </c>
      <c r="K58">
        <v>4.8</v>
      </c>
      <c r="L58">
        <v>0.95</v>
      </c>
      <c r="O58">
        <v>102.1</v>
      </c>
      <c r="P58">
        <v>4.8</v>
      </c>
      <c r="Q58">
        <v>0.95</v>
      </c>
    </row>
    <row r="59" spans="1:17" x14ac:dyDescent="0.25">
      <c r="A59">
        <f>100.2+2.2</f>
        <v>102.4</v>
      </c>
      <c r="B59">
        <v>2.6</v>
      </c>
      <c r="C59">
        <v>0.5</v>
      </c>
      <c r="F59">
        <v>103.8</v>
      </c>
      <c r="G59">
        <v>1.2</v>
      </c>
      <c r="H59">
        <v>0.1</v>
      </c>
    </row>
    <row r="60" spans="1:17" x14ac:dyDescent="0.25">
      <c r="A60">
        <f>100.2+2.5</f>
        <v>102.7</v>
      </c>
      <c r="B60">
        <v>1.5</v>
      </c>
      <c r="C60">
        <v>0.2</v>
      </c>
      <c r="F60">
        <v>105.2</v>
      </c>
      <c r="G60">
        <v>2.9</v>
      </c>
      <c r="H60">
        <v>0.4</v>
      </c>
      <c r="J60">
        <v>102.8</v>
      </c>
      <c r="K60">
        <v>3.3</v>
      </c>
      <c r="L60">
        <v>0.8</v>
      </c>
      <c r="O60">
        <v>103</v>
      </c>
      <c r="P60">
        <v>0.6</v>
      </c>
      <c r="Q60">
        <v>0.1</v>
      </c>
    </row>
    <row r="61" spans="1:17" x14ac:dyDescent="0.25">
      <c r="A61">
        <v>102.7</v>
      </c>
      <c r="B61">
        <v>2.6</v>
      </c>
      <c r="C61">
        <v>0.4</v>
      </c>
      <c r="F61">
        <v>105.6</v>
      </c>
      <c r="G61">
        <v>3.1</v>
      </c>
      <c r="H61">
        <v>0.6</v>
      </c>
      <c r="J61">
        <v>102.9</v>
      </c>
      <c r="K61">
        <v>1</v>
      </c>
      <c r="L61">
        <v>0.3</v>
      </c>
      <c r="O61">
        <v>103.5</v>
      </c>
      <c r="P61">
        <v>1</v>
      </c>
      <c r="Q61">
        <v>0.2</v>
      </c>
    </row>
    <row r="62" spans="1:17" x14ac:dyDescent="0.25">
      <c r="A62">
        <v>102.7</v>
      </c>
      <c r="B62">
        <v>2.5</v>
      </c>
      <c r="C62">
        <v>0.4</v>
      </c>
      <c r="F62">
        <v>106</v>
      </c>
      <c r="G62">
        <v>2.9</v>
      </c>
      <c r="H62">
        <v>0.2</v>
      </c>
      <c r="J62">
        <v>102.9</v>
      </c>
      <c r="K62">
        <v>0.7</v>
      </c>
      <c r="L62">
        <v>0.5</v>
      </c>
      <c r="O62">
        <v>104.8</v>
      </c>
      <c r="P62">
        <v>2.4</v>
      </c>
      <c r="Q62">
        <v>0.5</v>
      </c>
    </row>
    <row r="63" spans="1:17" x14ac:dyDescent="0.25">
      <c r="F63">
        <v>106</v>
      </c>
      <c r="G63">
        <v>3.1</v>
      </c>
      <c r="H63">
        <v>0.6</v>
      </c>
      <c r="O63">
        <v>105.2</v>
      </c>
      <c r="P63">
        <v>2.7</v>
      </c>
      <c r="Q63">
        <v>0.5</v>
      </c>
    </row>
    <row r="64" spans="1:17" x14ac:dyDescent="0.25">
      <c r="F64">
        <v>106</v>
      </c>
      <c r="G64">
        <v>3.3</v>
      </c>
      <c r="H64">
        <v>0.5</v>
      </c>
      <c r="O64">
        <v>105.6</v>
      </c>
      <c r="P64">
        <v>3</v>
      </c>
      <c r="Q64">
        <v>0.5</v>
      </c>
    </row>
    <row r="65" spans="6:17" x14ac:dyDescent="0.25">
      <c r="F65">
        <v>106</v>
      </c>
      <c r="G65">
        <v>2.1</v>
      </c>
      <c r="H65">
        <v>0.1</v>
      </c>
      <c r="O65">
        <v>105.7</v>
      </c>
      <c r="P65">
        <v>2.9</v>
      </c>
      <c r="Q65">
        <v>0.4</v>
      </c>
    </row>
    <row r="66" spans="6:17" x14ac:dyDescent="0.25">
      <c r="F66">
        <v>106</v>
      </c>
      <c r="G66">
        <v>1.9</v>
      </c>
      <c r="H66">
        <v>0.1</v>
      </c>
      <c r="O66">
        <v>105.7</v>
      </c>
      <c r="P66">
        <v>2.2000000000000002</v>
      </c>
      <c r="Q66">
        <v>0.2</v>
      </c>
    </row>
    <row r="67" spans="6:17" x14ac:dyDescent="0.25">
      <c r="O67">
        <v>105.7</v>
      </c>
      <c r="P67">
        <v>1.1000000000000001</v>
      </c>
      <c r="Q67">
        <v>0.1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H94"/>
  <sheetViews>
    <sheetView workbookViewId="0">
      <selection activeCell="AE89" sqref="AE89"/>
    </sheetView>
  </sheetViews>
  <sheetFormatPr defaultRowHeight="15" x14ac:dyDescent="0.25"/>
  <sheetData>
    <row r="1" spans="1:34" x14ac:dyDescent="0.25">
      <c r="A1" t="s">
        <v>31</v>
      </c>
      <c r="F1" t="s">
        <v>32</v>
      </c>
      <c r="K1" t="s">
        <v>33</v>
      </c>
      <c r="P1" t="s">
        <v>23</v>
      </c>
      <c r="U1" t="s">
        <v>26</v>
      </c>
      <c r="Z1" t="s">
        <v>27</v>
      </c>
      <c r="AE1" t="s">
        <v>35</v>
      </c>
    </row>
    <row r="2" spans="1:34" x14ac:dyDescent="0.25">
      <c r="A2" t="s">
        <v>0</v>
      </c>
      <c r="B2" t="s">
        <v>1</v>
      </c>
      <c r="C2" t="s">
        <v>2</v>
      </c>
      <c r="D2" t="s">
        <v>6</v>
      </c>
      <c r="F2" t="s">
        <v>0</v>
      </c>
      <c r="G2" t="s">
        <v>1</v>
      </c>
      <c r="H2" t="s">
        <v>2</v>
      </c>
      <c r="I2" t="s">
        <v>6</v>
      </c>
      <c r="K2" t="s">
        <v>0</v>
      </c>
      <c r="L2" t="s">
        <v>1</v>
      </c>
      <c r="M2" t="s">
        <v>2</v>
      </c>
      <c r="N2" t="s">
        <v>6</v>
      </c>
      <c r="P2" t="s">
        <v>0</v>
      </c>
      <c r="Q2" t="s">
        <v>1</v>
      </c>
      <c r="R2" t="s">
        <v>2</v>
      </c>
      <c r="S2" t="s">
        <v>6</v>
      </c>
      <c r="U2" t="s">
        <v>0</v>
      </c>
      <c r="V2" t="s">
        <v>1</v>
      </c>
      <c r="W2" t="s">
        <v>2</v>
      </c>
      <c r="X2" t="s">
        <v>6</v>
      </c>
      <c r="Z2" t="s">
        <v>0</v>
      </c>
      <c r="AA2" t="s">
        <v>1</v>
      </c>
      <c r="AB2" t="s">
        <v>2</v>
      </c>
      <c r="AC2" t="s">
        <v>6</v>
      </c>
      <c r="AE2" t="s">
        <v>0</v>
      </c>
      <c r="AF2" t="s">
        <v>1</v>
      </c>
      <c r="AG2" t="s">
        <v>2</v>
      </c>
      <c r="AH2" t="s">
        <v>6</v>
      </c>
    </row>
    <row r="3" spans="1:34" x14ac:dyDescent="0.25">
      <c r="A3">
        <v>5.6</v>
      </c>
      <c r="D3" t="s">
        <v>4</v>
      </c>
      <c r="F3">
        <v>5.6</v>
      </c>
      <c r="I3" t="s">
        <v>4</v>
      </c>
      <c r="K3">
        <v>5.6</v>
      </c>
      <c r="N3" t="s">
        <v>4</v>
      </c>
      <c r="P3">
        <v>5.6</v>
      </c>
      <c r="S3" t="s">
        <v>4</v>
      </c>
      <c r="U3">
        <v>5.6</v>
      </c>
      <c r="X3" t="s">
        <v>4</v>
      </c>
      <c r="Z3">
        <v>5.6</v>
      </c>
      <c r="AC3" t="s">
        <v>4</v>
      </c>
      <c r="AE3">
        <v>5.6</v>
      </c>
      <c r="AH3" t="s">
        <v>4</v>
      </c>
    </row>
    <row r="4" spans="1:34" x14ac:dyDescent="0.25">
      <c r="A4">
        <v>9.1999999999999993</v>
      </c>
      <c r="D4" t="s">
        <v>30</v>
      </c>
      <c r="F4">
        <v>9.1999999999999993</v>
      </c>
      <c r="I4" t="s">
        <v>30</v>
      </c>
      <c r="K4">
        <v>9.1999999999999993</v>
      </c>
      <c r="N4" t="s">
        <v>30</v>
      </c>
      <c r="P4">
        <v>9.1999999999999993</v>
      </c>
      <c r="S4" t="s">
        <v>30</v>
      </c>
      <c r="U4">
        <v>9.1999999999999993</v>
      </c>
      <c r="X4" t="s">
        <v>30</v>
      </c>
      <c r="Z4">
        <v>9.1999999999999993</v>
      </c>
      <c r="AC4" t="s">
        <v>30</v>
      </c>
      <c r="AE4">
        <v>9.1999999999999993</v>
      </c>
      <c r="AH4" t="s">
        <v>30</v>
      </c>
    </row>
    <row r="5" spans="1:34" x14ac:dyDescent="0.25">
      <c r="A5">
        <v>13.6</v>
      </c>
      <c r="D5" t="s">
        <v>4</v>
      </c>
      <c r="F5">
        <v>13.6</v>
      </c>
      <c r="I5" t="s">
        <v>4</v>
      </c>
      <c r="K5">
        <v>13.6</v>
      </c>
      <c r="N5" t="s">
        <v>4</v>
      </c>
      <c r="P5">
        <v>13.6</v>
      </c>
      <c r="S5" t="s">
        <v>4</v>
      </c>
      <c r="U5">
        <v>13.6</v>
      </c>
      <c r="X5" t="s">
        <v>4</v>
      </c>
      <c r="Z5">
        <v>13.6</v>
      </c>
      <c r="AC5" t="s">
        <v>4</v>
      </c>
      <c r="AE5">
        <v>13.6</v>
      </c>
      <c r="AH5" t="s">
        <v>4</v>
      </c>
    </row>
    <row r="6" spans="1:34" x14ac:dyDescent="0.25">
      <c r="A6">
        <v>16.2</v>
      </c>
      <c r="D6" t="s">
        <v>4</v>
      </c>
      <c r="F6">
        <v>16.2</v>
      </c>
      <c r="I6" t="s">
        <v>4</v>
      </c>
      <c r="K6">
        <v>16.2</v>
      </c>
      <c r="N6" t="s">
        <v>4</v>
      </c>
      <c r="P6">
        <v>16.2</v>
      </c>
      <c r="S6" t="s">
        <v>4</v>
      </c>
      <c r="U6">
        <v>16.2</v>
      </c>
      <c r="X6" t="s">
        <v>4</v>
      </c>
      <c r="Z6">
        <v>16.2</v>
      </c>
      <c r="AC6" t="s">
        <v>4</v>
      </c>
      <c r="AE6">
        <v>16.2</v>
      </c>
      <c r="AH6" t="s">
        <v>4</v>
      </c>
    </row>
    <row r="7" spans="1:34" x14ac:dyDescent="0.25">
      <c r="A7">
        <v>19</v>
      </c>
      <c r="D7" t="s">
        <v>4</v>
      </c>
      <c r="F7">
        <v>19</v>
      </c>
      <c r="I7" t="s">
        <v>4</v>
      </c>
      <c r="K7">
        <v>19</v>
      </c>
      <c r="N7" t="s">
        <v>4</v>
      </c>
      <c r="P7">
        <v>19</v>
      </c>
      <c r="S7" t="s">
        <v>4</v>
      </c>
      <c r="U7">
        <v>19</v>
      </c>
      <c r="X7" t="s">
        <v>4</v>
      </c>
      <c r="Z7">
        <v>19</v>
      </c>
      <c r="AC7" t="s">
        <v>4</v>
      </c>
      <c r="AE7">
        <v>19</v>
      </c>
      <c r="AH7" t="s">
        <v>4</v>
      </c>
    </row>
    <row r="8" spans="1:34" x14ac:dyDescent="0.25">
      <c r="A8">
        <v>23.3</v>
      </c>
      <c r="D8" t="s">
        <v>4</v>
      </c>
      <c r="F8">
        <v>23.3</v>
      </c>
      <c r="I8" t="s">
        <v>4</v>
      </c>
      <c r="K8">
        <v>23.3</v>
      </c>
      <c r="N8" t="s">
        <v>4</v>
      </c>
      <c r="P8">
        <v>23.3</v>
      </c>
      <c r="S8" t="s">
        <v>4</v>
      </c>
      <c r="U8">
        <v>23.3</v>
      </c>
      <c r="X8" t="s">
        <v>4</v>
      </c>
      <c r="Z8">
        <v>23.3</v>
      </c>
      <c r="AC8" t="s">
        <v>4</v>
      </c>
      <c r="AE8">
        <v>23.3</v>
      </c>
      <c r="AH8" t="s">
        <v>4</v>
      </c>
    </row>
    <row r="9" spans="1:34" x14ac:dyDescent="0.25">
      <c r="A9">
        <v>26.1</v>
      </c>
      <c r="D9" t="s">
        <v>4</v>
      </c>
      <c r="F9">
        <v>26.1</v>
      </c>
      <c r="I9" t="s">
        <v>4</v>
      </c>
      <c r="K9">
        <v>26.1</v>
      </c>
      <c r="N9" t="s">
        <v>4</v>
      </c>
      <c r="P9">
        <v>26.1</v>
      </c>
      <c r="S9" t="s">
        <v>4</v>
      </c>
      <c r="U9">
        <v>26.1</v>
      </c>
      <c r="X9" t="s">
        <v>4</v>
      </c>
      <c r="Z9">
        <v>26.1</v>
      </c>
      <c r="AC9" t="s">
        <v>4</v>
      </c>
      <c r="AE9">
        <v>26.1</v>
      </c>
      <c r="AH9" t="s">
        <v>4</v>
      </c>
    </row>
    <row r="10" spans="1:34" x14ac:dyDescent="0.25">
      <c r="A10">
        <v>29.4</v>
      </c>
      <c r="D10" t="s">
        <v>4</v>
      </c>
      <c r="F10">
        <v>29.4</v>
      </c>
      <c r="I10" t="s">
        <v>4</v>
      </c>
      <c r="K10">
        <v>29.4</v>
      </c>
      <c r="N10" t="s">
        <v>4</v>
      </c>
      <c r="P10">
        <v>29.4</v>
      </c>
      <c r="S10" t="s">
        <v>4</v>
      </c>
      <c r="U10">
        <v>29.4</v>
      </c>
      <c r="X10" t="s">
        <v>4</v>
      </c>
      <c r="Z10">
        <v>29.4</v>
      </c>
      <c r="AC10" t="s">
        <v>4</v>
      </c>
      <c r="AE10">
        <v>29.4</v>
      </c>
      <c r="AH10" t="s">
        <v>4</v>
      </c>
    </row>
    <row r="11" spans="1:34" x14ac:dyDescent="0.25">
      <c r="A11">
        <v>32.799999999999997</v>
      </c>
      <c r="D11" t="s">
        <v>4</v>
      </c>
      <c r="F11">
        <v>32.799999999999997</v>
      </c>
      <c r="I11" t="s">
        <v>4</v>
      </c>
      <c r="K11">
        <v>32.799999999999997</v>
      </c>
      <c r="N11" t="s">
        <v>4</v>
      </c>
      <c r="P11">
        <v>32.799999999999997</v>
      </c>
      <c r="S11" t="s">
        <v>4</v>
      </c>
      <c r="U11">
        <v>32.799999999999997</v>
      </c>
      <c r="X11" t="s">
        <v>4</v>
      </c>
      <c r="Z11">
        <v>32.799999999999997</v>
      </c>
      <c r="AC11" t="s">
        <v>4</v>
      </c>
      <c r="AE11">
        <v>32.799999999999997</v>
      </c>
      <c r="AH11" t="s">
        <v>4</v>
      </c>
    </row>
    <row r="12" spans="1:34" x14ac:dyDescent="0.25">
      <c r="A12">
        <v>37.4</v>
      </c>
      <c r="D12" t="s">
        <v>4</v>
      </c>
      <c r="F12">
        <v>37.4</v>
      </c>
      <c r="I12" t="s">
        <v>4</v>
      </c>
      <c r="K12">
        <v>37.4</v>
      </c>
      <c r="N12" t="s">
        <v>4</v>
      </c>
      <c r="P12">
        <v>37.4</v>
      </c>
      <c r="S12" t="s">
        <v>4</v>
      </c>
      <c r="U12">
        <v>37.4</v>
      </c>
      <c r="X12" t="s">
        <v>4</v>
      </c>
      <c r="Z12">
        <v>37.4</v>
      </c>
      <c r="AC12" t="s">
        <v>4</v>
      </c>
      <c r="AE12">
        <v>37.4</v>
      </c>
      <c r="AH12" t="s">
        <v>4</v>
      </c>
    </row>
    <row r="13" spans="1:34" x14ac:dyDescent="0.25">
      <c r="A13">
        <v>42</v>
      </c>
      <c r="D13" t="s">
        <v>4</v>
      </c>
      <c r="F13">
        <v>42</v>
      </c>
      <c r="I13" t="s">
        <v>4</v>
      </c>
      <c r="K13">
        <v>42</v>
      </c>
      <c r="N13" t="s">
        <v>4</v>
      </c>
      <c r="P13">
        <v>42</v>
      </c>
      <c r="S13" t="s">
        <v>4</v>
      </c>
      <c r="U13">
        <v>42</v>
      </c>
      <c r="X13" t="s">
        <v>4</v>
      </c>
      <c r="Z13">
        <v>42</v>
      </c>
      <c r="AC13" t="s">
        <v>4</v>
      </c>
      <c r="AE13">
        <v>42</v>
      </c>
      <c r="AH13" t="s">
        <v>4</v>
      </c>
    </row>
    <row r="14" spans="1:34" x14ac:dyDescent="0.25">
      <c r="A14">
        <v>44</v>
      </c>
      <c r="D14" t="s">
        <v>4</v>
      </c>
      <c r="F14">
        <v>44</v>
      </c>
      <c r="I14" t="s">
        <v>4</v>
      </c>
      <c r="K14">
        <v>44</v>
      </c>
      <c r="N14" t="s">
        <v>4</v>
      </c>
      <c r="P14">
        <v>44</v>
      </c>
      <c r="S14" t="s">
        <v>4</v>
      </c>
      <c r="U14">
        <v>44</v>
      </c>
      <c r="X14" t="s">
        <v>4</v>
      </c>
      <c r="Z14">
        <v>44</v>
      </c>
      <c r="AC14" t="s">
        <v>4</v>
      </c>
      <c r="AE14">
        <v>44</v>
      </c>
      <c r="AH14" t="s">
        <v>4</v>
      </c>
    </row>
    <row r="15" spans="1:34" x14ac:dyDescent="0.25">
      <c r="A15">
        <v>46.2</v>
      </c>
      <c r="D15" t="s">
        <v>4</v>
      </c>
      <c r="F15">
        <v>46.2</v>
      </c>
      <c r="I15" t="s">
        <v>4</v>
      </c>
      <c r="K15">
        <v>46.2</v>
      </c>
      <c r="N15" t="s">
        <v>4</v>
      </c>
      <c r="P15">
        <v>46.2</v>
      </c>
      <c r="S15" t="s">
        <v>4</v>
      </c>
      <c r="U15">
        <v>46.2</v>
      </c>
      <c r="X15" t="s">
        <v>4</v>
      </c>
      <c r="Z15">
        <v>46.2</v>
      </c>
      <c r="AC15" t="s">
        <v>4</v>
      </c>
      <c r="AE15">
        <v>46.2</v>
      </c>
      <c r="AH15" t="s">
        <v>4</v>
      </c>
    </row>
    <row r="16" spans="1:34" x14ac:dyDescent="0.25">
      <c r="A16">
        <v>48.2</v>
      </c>
      <c r="D16" t="s">
        <v>4</v>
      </c>
      <c r="F16">
        <v>48.2</v>
      </c>
      <c r="I16" t="s">
        <v>4</v>
      </c>
      <c r="K16">
        <v>48.2</v>
      </c>
      <c r="N16" t="s">
        <v>4</v>
      </c>
      <c r="P16">
        <v>48.2</v>
      </c>
      <c r="S16" t="s">
        <v>4</v>
      </c>
      <c r="U16">
        <v>48.2</v>
      </c>
      <c r="X16" t="s">
        <v>4</v>
      </c>
      <c r="Z16">
        <v>48.2</v>
      </c>
      <c r="AC16" t="s">
        <v>4</v>
      </c>
      <c r="AE16">
        <v>48.2</v>
      </c>
      <c r="AH16" t="s">
        <v>4</v>
      </c>
    </row>
    <row r="17" spans="1:34" x14ac:dyDescent="0.25">
      <c r="A17">
        <v>49.9</v>
      </c>
      <c r="D17" t="s">
        <v>4</v>
      </c>
      <c r="F17">
        <v>49.9</v>
      </c>
      <c r="I17" t="s">
        <v>4</v>
      </c>
      <c r="K17">
        <v>49.9</v>
      </c>
      <c r="N17" t="s">
        <v>4</v>
      </c>
      <c r="P17">
        <v>49.9</v>
      </c>
      <c r="S17" t="s">
        <v>4</v>
      </c>
      <c r="U17">
        <v>49.9</v>
      </c>
      <c r="X17" t="s">
        <v>4</v>
      </c>
      <c r="Z17">
        <v>49.9</v>
      </c>
      <c r="AC17" t="s">
        <v>4</v>
      </c>
      <c r="AE17">
        <v>49.9</v>
      </c>
      <c r="AH17" t="s">
        <v>4</v>
      </c>
    </row>
    <row r="18" spans="1:34" x14ac:dyDescent="0.25">
      <c r="A18">
        <v>52.6</v>
      </c>
      <c r="D18" t="s">
        <v>4</v>
      </c>
      <c r="F18">
        <v>52.6</v>
      </c>
      <c r="I18" t="s">
        <v>4</v>
      </c>
      <c r="K18">
        <v>52.6</v>
      </c>
      <c r="N18" t="s">
        <v>4</v>
      </c>
      <c r="P18">
        <v>52.6</v>
      </c>
      <c r="S18" t="s">
        <v>4</v>
      </c>
      <c r="U18">
        <v>52.6</v>
      </c>
      <c r="X18" t="s">
        <v>4</v>
      </c>
      <c r="Z18">
        <v>52.6</v>
      </c>
      <c r="AC18" t="s">
        <v>4</v>
      </c>
      <c r="AE18">
        <v>52.6</v>
      </c>
      <c r="AH18" t="s">
        <v>4</v>
      </c>
    </row>
    <row r="19" spans="1:34" x14ac:dyDescent="0.25">
      <c r="A19">
        <v>54.3</v>
      </c>
      <c r="D19" t="s">
        <v>4</v>
      </c>
      <c r="F19">
        <v>54.3</v>
      </c>
      <c r="I19" t="s">
        <v>4</v>
      </c>
      <c r="K19">
        <v>54.3</v>
      </c>
      <c r="N19" t="s">
        <v>4</v>
      </c>
      <c r="P19">
        <v>54.3</v>
      </c>
      <c r="S19" t="s">
        <v>4</v>
      </c>
      <c r="U19">
        <v>54.3</v>
      </c>
      <c r="X19" t="s">
        <v>4</v>
      </c>
      <c r="Z19">
        <v>54.3</v>
      </c>
      <c r="AC19" t="s">
        <v>4</v>
      </c>
      <c r="AE19">
        <v>54.3</v>
      </c>
      <c r="AH19" t="s">
        <v>4</v>
      </c>
    </row>
    <row r="20" spans="1:34" x14ac:dyDescent="0.25">
      <c r="A20">
        <v>55.8</v>
      </c>
      <c r="D20" t="s">
        <v>4</v>
      </c>
      <c r="F20">
        <v>55.8</v>
      </c>
      <c r="I20" t="s">
        <v>4</v>
      </c>
      <c r="K20">
        <v>55.8</v>
      </c>
      <c r="N20" t="s">
        <v>4</v>
      </c>
      <c r="P20">
        <v>55.8</v>
      </c>
      <c r="S20" t="s">
        <v>4</v>
      </c>
      <c r="U20">
        <v>55.8</v>
      </c>
      <c r="X20" t="s">
        <v>4</v>
      </c>
      <c r="Z20">
        <v>55.8</v>
      </c>
      <c r="AC20" t="s">
        <v>4</v>
      </c>
      <c r="AE20">
        <v>55.8</v>
      </c>
      <c r="AH20" t="s">
        <v>4</v>
      </c>
    </row>
    <row r="21" spans="1:34" x14ac:dyDescent="0.25">
      <c r="A21">
        <v>57.9</v>
      </c>
      <c r="D21" t="s">
        <v>4</v>
      </c>
      <c r="F21">
        <v>57.9</v>
      </c>
      <c r="I21" t="s">
        <v>4</v>
      </c>
      <c r="K21">
        <v>57.9</v>
      </c>
      <c r="N21" t="s">
        <v>4</v>
      </c>
      <c r="P21">
        <v>57.9</v>
      </c>
      <c r="S21" t="s">
        <v>4</v>
      </c>
      <c r="U21">
        <v>57.9</v>
      </c>
      <c r="X21" t="s">
        <v>4</v>
      </c>
      <c r="Z21">
        <v>57.9</v>
      </c>
      <c r="AC21" t="s">
        <v>4</v>
      </c>
      <c r="AE21">
        <v>57.9</v>
      </c>
      <c r="AH21" t="s">
        <v>4</v>
      </c>
    </row>
    <row r="22" spans="1:34" x14ac:dyDescent="0.25">
      <c r="A22">
        <v>59.6</v>
      </c>
      <c r="D22" t="s">
        <v>4</v>
      </c>
      <c r="F22">
        <v>59.6</v>
      </c>
      <c r="I22" t="s">
        <v>4</v>
      </c>
      <c r="K22">
        <v>59.6</v>
      </c>
      <c r="N22" t="s">
        <v>4</v>
      </c>
      <c r="P22">
        <v>59.6</v>
      </c>
      <c r="S22" t="s">
        <v>4</v>
      </c>
      <c r="U22">
        <v>59.6</v>
      </c>
      <c r="X22" t="s">
        <v>4</v>
      </c>
      <c r="Z22">
        <v>59.6</v>
      </c>
      <c r="AC22" t="s">
        <v>4</v>
      </c>
      <c r="AE22">
        <v>59.6</v>
      </c>
      <c r="AH22" t="s">
        <v>4</v>
      </c>
    </row>
    <row r="23" spans="1:34" x14ac:dyDescent="0.25">
      <c r="A23">
        <v>63.1</v>
      </c>
      <c r="D23" t="s">
        <v>4</v>
      </c>
      <c r="F23">
        <v>63.1</v>
      </c>
      <c r="I23" t="s">
        <v>4</v>
      </c>
      <c r="K23">
        <v>63.1</v>
      </c>
      <c r="N23" t="s">
        <v>4</v>
      </c>
      <c r="P23">
        <v>63.1</v>
      </c>
      <c r="S23" t="s">
        <v>4</v>
      </c>
      <c r="U23">
        <v>63.1</v>
      </c>
      <c r="X23" t="s">
        <v>4</v>
      </c>
      <c r="Z23">
        <v>63.1</v>
      </c>
      <c r="AC23" t="s">
        <v>4</v>
      </c>
      <c r="AE23">
        <v>63.1</v>
      </c>
      <c r="AH23" t="s">
        <v>4</v>
      </c>
    </row>
    <row r="24" spans="1:34" x14ac:dyDescent="0.25">
      <c r="A24">
        <v>65</v>
      </c>
      <c r="D24" t="s">
        <v>4</v>
      </c>
      <c r="F24">
        <v>65</v>
      </c>
      <c r="I24" t="s">
        <v>4</v>
      </c>
      <c r="K24">
        <v>65</v>
      </c>
      <c r="N24" t="s">
        <v>4</v>
      </c>
      <c r="P24">
        <v>65</v>
      </c>
      <c r="S24" t="s">
        <v>4</v>
      </c>
      <c r="U24">
        <v>65</v>
      </c>
      <c r="X24" t="s">
        <v>4</v>
      </c>
      <c r="Z24">
        <v>65</v>
      </c>
      <c r="AC24" t="s">
        <v>4</v>
      </c>
      <c r="AE24">
        <v>65</v>
      </c>
      <c r="AH24" t="s">
        <v>4</v>
      </c>
    </row>
    <row r="25" spans="1:34" x14ac:dyDescent="0.25">
      <c r="A25">
        <v>68.3</v>
      </c>
      <c r="D25" t="s">
        <v>4</v>
      </c>
      <c r="F25">
        <v>68.3</v>
      </c>
      <c r="I25" t="s">
        <v>4</v>
      </c>
      <c r="K25">
        <v>68.3</v>
      </c>
      <c r="N25" t="s">
        <v>4</v>
      </c>
      <c r="P25">
        <v>68.3</v>
      </c>
      <c r="S25" t="s">
        <v>4</v>
      </c>
      <c r="U25">
        <v>68.3</v>
      </c>
      <c r="X25" t="s">
        <v>4</v>
      </c>
      <c r="Z25">
        <v>68.3</v>
      </c>
      <c r="AC25" t="s">
        <v>4</v>
      </c>
      <c r="AE25">
        <v>68.3</v>
      </c>
      <c r="AH25" t="s">
        <v>4</v>
      </c>
    </row>
    <row r="26" spans="1:34" x14ac:dyDescent="0.25">
      <c r="A26">
        <v>71.2</v>
      </c>
      <c r="D26" t="s">
        <v>4</v>
      </c>
      <c r="F26">
        <v>71.2</v>
      </c>
      <c r="I26" t="s">
        <v>4</v>
      </c>
      <c r="K26">
        <v>71.2</v>
      </c>
      <c r="N26" t="s">
        <v>4</v>
      </c>
      <c r="P26">
        <v>71.2</v>
      </c>
      <c r="S26" t="s">
        <v>4</v>
      </c>
      <c r="U26">
        <v>71.2</v>
      </c>
      <c r="X26" t="s">
        <v>4</v>
      </c>
      <c r="Z26">
        <v>71.2</v>
      </c>
      <c r="AC26" t="s">
        <v>4</v>
      </c>
      <c r="AE26">
        <v>71.2</v>
      </c>
      <c r="AH26" t="s">
        <v>4</v>
      </c>
    </row>
    <row r="27" spans="1:34" x14ac:dyDescent="0.25">
      <c r="A27">
        <v>72.5</v>
      </c>
      <c r="D27" t="s">
        <v>4</v>
      </c>
      <c r="F27">
        <v>72.5</v>
      </c>
      <c r="I27" t="s">
        <v>4</v>
      </c>
      <c r="K27">
        <v>72.5</v>
      </c>
      <c r="N27" t="s">
        <v>4</v>
      </c>
      <c r="P27">
        <v>72.5</v>
      </c>
      <c r="S27" t="s">
        <v>4</v>
      </c>
      <c r="U27">
        <v>72.5</v>
      </c>
      <c r="X27" t="s">
        <v>4</v>
      </c>
      <c r="Z27">
        <v>72.5</v>
      </c>
      <c r="AC27" t="s">
        <v>4</v>
      </c>
      <c r="AE27">
        <v>72.5</v>
      </c>
      <c r="AH27" t="s">
        <v>4</v>
      </c>
    </row>
    <row r="28" spans="1:34" x14ac:dyDescent="0.25">
      <c r="A28">
        <v>74.599999999999994</v>
      </c>
      <c r="B28">
        <v>6.3</v>
      </c>
      <c r="C28">
        <v>1.4</v>
      </c>
      <c r="F28">
        <v>74.599999999999994</v>
      </c>
      <c r="G28">
        <v>6.3</v>
      </c>
      <c r="H28">
        <v>1.4</v>
      </c>
      <c r="K28">
        <v>74.599999999999994</v>
      </c>
      <c r="L28">
        <v>6.3</v>
      </c>
      <c r="M28">
        <v>1.4</v>
      </c>
      <c r="P28">
        <v>74.599999999999994</v>
      </c>
      <c r="Q28">
        <v>6.3</v>
      </c>
      <c r="R28">
        <v>1.4</v>
      </c>
      <c r="U28">
        <v>74.599999999999994</v>
      </c>
      <c r="V28">
        <v>6.3</v>
      </c>
      <c r="W28">
        <v>1.4</v>
      </c>
      <c r="Z28">
        <v>74.599999999999994</v>
      </c>
      <c r="AA28">
        <v>6.3</v>
      </c>
      <c r="AB28">
        <v>1.4</v>
      </c>
      <c r="AE28">
        <v>74.599999999999994</v>
      </c>
      <c r="AF28">
        <v>6.3</v>
      </c>
      <c r="AG28">
        <v>1.4</v>
      </c>
    </row>
    <row r="29" spans="1:34" x14ac:dyDescent="0.25">
      <c r="A29">
        <v>75.400000000000006</v>
      </c>
      <c r="B29">
        <v>4.2</v>
      </c>
      <c r="C29">
        <v>0.5</v>
      </c>
      <c r="D29" t="s">
        <v>16</v>
      </c>
      <c r="F29">
        <v>75.400000000000006</v>
      </c>
      <c r="G29">
        <v>4.2</v>
      </c>
      <c r="H29">
        <v>0.5</v>
      </c>
      <c r="I29" t="s">
        <v>16</v>
      </c>
      <c r="K29">
        <v>75.400000000000006</v>
      </c>
      <c r="L29">
        <v>4.2</v>
      </c>
      <c r="M29">
        <v>0.5</v>
      </c>
      <c r="N29" t="s">
        <v>16</v>
      </c>
      <c r="P29">
        <v>75.400000000000006</v>
      </c>
      <c r="Q29">
        <v>4.2</v>
      </c>
      <c r="R29">
        <v>0.5</v>
      </c>
      <c r="S29" t="s">
        <v>16</v>
      </c>
      <c r="U29">
        <v>75.400000000000006</v>
      </c>
      <c r="V29">
        <v>4.2</v>
      </c>
      <c r="W29">
        <v>0.5</v>
      </c>
      <c r="X29" t="s">
        <v>16</v>
      </c>
      <c r="Z29">
        <v>75.400000000000006</v>
      </c>
      <c r="AA29">
        <v>4.2</v>
      </c>
      <c r="AB29">
        <v>0.5</v>
      </c>
      <c r="AC29" t="s">
        <v>16</v>
      </c>
      <c r="AE29">
        <v>75.400000000000006</v>
      </c>
      <c r="AF29">
        <v>4.2</v>
      </c>
      <c r="AG29">
        <v>0.5</v>
      </c>
      <c r="AH29" t="s">
        <v>16</v>
      </c>
    </row>
    <row r="30" spans="1:34" x14ac:dyDescent="0.25">
      <c r="A30">
        <v>76.599999999999994</v>
      </c>
      <c r="B30">
        <v>7.2</v>
      </c>
      <c r="C30">
        <v>0.9</v>
      </c>
      <c r="F30">
        <v>76.599999999999994</v>
      </c>
      <c r="G30">
        <v>7.2</v>
      </c>
      <c r="H30">
        <v>0.9</v>
      </c>
      <c r="K30">
        <v>76.599999999999994</v>
      </c>
      <c r="L30">
        <v>7.2</v>
      </c>
      <c r="M30">
        <v>0.9</v>
      </c>
      <c r="P30">
        <v>76.599999999999994</v>
      </c>
      <c r="Q30">
        <v>7.2</v>
      </c>
      <c r="R30">
        <v>0.9</v>
      </c>
      <c r="U30">
        <v>76.599999999999994</v>
      </c>
      <c r="V30">
        <v>7.2</v>
      </c>
      <c r="W30">
        <v>0.9</v>
      </c>
      <c r="Z30">
        <v>76.599999999999994</v>
      </c>
      <c r="AA30">
        <v>7.2</v>
      </c>
      <c r="AB30">
        <v>0.9</v>
      </c>
      <c r="AE30">
        <v>76.599999999999994</v>
      </c>
      <c r="AF30">
        <v>7.2</v>
      </c>
      <c r="AG30">
        <v>0.9</v>
      </c>
    </row>
    <row r="31" spans="1:34" x14ac:dyDescent="0.25">
      <c r="A31">
        <v>79.099999999999994</v>
      </c>
      <c r="B31">
        <v>6.7</v>
      </c>
      <c r="C31">
        <v>0.8</v>
      </c>
      <c r="F31">
        <v>79.099999999999994</v>
      </c>
      <c r="G31">
        <v>6.7</v>
      </c>
      <c r="H31">
        <v>0.8</v>
      </c>
      <c r="K31">
        <v>79.099999999999994</v>
      </c>
      <c r="L31">
        <v>6.7</v>
      </c>
      <c r="M31">
        <v>0.8</v>
      </c>
      <c r="P31">
        <v>79.099999999999994</v>
      </c>
      <c r="Q31">
        <v>6.7</v>
      </c>
      <c r="R31">
        <v>0.8</v>
      </c>
      <c r="U31">
        <v>79.099999999999994</v>
      </c>
      <c r="V31">
        <v>6.7</v>
      </c>
      <c r="W31">
        <v>0.8</v>
      </c>
      <c r="Z31">
        <v>79.099999999999994</v>
      </c>
      <c r="AA31">
        <v>6.7</v>
      </c>
      <c r="AB31">
        <v>0.8</v>
      </c>
      <c r="AE31">
        <v>79.099999999999994</v>
      </c>
      <c r="AF31">
        <v>6.7</v>
      </c>
      <c r="AG31">
        <v>0.8</v>
      </c>
    </row>
    <row r="32" spans="1:34" x14ac:dyDescent="0.25">
      <c r="A32">
        <v>81.400000000000006</v>
      </c>
      <c r="B32">
        <v>7.6</v>
      </c>
      <c r="C32">
        <v>1.1000000000000001</v>
      </c>
      <c r="F32">
        <v>81.400000000000006</v>
      </c>
      <c r="G32">
        <v>7.6</v>
      </c>
      <c r="H32">
        <v>1.1000000000000001</v>
      </c>
      <c r="K32">
        <v>81.400000000000006</v>
      </c>
      <c r="L32">
        <v>7.6</v>
      </c>
      <c r="M32">
        <v>1.1000000000000001</v>
      </c>
      <c r="P32">
        <v>81.400000000000006</v>
      </c>
      <c r="Q32">
        <v>7.6</v>
      </c>
      <c r="R32">
        <v>1.1000000000000001</v>
      </c>
      <c r="U32">
        <v>81.400000000000006</v>
      </c>
      <c r="V32">
        <v>7.6</v>
      </c>
      <c r="W32">
        <v>1.1000000000000001</v>
      </c>
      <c r="Z32">
        <v>81.400000000000006</v>
      </c>
      <c r="AA32">
        <v>7.6</v>
      </c>
      <c r="AB32">
        <v>1.1000000000000001</v>
      </c>
      <c r="AE32">
        <v>81.400000000000006</v>
      </c>
      <c r="AF32">
        <v>7.6</v>
      </c>
      <c r="AG32">
        <v>1.1000000000000001</v>
      </c>
    </row>
    <row r="33" spans="1:33" x14ac:dyDescent="0.25">
      <c r="A33">
        <v>82.2</v>
      </c>
      <c r="B33">
        <v>7.8</v>
      </c>
      <c r="C33">
        <v>1</v>
      </c>
      <c r="F33">
        <v>82.2</v>
      </c>
      <c r="G33">
        <v>7.8</v>
      </c>
      <c r="H33">
        <v>1</v>
      </c>
      <c r="K33">
        <v>82.2</v>
      </c>
      <c r="L33">
        <v>7.8</v>
      </c>
      <c r="M33">
        <v>1</v>
      </c>
      <c r="P33">
        <v>82.2</v>
      </c>
      <c r="Q33">
        <v>7.8</v>
      </c>
      <c r="R33">
        <v>1</v>
      </c>
      <c r="U33">
        <v>82.2</v>
      </c>
      <c r="V33">
        <v>7.8</v>
      </c>
      <c r="W33">
        <v>1</v>
      </c>
      <c r="Z33">
        <v>82.2</v>
      </c>
      <c r="AA33">
        <v>7.8</v>
      </c>
      <c r="AB33">
        <v>1</v>
      </c>
      <c r="AE33">
        <v>82.2</v>
      </c>
      <c r="AF33">
        <v>7.8</v>
      </c>
      <c r="AG33">
        <v>1</v>
      </c>
    </row>
    <row r="34" spans="1:33" x14ac:dyDescent="0.25">
      <c r="A34">
        <v>84.7</v>
      </c>
      <c r="B34">
        <v>8.5500000000000007</v>
      </c>
      <c r="C34">
        <v>1.1000000000000001</v>
      </c>
      <c r="F34">
        <v>84.7</v>
      </c>
      <c r="G34">
        <v>8.5500000000000007</v>
      </c>
      <c r="H34">
        <v>1.1000000000000001</v>
      </c>
      <c r="K34">
        <v>84.7</v>
      </c>
      <c r="L34">
        <v>8.5500000000000007</v>
      </c>
      <c r="M34">
        <v>1.1000000000000001</v>
      </c>
      <c r="P34">
        <v>84.7</v>
      </c>
      <c r="Q34">
        <v>8.5500000000000007</v>
      </c>
      <c r="R34">
        <v>1.1000000000000001</v>
      </c>
      <c r="U34">
        <v>84.7</v>
      </c>
      <c r="V34">
        <v>8.5500000000000007</v>
      </c>
      <c r="W34">
        <v>1.1000000000000001</v>
      </c>
      <c r="Z34">
        <v>84.7</v>
      </c>
      <c r="AA34">
        <v>8.5500000000000007</v>
      </c>
      <c r="AB34">
        <v>1.1000000000000001</v>
      </c>
      <c r="AE34">
        <v>84.7</v>
      </c>
      <c r="AF34">
        <v>8.5500000000000007</v>
      </c>
      <c r="AG34">
        <v>1.1000000000000001</v>
      </c>
    </row>
    <row r="35" spans="1:33" x14ac:dyDescent="0.25">
      <c r="A35">
        <v>85.4</v>
      </c>
      <c r="B35">
        <v>9.6</v>
      </c>
      <c r="C35">
        <v>0.7</v>
      </c>
      <c r="F35">
        <v>85.4</v>
      </c>
      <c r="G35">
        <v>9.6</v>
      </c>
      <c r="H35">
        <v>0.7</v>
      </c>
      <c r="K35">
        <v>85.4</v>
      </c>
      <c r="L35">
        <v>9.6</v>
      </c>
      <c r="M35">
        <v>0.7</v>
      </c>
      <c r="P35">
        <v>85.4</v>
      </c>
      <c r="Q35">
        <v>9.6</v>
      </c>
      <c r="R35">
        <v>0.7</v>
      </c>
      <c r="U35">
        <v>85.4</v>
      </c>
      <c r="V35">
        <v>9.6</v>
      </c>
      <c r="W35">
        <v>0.7</v>
      </c>
      <c r="Z35">
        <v>85.4</v>
      </c>
      <c r="AA35">
        <v>9.6</v>
      </c>
      <c r="AB35">
        <v>0.7</v>
      </c>
      <c r="AE35">
        <v>85.4</v>
      </c>
      <c r="AF35">
        <v>9.6</v>
      </c>
      <c r="AG35">
        <v>0.7</v>
      </c>
    </row>
    <row r="36" spans="1:33" x14ac:dyDescent="0.25">
      <c r="A36">
        <v>87.1</v>
      </c>
      <c r="B36">
        <v>10.6</v>
      </c>
      <c r="C36">
        <v>0.55000000000000004</v>
      </c>
      <c r="F36">
        <v>87.1</v>
      </c>
      <c r="G36">
        <v>10.6</v>
      </c>
      <c r="H36">
        <v>0.55000000000000004</v>
      </c>
      <c r="K36">
        <v>87.1</v>
      </c>
      <c r="L36">
        <v>10.6</v>
      </c>
      <c r="M36">
        <v>0.55000000000000004</v>
      </c>
      <c r="P36">
        <v>87.1</v>
      </c>
      <c r="Q36">
        <v>10.6</v>
      </c>
      <c r="R36">
        <v>0.55000000000000004</v>
      </c>
      <c r="U36">
        <v>87.1</v>
      </c>
      <c r="V36">
        <v>10.6</v>
      </c>
      <c r="W36">
        <v>0.55000000000000004</v>
      </c>
      <c r="Z36">
        <v>87.1</v>
      </c>
      <c r="AA36">
        <v>10.6</v>
      </c>
      <c r="AB36">
        <v>0.55000000000000004</v>
      </c>
      <c r="AE36">
        <v>87.1</v>
      </c>
      <c r="AF36">
        <v>10.6</v>
      </c>
      <c r="AG36">
        <v>0.55000000000000004</v>
      </c>
    </row>
    <row r="37" spans="1:33" x14ac:dyDescent="0.25">
      <c r="A37">
        <v>88.1</v>
      </c>
      <c r="B37">
        <v>10.9</v>
      </c>
      <c r="C37">
        <v>1.2</v>
      </c>
      <c r="F37">
        <v>88.1</v>
      </c>
      <c r="G37">
        <v>10.9</v>
      </c>
      <c r="H37">
        <v>1.2</v>
      </c>
      <c r="K37">
        <v>88.1</v>
      </c>
      <c r="L37">
        <v>10.9</v>
      </c>
      <c r="M37">
        <v>1.2</v>
      </c>
      <c r="P37">
        <v>88.1</v>
      </c>
      <c r="Q37">
        <v>10.9</v>
      </c>
      <c r="R37">
        <v>1.2</v>
      </c>
      <c r="U37">
        <v>88.1</v>
      </c>
      <c r="V37">
        <v>10.9</v>
      </c>
      <c r="W37">
        <v>1.2</v>
      </c>
      <c r="Z37">
        <v>88.1</v>
      </c>
      <c r="AA37">
        <v>10.9</v>
      </c>
      <c r="AB37">
        <v>1.2</v>
      </c>
      <c r="AE37">
        <v>88.1</v>
      </c>
      <c r="AF37">
        <v>10.9</v>
      </c>
      <c r="AG37">
        <v>1.2</v>
      </c>
    </row>
    <row r="38" spans="1:33" x14ac:dyDescent="0.25">
      <c r="A38">
        <v>89</v>
      </c>
      <c r="B38">
        <v>12.2</v>
      </c>
      <c r="C38">
        <v>1.1000000000000001</v>
      </c>
      <c r="F38">
        <v>89</v>
      </c>
      <c r="G38">
        <v>12.2</v>
      </c>
      <c r="H38">
        <v>1.1000000000000001</v>
      </c>
      <c r="K38">
        <v>89</v>
      </c>
      <c r="L38">
        <v>12.2</v>
      </c>
      <c r="M38">
        <v>1.1000000000000001</v>
      </c>
      <c r="P38">
        <v>89</v>
      </c>
      <c r="Q38">
        <v>12.2</v>
      </c>
      <c r="R38">
        <v>1.1000000000000001</v>
      </c>
      <c r="U38">
        <v>89</v>
      </c>
      <c r="V38">
        <v>12.2</v>
      </c>
      <c r="W38">
        <v>1.1000000000000001</v>
      </c>
      <c r="Z38">
        <v>89</v>
      </c>
      <c r="AA38">
        <v>12.2</v>
      </c>
      <c r="AB38">
        <v>1.1000000000000001</v>
      </c>
      <c r="AE38">
        <v>89</v>
      </c>
      <c r="AF38">
        <v>12.2</v>
      </c>
      <c r="AG38">
        <v>1.1000000000000001</v>
      </c>
    </row>
    <row r="39" spans="1:33" x14ac:dyDescent="0.25">
      <c r="A39">
        <v>90.4</v>
      </c>
      <c r="B39">
        <v>11.5</v>
      </c>
      <c r="C39">
        <v>0.6</v>
      </c>
      <c r="F39">
        <v>90.4</v>
      </c>
      <c r="G39">
        <v>11.5</v>
      </c>
      <c r="H39">
        <v>0.6</v>
      </c>
      <c r="K39">
        <v>90.4</v>
      </c>
      <c r="L39">
        <v>11.5</v>
      </c>
      <c r="M39">
        <v>0.6</v>
      </c>
      <c r="P39">
        <v>90.4</v>
      </c>
      <c r="Q39">
        <v>11.5</v>
      </c>
      <c r="R39">
        <v>0.6</v>
      </c>
      <c r="U39">
        <v>90.4</v>
      </c>
      <c r="V39">
        <v>11.5</v>
      </c>
      <c r="W39">
        <v>0.6</v>
      </c>
      <c r="Z39">
        <v>90.4</v>
      </c>
      <c r="AA39">
        <v>11.5</v>
      </c>
      <c r="AB39">
        <v>0.6</v>
      </c>
      <c r="AE39">
        <v>90.4</v>
      </c>
      <c r="AF39">
        <v>11.5</v>
      </c>
      <c r="AG39">
        <v>0.6</v>
      </c>
    </row>
    <row r="40" spans="1:33" x14ac:dyDescent="0.25">
      <c r="A40">
        <v>92.8</v>
      </c>
      <c r="B40">
        <v>11.15</v>
      </c>
      <c r="C40">
        <v>1.9</v>
      </c>
      <c r="F40">
        <v>92.8</v>
      </c>
      <c r="G40">
        <v>11.15</v>
      </c>
      <c r="H40">
        <v>1.9</v>
      </c>
      <c r="K40">
        <v>92.8</v>
      </c>
      <c r="L40">
        <v>11.15</v>
      </c>
      <c r="M40">
        <v>1.9</v>
      </c>
      <c r="P40">
        <v>92.8</v>
      </c>
      <c r="Q40">
        <v>11.15</v>
      </c>
      <c r="R40">
        <v>1.9</v>
      </c>
      <c r="U40">
        <v>92.8</v>
      </c>
      <c r="V40">
        <v>11.15</v>
      </c>
      <c r="W40">
        <v>1.9</v>
      </c>
      <c r="Z40">
        <v>92.8</v>
      </c>
      <c r="AA40">
        <v>11.15</v>
      </c>
      <c r="AB40">
        <v>1.9</v>
      </c>
      <c r="AE40">
        <v>92.8</v>
      </c>
      <c r="AF40">
        <v>11.15</v>
      </c>
      <c r="AG40">
        <v>1.9</v>
      </c>
    </row>
    <row r="41" spans="1:33" x14ac:dyDescent="0.25">
      <c r="A41">
        <v>93.9</v>
      </c>
      <c r="B41">
        <v>11.1</v>
      </c>
      <c r="C41">
        <v>1.4</v>
      </c>
      <c r="F41">
        <v>93.9</v>
      </c>
      <c r="G41">
        <v>11.1</v>
      </c>
      <c r="H41">
        <v>1.4</v>
      </c>
      <c r="K41">
        <v>93.9</v>
      </c>
      <c r="L41">
        <v>11.1</v>
      </c>
      <c r="M41">
        <v>1.4</v>
      </c>
      <c r="P41">
        <v>93.9</v>
      </c>
      <c r="Q41">
        <v>11.1</v>
      </c>
      <c r="R41">
        <v>1.4</v>
      </c>
      <c r="U41">
        <v>93.9</v>
      </c>
      <c r="V41">
        <v>11.1</v>
      </c>
      <c r="W41">
        <v>1.4</v>
      </c>
      <c r="Z41">
        <v>93.9</v>
      </c>
      <c r="AA41">
        <v>11.1</v>
      </c>
      <c r="AB41">
        <v>1.4</v>
      </c>
      <c r="AE41">
        <v>93.9</v>
      </c>
      <c r="AF41">
        <v>11.1</v>
      </c>
      <c r="AG41">
        <v>1.4</v>
      </c>
    </row>
    <row r="42" spans="1:33" x14ac:dyDescent="0.25">
      <c r="A42">
        <v>94.7</v>
      </c>
      <c r="B42">
        <v>10.9</v>
      </c>
      <c r="C42">
        <v>1.5</v>
      </c>
      <c r="F42">
        <v>94.7</v>
      </c>
      <c r="G42">
        <v>10.9</v>
      </c>
      <c r="H42">
        <v>1.5</v>
      </c>
      <c r="K42">
        <v>94.7</v>
      </c>
      <c r="L42">
        <v>10.9</v>
      </c>
      <c r="M42">
        <v>1.5</v>
      </c>
      <c r="P42">
        <v>94.7</v>
      </c>
      <c r="Q42">
        <v>10.9</v>
      </c>
      <c r="R42">
        <v>1.5</v>
      </c>
      <c r="U42">
        <v>94.7</v>
      </c>
      <c r="V42">
        <v>10.9</v>
      </c>
      <c r="W42">
        <v>1.5</v>
      </c>
      <c r="Z42">
        <v>94.7</v>
      </c>
      <c r="AA42">
        <v>10.9</v>
      </c>
      <c r="AB42">
        <v>1.5</v>
      </c>
      <c r="AE42">
        <v>94.7</v>
      </c>
      <c r="AF42">
        <v>10.9</v>
      </c>
      <c r="AG42">
        <v>1.5</v>
      </c>
    </row>
    <row r="43" spans="1:33" x14ac:dyDescent="0.25">
      <c r="A43">
        <v>96.1</v>
      </c>
      <c r="B43">
        <v>9.1</v>
      </c>
      <c r="C43">
        <v>1.35</v>
      </c>
      <c r="F43">
        <v>96.1</v>
      </c>
      <c r="G43">
        <v>9.1</v>
      </c>
      <c r="H43">
        <v>1.35</v>
      </c>
      <c r="K43">
        <v>96.1</v>
      </c>
      <c r="L43">
        <v>9.1</v>
      </c>
      <c r="M43">
        <v>1.35</v>
      </c>
      <c r="P43">
        <v>96.1</v>
      </c>
      <c r="Q43">
        <v>9.1</v>
      </c>
      <c r="R43">
        <v>1.35</v>
      </c>
      <c r="U43">
        <v>96.1</v>
      </c>
      <c r="V43">
        <v>9.1</v>
      </c>
      <c r="W43">
        <v>1.35</v>
      </c>
      <c r="Z43">
        <v>96.1</v>
      </c>
      <c r="AA43">
        <v>9.1</v>
      </c>
      <c r="AB43">
        <v>1.35</v>
      </c>
      <c r="AE43">
        <v>96.1</v>
      </c>
      <c r="AF43">
        <v>9.1</v>
      </c>
      <c r="AG43">
        <v>1.35</v>
      </c>
    </row>
    <row r="44" spans="1:33" x14ac:dyDescent="0.25">
      <c r="A44">
        <v>97.1</v>
      </c>
      <c r="B44">
        <v>9.1999999999999993</v>
      </c>
      <c r="C44">
        <v>1.25</v>
      </c>
      <c r="F44">
        <v>97.1</v>
      </c>
      <c r="G44">
        <v>9.1999999999999993</v>
      </c>
      <c r="H44">
        <v>1.25</v>
      </c>
      <c r="K44">
        <v>97.1</v>
      </c>
      <c r="L44">
        <v>9.1999999999999993</v>
      </c>
      <c r="M44">
        <v>1.25</v>
      </c>
      <c r="P44">
        <v>97.1</v>
      </c>
      <c r="Q44">
        <v>9.1999999999999993</v>
      </c>
      <c r="R44">
        <v>1.25</v>
      </c>
      <c r="U44">
        <v>97.1</v>
      </c>
      <c r="V44">
        <v>9.1999999999999993</v>
      </c>
      <c r="W44">
        <v>1.25</v>
      </c>
      <c r="Z44">
        <v>97.1</v>
      </c>
      <c r="AA44">
        <v>9.1999999999999993</v>
      </c>
      <c r="AB44">
        <v>1.25</v>
      </c>
      <c r="AE44">
        <v>97.1</v>
      </c>
      <c r="AF44">
        <v>9.1999999999999993</v>
      </c>
      <c r="AG44">
        <v>1.25</v>
      </c>
    </row>
    <row r="45" spans="1:33" x14ac:dyDescent="0.25">
      <c r="A45">
        <v>99.1</v>
      </c>
      <c r="B45">
        <v>11.9</v>
      </c>
      <c r="C45">
        <v>1.85</v>
      </c>
      <c r="F45">
        <v>99.1</v>
      </c>
      <c r="G45">
        <v>11.9</v>
      </c>
      <c r="H45">
        <v>1.85</v>
      </c>
      <c r="K45">
        <v>99.1</v>
      </c>
      <c r="L45">
        <v>11.9</v>
      </c>
      <c r="M45">
        <v>1.85</v>
      </c>
      <c r="P45">
        <v>99.1</v>
      </c>
      <c r="Q45">
        <v>11.9</v>
      </c>
      <c r="R45">
        <v>1.85</v>
      </c>
      <c r="U45">
        <v>99.1</v>
      </c>
      <c r="V45">
        <v>11.9</v>
      </c>
      <c r="W45">
        <v>1.85</v>
      </c>
      <c r="Z45">
        <v>99.1</v>
      </c>
      <c r="AA45">
        <v>11.9</v>
      </c>
      <c r="AB45">
        <v>1.85</v>
      </c>
      <c r="AE45">
        <v>99.1</v>
      </c>
      <c r="AF45">
        <v>11.9</v>
      </c>
      <c r="AG45">
        <v>1.85</v>
      </c>
    </row>
    <row r="46" spans="1:33" x14ac:dyDescent="0.25">
      <c r="A46">
        <v>101.2</v>
      </c>
      <c r="B46">
        <v>12.5</v>
      </c>
      <c r="C46">
        <v>1.2</v>
      </c>
      <c r="F46">
        <v>101.2</v>
      </c>
      <c r="G46">
        <v>12.5</v>
      </c>
      <c r="H46">
        <v>1.2</v>
      </c>
      <c r="K46">
        <v>101.2</v>
      </c>
      <c r="L46">
        <v>12.5</v>
      </c>
      <c r="M46">
        <v>1.2</v>
      </c>
      <c r="P46">
        <v>101.2</v>
      </c>
      <c r="Q46">
        <v>12.5</v>
      </c>
      <c r="R46">
        <v>1.2</v>
      </c>
      <c r="U46">
        <v>101.2</v>
      </c>
      <c r="V46">
        <v>12.5</v>
      </c>
      <c r="W46">
        <v>1.2</v>
      </c>
      <c r="Z46">
        <v>101.2</v>
      </c>
      <c r="AA46">
        <v>12.5</v>
      </c>
      <c r="AB46">
        <v>1.2</v>
      </c>
      <c r="AE46">
        <v>101.2</v>
      </c>
      <c r="AF46">
        <v>12.5</v>
      </c>
      <c r="AG46">
        <v>1.2</v>
      </c>
    </row>
    <row r="47" spans="1:33" x14ac:dyDescent="0.25">
      <c r="A47">
        <v>98.2</v>
      </c>
      <c r="B47">
        <v>12</v>
      </c>
      <c r="C47">
        <v>1.9</v>
      </c>
      <c r="F47">
        <v>98.2</v>
      </c>
      <c r="G47">
        <v>12</v>
      </c>
      <c r="H47">
        <v>1.9</v>
      </c>
      <c r="K47">
        <v>98.2</v>
      </c>
      <c r="L47">
        <v>12</v>
      </c>
      <c r="M47">
        <v>1.9</v>
      </c>
      <c r="P47">
        <v>98.2</v>
      </c>
      <c r="Q47">
        <v>12</v>
      </c>
      <c r="R47">
        <v>1.9</v>
      </c>
      <c r="U47">
        <v>98.2</v>
      </c>
      <c r="V47">
        <v>12</v>
      </c>
      <c r="W47">
        <v>1.9</v>
      </c>
      <c r="Z47">
        <v>98.2</v>
      </c>
      <c r="AA47">
        <v>12</v>
      </c>
      <c r="AB47">
        <v>1.9</v>
      </c>
      <c r="AE47">
        <v>98.2</v>
      </c>
      <c r="AF47">
        <v>12</v>
      </c>
      <c r="AG47">
        <v>1.9</v>
      </c>
    </row>
    <row r="48" spans="1:33" x14ac:dyDescent="0.25">
      <c r="A48">
        <v>101.8</v>
      </c>
      <c r="B48">
        <v>12.55</v>
      </c>
      <c r="C48">
        <v>1.6</v>
      </c>
      <c r="F48">
        <v>101.8</v>
      </c>
      <c r="G48">
        <v>12.55</v>
      </c>
      <c r="H48">
        <v>1.6</v>
      </c>
      <c r="K48">
        <v>101.8</v>
      </c>
      <c r="L48">
        <v>12.55</v>
      </c>
      <c r="M48">
        <v>1.6</v>
      </c>
      <c r="P48">
        <v>101.8</v>
      </c>
      <c r="Q48">
        <v>12.55</v>
      </c>
      <c r="R48">
        <v>1.6</v>
      </c>
      <c r="U48">
        <v>101.8</v>
      </c>
      <c r="V48">
        <v>12.55</v>
      </c>
      <c r="W48">
        <v>1.6</v>
      </c>
      <c r="Z48">
        <v>101.8</v>
      </c>
      <c r="AA48">
        <v>12.55</v>
      </c>
      <c r="AB48">
        <v>1.6</v>
      </c>
      <c r="AE48">
        <v>101.8</v>
      </c>
      <c r="AF48">
        <v>12.55</v>
      </c>
      <c r="AG48">
        <v>1.6</v>
      </c>
    </row>
    <row r="49" spans="1:34" x14ac:dyDescent="0.25">
      <c r="A49">
        <v>102.5</v>
      </c>
      <c r="B49">
        <v>11.6</v>
      </c>
      <c r="C49">
        <v>1.3</v>
      </c>
      <c r="F49">
        <v>102.5</v>
      </c>
      <c r="G49">
        <v>11.6</v>
      </c>
      <c r="H49">
        <v>1.3</v>
      </c>
      <c r="K49">
        <v>102.5</v>
      </c>
      <c r="L49">
        <v>11.6</v>
      </c>
      <c r="M49">
        <v>1.3</v>
      </c>
      <c r="P49">
        <v>102.5</v>
      </c>
      <c r="Q49">
        <v>11.6</v>
      </c>
      <c r="R49">
        <v>1.3</v>
      </c>
      <c r="U49">
        <v>102.5</v>
      </c>
      <c r="V49">
        <v>11.6</v>
      </c>
      <c r="W49">
        <v>1.3</v>
      </c>
      <c r="Z49">
        <v>102.5</v>
      </c>
      <c r="AA49">
        <v>11.6</v>
      </c>
      <c r="AB49">
        <v>1.3</v>
      </c>
      <c r="AE49">
        <v>102.5</v>
      </c>
      <c r="AF49">
        <v>11.6</v>
      </c>
      <c r="AG49">
        <v>1.3</v>
      </c>
    </row>
    <row r="50" spans="1:34" x14ac:dyDescent="0.25">
      <c r="A50">
        <v>103.8</v>
      </c>
      <c r="B50">
        <v>12.3</v>
      </c>
      <c r="C50">
        <v>1.3</v>
      </c>
      <c r="F50">
        <v>103.8</v>
      </c>
      <c r="G50">
        <v>12.3</v>
      </c>
      <c r="H50">
        <v>1.3</v>
      </c>
      <c r="K50">
        <v>103.8</v>
      </c>
      <c r="L50">
        <v>12.3</v>
      </c>
      <c r="M50">
        <v>1.3</v>
      </c>
      <c r="P50">
        <v>103.8</v>
      </c>
      <c r="Q50">
        <v>12.3</v>
      </c>
      <c r="R50">
        <v>1.3</v>
      </c>
      <c r="U50">
        <v>103.8</v>
      </c>
      <c r="V50">
        <v>12.3</v>
      </c>
      <c r="W50">
        <v>1.3</v>
      </c>
      <c r="Z50">
        <v>103.8</v>
      </c>
      <c r="AA50">
        <v>12.3</v>
      </c>
      <c r="AB50">
        <v>1.3</v>
      </c>
      <c r="AE50">
        <v>103.8</v>
      </c>
      <c r="AF50">
        <v>12.3</v>
      </c>
      <c r="AG50">
        <v>1.3</v>
      </c>
    </row>
    <row r="51" spans="1:34" x14ac:dyDescent="0.25">
      <c r="A51">
        <v>105.1</v>
      </c>
      <c r="D51" t="s">
        <v>4</v>
      </c>
      <c r="F51">
        <v>105.1</v>
      </c>
      <c r="I51" t="s">
        <v>4</v>
      </c>
      <c r="K51">
        <v>105.1</v>
      </c>
      <c r="N51" t="s">
        <v>4</v>
      </c>
      <c r="P51">
        <v>105.1</v>
      </c>
      <c r="S51" t="s">
        <v>4</v>
      </c>
      <c r="U51">
        <v>105.1</v>
      </c>
      <c r="X51" t="s">
        <v>4</v>
      </c>
      <c r="Z51">
        <v>105.1</v>
      </c>
      <c r="AC51" t="s">
        <v>4</v>
      </c>
      <c r="AE51">
        <v>105.1</v>
      </c>
      <c r="AH51" t="s">
        <v>4</v>
      </c>
    </row>
    <row r="52" spans="1:34" x14ac:dyDescent="0.25">
      <c r="A52">
        <v>106.1</v>
      </c>
      <c r="B52">
        <v>9.1</v>
      </c>
      <c r="C52">
        <v>1.3</v>
      </c>
      <c r="F52">
        <v>106.1</v>
      </c>
      <c r="G52">
        <v>9.1</v>
      </c>
      <c r="H52">
        <v>1.3</v>
      </c>
      <c r="K52">
        <v>106.1</v>
      </c>
      <c r="L52">
        <v>9.1</v>
      </c>
      <c r="M52">
        <v>1.3</v>
      </c>
      <c r="P52">
        <v>106.1</v>
      </c>
      <c r="Q52">
        <v>9.1</v>
      </c>
      <c r="R52">
        <v>1.3</v>
      </c>
      <c r="U52">
        <v>106.1</v>
      </c>
      <c r="V52">
        <v>9.1</v>
      </c>
      <c r="W52">
        <v>1.3</v>
      </c>
      <c r="Z52">
        <v>106.1</v>
      </c>
      <c r="AA52">
        <v>9.1</v>
      </c>
      <c r="AB52">
        <v>1.3</v>
      </c>
      <c r="AE52">
        <v>106.1</v>
      </c>
      <c r="AF52">
        <v>9.1</v>
      </c>
      <c r="AG52">
        <v>1.3</v>
      </c>
    </row>
    <row r="53" spans="1:34" x14ac:dyDescent="0.25">
      <c r="A53">
        <v>107.4</v>
      </c>
      <c r="B53">
        <v>11.6</v>
      </c>
      <c r="C53">
        <v>1.5</v>
      </c>
      <c r="F53">
        <v>107.4</v>
      </c>
      <c r="G53">
        <v>11.6</v>
      </c>
      <c r="H53">
        <v>1.5</v>
      </c>
      <c r="K53">
        <v>107.4</v>
      </c>
      <c r="L53">
        <v>11.6</v>
      </c>
      <c r="M53">
        <v>1.5</v>
      </c>
      <c r="P53">
        <v>107.4</v>
      </c>
      <c r="Q53">
        <v>11.6</v>
      </c>
      <c r="R53">
        <v>1.5</v>
      </c>
      <c r="U53">
        <v>107.4</v>
      </c>
      <c r="V53">
        <v>11.6</v>
      </c>
      <c r="W53">
        <v>1.5</v>
      </c>
      <c r="Z53">
        <v>107.4</v>
      </c>
      <c r="AA53">
        <v>11.6</v>
      </c>
      <c r="AB53">
        <v>1.5</v>
      </c>
      <c r="AE53">
        <v>107.4</v>
      </c>
      <c r="AF53">
        <v>11.6</v>
      </c>
      <c r="AG53">
        <v>1.5</v>
      </c>
    </row>
    <row r="54" spans="1:34" x14ac:dyDescent="0.25">
      <c r="A54">
        <v>108.6</v>
      </c>
      <c r="B54">
        <v>10.5</v>
      </c>
      <c r="C54">
        <v>1.6</v>
      </c>
      <c r="F54">
        <v>108.6</v>
      </c>
      <c r="G54">
        <v>10.5</v>
      </c>
      <c r="H54">
        <v>1.6</v>
      </c>
      <c r="K54">
        <v>108.6</v>
      </c>
      <c r="L54">
        <v>10.5</v>
      </c>
      <c r="M54">
        <v>1.6</v>
      </c>
      <c r="P54">
        <v>108.6</v>
      </c>
      <c r="Q54">
        <v>10.5</v>
      </c>
      <c r="R54">
        <v>1.6</v>
      </c>
      <c r="U54">
        <v>108.6</v>
      </c>
      <c r="V54">
        <v>10.5</v>
      </c>
      <c r="W54">
        <v>1.6</v>
      </c>
      <c r="Z54">
        <v>108.6</v>
      </c>
      <c r="AA54">
        <v>10.5</v>
      </c>
      <c r="AB54">
        <v>1.6</v>
      </c>
      <c r="AE54">
        <v>108.6</v>
      </c>
      <c r="AF54">
        <v>10.5</v>
      </c>
      <c r="AG54">
        <v>1.6</v>
      </c>
    </row>
    <row r="55" spans="1:34" x14ac:dyDescent="0.25">
      <c r="A55">
        <v>109.6</v>
      </c>
      <c r="B55">
        <v>9.9</v>
      </c>
      <c r="C55">
        <v>1.2</v>
      </c>
      <c r="F55">
        <v>109.6</v>
      </c>
      <c r="G55">
        <v>9.9</v>
      </c>
      <c r="H55">
        <v>1.2</v>
      </c>
      <c r="K55">
        <v>109.6</v>
      </c>
      <c r="L55">
        <v>9.9</v>
      </c>
      <c r="M55">
        <v>1.2</v>
      </c>
      <c r="P55">
        <v>109.6</v>
      </c>
      <c r="Q55">
        <v>9.9</v>
      </c>
      <c r="R55">
        <v>1.2</v>
      </c>
      <c r="U55">
        <v>109.6</v>
      </c>
      <c r="V55">
        <v>9.9</v>
      </c>
      <c r="W55">
        <v>1.2</v>
      </c>
      <c r="Z55">
        <v>109.6</v>
      </c>
      <c r="AA55">
        <v>9.9</v>
      </c>
      <c r="AB55">
        <v>1.2</v>
      </c>
      <c r="AE55">
        <v>109.6</v>
      </c>
      <c r="AF55">
        <v>9.9</v>
      </c>
      <c r="AG55">
        <v>1.2</v>
      </c>
    </row>
    <row r="56" spans="1:34" x14ac:dyDescent="0.25">
      <c r="A56">
        <v>111.4</v>
      </c>
      <c r="B56">
        <v>10.1</v>
      </c>
      <c r="C56">
        <v>1.2</v>
      </c>
      <c r="F56">
        <v>111.4</v>
      </c>
      <c r="G56">
        <v>10.1</v>
      </c>
      <c r="H56">
        <v>1.2</v>
      </c>
      <c r="K56">
        <v>111.4</v>
      </c>
      <c r="L56">
        <v>10.1</v>
      </c>
      <c r="M56">
        <v>1.2</v>
      </c>
      <c r="P56">
        <v>111.4</v>
      </c>
      <c r="Q56">
        <v>10.1</v>
      </c>
      <c r="R56">
        <v>1.2</v>
      </c>
      <c r="U56">
        <v>111.4</v>
      </c>
      <c r="V56">
        <v>10.1</v>
      </c>
      <c r="W56">
        <v>1.2</v>
      </c>
      <c r="Z56">
        <v>111.4</v>
      </c>
      <c r="AA56">
        <v>10.1</v>
      </c>
      <c r="AB56">
        <v>1.2</v>
      </c>
      <c r="AE56">
        <v>111.4</v>
      </c>
      <c r="AF56">
        <v>10.1</v>
      </c>
      <c r="AG56">
        <v>1.2</v>
      </c>
    </row>
    <row r="57" spans="1:34" x14ac:dyDescent="0.25">
      <c r="A57">
        <v>111.4</v>
      </c>
      <c r="B57">
        <v>1.2</v>
      </c>
      <c r="C57">
        <v>0.15</v>
      </c>
      <c r="F57">
        <v>111.4</v>
      </c>
      <c r="G57">
        <v>1.2</v>
      </c>
      <c r="H57">
        <v>0.15</v>
      </c>
      <c r="K57">
        <v>111.4</v>
      </c>
      <c r="L57">
        <v>1.2</v>
      </c>
      <c r="M57">
        <v>0.15</v>
      </c>
      <c r="P57">
        <v>111.4</v>
      </c>
      <c r="Q57">
        <v>1.2</v>
      </c>
      <c r="R57">
        <v>0.15</v>
      </c>
      <c r="U57">
        <v>111.4</v>
      </c>
      <c r="V57">
        <v>1.2</v>
      </c>
      <c r="W57">
        <v>0.15</v>
      </c>
      <c r="Z57">
        <v>111.4</v>
      </c>
      <c r="AA57">
        <v>1.2</v>
      </c>
      <c r="AB57">
        <v>0.15</v>
      </c>
      <c r="AE57">
        <v>111.4</v>
      </c>
      <c r="AF57">
        <v>1.2</v>
      </c>
      <c r="AG57">
        <v>0.15</v>
      </c>
    </row>
    <row r="58" spans="1:34" x14ac:dyDescent="0.25">
      <c r="A58">
        <v>111.4</v>
      </c>
      <c r="B58">
        <v>1</v>
      </c>
      <c r="C58">
        <v>0.3</v>
      </c>
      <c r="F58">
        <v>111.4</v>
      </c>
      <c r="G58">
        <v>1</v>
      </c>
      <c r="H58">
        <v>0.3</v>
      </c>
      <c r="K58">
        <v>111.4</v>
      </c>
      <c r="L58">
        <v>1</v>
      </c>
      <c r="M58">
        <v>0.3</v>
      </c>
      <c r="P58">
        <v>111.4</v>
      </c>
      <c r="Q58">
        <v>1</v>
      </c>
      <c r="R58">
        <v>0.3</v>
      </c>
      <c r="U58">
        <v>111.4</v>
      </c>
      <c r="V58">
        <v>1</v>
      </c>
      <c r="W58">
        <v>0.3</v>
      </c>
      <c r="Z58">
        <v>111.4</v>
      </c>
      <c r="AA58">
        <v>1</v>
      </c>
      <c r="AB58">
        <v>0.3</v>
      </c>
      <c r="AE58">
        <v>111.4</v>
      </c>
      <c r="AF58">
        <v>1</v>
      </c>
      <c r="AG58">
        <v>0.3</v>
      </c>
    </row>
    <row r="59" spans="1:34" x14ac:dyDescent="0.25">
      <c r="A59">
        <v>112.4</v>
      </c>
      <c r="B59">
        <v>8.3000000000000007</v>
      </c>
      <c r="C59">
        <v>1</v>
      </c>
      <c r="F59">
        <v>112.4</v>
      </c>
      <c r="G59">
        <v>8.3000000000000007</v>
      </c>
      <c r="H59">
        <v>1</v>
      </c>
      <c r="K59">
        <v>112.4</v>
      </c>
      <c r="L59">
        <v>8.3000000000000007</v>
      </c>
      <c r="M59">
        <v>1</v>
      </c>
      <c r="P59">
        <v>112.4</v>
      </c>
      <c r="Q59">
        <v>8.3000000000000007</v>
      </c>
      <c r="R59">
        <v>1</v>
      </c>
      <c r="U59">
        <v>112.4</v>
      </c>
      <c r="V59">
        <v>8.3000000000000007</v>
      </c>
      <c r="W59">
        <v>1</v>
      </c>
      <c r="Z59">
        <v>112.4</v>
      </c>
      <c r="AA59">
        <v>8.3000000000000007</v>
      </c>
      <c r="AB59">
        <v>1</v>
      </c>
      <c r="AE59">
        <v>112.4</v>
      </c>
      <c r="AF59">
        <v>8.3000000000000007</v>
      </c>
      <c r="AG59">
        <v>1</v>
      </c>
    </row>
    <row r="60" spans="1:34" x14ac:dyDescent="0.25">
      <c r="A60">
        <v>112.4</v>
      </c>
      <c r="B60">
        <v>1.9</v>
      </c>
      <c r="C60">
        <v>0.2</v>
      </c>
      <c r="F60">
        <v>112.4</v>
      </c>
      <c r="G60">
        <v>1.9</v>
      </c>
      <c r="H60">
        <v>0.2</v>
      </c>
      <c r="K60">
        <v>112.4</v>
      </c>
      <c r="L60">
        <v>1.9</v>
      </c>
      <c r="M60">
        <v>0.2</v>
      </c>
      <c r="P60">
        <v>112.4</v>
      </c>
      <c r="Q60">
        <v>1.9</v>
      </c>
      <c r="R60">
        <v>0.2</v>
      </c>
      <c r="U60">
        <v>112.4</v>
      </c>
      <c r="V60">
        <v>1.9</v>
      </c>
      <c r="W60">
        <v>0.2</v>
      </c>
      <c r="Z60">
        <v>112.4</v>
      </c>
      <c r="AA60">
        <v>1.9</v>
      </c>
      <c r="AB60">
        <v>0.2</v>
      </c>
      <c r="AE60">
        <v>112.4</v>
      </c>
      <c r="AF60">
        <v>1.9</v>
      </c>
      <c r="AG60">
        <v>0.2</v>
      </c>
    </row>
    <row r="61" spans="1:34" x14ac:dyDescent="0.25">
      <c r="A61">
        <v>112.4</v>
      </c>
      <c r="B61">
        <v>1.5</v>
      </c>
      <c r="C61">
        <v>0.2</v>
      </c>
      <c r="F61">
        <v>112.4</v>
      </c>
      <c r="G61">
        <v>1.5</v>
      </c>
      <c r="H61">
        <v>0.2</v>
      </c>
      <c r="K61">
        <v>112.4</v>
      </c>
      <c r="L61">
        <v>1.5</v>
      </c>
      <c r="M61">
        <v>0.2</v>
      </c>
      <c r="P61">
        <v>112.4</v>
      </c>
      <c r="Q61">
        <v>1.5</v>
      </c>
      <c r="R61">
        <v>0.2</v>
      </c>
      <c r="U61">
        <v>112.4</v>
      </c>
      <c r="V61">
        <v>1.5</v>
      </c>
      <c r="W61">
        <v>0.2</v>
      </c>
      <c r="Z61">
        <v>112.4</v>
      </c>
      <c r="AA61">
        <v>1.5</v>
      </c>
      <c r="AB61">
        <v>0.2</v>
      </c>
      <c r="AE61">
        <v>112.4</v>
      </c>
      <c r="AF61">
        <v>1.5</v>
      </c>
      <c r="AG61">
        <v>0.2</v>
      </c>
    </row>
    <row r="62" spans="1:34" x14ac:dyDescent="0.25">
      <c r="A62">
        <v>112.4</v>
      </c>
      <c r="B62">
        <v>1.9</v>
      </c>
      <c r="C62">
        <v>0.2</v>
      </c>
      <c r="F62">
        <v>112.4</v>
      </c>
      <c r="G62">
        <v>1.9</v>
      </c>
      <c r="H62">
        <v>0.2</v>
      </c>
      <c r="K62">
        <v>112.4</v>
      </c>
      <c r="L62">
        <v>1.9</v>
      </c>
      <c r="M62">
        <v>0.2</v>
      </c>
      <c r="P62">
        <v>112.4</v>
      </c>
      <c r="Q62">
        <v>1.9</v>
      </c>
      <c r="R62">
        <v>0.2</v>
      </c>
      <c r="U62">
        <v>112.4</v>
      </c>
      <c r="V62">
        <v>1.9</v>
      </c>
      <c r="W62">
        <v>0.2</v>
      </c>
      <c r="Z62">
        <v>112.4</v>
      </c>
      <c r="AA62">
        <v>1.9</v>
      </c>
      <c r="AB62">
        <v>0.2</v>
      </c>
      <c r="AE62">
        <v>112.4</v>
      </c>
      <c r="AF62">
        <v>1.9</v>
      </c>
      <c r="AG62">
        <v>0.2</v>
      </c>
    </row>
    <row r="63" spans="1:34" x14ac:dyDescent="0.25">
      <c r="A63">
        <v>112.4</v>
      </c>
      <c r="B63">
        <v>1.6</v>
      </c>
      <c r="C63">
        <v>0.2</v>
      </c>
      <c r="F63">
        <v>112.4</v>
      </c>
      <c r="G63">
        <v>1.6</v>
      </c>
      <c r="H63">
        <v>0.2</v>
      </c>
      <c r="K63">
        <v>112.4</v>
      </c>
      <c r="L63">
        <v>1.6</v>
      </c>
      <c r="M63">
        <v>0.2</v>
      </c>
      <c r="P63">
        <v>112.4</v>
      </c>
      <c r="Q63">
        <v>1.6</v>
      </c>
      <c r="R63">
        <v>0.2</v>
      </c>
      <c r="U63">
        <v>112.4</v>
      </c>
      <c r="V63">
        <v>1.6</v>
      </c>
      <c r="W63">
        <v>0.2</v>
      </c>
      <c r="Z63">
        <v>112.4</v>
      </c>
      <c r="AA63">
        <v>1.6</v>
      </c>
      <c r="AB63">
        <v>0.2</v>
      </c>
      <c r="AE63">
        <v>112.4</v>
      </c>
      <c r="AF63">
        <v>1.6</v>
      </c>
      <c r="AG63">
        <v>0.2</v>
      </c>
    </row>
    <row r="64" spans="1:34" x14ac:dyDescent="0.25">
      <c r="A64">
        <v>112.4</v>
      </c>
      <c r="B64">
        <v>0.8</v>
      </c>
      <c r="C64">
        <v>0.2</v>
      </c>
      <c r="F64">
        <v>112.4</v>
      </c>
      <c r="G64">
        <v>0.8</v>
      </c>
      <c r="H64">
        <v>0.2</v>
      </c>
      <c r="K64">
        <v>112.4</v>
      </c>
      <c r="L64">
        <v>0.8</v>
      </c>
      <c r="M64">
        <v>0.2</v>
      </c>
      <c r="P64">
        <v>112.4</v>
      </c>
      <c r="Q64">
        <v>0.8</v>
      </c>
      <c r="R64">
        <v>0.2</v>
      </c>
      <c r="U64">
        <v>112.4</v>
      </c>
      <c r="V64">
        <v>0.8</v>
      </c>
      <c r="W64">
        <v>0.2</v>
      </c>
      <c r="Z64">
        <v>112.4</v>
      </c>
      <c r="AA64">
        <v>0.8</v>
      </c>
      <c r="AB64">
        <v>0.2</v>
      </c>
      <c r="AE64">
        <v>112.4</v>
      </c>
      <c r="AF64">
        <v>0.8</v>
      </c>
      <c r="AG64">
        <v>0.2</v>
      </c>
    </row>
    <row r="65" spans="1:34" x14ac:dyDescent="0.25">
      <c r="A65">
        <v>113.6</v>
      </c>
      <c r="B65">
        <v>8.6999999999999993</v>
      </c>
      <c r="C65">
        <v>1.2</v>
      </c>
      <c r="F65">
        <v>113.6</v>
      </c>
      <c r="G65">
        <v>8.6999999999999993</v>
      </c>
      <c r="H65">
        <v>1.2</v>
      </c>
      <c r="K65">
        <v>113.6</v>
      </c>
      <c r="L65">
        <v>8.6999999999999993</v>
      </c>
      <c r="M65">
        <v>1.2</v>
      </c>
      <c r="P65">
        <v>113.6</v>
      </c>
      <c r="Q65">
        <v>8.6999999999999993</v>
      </c>
      <c r="R65">
        <v>1.2</v>
      </c>
      <c r="U65">
        <v>113.6</v>
      </c>
      <c r="V65">
        <v>8.6999999999999993</v>
      </c>
      <c r="W65">
        <v>1.2</v>
      </c>
      <c r="Z65">
        <v>113.6</v>
      </c>
      <c r="AA65">
        <v>8.6999999999999993</v>
      </c>
      <c r="AB65">
        <v>1.2</v>
      </c>
      <c r="AE65">
        <v>113.6</v>
      </c>
      <c r="AF65">
        <v>8.6999999999999993</v>
      </c>
      <c r="AG65">
        <v>1.2</v>
      </c>
    </row>
    <row r="66" spans="1:34" x14ac:dyDescent="0.25">
      <c r="A66">
        <v>114.2</v>
      </c>
      <c r="B66">
        <v>3.1</v>
      </c>
      <c r="C66">
        <v>0.5</v>
      </c>
      <c r="F66">
        <v>114.2</v>
      </c>
      <c r="G66">
        <v>3.1</v>
      </c>
      <c r="H66">
        <v>0.5</v>
      </c>
      <c r="K66">
        <v>114.2</v>
      </c>
      <c r="L66">
        <v>3.1</v>
      </c>
      <c r="M66">
        <v>0.5</v>
      </c>
      <c r="P66">
        <v>114.2</v>
      </c>
      <c r="Q66">
        <v>3.1</v>
      </c>
      <c r="R66">
        <v>0.5</v>
      </c>
      <c r="U66">
        <v>114.2</v>
      </c>
      <c r="V66">
        <v>3.1</v>
      </c>
      <c r="W66">
        <v>0.5</v>
      </c>
      <c r="Z66">
        <v>114.2</v>
      </c>
      <c r="AA66">
        <v>3.1</v>
      </c>
      <c r="AB66">
        <v>0.5</v>
      </c>
      <c r="AE66">
        <v>114.2</v>
      </c>
      <c r="AF66">
        <v>3.1</v>
      </c>
      <c r="AG66">
        <v>0.5</v>
      </c>
    </row>
    <row r="67" spans="1:34" x14ac:dyDescent="0.25">
      <c r="A67">
        <v>114.2</v>
      </c>
      <c r="B67">
        <v>2.5</v>
      </c>
      <c r="C67">
        <v>0.4</v>
      </c>
      <c r="F67">
        <v>114.2</v>
      </c>
      <c r="G67">
        <v>2.5</v>
      </c>
      <c r="H67">
        <v>0.4</v>
      </c>
      <c r="K67">
        <v>114.2</v>
      </c>
      <c r="L67">
        <v>2.5</v>
      </c>
      <c r="M67">
        <v>0.4</v>
      </c>
      <c r="P67">
        <v>114.2</v>
      </c>
      <c r="Q67">
        <v>2.5</v>
      </c>
      <c r="R67">
        <v>0.4</v>
      </c>
      <c r="U67">
        <v>114.2</v>
      </c>
      <c r="V67">
        <v>2.5</v>
      </c>
      <c r="W67">
        <v>0.4</v>
      </c>
      <c r="Z67">
        <v>114.2</v>
      </c>
      <c r="AA67">
        <v>2.5</v>
      </c>
      <c r="AB67">
        <v>0.4</v>
      </c>
      <c r="AE67">
        <v>114.2</v>
      </c>
      <c r="AF67">
        <v>2.5</v>
      </c>
      <c r="AG67">
        <v>0.4</v>
      </c>
    </row>
    <row r="68" spans="1:34" x14ac:dyDescent="0.25">
      <c r="A68">
        <v>114.2</v>
      </c>
      <c r="B68">
        <v>2.2000000000000002</v>
      </c>
      <c r="C68">
        <v>0.4</v>
      </c>
      <c r="F68">
        <v>114.2</v>
      </c>
      <c r="G68">
        <v>2.2000000000000002</v>
      </c>
      <c r="H68">
        <v>0.4</v>
      </c>
      <c r="K68">
        <v>114.2</v>
      </c>
      <c r="L68">
        <v>2.2000000000000002</v>
      </c>
      <c r="M68">
        <v>0.4</v>
      </c>
      <c r="P68">
        <v>114.2</v>
      </c>
      <c r="Q68">
        <v>2.2000000000000002</v>
      </c>
      <c r="R68">
        <v>0.4</v>
      </c>
      <c r="U68">
        <v>114.2</v>
      </c>
      <c r="V68">
        <v>2.2000000000000002</v>
      </c>
      <c r="W68">
        <v>0.4</v>
      </c>
      <c r="Z68">
        <v>114.2</v>
      </c>
      <c r="AA68">
        <v>2.2000000000000002</v>
      </c>
      <c r="AB68">
        <v>0.4</v>
      </c>
      <c r="AE68">
        <v>114.2</v>
      </c>
      <c r="AF68">
        <v>2.2000000000000002</v>
      </c>
      <c r="AG68">
        <v>0.4</v>
      </c>
    </row>
    <row r="69" spans="1:34" x14ac:dyDescent="0.25">
      <c r="A69">
        <v>114.2</v>
      </c>
      <c r="B69">
        <v>1.4</v>
      </c>
      <c r="C69">
        <v>0.2</v>
      </c>
      <c r="F69">
        <v>114.2</v>
      </c>
      <c r="G69">
        <v>1.4</v>
      </c>
      <c r="H69">
        <v>0.2</v>
      </c>
      <c r="K69">
        <v>114.2</v>
      </c>
      <c r="L69">
        <v>1.4</v>
      </c>
      <c r="M69">
        <v>0.2</v>
      </c>
      <c r="P69">
        <v>114.2</v>
      </c>
      <c r="Q69">
        <v>1.4</v>
      </c>
      <c r="R69">
        <v>0.2</v>
      </c>
      <c r="U69">
        <v>114.2</v>
      </c>
      <c r="V69">
        <v>1.4</v>
      </c>
      <c r="W69">
        <v>0.2</v>
      </c>
      <c r="Z69">
        <v>114.2</v>
      </c>
      <c r="AA69">
        <v>1.4</v>
      </c>
      <c r="AB69">
        <v>0.2</v>
      </c>
      <c r="AE69">
        <v>114.2</v>
      </c>
      <c r="AF69">
        <v>1.4</v>
      </c>
      <c r="AG69">
        <v>0.2</v>
      </c>
    </row>
    <row r="70" spans="1:34" x14ac:dyDescent="0.25">
      <c r="A70">
        <v>114.2</v>
      </c>
      <c r="B70">
        <v>1.7</v>
      </c>
      <c r="C70">
        <v>0.2</v>
      </c>
      <c r="F70">
        <v>114.2</v>
      </c>
      <c r="G70">
        <v>1.7</v>
      </c>
      <c r="H70">
        <v>0.2</v>
      </c>
      <c r="K70">
        <v>114.2</v>
      </c>
      <c r="L70">
        <v>1.7</v>
      </c>
      <c r="M70">
        <v>0.2</v>
      </c>
      <c r="P70">
        <v>114.2</v>
      </c>
      <c r="Q70">
        <v>1.7</v>
      </c>
      <c r="R70">
        <v>0.2</v>
      </c>
      <c r="U70">
        <v>114.2</v>
      </c>
      <c r="V70">
        <v>1.7</v>
      </c>
      <c r="W70">
        <v>0.2</v>
      </c>
      <c r="Z70">
        <v>114.2</v>
      </c>
      <c r="AA70">
        <v>1.7</v>
      </c>
      <c r="AB70">
        <v>0.2</v>
      </c>
      <c r="AE70">
        <v>114.2</v>
      </c>
      <c r="AF70">
        <v>1.7</v>
      </c>
      <c r="AG70">
        <v>0.2</v>
      </c>
    </row>
    <row r="71" spans="1:34" x14ac:dyDescent="0.25">
      <c r="A71">
        <v>114.2</v>
      </c>
      <c r="B71">
        <v>1.7</v>
      </c>
      <c r="C71">
        <v>0.3</v>
      </c>
      <c r="F71">
        <v>114.2</v>
      </c>
      <c r="G71">
        <v>1.7</v>
      </c>
      <c r="H71">
        <v>0.3</v>
      </c>
      <c r="K71">
        <v>114.2</v>
      </c>
      <c r="L71">
        <v>1.7</v>
      </c>
      <c r="M71">
        <v>0.3</v>
      </c>
      <c r="P71">
        <v>114.2</v>
      </c>
      <c r="Q71">
        <v>1.7</v>
      </c>
      <c r="R71">
        <v>0.3</v>
      </c>
      <c r="U71">
        <v>114.2</v>
      </c>
      <c r="V71">
        <v>1.7</v>
      </c>
      <c r="W71">
        <v>0.3</v>
      </c>
      <c r="Z71">
        <v>114.2</v>
      </c>
      <c r="AA71">
        <v>1.7</v>
      </c>
      <c r="AB71">
        <v>0.3</v>
      </c>
      <c r="AE71">
        <v>114.2</v>
      </c>
      <c r="AF71">
        <v>1.7</v>
      </c>
      <c r="AG71">
        <v>0.3</v>
      </c>
    </row>
    <row r="72" spans="1:34" x14ac:dyDescent="0.25">
      <c r="A72">
        <v>114.2</v>
      </c>
      <c r="B72">
        <v>2.6</v>
      </c>
      <c r="C72">
        <v>0.3</v>
      </c>
      <c r="F72">
        <v>114.2</v>
      </c>
      <c r="G72">
        <v>2.6</v>
      </c>
      <c r="H72">
        <v>0.3</v>
      </c>
      <c r="K72">
        <v>114.2</v>
      </c>
      <c r="L72">
        <v>2.6</v>
      </c>
      <c r="M72">
        <v>0.3</v>
      </c>
      <c r="P72">
        <v>114.2</v>
      </c>
      <c r="Q72">
        <v>2.6</v>
      </c>
      <c r="R72">
        <v>0.3</v>
      </c>
      <c r="U72">
        <v>114.2</v>
      </c>
      <c r="V72">
        <v>2.6</v>
      </c>
      <c r="W72">
        <v>0.3</v>
      </c>
      <c r="Z72">
        <v>114.2</v>
      </c>
      <c r="AA72">
        <v>2.6</v>
      </c>
      <c r="AB72">
        <v>0.3</v>
      </c>
      <c r="AE72">
        <v>114.2</v>
      </c>
      <c r="AF72">
        <v>2.6</v>
      </c>
      <c r="AG72">
        <v>0.3</v>
      </c>
    </row>
    <row r="73" spans="1:34" x14ac:dyDescent="0.25">
      <c r="A73">
        <v>114.2</v>
      </c>
      <c r="B73">
        <v>2.1</v>
      </c>
      <c r="C73">
        <v>0.2</v>
      </c>
      <c r="F73">
        <v>114.2</v>
      </c>
      <c r="G73">
        <v>2.1</v>
      </c>
      <c r="H73">
        <v>0.2</v>
      </c>
      <c r="K73">
        <v>114.2</v>
      </c>
      <c r="L73">
        <v>2.1</v>
      </c>
      <c r="M73">
        <v>0.2</v>
      </c>
      <c r="P73">
        <v>114.2</v>
      </c>
      <c r="Q73">
        <v>2.1</v>
      </c>
      <c r="R73">
        <v>0.2</v>
      </c>
      <c r="U73">
        <v>114.2</v>
      </c>
      <c r="V73">
        <v>2.1</v>
      </c>
      <c r="W73">
        <v>0.2</v>
      </c>
      <c r="Z73">
        <v>114.2</v>
      </c>
      <c r="AA73">
        <v>2.1</v>
      </c>
      <c r="AB73">
        <v>0.2</v>
      </c>
      <c r="AE73">
        <v>114.2</v>
      </c>
      <c r="AF73">
        <v>2.1</v>
      </c>
      <c r="AG73">
        <v>0.2</v>
      </c>
    </row>
    <row r="74" spans="1:34" x14ac:dyDescent="0.25">
      <c r="A74">
        <v>115.2</v>
      </c>
      <c r="B74">
        <v>9.6999999999999993</v>
      </c>
      <c r="C74">
        <v>1.1000000000000001</v>
      </c>
      <c r="F74">
        <v>115.2</v>
      </c>
      <c r="G74">
        <v>9.6999999999999993</v>
      </c>
      <c r="H74">
        <v>1.1000000000000001</v>
      </c>
      <c r="K74">
        <v>115.2</v>
      </c>
      <c r="L74">
        <v>9.6999999999999993</v>
      </c>
      <c r="M74">
        <v>1.1000000000000001</v>
      </c>
      <c r="P74">
        <v>115.2</v>
      </c>
      <c r="Q74">
        <v>9.6999999999999993</v>
      </c>
      <c r="R74">
        <v>1.1000000000000001</v>
      </c>
      <c r="U74">
        <v>115.2</v>
      </c>
      <c r="V74">
        <v>9.6999999999999993</v>
      </c>
      <c r="W74">
        <v>1.1000000000000001</v>
      </c>
      <c r="Z74">
        <v>115.2</v>
      </c>
      <c r="AA74">
        <v>9.6999999999999993</v>
      </c>
      <c r="AB74">
        <v>1.1000000000000001</v>
      </c>
      <c r="AE74">
        <v>115.2</v>
      </c>
      <c r="AF74">
        <v>9.6999999999999993</v>
      </c>
      <c r="AG74">
        <v>1.1000000000000001</v>
      </c>
    </row>
    <row r="76" spans="1:34" x14ac:dyDescent="0.25">
      <c r="A76">
        <f>115.2+1.3</f>
        <v>116.5</v>
      </c>
      <c r="B76">
        <v>1</v>
      </c>
      <c r="C76">
        <v>0.1</v>
      </c>
      <c r="F76">
        <v>116.4</v>
      </c>
      <c r="G76">
        <v>8.6999999999999993</v>
      </c>
      <c r="H76" t="s">
        <v>25</v>
      </c>
      <c r="K76">
        <v>116.4</v>
      </c>
      <c r="L76">
        <v>8.6999999999999993</v>
      </c>
      <c r="M76" t="s">
        <v>25</v>
      </c>
      <c r="P76">
        <v>116.4</v>
      </c>
      <c r="Q76">
        <v>8.6999999999999993</v>
      </c>
      <c r="R76" t="s">
        <v>25</v>
      </c>
      <c r="U76">
        <v>116.4</v>
      </c>
      <c r="V76">
        <v>8.6999999999999993</v>
      </c>
      <c r="W76" t="s">
        <v>25</v>
      </c>
      <c r="Z76">
        <v>116.4</v>
      </c>
      <c r="AA76">
        <v>8.6999999999999993</v>
      </c>
      <c r="AB76" t="s">
        <v>25</v>
      </c>
      <c r="AE76">
        <v>116.4</v>
      </c>
      <c r="AF76">
        <v>8.6999999999999993</v>
      </c>
      <c r="AG76" t="s">
        <v>25</v>
      </c>
    </row>
    <row r="77" spans="1:34" x14ac:dyDescent="0.25">
      <c r="A77">
        <f>115.2+1.4</f>
        <v>116.60000000000001</v>
      </c>
      <c r="B77">
        <v>1.8</v>
      </c>
      <c r="C77">
        <v>0.2</v>
      </c>
      <c r="U77" t="s">
        <v>34</v>
      </c>
      <c r="Z77" t="s">
        <v>34</v>
      </c>
      <c r="AE77" t="s">
        <v>34</v>
      </c>
    </row>
    <row r="78" spans="1:34" x14ac:dyDescent="0.25">
      <c r="A78">
        <f>115.2+2.7</f>
        <v>117.9</v>
      </c>
      <c r="B78">
        <v>2.6</v>
      </c>
      <c r="C78">
        <v>0.4</v>
      </c>
      <c r="F78">
        <v>117.7</v>
      </c>
      <c r="G78">
        <v>1.6</v>
      </c>
      <c r="H78">
        <v>0.4</v>
      </c>
      <c r="K78">
        <v>118.4</v>
      </c>
      <c r="L78">
        <v>3.5</v>
      </c>
      <c r="M78">
        <v>0.5</v>
      </c>
      <c r="P78">
        <v>118.4</v>
      </c>
      <c r="Q78">
        <v>5.4</v>
      </c>
      <c r="R78">
        <v>0.8</v>
      </c>
      <c r="U78">
        <f>120.2+2</f>
        <v>122.2</v>
      </c>
      <c r="V78">
        <v>2</v>
      </c>
      <c r="W78">
        <v>0.2</v>
      </c>
      <c r="Z78">
        <f>120.2+0.4</f>
        <v>120.60000000000001</v>
      </c>
      <c r="AA78">
        <v>0.9</v>
      </c>
      <c r="AB78">
        <v>0.4</v>
      </c>
      <c r="AE78">
        <v>120.9</v>
      </c>
      <c r="AF78">
        <v>2.7</v>
      </c>
      <c r="AG78">
        <v>0.5</v>
      </c>
    </row>
    <row r="79" spans="1:34" x14ac:dyDescent="0.25">
      <c r="A79">
        <v>117.9</v>
      </c>
      <c r="B79">
        <v>2.1</v>
      </c>
      <c r="C79">
        <v>0.5</v>
      </c>
      <c r="F79">
        <f>117.7+2.4</f>
        <v>120.10000000000001</v>
      </c>
      <c r="G79">
        <v>3.4</v>
      </c>
      <c r="H79">
        <v>0.6</v>
      </c>
      <c r="K79">
        <f>118.4+1.8</f>
        <v>120.2</v>
      </c>
      <c r="N79" t="s">
        <v>4</v>
      </c>
      <c r="P79">
        <f>118.4+2.4</f>
        <v>120.80000000000001</v>
      </c>
      <c r="S79" t="s">
        <v>4</v>
      </c>
      <c r="U79">
        <f>120.2+1.6</f>
        <v>121.8</v>
      </c>
      <c r="V79">
        <v>1.2</v>
      </c>
      <c r="W79">
        <v>0.1</v>
      </c>
      <c r="Z79">
        <v>121.2</v>
      </c>
      <c r="AA79">
        <v>0.5</v>
      </c>
      <c r="AB79">
        <v>0.1</v>
      </c>
      <c r="AE79">
        <v>122.7</v>
      </c>
      <c r="AH79" t="s">
        <v>36</v>
      </c>
    </row>
    <row r="80" spans="1:34" x14ac:dyDescent="0.25">
      <c r="A80">
        <f>115.2+3.6</f>
        <v>118.8</v>
      </c>
      <c r="B80">
        <v>2.7</v>
      </c>
      <c r="C80">
        <v>0.6</v>
      </c>
      <c r="F80">
        <f>117.7+3.8</f>
        <v>121.5</v>
      </c>
      <c r="G80">
        <v>1.9</v>
      </c>
      <c r="H80">
        <v>0.4</v>
      </c>
      <c r="K80">
        <f>118.4+2.2</f>
        <v>120.60000000000001</v>
      </c>
      <c r="L80">
        <v>1.5</v>
      </c>
      <c r="M80">
        <v>0.2</v>
      </c>
      <c r="P80">
        <f>118.4+2.6</f>
        <v>121</v>
      </c>
      <c r="Q80">
        <v>1.5</v>
      </c>
      <c r="R80">
        <v>0.2</v>
      </c>
      <c r="U80">
        <f>120.2+4.2</f>
        <v>124.4</v>
      </c>
      <c r="V80">
        <v>3.4</v>
      </c>
      <c r="W80">
        <v>0.4</v>
      </c>
      <c r="Z80">
        <v>121.2</v>
      </c>
      <c r="AA80">
        <v>0.5</v>
      </c>
      <c r="AB80">
        <v>0.1</v>
      </c>
      <c r="AE80">
        <v>123</v>
      </c>
      <c r="AH80" t="s">
        <v>36</v>
      </c>
    </row>
    <row r="81" spans="1:33" x14ac:dyDescent="0.25">
      <c r="A81">
        <f>115.2+4.2</f>
        <v>119.4</v>
      </c>
      <c r="B81">
        <v>3.2</v>
      </c>
      <c r="C81">
        <v>0.6</v>
      </c>
      <c r="F81">
        <f>117.7+4.7</f>
        <v>122.4</v>
      </c>
      <c r="G81">
        <v>3.9</v>
      </c>
      <c r="H81">
        <v>0.4</v>
      </c>
      <c r="K81">
        <f>118.4+3.2</f>
        <v>121.60000000000001</v>
      </c>
      <c r="L81">
        <v>3.2</v>
      </c>
      <c r="M81">
        <v>0.4</v>
      </c>
      <c r="P81">
        <f>118.4+4</f>
        <v>122.4</v>
      </c>
      <c r="Q81">
        <v>3.3</v>
      </c>
      <c r="R81">
        <v>0.5</v>
      </c>
      <c r="U81">
        <f>120.2+5</f>
        <v>125.2</v>
      </c>
      <c r="V81">
        <v>3.4</v>
      </c>
      <c r="W81">
        <v>0.55000000000000004</v>
      </c>
      <c r="Z81">
        <v>121.2</v>
      </c>
      <c r="AA81">
        <v>0.4</v>
      </c>
      <c r="AB81">
        <v>0.1</v>
      </c>
      <c r="AE81">
        <v>124.7</v>
      </c>
      <c r="AF81">
        <v>2.7</v>
      </c>
      <c r="AG81">
        <v>0.2</v>
      </c>
    </row>
    <row r="82" spans="1:33" x14ac:dyDescent="0.25">
      <c r="A82">
        <v>119.4</v>
      </c>
      <c r="B82">
        <v>4</v>
      </c>
      <c r="C82">
        <v>0.8</v>
      </c>
      <c r="F82">
        <f>117.7+4.9</f>
        <v>122.60000000000001</v>
      </c>
      <c r="G82">
        <v>3.5</v>
      </c>
      <c r="H82">
        <v>0.4</v>
      </c>
      <c r="K82">
        <f>118.4+3.5</f>
        <v>121.9</v>
      </c>
      <c r="L82">
        <v>3.2</v>
      </c>
      <c r="M82">
        <v>0.4</v>
      </c>
      <c r="P82">
        <f>118.4+4.9</f>
        <v>123.30000000000001</v>
      </c>
      <c r="Q82">
        <v>2.9</v>
      </c>
      <c r="R82">
        <v>0.5</v>
      </c>
      <c r="U82">
        <f>120.2+5.2</f>
        <v>125.4</v>
      </c>
      <c r="V82">
        <v>3.7</v>
      </c>
      <c r="W82">
        <v>0.5</v>
      </c>
      <c r="AE82">
        <v>125.9</v>
      </c>
      <c r="AF82">
        <v>3.3</v>
      </c>
      <c r="AG82">
        <v>0.6</v>
      </c>
    </row>
    <row r="83" spans="1:33" x14ac:dyDescent="0.25">
      <c r="A83">
        <v>119.4</v>
      </c>
      <c r="B83">
        <v>3.3</v>
      </c>
      <c r="C83">
        <v>0.6</v>
      </c>
      <c r="F83">
        <f>117.7+5.8</f>
        <v>123.5</v>
      </c>
      <c r="G83">
        <v>3.9</v>
      </c>
      <c r="H83">
        <v>0.5</v>
      </c>
      <c r="K83">
        <f>118.4+4</f>
        <v>122.4</v>
      </c>
      <c r="L83">
        <v>3.5</v>
      </c>
      <c r="M83">
        <v>0.5</v>
      </c>
      <c r="P83">
        <f>118.4+5.9</f>
        <v>124.30000000000001</v>
      </c>
      <c r="Q83">
        <v>4</v>
      </c>
      <c r="R83">
        <v>0.7</v>
      </c>
      <c r="U83">
        <f>120.2+5.9</f>
        <v>126.10000000000001</v>
      </c>
      <c r="V83">
        <v>4.2</v>
      </c>
      <c r="W83">
        <v>0.5</v>
      </c>
      <c r="AE83">
        <v>126.6</v>
      </c>
      <c r="AF83">
        <v>3.5</v>
      </c>
      <c r="AG83">
        <v>0.5</v>
      </c>
    </row>
    <row r="84" spans="1:33" x14ac:dyDescent="0.25">
      <c r="A84">
        <v>119.4</v>
      </c>
      <c r="B84">
        <v>2.7</v>
      </c>
      <c r="C84">
        <v>0.2</v>
      </c>
      <c r="F84">
        <v>123.5</v>
      </c>
      <c r="G84">
        <v>3</v>
      </c>
      <c r="H84">
        <v>0.2</v>
      </c>
      <c r="K84">
        <f>118.4+4.9</f>
        <v>123.30000000000001</v>
      </c>
      <c r="L84">
        <v>3.8</v>
      </c>
      <c r="M84">
        <v>0.4</v>
      </c>
      <c r="P84">
        <f>118.4+7</f>
        <v>125.4</v>
      </c>
      <c r="Q84">
        <v>4.5999999999999996</v>
      </c>
      <c r="R84">
        <v>0.9</v>
      </c>
      <c r="U84">
        <f>120.2+6.1</f>
        <v>126.3</v>
      </c>
      <c r="V84">
        <v>4.5999999999999996</v>
      </c>
      <c r="W84">
        <v>0.6</v>
      </c>
      <c r="AE84">
        <v>126.7</v>
      </c>
      <c r="AF84">
        <v>3.8</v>
      </c>
      <c r="AG84">
        <v>0.6</v>
      </c>
    </row>
    <row r="85" spans="1:33" x14ac:dyDescent="0.25">
      <c r="A85">
        <v>119.4</v>
      </c>
      <c r="B85">
        <v>3.6</v>
      </c>
      <c r="C85">
        <v>0.8</v>
      </c>
      <c r="F85">
        <f>117.7+6.1</f>
        <v>123.8</v>
      </c>
      <c r="G85">
        <v>2.2999999999999998</v>
      </c>
      <c r="H85">
        <v>0.4</v>
      </c>
      <c r="K85">
        <f>118.4+5.5</f>
        <v>123.9</v>
      </c>
      <c r="L85">
        <v>3.1</v>
      </c>
      <c r="M85">
        <v>0.8</v>
      </c>
      <c r="P85">
        <f>118.4+7.1</f>
        <v>125.5</v>
      </c>
      <c r="Q85">
        <v>4.0999999999999996</v>
      </c>
      <c r="R85">
        <v>0.6</v>
      </c>
      <c r="U85">
        <f>120.2+6.2</f>
        <v>126.4</v>
      </c>
      <c r="V85">
        <v>3.2</v>
      </c>
      <c r="W85">
        <v>0.7</v>
      </c>
      <c r="AE85">
        <v>127.5</v>
      </c>
      <c r="AF85">
        <v>4</v>
      </c>
      <c r="AG85">
        <v>0.6</v>
      </c>
    </row>
    <row r="86" spans="1:33" x14ac:dyDescent="0.25">
      <c r="A86">
        <v>119.4</v>
      </c>
      <c r="B86">
        <v>2.9</v>
      </c>
      <c r="C86">
        <v>0.3</v>
      </c>
      <c r="F86">
        <v>123.8</v>
      </c>
      <c r="G86">
        <v>3</v>
      </c>
      <c r="H86">
        <v>0.2</v>
      </c>
      <c r="K86">
        <f>118.4+6.4</f>
        <v>124.80000000000001</v>
      </c>
      <c r="L86">
        <v>3.7</v>
      </c>
      <c r="M86">
        <v>0.4</v>
      </c>
      <c r="P86">
        <f>118.4+8.1</f>
        <v>126.5</v>
      </c>
      <c r="Q86">
        <v>5.0999999999999996</v>
      </c>
      <c r="R86">
        <v>0.9</v>
      </c>
      <c r="U86">
        <f>120.2+6.6</f>
        <v>126.8</v>
      </c>
      <c r="V86">
        <v>3.6</v>
      </c>
      <c r="W86">
        <v>0.5</v>
      </c>
      <c r="AE86">
        <v>127.8</v>
      </c>
      <c r="AF86">
        <v>3.4</v>
      </c>
      <c r="AG86">
        <v>0.5</v>
      </c>
    </row>
    <row r="87" spans="1:33" x14ac:dyDescent="0.25">
      <c r="F87">
        <v>123.8</v>
      </c>
      <c r="G87">
        <v>2</v>
      </c>
      <c r="H87">
        <v>0.4</v>
      </c>
      <c r="K87">
        <f>118.4+6.7</f>
        <v>125.10000000000001</v>
      </c>
      <c r="L87">
        <v>3.7</v>
      </c>
      <c r="M87">
        <v>0.5</v>
      </c>
      <c r="P87">
        <f>118.4+8.9</f>
        <v>127.30000000000001</v>
      </c>
      <c r="Q87">
        <v>4.8</v>
      </c>
      <c r="R87">
        <v>0.6</v>
      </c>
      <c r="U87">
        <f>120.2+6.9</f>
        <v>127.10000000000001</v>
      </c>
      <c r="V87">
        <v>1.1000000000000001</v>
      </c>
      <c r="W87">
        <v>0.2</v>
      </c>
      <c r="AE87">
        <v>128</v>
      </c>
      <c r="AF87">
        <v>3.9</v>
      </c>
      <c r="AG87">
        <v>0.3</v>
      </c>
    </row>
    <row r="88" spans="1:33" x14ac:dyDescent="0.25">
      <c r="F88">
        <v>123.8</v>
      </c>
      <c r="G88">
        <v>1.6</v>
      </c>
      <c r="H88">
        <v>0.3</v>
      </c>
      <c r="K88">
        <f>118.4+6.8</f>
        <v>125.2</v>
      </c>
      <c r="L88">
        <v>3.6</v>
      </c>
      <c r="M88">
        <v>0.4</v>
      </c>
      <c r="P88">
        <f>118.4+9.2</f>
        <v>127.60000000000001</v>
      </c>
      <c r="Q88">
        <v>3.7</v>
      </c>
      <c r="R88">
        <v>1</v>
      </c>
      <c r="U88">
        <v>127.1</v>
      </c>
      <c r="V88">
        <v>1.1000000000000001</v>
      </c>
      <c r="W88">
        <v>0.3</v>
      </c>
      <c r="AE88">
        <v>128.5</v>
      </c>
      <c r="AF88">
        <v>7</v>
      </c>
      <c r="AG88">
        <v>0.2</v>
      </c>
    </row>
    <row r="89" spans="1:33" x14ac:dyDescent="0.25">
      <c r="F89">
        <v>123.8</v>
      </c>
      <c r="G89">
        <v>1.1000000000000001</v>
      </c>
      <c r="H89">
        <v>0.3</v>
      </c>
      <c r="K89">
        <f>118.4+6.9</f>
        <v>125.30000000000001</v>
      </c>
      <c r="L89">
        <v>3.2</v>
      </c>
      <c r="M89">
        <v>0.6</v>
      </c>
      <c r="P89">
        <f>118.4+9.8</f>
        <v>128.20000000000002</v>
      </c>
      <c r="Q89">
        <v>4.2</v>
      </c>
      <c r="R89">
        <v>0.6</v>
      </c>
    </row>
    <row r="90" spans="1:33" x14ac:dyDescent="0.25">
      <c r="F90">
        <v>123.8</v>
      </c>
      <c r="G90">
        <v>1.1000000000000001</v>
      </c>
      <c r="H90">
        <v>0.1</v>
      </c>
      <c r="K90">
        <v>125.3</v>
      </c>
      <c r="L90">
        <v>3.3</v>
      </c>
      <c r="M90">
        <v>0.4</v>
      </c>
      <c r="P90">
        <f>118.4+10.1</f>
        <v>128.5</v>
      </c>
      <c r="Q90">
        <v>3.1</v>
      </c>
      <c r="R90">
        <v>0.4</v>
      </c>
    </row>
    <row r="91" spans="1:33" x14ac:dyDescent="0.25">
      <c r="K91">
        <v>125.3</v>
      </c>
      <c r="L91">
        <v>1.2</v>
      </c>
      <c r="M91">
        <v>0.2</v>
      </c>
      <c r="P91">
        <f>118.4+10.6</f>
        <v>129</v>
      </c>
      <c r="Q91">
        <v>2.5</v>
      </c>
      <c r="R91">
        <v>0.4</v>
      </c>
    </row>
    <row r="92" spans="1:33" x14ac:dyDescent="0.25">
      <c r="K92">
        <v>125.3</v>
      </c>
      <c r="L92">
        <v>1.2</v>
      </c>
      <c r="M92">
        <v>0.2</v>
      </c>
      <c r="P92">
        <f>118.4+10.7</f>
        <v>129.1</v>
      </c>
      <c r="Q92">
        <v>1.5</v>
      </c>
      <c r="R92">
        <v>0.2</v>
      </c>
    </row>
    <row r="93" spans="1:33" x14ac:dyDescent="0.25">
      <c r="K93">
        <v>125.3</v>
      </c>
      <c r="L93">
        <v>1.5</v>
      </c>
      <c r="M93">
        <v>0.1</v>
      </c>
      <c r="P93">
        <v>129.1</v>
      </c>
      <c r="Q93">
        <v>2</v>
      </c>
      <c r="R93">
        <v>0.15</v>
      </c>
    </row>
    <row r="94" spans="1:33" x14ac:dyDescent="0.25">
      <c r="P94">
        <v>129.1</v>
      </c>
      <c r="Q94">
        <v>1.95</v>
      </c>
      <c r="R94">
        <v>0.2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Plant 1-RP3E</vt:lpstr>
      <vt:lpstr>Plant2-RP3E2</vt:lpstr>
      <vt:lpstr>Plant 3-RP3N</vt:lpstr>
      <vt:lpstr>Combine Data for Modeling Leafs</vt:lpstr>
      <vt:lpstr>Plant 4-RP3S</vt:lpstr>
      <vt:lpstr>Plant 5-RP#</vt:lpstr>
      <vt:lpstr>Plant6-RP3</vt:lpstr>
      <vt:lpstr>Plant 7-RP1W</vt:lpstr>
      <vt:lpstr>Plant 8-RP1S</vt:lpstr>
      <vt:lpstr>Latex Data Format</vt:lpstr>
      <vt:lpstr>Plant 9-RP2W</vt:lpstr>
      <vt:lpstr>Plant 10-RP2W</vt:lpstr>
      <vt:lpstr>Plant 11-RP2S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Karen</dc:creator>
  <cp:lastModifiedBy>Karen Cumings</cp:lastModifiedBy>
  <dcterms:created xsi:type="dcterms:W3CDTF">2016-10-03T17:21:15Z</dcterms:created>
  <dcterms:modified xsi:type="dcterms:W3CDTF">2018-03-14T18:23:09Z</dcterms:modified>
</cp:coreProperties>
</file>