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thout garages or boiler rooms" sheetId="1" r:id="rId4"/>
    <sheet state="visible" name="Without garages, with boilers" sheetId="2" r:id="rId5"/>
    <sheet state="visible" name="With garages and boiler rooms" sheetId="3" r:id="rId6"/>
  </sheets>
  <definedNames>
    <definedName hidden="1" localSheetId="0" name="_xlnm._FilterDatabase">'Without garages or boiler rooms'!$A$1:$S$173</definedName>
    <definedName hidden="1" localSheetId="1" name="_xlnm._FilterDatabase">'Without garages, with boilers'!$A$1:$S$149</definedName>
    <definedName hidden="1" localSheetId="2" name="_xlnm._FilterDatabase">'With garages and boiler rooms'!$A$1:$R$84</definedName>
  </definedNames>
  <calcPr/>
  <extLst>
    <ext uri="GoogleSheetsCustomDataVersion1">
      <go:sheetsCustomData xmlns:go="http://customooxmlschemas.google.com/" r:id="rId7" roundtripDataSignature="AMtx7miqhpiDnfOeoNsuA/MoGKxfXP+CAQ=="/>
    </ext>
  </extLst>
</workbook>
</file>

<file path=xl/sharedStrings.xml><?xml version="1.0" encoding="utf-8"?>
<sst xmlns="http://schemas.openxmlformats.org/spreadsheetml/2006/main" count="1220" uniqueCount="263">
  <si>
    <t>No.</t>
  </si>
  <si>
    <t>Source</t>
  </si>
  <si>
    <t>Usable area [m2]</t>
  </si>
  <si>
    <t>Garage area [m2]</t>
  </si>
  <si>
    <t>Number of garage spots</t>
  </si>
  <si>
    <t>Covered area [m2]</t>
  </si>
  <si>
    <t>Number of stories</t>
  </si>
  <si>
    <t>Extension area [m2]</t>
  </si>
  <si>
    <t>Percentage of extension area in covered area [%]</t>
  </si>
  <si>
    <t>Building length [cm] (along a roof ridge)</t>
  </si>
  <si>
    <t>Building width [cm] (perpendicular to a roof ridge)</t>
  </si>
  <si>
    <t>Perimeter [cm]</t>
  </si>
  <si>
    <t>Height [m]</t>
  </si>
  <si>
    <t>Height of a knee wall [m]</t>
  </si>
  <si>
    <t>Attic area [m2]</t>
  </si>
  <si>
    <t>Boiler room [m2]</t>
  </si>
  <si>
    <t>Auxiliary room [m2]</t>
  </si>
  <si>
    <t>Artificial example?</t>
  </si>
  <si>
    <t>Remarks</t>
  </si>
  <si>
    <t>https://lipinscy.pl/projekt/gilbert</t>
  </si>
  <si>
    <t>no</t>
  </si>
  <si>
    <t>https://lipinscy.pl/projekt/teneryfa</t>
  </si>
  <si>
    <t>https://lipinscy.pl/projekt/aurora</t>
  </si>
  <si>
    <t>https://lipinscy.pl/projekt/lucca-vi</t>
  </si>
  <si>
    <t>zmienna wysokość</t>
  </si>
  <si>
    <t>https://lipinscy.pl/projekt/lucca</t>
  </si>
  <si>
    <t>https://lipinscy.pl/projekt/martin</t>
  </si>
  <si>
    <t>https://lipinscy.pl/projekt/lucca-iv</t>
  </si>
  <si>
    <t>https://lipinscy.pl/projekt/vis-iii</t>
  </si>
  <si>
    <t>yes</t>
  </si>
  <si>
    <t>https://lipinscy.pl/projekt/filigranowy-w-ii</t>
  </si>
  <si>
    <t>https://lipinscy.pl/projekt/praia-ii</t>
  </si>
  <si>
    <t>https://lipinscy.pl/projekt/lucca-viii</t>
  </si>
  <si>
    <t>https://lipinscy.pl/projekt/lucca-iii</t>
  </si>
  <si>
    <t>https://lipinscy.pl/projekt/itaka-ii</t>
  </si>
  <si>
    <t>https://lipinscy.pl/projekt/oban-ii</t>
  </si>
  <si>
    <t>https://lipinscy.pl/projekt/oban</t>
  </si>
  <si>
    <t>https://lipinscy.pl/projekt/bolton</t>
  </si>
  <si>
    <t>https://lipinscy.pl/projekt/uzyteczny</t>
  </si>
  <si>
    <t>https://lipinscy.pl/projekt/kaprun</t>
  </si>
  <si>
    <t>https://lipinscy.pl/projekt/oslo</t>
  </si>
  <si>
    <t>https://lipinscy.pl/projekt/klajpeda</t>
  </si>
  <si>
    <t>https://lipinscy.pl/projekt/oslo-ii</t>
  </si>
  <si>
    <t>https://lipinscy.pl/projekt/royan</t>
  </si>
  <si>
    <t>https://lipinscy.pl/projekt/corte-iv</t>
  </si>
  <si>
    <t>WSZĘDZIE DODAŁAM POW. KOTŁOWNI i POM. POMOCNICZNEGO DO PUŻ</t>
  </si>
  <si>
    <t>https://www.archon.pl/projekty-domow/projekt-dom-w-winogronach-ver-2-m3fc1f781404f0</t>
  </si>
  <si>
    <t>unknown</t>
  </si>
  <si>
    <t>(w granicach rozsądku :P)</t>
  </si>
  <si>
    <t>https://lipinscy.pl/projekt/lucca-ii</t>
  </si>
  <si>
    <t>https://lipinscy.pl/projekt/hobart</t>
  </si>
  <si>
    <t>https://lipinscy.pl/projekt/asti</t>
  </si>
  <si>
    <t>https://lipinscy.pl/projekt/asti-iii</t>
  </si>
  <si>
    <t>https://www.archon.pl/projekty-domow/projekt-dom-w-perlowce-bn-m5dd21844cde8e</t>
  </si>
  <si>
    <t>https://www.archon.pl/projekty-domow/projekt-dom-miniaturka-t-mf52237f18fcac</t>
  </si>
  <si>
    <t>https://lipinscy.pl/projekt/olbia</t>
  </si>
  <si>
    <t>https://lipinscy.pl/projekt/rimini#</t>
  </si>
  <si>
    <t>https://lipinscy.pl/projekt/royan-iii</t>
  </si>
  <si>
    <t>https://lipinscy.pl/projekt/royan-ii</t>
  </si>
  <si>
    <t>https://www.archon.pl/projekty-domow/projekt-dom-w-poziomkach-3-ver-2-mb221f80f8877e</t>
  </si>
  <si>
    <t>https://www.archon.pl/projekty-domow/projekt-dom-w-lukrecji-4-ver-2-mec01f8a38d36a</t>
  </si>
  <si>
    <t>https://lipinscy.pl/projekt/felix</t>
  </si>
  <si>
    <t>https://lipinscy.pl/projekt/tacoma</t>
  </si>
  <si>
    <t>https://lipinscy.pl/projekt/loreto</t>
  </si>
  <si>
    <t>https://lipinscy.pl/projekt/aspen-iii</t>
  </si>
  <si>
    <t>https://lipinscy.pl/projekt/lille</t>
  </si>
  <si>
    <t>https://lipinscy.pl/projekt/gladki-w-e</t>
  </si>
  <si>
    <t>https://lipinscy.pl/projekt/arras-ii</t>
  </si>
  <si>
    <t>https://www.archon.pl/projekty-domow/projekt-dom-w-kolendrze-2-ver-2-mf8c1fce12218d</t>
  </si>
  <si>
    <t>https://lipinscy.pl/projekt/eden</t>
  </si>
  <si>
    <t>https://www.archon.pl/projekty-domow/projekt-dom-w-akantach-2-ma1a218245767c</t>
  </si>
  <si>
    <t>https://lipinscy.pl/projekt/lugo</t>
  </si>
  <si>
    <t>https://www.archon.pl/projekty-domow/projekt-dom-w-malinowkach-2-m16021fa4e5575</t>
  </si>
  <si>
    <t>https://lipinscy.pl/projekt/gladki-w-ii</t>
  </si>
  <si>
    <t>https://lipinscy.pl/projekt/gladki</t>
  </si>
  <si>
    <t>https://lipinscy.pl/projekt/gladki-w-i</t>
  </si>
  <si>
    <t>https://lipinscy.pl/projekt/oznaczony-w-ii</t>
  </si>
  <si>
    <t>https://lipinscy.pl/projekt/rijeka-ii#</t>
  </si>
  <si>
    <t>zmienna szerokość 770 - 1195</t>
  </si>
  <si>
    <t>https://lipinscy.pl/projekt/loreto-ii</t>
  </si>
  <si>
    <t>https://www.archon.pl/projekty-domow/projekt-dom-w-rododendronach-3-ver-2-mcdb1ffd81fde2</t>
  </si>
  <si>
    <t>https://lipinscy.pl/projekt/franklin-iii</t>
  </si>
  <si>
    <t>https://lipinscy.pl/projekt/franklin</t>
  </si>
  <si>
    <t>https://lipinscy.pl/projekt/aspen</t>
  </si>
  <si>
    <t>https://www.archon.pl/projekty-domow/projekt-dom-w-poziomkach-6-m52fb828ef01f7</t>
  </si>
  <si>
    <t>https://www.archon.pl/projekty-domow/projekt-dom-w-rododendronach-t-m414210416f7e1</t>
  </si>
  <si>
    <t>https://lipinscy.pl/projekt/ostenda</t>
  </si>
  <si>
    <t>https://lipinscy.pl/projekt/madryt</t>
  </si>
  <si>
    <t>zmienna szerokosc</t>
  </si>
  <si>
    <t>https://www.archon.pl/projekty-domow/projekt-dom-w-sasankach-3-m213227b9f54b6</t>
  </si>
  <si>
    <t>https://lipinscy.pl/projekt/vigo</t>
  </si>
  <si>
    <t>https://lipinscy.pl/projekt/vigo-ii</t>
  </si>
  <si>
    <t>funkcjonalny</t>
  </si>
  <si>
    <t>https://www.archon.pl/projekty-domow/projekt-dom-w-zielistkach-t-ma14228993a920</t>
  </si>
  <si>
    <t>https://www.archon.pl/projekty-domow/projekt-dom-w-rododendronach-22-mbae213bcd7122</t>
  </si>
  <si>
    <t>https://www.archon.pl/projekty-domow/projekt-dom-w-zielistkach-17-m71c24a10d5409</t>
  </si>
  <si>
    <t>https://www.archon.pl/projekty-domow/projekt-dom-w-sasankach-4-m61323d195f5cd</t>
  </si>
  <si>
    <t>https://www.archon.pl/projekty-domow/projekt-dom-w-zielistkach-ver-3-m35a2477e0f2ca</t>
  </si>
  <si>
    <t>https://lipinscy.pl/projekt/sofia-ii</t>
  </si>
  <si>
    <t>https://lipinscy.pl/projekt/sofia-iv</t>
  </si>
  <si>
    <t>https://www.archon.pl/projekty-domow/projekt-dom-w-zielistkach-a-m2be233aa6ef56</t>
  </si>
  <si>
    <t>https://lipinscy.pl/projekt/tuluza-vii</t>
  </si>
  <si>
    <t>https://www.archon.pl/projekty-domow/projekt-dom-w-malinowkach-mdfe2199f9a105</t>
  </si>
  <si>
    <t>https://lipinscy.pl/projekt/altea</t>
  </si>
  <si>
    <t>https://lipinscy.pl/projekt/okayama</t>
  </si>
  <si>
    <t>https://www.archon.pl/projekty-domow/projekt-dom-w-malinowkach-11-maee2419ac8b9a</t>
  </si>
  <si>
    <t>https://www.archon.pl/projekty-domow/projekt-dom-w-rododendronach-6-ver-3-m4fe20d558bc76</t>
  </si>
  <si>
    <t>https://www.archon.pl/projekty-domow/projekt-dom-w-malinowkach-3-m34121fccca60d</t>
  </si>
  <si>
    <t>https://www.archon.pl/projekty-domow/projekt-dom-w-malinowkach-3-t-mf55233898135c</t>
  </si>
  <si>
    <t>https://lipinscy.pl/projekt/sydney</t>
  </si>
  <si>
    <t>https://lipinscy.pl/projekt/lwow-ii</t>
  </si>
  <si>
    <t>https://www.archon.pl/projekty-domow/projekt-dom-w-zielistkach-g-m511a17f08861c</t>
  </si>
  <si>
    <t>https://www.archon.pl/projekty-domow/projekt-dom-w-zielistkach-gt-mc69207805754c</t>
  </si>
  <si>
    <t>https://www.archon.pl/projekty-domow/projekt-dom-w-zielistkach-gnt-mf7220b55c2554</t>
  </si>
  <si>
    <t>https://www.archon.pl/projekty-domow/projekt-dom-w-zurawkach-2-m5281e59a86530</t>
  </si>
  <si>
    <t>https://www.archon.pl/projekty-domow/projekt-dom-w-zielistkach-5-ga-m934234c2a5b32</t>
  </si>
  <si>
    <t>https://lipinscy.pl/projekt/tuluza</t>
  </si>
  <si>
    <t>w tym strych 40,59m2</t>
  </si>
  <si>
    <t>https://www.archon.pl/projekty-domow/projekt-dom-w-rododendronach-5-wn-m516bfd09edacc</t>
  </si>
  <si>
    <t>https://lipinscy.pl/projekt/tuluza-iii</t>
  </si>
  <si>
    <t>https://www.archon.pl/projekty-domow/projekt-dom-w-szmaragdach-mb2922945355dc</t>
  </si>
  <si>
    <t>https://lipinscy.pl/projekt/rockville</t>
  </si>
  <si>
    <t>https://www.archon.pl/projekty-domow/projekt-dom-w-kolendrze-ver-2-m477212490561e</t>
  </si>
  <si>
    <t>https://lipinscy.pl/projekt/arosa</t>
  </si>
  <si>
    <t>https://lipinscy.pl/projekt/aspen-iv</t>
  </si>
  <si>
    <t>https://lipinscy.pl/projekt/malmo</t>
  </si>
  <si>
    <t>https://lipinscy.pl/projekt/aspen-v</t>
  </si>
  <si>
    <t>garaż z boku w nim kotlownia, wymiary domu bez garażu</t>
  </si>
  <si>
    <t>https://lipinscy.pl/projekt/aspen-vi</t>
  </si>
  <si>
    <t>https://lipinscy.pl/projekt/malmo-iii</t>
  </si>
  <si>
    <t>https://www.archon.pl/projekty-domow/projekt-dom-w-marcinkach-m8ee2494a8910f</t>
  </si>
  <si>
    <t>https://lipinscy.pl/projekt/tacoma-ii</t>
  </si>
  <si>
    <t>https://lipinscy.pl/projekt/valletta-pasywny-6</t>
  </si>
  <si>
    <t>mieszane</t>
  </si>
  <si>
    <t>https://lipinscy.pl/projekt/valletta-ii-pasywny-6a</t>
  </si>
  <si>
    <t>https://lipinscy.pl/projekt/rockville-ii</t>
  </si>
  <si>
    <t>https://www.archon.pl/projekty-domow/projekt-dom-w-lucernie-5-mba220e84674f2</t>
  </si>
  <si>
    <t>https://lipinscy.pl/projekt/toledo</t>
  </si>
  <si>
    <t>w tym strych 32,76</t>
  </si>
  <si>
    <t>https://lipinscy.pl/projekt/frankfurt-iv</t>
  </si>
  <si>
    <t>w tym strych 37,97</t>
  </si>
  <si>
    <t>https://www.archon.pl/projekty-domow/projekt-dom-w-zielistkach-5-g-m1d122a7eba9b3</t>
  </si>
  <si>
    <t>https://www.archon.pl/projekty-domow/projekt-dom-w-rododendronach-21-n-ma3520fef349f0</t>
  </si>
  <si>
    <t>https://lipinscy.pl/projekt/frankfurt-iii</t>
  </si>
  <si>
    <t>https://lipinscy.pl/projekt/arosa-ii</t>
  </si>
  <si>
    <t>https://www.archon.pl/projekty-domow/projekt-dom-w-szmaragdach-g-m52b232d5702f0</t>
  </si>
  <si>
    <t>https://lipinscy.pl/projekt/bergamo-ii</t>
  </si>
  <si>
    <t>https://lipinscy.pl/projekt/tokio-iii</t>
  </si>
  <si>
    <t>https://lipinscy.pl/projekt/tokio-vi</t>
  </si>
  <si>
    <t>https://www.archon.pl/projekty-domow/projekt-dom-w-malinowkach-4-ma81221b2fdcda</t>
  </si>
  <si>
    <t>https://lipinscy.pl/projekt/oznaczony-w-iii</t>
  </si>
  <si>
    <t>https://www.archon.pl/projekty-domow/projekt-dom-w-szmaragdach-3-g-m5952360570830</t>
  </si>
  <si>
    <t>https://lipinscy.pl/projekt/saloniki</t>
  </si>
  <si>
    <t>https://www.archon.pl/projekty-domow/projekt-dom-w-szmaragdach-4-g-m50f23d619b401</t>
  </si>
  <si>
    <t>https://www.archon.pl/projekty-domow/projekt-dom-w-filodendronach-3-meb32183d92d9f</t>
  </si>
  <si>
    <t>https://www.archon.pl/projekty-domow/projekt-dom-w-amarylisach-6-mbf420ed0a29c5</t>
  </si>
  <si>
    <t>https://www.archon.pl/projekty-domow/projekt-dom-w-szmaragdach-2-m960231819bc16</t>
  </si>
  <si>
    <t>https://lipinscy.pl/projekt/tivoli</t>
  </si>
  <si>
    <t>https://www.archon.pl/projekty-domow/projekt-dom-w-czerwonokrzewach-m6f220cb8dcf3e</t>
  </si>
  <si>
    <t>https://www.archon.pl/projekty-domow/projekt-dom-w-jablonkach-4-m52ea4801dc444</t>
  </si>
  <si>
    <t>https://lipinscy.pl/projekt/meribel</t>
  </si>
  <si>
    <t>https://lipinscy.pl/projekt/mito</t>
  </si>
  <si>
    <t>https://lipinscy.pl/projekt/darmstadt-pasywny-1</t>
  </si>
  <si>
    <t>https://lipinscy.pl/projekt/berlin-iii</t>
  </si>
  <si>
    <t>https://www.archon.pl/projekty-domow/projekt-dom-w-truskawkach-2-ver-2-m5311f7fdb315a</t>
  </si>
  <si>
    <t>https://www.archon.pl/projekty-domow/projekt-dom-w-czerwonokrzewach-t-mc35221d631d86</t>
  </si>
  <si>
    <t>https://lipinscy.pl/projekt/vigo-iii</t>
  </si>
  <si>
    <t>https://lipinscy.pl/projekt/ustronny-iii-w-e</t>
  </si>
  <si>
    <t>https://www.archon.pl/projekty-domow/projekt-dom-w-zdrojowkach-4-m91f234dc16a78</t>
  </si>
  <si>
    <t>https://lipinscy.pl/projekt/oznaczony-w-i</t>
  </si>
  <si>
    <t>https://www.archon.pl/projekty-domow/projekt-dom-w-malinowkach-7-mfd2238e130ec9</t>
  </si>
  <si>
    <t>https://www.archon.pl/projekty-domow/projekt-dom-w-lucernie-7-m84222426129bc</t>
  </si>
  <si>
    <t>https://lipinscy.pl/projekt/ars</t>
  </si>
  <si>
    <t>https://lipinscy.pl/projekt/bergamo</t>
  </si>
  <si>
    <t>https://www.archon.pl/projekty-domow/projekt-dom-w-dzwonecznikach-2-m5e3209569e16b</t>
  </si>
  <si>
    <t>https://lipinscy.pl/projekt/nikko</t>
  </si>
  <si>
    <t>https://www.archon.pl/projekty-domow/projekt-dom-w-rododendronach-23-m6f721923ac5b1</t>
  </si>
  <si>
    <t>https://lipinscy.pl/projekt/salida-ii</t>
  </si>
  <si>
    <t>https://lipinscy.pl/projekt/pireus-ii-pasywny-3a</t>
  </si>
  <si>
    <t xml:space="preserve">poddasze </t>
  </si>
  <si>
    <t>https://lipinscy.pl/projekt/atlanta</t>
  </si>
  <si>
    <t>w tym strych 7,02</t>
  </si>
  <si>
    <t>https://lipinscy.pl/projekt/lennox</t>
  </si>
  <si>
    <t>https://lipinscy.pl/projekt/haga-iii</t>
  </si>
  <si>
    <t>https://www.archon.pl/projekty-domow/projekt-dom-w-jablonkach-7-t-m95122ae90fa4d</t>
  </si>
  <si>
    <t>https://www.archon.pl/projekty-domow/projekt-dom-w-aurorach-2-md872175875840</t>
  </si>
  <si>
    <t>https://lipinscy.pl/projekt/nikozja-ii</t>
  </si>
  <si>
    <t>https://www.archon.pl/projekty-domow/projekt-dom-w-jablonkach-14-m85823179b972a</t>
  </si>
  <si>
    <t>https://www.archon.pl/projekty-domow/projekt-dom-w-majeranku-2-n-ver-2-me881fc3e00141</t>
  </si>
  <si>
    <t>https://lipinscy.pl/projekt/nikko-ii</t>
  </si>
  <si>
    <t>https://lipinscy.pl/projekt/praga-iv</t>
  </si>
  <si>
    <t>https://lipinscy.pl/projekt/sanremo</t>
  </si>
  <si>
    <t>https://lipinscy.pl/projekt/pireus-iv-pasywny-3c</t>
  </si>
  <si>
    <t>https://lipinscy.pl/projekt/bergamo-iii</t>
  </si>
  <si>
    <t>garaż z boku 4,34x8,84</t>
  </si>
  <si>
    <t>https://lipinscy.pl/projekt/noordwijk</t>
  </si>
  <si>
    <t>różna szerokość budynku</t>
  </si>
  <si>
    <t>https://lipinscy.pl/projekt/ponadczasowy</t>
  </si>
  <si>
    <t>https://lipinscy.pl/projekt/tampa</t>
  </si>
  <si>
    <t>https://lipinscy.pl/projekt/hamburg-iii</t>
  </si>
  <si>
    <t>https://lipinscy.pl/projekt/tampa-iii</t>
  </si>
  <si>
    <t>https://www.archon.pl/projekty-domow/projekt-dom-w-sorgo-m71323f5979223</t>
  </si>
  <si>
    <t>https://lipinscy.pl/projekt/sensowny</t>
  </si>
  <si>
    <t>https://lipinscy.pl/projekt/rodez</t>
  </si>
  <si>
    <t>https://lipinscy.pl/projekt/rodez-iii</t>
  </si>
  <si>
    <t>https://www.archon.pl/projekty-domow/projekt-dom-w-wilcach-ver-2-m6471fb5e74643</t>
  </si>
  <si>
    <t>https://lipinscy.pl/projekt/mindelo</t>
  </si>
  <si>
    <t>https://lipinscy.pl/projekt/celowy</t>
  </si>
  <si>
    <t>https://lipinscy.pl/projekt/lagos-vi</t>
  </si>
  <si>
    <t>varied height</t>
  </si>
  <si>
    <t>https://lipinscy.pl/projekt/stamford</t>
  </si>
  <si>
    <t>varied width</t>
  </si>
  <si>
    <t>https://lipinscy.pl/projekt/lancaster</t>
  </si>
  <si>
    <t>https://lipinscy.pl/projekt/lillehammer</t>
  </si>
  <si>
    <t xml:space="preserve">
terraced house</t>
  </si>
  <si>
    <t>varied width 770 - 1195</t>
  </si>
  <si>
    <t>functional</t>
  </si>
  <si>
    <t>https://lipinscy.pl/projekt/belfast-v</t>
  </si>
  <si>
    <t>https://lipinscy.pl/projekt/panama</t>
  </si>
  <si>
    <t>https://lipinscy.pl/projekt/belfast-iv</t>
  </si>
  <si>
    <t>balcony above garage</t>
  </si>
  <si>
    <t>https://lipinscy.pl/projekt/royan-v</t>
  </si>
  <si>
    <t>https://lipinscy.pl/projekt/belfast-ix</t>
  </si>
  <si>
    <t>https://lipinscy.pl/projekt/bergen-iv</t>
  </si>
  <si>
    <t>including attic 37,97</t>
  </si>
  <si>
    <t>https://lipinscy.pl/projekt/brunico-ii</t>
  </si>
  <si>
    <t>https://lipinscy.pl/projekt/franklin-iv</t>
  </si>
  <si>
    <t>https://lipinscy.pl/projekt/sendai</t>
  </si>
  <si>
    <t>https://lipinscy.pl/projekt/koge-ii</t>
  </si>
  <si>
    <t>attic</t>
  </si>
  <si>
    <t>https://lipinscy.pl/projekt/skagen-iii</t>
  </si>
  <si>
    <t>https://lipinscy.pl/projekt/skagen</t>
  </si>
  <si>
    <t>https://lipinscy.pl/projekt/przeznaczony</t>
  </si>
  <si>
    <t>https://lipinscy.pl/projekt/luton</t>
  </si>
  <si>
    <t>https://lipinscy.pl/projekt/perugia-ii</t>
  </si>
  <si>
    <t>including attic 7,02</t>
  </si>
  <si>
    <t>https://lipinscy.pl/projekt/wiadomy</t>
  </si>
  <si>
    <t>https://lipinscy.pl/projekt/tokio-vii</t>
  </si>
  <si>
    <t>https://lipinscy.pl/projekt/lagos-ii</t>
  </si>
  <si>
    <t>https://lipinscy.pl/projekt/garda</t>
  </si>
  <si>
    <t>https://lipinscy.pl/projekt/dax</t>
  </si>
  <si>
    <t>6,6x6,08 garage</t>
  </si>
  <si>
    <t>https://lipinscy.pl/projekt/everett</t>
  </si>
  <si>
    <t>https://lipinscy.pl/projekt/gandawa</t>
  </si>
  <si>
    <t>garage next to it 4,34x8,84</t>
  </si>
  <si>
    <t>https://lipinscy.pl/projekt/rode</t>
  </si>
  <si>
    <t>https://lipinscy.pl/projekt/lund</t>
  </si>
  <si>
    <t>https://lipinscy.pl/projekt/pewny</t>
  </si>
  <si>
    <t>https://lipinscy.pl/projekt/skagen-ii</t>
  </si>
  <si>
    <t>https://lipinscy.pl/projekt/nikozja-iii</t>
  </si>
  <si>
    <t>https://lipinscy.pl/projekt/sprzyjajacy</t>
  </si>
  <si>
    <t>https://lipinscy.pl/projekt/aosta</t>
  </si>
  <si>
    <t>including attic 71,31</t>
  </si>
  <si>
    <t>https://lipinscy.pl/projekt/sligo-pasywny-9</t>
  </si>
  <si>
    <t>garage 5,93x6,22</t>
  </si>
  <si>
    <t>https://lipinscy.pl/projekt/aosta-ii</t>
  </si>
  <si>
    <t>including attic 70,31</t>
  </si>
  <si>
    <t>balcony over the garage, varied width</t>
  </si>
  <si>
    <t>terraced house</t>
  </si>
  <si>
    <t>house without garage</t>
  </si>
  <si>
    <t>garage 4,34x8,84</t>
  </si>
  <si>
    <t>balcony over the garage</t>
  </si>
  <si>
    <t>https://lipinscy.pl/projekt/nikozja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</si>
</sst>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%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color theme="1"/>
      <name val="Calibri"/>
      <scheme val="minor"/>
    </font>
    <font>
      <sz val="11.0"/>
      <color rgb="FF000000"/>
      <name val="Czcionka tekstu podstawowego"/>
    </font>
    <font>
      <sz val="11.0"/>
      <color rgb="FF000000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6" numFmtId="0" xfId="0" applyFont="1"/>
    <xf borderId="0" fillId="0" fontId="7" numFmtId="0" xfId="0" applyFont="1"/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2" numFmtId="10" xfId="0" applyFont="1" applyNumberFormat="1"/>
    <xf borderId="0" fillId="0" fontId="2" numFmtId="165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A5A5A5"/>
      </a:accent1>
      <a:accent2>
        <a:srgbClr val="5B9BD5"/>
      </a:accent2>
      <a:accent3>
        <a:srgbClr val="ED7D31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ipinscy.pl/projekt/sofia-iv" TargetMode="External"/><Relationship Id="rId42" Type="http://schemas.openxmlformats.org/officeDocument/2006/relationships/hyperlink" Target="https://lipinscy.pl/projekt/altea" TargetMode="External"/><Relationship Id="rId41" Type="http://schemas.openxmlformats.org/officeDocument/2006/relationships/hyperlink" Target="https://lipinscy.pl/projekt/tuluza-vii" TargetMode="External"/><Relationship Id="rId44" Type="http://schemas.openxmlformats.org/officeDocument/2006/relationships/hyperlink" Target="https://www.archon.pl/projekty-domow/projekt-dom-w-rododendronach-6-ver-3-m4fe20d558bc76" TargetMode="External"/><Relationship Id="rId43" Type="http://schemas.openxmlformats.org/officeDocument/2006/relationships/hyperlink" Target="https://lipinscy.pl/projekt/okayama" TargetMode="External"/><Relationship Id="rId46" Type="http://schemas.openxmlformats.org/officeDocument/2006/relationships/hyperlink" Target="https://www.archon.pl/projekty-domow/projekt-dom-w-malinowkach-3-t-mf55233898135c" TargetMode="External"/><Relationship Id="rId45" Type="http://schemas.openxmlformats.org/officeDocument/2006/relationships/hyperlink" Target="https://www.archon.pl/projekty-domow/projekt-dom-w-malinowkach-3-m34121fccca60d" TargetMode="External"/><Relationship Id="rId107" Type="http://schemas.openxmlformats.org/officeDocument/2006/relationships/hyperlink" Target="https://www.archon.pl/projekty-domow/projekt-dom-w-sorgo-m71323f5979223" TargetMode="External"/><Relationship Id="rId106" Type="http://schemas.openxmlformats.org/officeDocument/2006/relationships/hyperlink" Target="https://lipinscy.pl/projekt/tampa-iii" TargetMode="External"/><Relationship Id="rId105" Type="http://schemas.openxmlformats.org/officeDocument/2006/relationships/hyperlink" Target="https://lipinscy.pl/projekt/hamburg-iii" TargetMode="External"/><Relationship Id="rId104" Type="http://schemas.openxmlformats.org/officeDocument/2006/relationships/hyperlink" Target="https://lipinscy.pl/projekt/tampa" TargetMode="External"/><Relationship Id="rId109" Type="http://schemas.openxmlformats.org/officeDocument/2006/relationships/hyperlink" Target="https://lipinscy.pl/projekt/rodez" TargetMode="External"/><Relationship Id="rId108" Type="http://schemas.openxmlformats.org/officeDocument/2006/relationships/hyperlink" Target="https://lipinscy.pl/projekt/sensowny" TargetMode="External"/><Relationship Id="rId48" Type="http://schemas.openxmlformats.org/officeDocument/2006/relationships/hyperlink" Target="https://lipinscy.pl/projekt/lwow-ii" TargetMode="External"/><Relationship Id="rId47" Type="http://schemas.openxmlformats.org/officeDocument/2006/relationships/hyperlink" Target="https://lipinscy.pl/projekt/sydney" TargetMode="External"/><Relationship Id="rId49" Type="http://schemas.openxmlformats.org/officeDocument/2006/relationships/hyperlink" Target="https://www.archon.pl/projekty-domow/projekt-dom-w-zielistkach-g-m511a17f08861c" TargetMode="External"/><Relationship Id="rId103" Type="http://schemas.openxmlformats.org/officeDocument/2006/relationships/hyperlink" Target="https://lipinscy.pl/projekt/ponadczasowy" TargetMode="External"/><Relationship Id="rId102" Type="http://schemas.openxmlformats.org/officeDocument/2006/relationships/hyperlink" Target="https://lipinscy.pl/projekt/noordwijk" TargetMode="External"/><Relationship Id="rId101" Type="http://schemas.openxmlformats.org/officeDocument/2006/relationships/hyperlink" Target="https://lipinscy.pl/projekt/bergamo-iii" TargetMode="External"/><Relationship Id="rId100" Type="http://schemas.openxmlformats.org/officeDocument/2006/relationships/hyperlink" Target="https://lipinscy.pl/projekt/pireus-iv-pasywny-3c" TargetMode="External"/><Relationship Id="rId31" Type="http://schemas.openxmlformats.org/officeDocument/2006/relationships/hyperlink" Target="https://lipinscy.pl/projekt/oznaczony-w-ii" TargetMode="External"/><Relationship Id="rId30" Type="http://schemas.openxmlformats.org/officeDocument/2006/relationships/hyperlink" Target="https://lipinscy.pl/projekt/gladki-w-i" TargetMode="External"/><Relationship Id="rId33" Type="http://schemas.openxmlformats.org/officeDocument/2006/relationships/hyperlink" Target="https://www.archon.pl/projekty-domow/projekt-dom-w-poziomkach-6-m52fb828ef01f7" TargetMode="External"/><Relationship Id="rId32" Type="http://schemas.openxmlformats.org/officeDocument/2006/relationships/hyperlink" Target="https://lipinscy.pl/projekt/rijeka-ii" TargetMode="External"/><Relationship Id="rId35" Type="http://schemas.openxmlformats.org/officeDocument/2006/relationships/hyperlink" Target="https://lipinscy.pl/projekt/madryt" TargetMode="External"/><Relationship Id="rId34" Type="http://schemas.openxmlformats.org/officeDocument/2006/relationships/hyperlink" Target="https://lipinscy.pl/projekt/ostenda" TargetMode="External"/><Relationship Id="rId37" Type="http://schemas.openxmlformats.org/officeDocument/2006/relationships/hyperlink" Target="https://www.archon.pl/projekty-domow/projekt-dom-w-rododendronach-22-mbae213bcd7122" TargetMode="External"/><Relationship Id="rId36" Type="http://schemas.openxmlformats.org/officeDocument/2006/relationships/hyperlink" Target="https://lipinscy.pl/projekt/vigo-ii" TargetMode="External"/><Relationship Id="rId39" Type="http://schemas.openxmlformats.org/officeDocument/2006/relationships/hyperlink" Target="https://lipinscy.pl/projekt/sofia-ii" TargetMode="External"/><Relationship Id="rId38" Type="http://schemas.openxmlformats.org/officeDocument/2006/relationships/hyperlink" Target="https://www.archon.pl/projekty-domow/projekt-dom-w-sasankach-4-m61323d195f5cd" TargetMode="External"/><Relationship Id="rId20" Type="http://schemas.openxmlformats.org/officeDocument/2006/relationships/hyperlink" Target="https://lipinscy.pl/projekt/tacoma" TargetMode="External"/><Relationship Id="rId22" Type="http://schemas.openxmlformats.org/officeDocument/2006/relationships/hyperlink" Target="https://lipinscy.pl/projekt/aspen-iii" TargetMode="External"/><Relationship Id="rId21" Type="http://schemas.openxmlformats.org/officeDocument/2006/relationships/hyperlink" Target="https://lipinscy.pl/projekt/loreto" TargetMode="External"/><Relationship Id="rId24" Type="http://schemas.openxmlformats.org/officeDocument/2006/relationships/hyperlink" Target="https://lipinscy.pl/projekt/gladki-w-e" TargetMode="External"/><Relationship Id="rId23" Type="http://schemas.openxmlformats.org/officeDocument/2006/relationships/hyperlink" Target="https://lipinscy.pl/projekt/lille" TargetMode="External"/><Relationship Id="rId26" Type="http://schemas.openxmlformats.org/officeDocument/2006/relationships/hyperlink" Target="https://lipinscy.pl/projekt/eden" TargetMode="External"/><Relationship Id="rId25" Type="http://schemas.openxmlformats.org/officeDocument/2006/relationships/hyperlink" Target="https://lipinscy.pl/projekt/arras-ii" TargetMode="External"/><Relationship Id="rId28" Type="http://schemas.openxmlformats.org/officeDocument/2006/relationships/hyperlink" Target="https://lipinscy.pl/projekt/gladki-w-ii" TargetMode="External"/><Relationship Id="rId27" Type="http://schemas.openxmlformats.org/officeDocument/2006/relationships/hyperlink" Target="https://www.archon.pl/projekty-domow/projekt-dom-w-akantach-2-ma1a218245767c" TargetMode="External"/><Relationship Id="rId29" Type="http://schemas.openxmlformats.org/officeDocument/2006/relationships/hyperlink" Target="https://lipinscy.pl/projekt/gladki" TargetMode="External"/><Relationship Id="rId95" Type="http://schemas.openxmlformats.org/officeDocument/2006/relationships/hyperlink" Target="https://www.archon.pl/projekty-domow/projekt-dom-w-jablonkach-7-t-m95122ae90fa4d" TargetMode="External"/><Relationship Id="rId94" Type="http://schemas.openxmlformats.org/officeDocument/2006/relationships/hyperlink" Target="https://lipinscy.pl/projekt/haga-iii" TargetMode="External"/><Relationship Id="rId97" Type="http://schemas.openxmlformats.org/officeDocument/2006/relationships/hyperlink" Target="https://lipinscy.pl/projekt/nikko-ii" TargetMode="External"/><Relationship Id="rId96" Type="http://schemas.openxmlformats.org/officeDocument/2006/relationships/hyperlink" Target="https://lipinscy.pl/projekt/nikozja-ii" TargetMode="External"/><Relationship Id="rId11" Type="http://schemas.openxmlformats.org/officeDocument/2006/relationships/hyperlink" Target="https://lipinscy.pl/projekt/klajpeda" TargetMode="External"/><Relationship Id="rId99" Type="http://schemas.openxmlformats.org/officeDocument/2006/relationships/hyperlink" Target="https://lipinscy.pl/projekt/sanremo" TargetMode="External"/><Relationship Id="rId10" Type="http://schemas.openxmlformats.org/officeDocument/2006/relationships/hyperlink" Target="https://lipinscy.pl/projekt/oslo" TargetMode="External"/><Relationship Id="rId98" Type="http://schemas.openxmlformats.org/officeDocument/2006/relationships/hyperlink" Target="https://lipinscy.pl/projekt/praga-iv" TargetMode="External"/><Relationship Id="rId13" Type="http://schemas.openxmlformats.org/officeDocument/2006/relationships/hyperlink" Target="https://www.archon.pl/projekty-domow/projekt-dom-w-winogronach-ver-2-m3fc1f781404f0" TargetMode="External"/><Relationship Id="rId12" Type="http://schemas.openxmlformats.org/officeDocument/2006/relationships/hyperlink" Target="https://lipinscy.pl/projekt/oslo-ii" TargetMode="External"/><Relationship Id="rId91" Type="http://schemas.openxmlformats.org/officeDocument/2006/relationships/hyperlink" Target="https://lipinscy.pl/projekt/pireus-ii-pasywny-3a" TargetMode="External"/><Relationship Id="rId90" Type="http://schemas.openxmlformats.org/officeDocument/2006/relationships/hyperlink" Target="https://lipinscy.pl/projekt/salida-ii" TargetMode="External"/><Relationship Id="rId93" Type="http://schemas.openxmlformats.org/officeDocument/2006/relationships/hyperlink" Target="https://lipinscy.pl/projekt/lennox" TargetMode="External"/><Relationship Id="rId92" Type="http://schemas.openxmlformats.org/officeDocument/2006/relationships/hyperlink" Target="https://lipinscy.pl/projekt/atlanta" TargetMode="External"/><Relationship Id="rId115" Type="http://schemas.openxmlformats.org/officeDocument/2006/relationships/drawing" Target="../drawings/drawing1.xml"/><Relationship Id="rId15" Type="http://schemas.openxmlformats.org/officeDocument/2006/relationships/hyperlink" Target="https://lipinscy.pl/projekt/olbia" TargetMode="External"/><Relationship Id="rId110" Type="http://schemas.openxmlformats.org/officeDocument/2006/relationships/hyperlink" Target="https://lipinscy.pl/projekt/rodez-iii" TargetMode="External"/><Relationship Id="rId14" Type="http://schemas.openxmlformats.org/officeDocument/2006/relationships/hyperlink" Target="https://www.archon.pl/projekty-domow/projekt-dom-w-perlowce-bn-m5dd21844cde8e" TargetMode="External"/><Relationship Id="rId17" Type="http://schemas.openxmlformats.org/officeDocument/2006/relationships/hyperlink" Target="https://lipinscy.pl/projekt/royan-iii" TargetMode="External"/><Relationship Id="rId16" Type="http://schemas.openxmlformats.org/officeDocument/2006/relationships/hyperlink" Target="https://lipinscy.pl/projekt/rimini" TargetMode="External"/><Relationship Id="rId19" Type="http://schemas.openxmlformats.org/officeDocument/2006/relationships/hyperlink" Target="https://lipinscy.pl/projekt/felix" TargetMode="External"/><Relationship Id="rId114" Type="http://schemas.openxmlformats.org/officeDocument/2006/relationships/hyperlink" Target="https://lipinscy.pl/projekt/lagos-vi" TargetMode="External"/><Relationship Id="rId18" Type="http://schemas.openxmlformats.org/officeDocument/2006/relationships/hyperlink" Target="https://lipinscy.pl/projekt/royan-ii" TargetMode="External"/><Relationship Id="rId113" Type="http://schemas.openxmlformats.org/officeDocument/2006/relationships/hyperlink" Target="https://lipinscy.pl/projekt/celowy" TargetMode="External"/><Relationship Id="rId112" Type="http://schemas.openxmlformats.org/officeDocument/2006/relationships/hyperlink" Target="https://lipinscy.pl/projekt/mindelo" TargetMode="External"/><Relationship Id="rId111" Type="http://schemas.openxmlformats.org/officeDocument/2006/relationships/hyperlink" Target="https://www.archon.pl/projekty-domow/projekt-dom-w-wilcach-ver-2-m6471fb5e74643" TargetMode="External"/><Relationship Id="rId84" Type="http://schemas.openxmlformats.org/officeDocument/2006/relationships/hyperlink" Target="https://www.archon.pl/projekty-domow/projekt-dom-w-zdrojowkach-4-m91f234dc16a78" TargetMode="External"/><Relationship Id="rId83" Type="http://schemas.openxmlformats.org/officeDocument/2006/relationships/hyperlink" Target="https://lipinscy.pl/projekt/ustronny-iii-w-e" TargetMode="External"/><Relationship Id="rId86" Type="http://schemas.openxmlformats.org/officeDocument/2006/relationships/hyperlink" Target="https://lipinscy.pl/projekt/ars" TargetMode="External"/><Relationship Id="rId85" Type="http://schemas.openxmlformats.org/officeDocument/2006/relationships/hyperlink" Target="https://lipinscy.pl/projekt/oznaczony-w-i" TargetMode="External"/><Relationship Id="rId88" Type="http://schemas.openxmlformats.org/officeDocument/2006/relationships/hyperlink" Target="https://lipinscy.pl/projekt/nikko" TargetMode="External"/><Relationship Id="rId87" Type="http://schemas.openxmlformats.org/officeDocument/2006/relationships/hyperlink" Target="https://lipinscy.pl/projekt/bergamo" TargetMode="External"/><Relationship Id="rId89" Type="http://schemas.openxmlformats.org/officeDocument/2006/relationships/hyperlink" Target="https://www.archon.pl/projekty-domow/projekt-dom-w-rododendronach-23-m6f721923ac5b1" TargetMode="External"/><Relationship Id="rId80" Type="http://schemas.openxmlformats.org/officeDocument/2006/relationships/hyperlink" Target="https://lipinscy.pl/projekt/berlin-iii" TargetMode="External"/><Relationship Id="rId82" Type="http://schemas.openxmlformats.org/officeDocument/2006/relationships/hyperlink" Target="https://lipinscy.pl/projekt/vigo-iii" TargetMode="External"/><Relationship Id="rId81" Type="http://schemas.openxmlformats.org/officeDocument/2006/relationships/hyperlink" Target="https://www.archon.pl/projekty-domow/projekt-dom-w-czerwonokrzewach-t-mc35221d631d86" TargetMode="External"/><Relationship Id="rId1" Type="http://schemas.openxmlformats.org/officeDocument/2006/relationships/hyperlink" Target="https://lipinscy.pl/projekt/gilbert" TargetMode="External"/><Relationship Id="rId2" Type="http://schemas.openxmlformats.org/officeDocument/2006/relationships/hyperlink" Target="https://lipinscy.pl/projekt/teneryfa" TargetMode="External"/><Relationship Id="rId3" Type="http://schemas.openxmlformats.org/officeDocument/2006/relationships/hyperlink" Target="https://lipinscy.pl/projekt/aurora" TargetMode="External"/><Relationship Id="rId4" Type="http://schemas.openxmlformats.org/officeDocument/2006/relationships/hyperlink" Target="https://lipinscy.pl/projekt/martin" TargetMode="External"/><Relationship Id="rId9" Type="http://schemas.openxmlformats.org/officeDocument/2006/relationships/hyperlink" Target="https://lipinscy.pl/projekt/kaprun" TargetMode="External"/><Relationship Id="rId5" Type="http://schemas.openxmlformats.org/officeDocument/2006/relationships/hyperlink" Target="https://lipinscy.pl/projekt/vis-iii" TargetMode="External"/><Relationship Id="rId6" Type="http://schemas.openxmlformats.org/officeDocument/2006/relationships/hyperlink" Target="https://lipinscy.pl/projekt/filigranowy-w-ii" TargetMode="External"/><Relationship Id="rId7" Type="http://schemas.openxmlformats.org/officeDocument/2006/relationships/hyperlink" Target="https://lipinscy.pl/projekt/oban-ii" TargetMode="External"/><Relationship Id="rId8" Type="http://schemas.openxmlformats.org/officeDocument/2006/relationships/hyperlink" Target="https://lipinscy.pl/projekt/uzyteczny" TargetMode="External"/><Relationship Id="rId73" Type="http://schemas.openxmlformats.org/officeDocument/2006/relationships/hyperlink" Target="https://www.archon.pl/projekty-domow/projekt-dom-w-szmaragdach-3-g-m5952360570830" TargetMode="External"/><Relationship Id="rId72" Type="http://schemas.openxmlformats.org/officeDocument/2006/relationships/hyperlink" Target="https://lipinscy.pl/projekt/oznaczony-w-iii" TargetMode="External"/><Relationship Id="rId75" Type="http://schemas.openxmlformats.org/officeDocument/2006/relationships/hyperlink" Target="https://www.archon.pl/projekty-domow/projekt-dom-w-szmaragdach-4-g-m50f23d619b401" TargetMode="External"/><Relationship Id="rId74" Type="http://schemas.openxmlformats.org/officeDocument/2006/relationships/hyperlink" Target="https://lipinscy.pl/projekt/saloniki" TargetMode="External"/><Relationship Id="rId77" Type="http://schemas.openxmlformats.org/officeDocument/2006/relationships/hyperlink" Target="https://www.archon.pl/projekty-domow/projekt-dom-w-czerwonokrzewach-m6f220cb8dcf3e" TargetMode="External"/><Relationship Id="rId76" Type="http://schemas.openxmlformats.org/officeDocument/2006/relationships/hyperlink" Target="https://lipinscy.pl/projekt/tivoli" TargetMode="External"/><Relationship Id="rId79" Type="http://schemas.openxmlformats.org/officeDocument/2006/relationships/hyperlink" Target="https://lipinscy.pl/projekt/darmstadt-pasywny-1" TargetMode="External"/><Relationship Id="rId78" Type="http://schemas.openxmlformats.org/officeDocument/2006/relationships/hyperlink" Target="https://lipinscy.pl/projekt/meribel" TargetMode="External"/><Relationship Id="rId71" Type="http://schemas.openxmlformats.org/officeDocument/2006/relationships/hyperlink" Target="https://lipinscy.pl/projekt/tokio-vi" TargetMode="External"/><Relationship Id="rId70" Type="http://schemas.openxmlformats.org/officeDocument/2006/relationships/hyperlink" Target="https://lipinscy.pl/projekt/tokio-iii" TargetMode="External"/><Relationship Id="rId62" Type="http://schemas.openxmlformats.org/officeDocument/2006/relationships/hyperlink" Target="https://lipinscy.pl/projekt/valletta-ii-pasywny-6a" TargetMode="External"/><Relationship Id="rId61" Type="http://schemas.openxmlformats.org/officeDocument/2006/relationships/hyperlink" Target="https://lipinscy.pl/projekt/valletta-pasywny-6" TargetMode="External"/><Relationship Id="rId64" Type="http://schemas.openxmlformats.org/officeDocument/2006/relationships/hyperlink" Target="https://lipinscy.pl/projekt/toledo" TargetMode="External"/><Relationship Id="rId63" Type="http://schemas.openxmlformats.org/officeDocument/2006/relationships/hyperlink" Target="https://lipinscy.pl/projekt/rockville-ii" TargetMode="External"/><Relationship Id="rId66" Type="http://schemas.openxmlformats.org/officeDocument/2006/relationships/hyperlink" Target="https://www.archon.pl/projekty-domow/projekt-dom-w-zielistkach-5-g-m1d122a7eba9b3" TargetMode="External"/><Relationship Id="rId65" Type="http://schemas.openxmlformats.org/officeDocument/2006/relationships/hyperlink" Target="https://lipinscy.pl/projekt/frankfurt-iv" TargetMode="External"/><Relationship Id="rId68" Type="http://schemas.openxmlformats.org/officeDocument/2006/relationships/hyperlink" Target="https://www.archon.pl/projekty-domow/projekt-dom-w-szmaragdach-g-m52b232d5702f0" TargetMode="External"/><Relationship Id="rId67" Type="http://schemas.openxmlformats.org/officeDocument/2006/relationships/hyperlink" Target="https://lipinscy.pl/projekt/frankfurt-iii" TargetMode="External"/><Relationship Id="rId60" Type="http://schemas.openxmlformats.org/officeDocument/2006/relationships/hyperlink" Target="https://lipinscy.pl/projekt/tacoma-ii" TargetMode="External"/><Relationship Id="rId69" Type="http://schemas.openxmlformats.org/officeDocument/2006/relationships/hyperlink" Target="https://lipinscy.pl/projekt/bergamo-ii" TargetMode="External"/><Relationship Id="rId51" Type="http://schemas.openxmlformats.org/officeDocument/2006/relationships/hyperlink" Target="https://www.archon.pl/projekty-domow/projekt-dom-w-zielistkach-gnt-mf7220b55c2554" TargetMode="External"/><Relationship Id="rId50" Type="http://schemas.openxmlformats.org/officeDocument/2006/relationships/hyperlink" Target="https://www.archon.pl/projekty-domow/projekt-dom-w-zielistkach-gt-mc69207805754c" TargetMode="External"/><Relationship Id="rId53" Type="http://schemas.openxmlformats.org/officeDocument/2006/relationships/hyperlink" Target="https://lipinscy.pl/projekt/tuluza" TargetMode="External"/><Relationship Id="rId52" Type="http://schemas.openxmlformats.org/officeDocument/2006/relationships/hyperlink" Target="https://www.archon.pl/projekty-domow/projekt-dom-w-zielistkach-5-ga-m934234c2a5b32" TargetMode="External"/><Relationship Id="rId55" Type="http://schemas.openxmlformats.org/officeDocument/2006/relationships/hyperlink" Target="https://lipinscy.pl/projekt/malmo" TargetMode="External"/><Relationship Id="rId54" Type="http://schemas.openxmlformats.org/officeDocument/2006/relationships/hyperlink" Target="https://lipinscy.pl/projekt/tuluza-iii" TargetMode="External"/><Relationship Id="rId57" Type="http://schemas.openxmlformats.org/officeDocument/2006/relationships/hyperlink" Target="https://lipinscy.pl/projekt/aspen-vi" TargetMode="External"/><Relationship Id="rId56" Type="http://schemas.openxmlformats.org/officeDocument/2006/relationships/hyperlink" Target="https://lipinscy.pl/projekt/aspen-v" TargetMode="External"/><Relationship Id="rId59" Type="http://schemas.openxmlformats.org/officeDocument/2006/relationships/hyperlink" Target="https://www.archon.pl/projekty-domow/projekt-dom-w-marcinkach-m8ee2494a8910f" TargetMode="External"/><Relationship Id="rId58" Type="http://schemas.openxmlformats.org/officeDocument/2006/relationships/hyperlink" Target="https://lipinscy.pl/projekt/malmo-ii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ipinscy.pl/projekt/teneryfa" TargetMode="External"/><Relationship Id="rId2" Type="http://schemas.openxmlformats.org/officeDocument/2006/relationships/hyperlink" Target="https://lipinscy.pl/projekt/kaprun" TargetMode="External"/><Relationship Id="rId3" Type="http://schemas.openxmlformats.org/officeDocument/2006/relationships/hyperlink" Target="https://lipinscy.pl/projekt/felix" TargetMode="External"/><Relationship Id="rId4" Type="http://schemas.openxmlformats.org/officeDocument/2006/relationships/hyperlink" Target="https://lipinscy.pl/projekt/eden" TargetMode="External"/><Relationship Id="rId5" Type="http://schemas.openxmlformats.org/officeDocument/2006/relationships/hyperlink" Target="https://lipinscy.pl/projekt/gladki-w-i" TargetMode="External"/><Relationship Id="rId6" Type="http://schemas.openxmlformats.org/officeDocument/2006/relationships/hyperlink" Target="https://lipinscy.pl/projekt/belfast-ix" TargetMode="External"/><Relationship Id="rId7" Type="http://schemas.openxmlformats.org/officeDocument/2006/relationships/hyperlink" Target="https://lipinscy.pl/projekt/celowy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lipinscy.pl/projekt/nikozja-iii" TargetMode="External"/><Relationship Id="rId22" Type="http://schemas.openxmlformats.org/officeDocument/2006/relationships/drawing" Target="../drawings/drawing3.xml"/><Relationship Id="rId21" Type="http://schemas.openxmlformats.org/officeDocument/2006/relationships/hyperlink" Target="https://lipinscy.pl/projekt/nikozja-ii" TargetMode="External"/><Relationship Id="rId11" Type="http://schemas.openxmlformats.org/officeDocument/2006/relationships/hyperlink" Target="https://lipinscy.pl/projekt/nikko" TargetMode="External"/><Relationship Id="rId10" Type="http://schemas.openxmlformats.org/officeDocument/2006/relationships/hyperlink" Target="https://lipinscy.pl/projekt/lagos-ii" TargetMode="External"/><Relationship Id="rId13" Type="http://schemas.openxmlformats.org/officeDocument/2006/relationships/hyperlink" Target="https://lipinscy.pl/projekt/skagen" TargetMode="External"/><Relationship Id="rId12" Type="http://schemas.openxmlformats.org/officeDocument/2006/relationships/hyperlink" Target="https://lipinscy.pl/projekt/skagen-ii" TargetMode="External"/><Relationship Id="rId15" Type="http://schemas.openxmlformats.org/officeDocument/2006/relationships/hyperlink" Target="https://lipinscy.pl/projekt/tokio-vii" TargetMode="External"/><Relationship Id="rId14" Type="http://schemas.openxmlformats.org/officeDocument/2006/relationships/hyperlink" Target="https://lipinscy.pl/projekt/atlanta" TargetMode="External"/><Relationship Id="rId17" Type="http://schemas.openxmlformats.org/officeDocument/2006/relationships/hyperlink" Target="https://lipinscy.pl/projekt/bergamo-iii" TargetMode="External"/><Relationship Id="rId16" Type="http://schemas.openxmlformats.org/officeDocument/2006/relationships/hyperlink" Target="https://lipinscy.pl/projekt/dax" TargetMode="External"/><Relationship Id="rId19" Type="http://schemas.openxmlformats.org/officeDocument/2006/relationships/hyperlink" Target="https://lipinscy.pl/projekt/nikozja" TargetMode="External"/><Relationship Id="rId18" Type="http://schemas.openxmlformats.org/officeDocument/2006/relationships/hyperlink" Target="https://lipinscy.pl/projekt/noordwijk" TargetMode="External"/><Relationship Id="rId1" Type="http://schemas.openxmlformats.org/officeDocument/2006/relationships/hyperlink" Target="https://lipinscy.pl/projekt/rimini" TargetMode="External"/><Relationship Id="rId2" Type="http://schemas.openxmlformats.org/officeDocument/2006/relationships/hyperlink" Target="https://lipinscy.pl/projekt/lancaster" TargetMode="External"/><Relationship Id="rId3" Type="http://schemas.openxmlformats.org/officeDocument/2006/relationships/hyperlink" Target="https://lipinscy.pl/projekt/olbia" TargetMode="External"/><Relationship Id="rId4" Type="http://schemas.openxmlformats.org/officeDocument/2006/relationships/hyperlink" Target="https://lipinscy.pl/projekt/royan-iii" TargetMode="External"/><Relationship Id="rId9" Type="http://schemas.openxmlformats.org/officeDocument/2006/relationships/hyperlink" Target="https://lipinscy.pl/projekt/tacoma-ii" TargetMode="External"/><Relationship Id="rId5" Type="http://schemas.openxmlformats.org/officeDocument/2006/relationships/hyperlink" Target="https://lipinscy.pl/projekt/bergen-iv" TargetMode="External"/><Relationship Id="rId6" Type="http://schemas.openxmlformats.org/officeDocument/2006/relationships/hyperlink" Target="https://lipinscy.pl/projekt/sofia-ii" TargetMode="External"/><Relationship Id="rId7" Type="http://schemas.openxmlformats.org/officeDocument/2006/relationships/hyperlink" Target="https://lipinscy.pl/projekt/oznaczony-w-ii" TargetMode="External"/><Relationship Id="rId8" Type="http://schemas.openxmlformats.org/officeDocument/2006/relationships/hyperlink" Target="https://lipinscy.pl/projekt/aspen-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3.29"/>
    <col customWidth="1" min="3" max="3" width="10.29"/>
    <col customWidth="1" min="4" max="7" width="8.86"/>
    <col customWidth="1" min="8" max="8" width="13.14"/>
    <col customWidth="1" min="9" max="9" width="13.43"/>
    <col customWidth="1" min="10" max="10" width="14.14"/>
    <col customWidth="1" min="11" max="11" width="16.71"/>
    <col customWidth="1" min="12" max="12" width="8.86"/>
    <col customWidth="1" min="13" max="13" width="12.71"/>
    <col customWidth="1" min="14" max="14" width="11.14"/>
    <col customWidth="1" min="15" max="15" width="11.71"/>
    <col customWidth="1" min="16" max="16" width="10.43"/>
    <col customWidth="1" min="17" max="17" width="14.29"/>
    <col customWidth="1" min="18" max="18" width="11.14"/>
    <col customWidth="1" min="19" max="19" width="19.0"/>
    <col customWidth="1" min="20" max="20" width="16.0"/>
    <col customWidth="1" min="21" max="21" width="14.14"/>
    <col customWidth="1" min="22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</row>
    <row r="2" ht="16.5" customHeight="1">
      <c r="A2" s="3">
        <v>1.0</v>
      </c>
      <c r="B2" s="4" t="s">
        <v>19</v>
      </c>
      <c r="C2" s="5">
        <v>42.47</v>
      </c>
      <c r="D2" s="5">
        <v>0.0</v>
      </c>
      <c r="E2" s="5">
        <v>0.0</v>
      </c>
      <c r="F2" s="5">
        <v>52.93</v>
      </c>
      <c r="G2" s="5">
        <v>1.0</v>
      </c>
      <c r="H2" s="5">
        <v>0.0</v>
      </c>
      <c r="I2" s="5">
        <v>0.0</v>
      </c>
      <c r="J2" s="5">
        <v>789.0</v>
      </c>
      <c r="K2" s="5">
        <v>669.0</v>
      </c>
      <c r="L2" s="6">
        <v>2916.0</v>
      </c>
      <c r="M2" s="5">
        <v>4.54</v>
      </c>
      <c r="N2" s="5">
        <v>0.0</v>
      </c>
      <c r="O2" s="5">
        <v>0.0</v>
      </c>
      <c r="P2" s="5">
        <v>0.0</v>
      </c>
      <c r="Q2" s="5">
        <v>0.0</v>
      </c>
      <c r="R2" s="5" t="s">
        <v>20</v>
      </c>
    </row>
    <row r="3">
      <c r="A3" s="3">
        <v>2.0</v>
      </c>
      <c r="B3" s="4" t="s">
        <v>21</v>
      </c>
      <c r="C3" s="5">
        <v>50.03</v>
      </c>
      <c r="D3" s="5">
        <v>0.0</v>
      </c>
      <c r="E3" s="5">
        <v>0.0</v>
      </c>
      <c r="F3" s="5">
        <v>66.84</v>
      </c>
      <c r="G3" s="5">
        <v>1.0</v>
      </c>
      <c r="H3" s="5">
        <v>0.0</v>
      </c>
      <c r="I3" s="5">
        <v>0.0</v>
      </c>
      <c r="J3" s="5">
        <v>895.0</v>
      </c>
      <c r="K3" s="5">
        <v>895.0</v>
      </c>
      <c r="L3" s="6">
        <v>3580.0</v>
      </c>
      <c r="M3" s="5">
        <v>5.27</v>
      </c>
      <c r="N3" s="5">
        <v>0.0</v>
      </c>
      <c r="O3" s="5">
        <v>0.0</v>
      </c>
      <c r="P3" s="5">
        <v>0.0</v>
      </c>
      <c r="Q3" s="5">
        <v>0.0</v>
      </c>
      <c r="R3" s="5" t="s">
        <v>20</v>
      </c>
      <c r="T3" s="7"/>
    </row>
    <row r="4">
      <c r="A4" s="3">
        <v>3.0</v>
      </c>
      <c r="B4" s="4" t="s">
        <v>22</v>
      </c>
      <c r="C4" s="5">
        <v>50.67</v>
      </c>
      <c r="D4" s="5">
        <v>0.0</v>
      </c>
      <c r="E4" s="5">
        <v>0.0</v>
      </c>
      <c r="F4" s="5">
        <v>48.55</v>
      </c>
      <c r="G4" s="5">
        <v>2.0</v>
      </c>
      <c r="H4" s="5">
        <v>0.0</v>
      </c>
      <c r="I4" s="5">
        <v>0.0</v>
      </c>
      <c r="J4" s="5">
        <v>970.0</v>
      </c>
      <c r="K4" s="5">
        <v>655.0</v>
      </c>
      <c r="L4" s="6">
        <v>3230.0</v>
      </c>
      <c r="M4" s="5">
        <v>6.44</v>
      </c>
      <c r="N4" s="5">
        <v>0.0</v>
      </c>
      <c r="O4" s="5">
        <v>0.0</v>
      </c>
      <c r="P4" s="5">
        <v>0.0</v>
      </c>
      <c r="Q4" s="5">
        <v>0.0</v>
      </c>
      <c r="R4" s="5" t="s">
        <v>20</v>
      </c>
      <c r="T4" s="7"/>
    </row>
    <row r="5">
      <c r="A5" s="3">
        <v>4.0</v>
      </c>
      <c r="B5" s="5" t="s">
        <v>23</v>
      </c>
      <c r="C5" s="5">
        <v>50.7</v>
      </c>
      <c r="D5" s="5">
        <v>0.0</v>
      </c>
      <c r="E5" s="5">
        <v>0.0</v>
      </c>
      <c r="F5" s="5">
        <v>66.72</v>
      </c>
      <c r="G5" s="5">
        <v>1.0</v>
      </c>
      <c r="H5" s="5">
        <v>0.0</v>
      </c>
      <c r="I5" s="5">
        <v>0.0</v>
      </c>
      <c r="J5" s="5">
        <v>995.0</v>
      </c>
      <c r="K5" s="5">
        <v>735.0</v>
      </c>
      <c r="L5" s="6">
        <v>3460.0</v>
      </c>
      <c r="M5" s="5">
        <v>5.93</v>
      </c>
      <c r="N5" s="5">
        <v>0.0</v>
      </c>
      <c r="O5" s="5">
        <v>0.0</v>
      </c>
      <c r="P5" s="5">
        <v>0.0</v>
      </c>
      <c r="Q5" s="5">
        <v>0.0</v>
      </c>
      <c r="R5" s="5" t="s">
        <v>20</v>
      </c>
      <c r="S5" s="5" t="s">
        <v>24</v>
      </c>
      <c r="U5" s="8"/>
      <c r="V5" s="9"/>
    </row>
    <row r="6">
      <c r="A6" s="3">
        <v>5.0</v>
      </c>
      <c r="B6" s="4" t="s">
        <v>25</v>
      </c>
      <c r="C6" s="5">
        <v>53.58</v>
      </c>
      <c r="D6" s="5">
        <v>0.0</v>
      </c>
      <c r="E6" s="5">
        <v>0.0</v>
      </c>
      <c r="F6" s="5">
        <v>70.1</v>
      </c>
      <c r="G6" s="5">
        <v>1.0</v>
      </c>
      <c r="H6" s="5">
        <v>0.0</v>
      </c>
      <c r="I6" s="5">
        <v>0.0</v>
      </c>
      <c r="J6" s="5">
        <v>995.0</v>
      </c>
      <c r="K6" s="5">
        <v>735.0</v>
      </c>
      <c r="L6" s="6">
        <v>3460.0</v>
      </c>
      <c r="M6" s="5">
        <v>5.93</v>
      </c>
      <c r="N6" s="5">
        <v>0.0</v>
      </c>
      <c r="O6" s="5">
        <v>0.0</v>
      </c>
      <c r="P6" s="5">
        <v>0.0</v>
      </c>
      <c r="Q6" s="5">
        <v>0.0</v>
      </c>
      <c r="R6" s="5" t="s">
        <v>20</v>
      </c>
    </row>
    <row r="7">
      <c r="A7" s="3">
        <v>6.0</v>
      </c>
      <c r="B7" s="4" t="s">
        <v>26</v>
      </c>
      <c r="C7" s="5">
        <v>54.1</v>
      </c>
      <c r="D7" s="5">
        <v>0.0</v>
      </c>
      <c r="E7" s="5">
        <v>0.0</v>
      </c>
      <c r="F7" s="5">
        <v>47.18</v>
      </c>
      <c r="G7" s="5">
        <v>2.0</v>
      </c>
      <c r="H7" s="5">
        <v>0.0</v>
      </c>
      <c r="I7" s="5">
        <v>0.0</v>
      </c>
      <c r="J7" s="5">
        <v>834.0</v>
      </c>
      <c r="K7" s="5">
        <v>564.0</v>
      </c>
      <c r="L7" s="6">
        <v>2796.0</v>
      </c>
      <c r="M7" s="5">
        <v>6.98</v>
      </c>
      <c r="N7" s="5">
        <v>0.65</v>
      </c>
      <c r="O7" s="5">
        <v>0.0</v>
      </c>
      <c r="P7" s="5">
        <v>0.0</v>
      </c>
      <c r="Q7" s="5">
        <v>0.0</v>
      </c>
      <c r="R7" s="5" t="s">
        <v>20</v>
      </c>
    </row>
    <row r="8">
      <c r="A8" s="3">
        <v>7.0</v>
      </c>
      <c r="B8" s="5" t="s">
        <v>27</v>
      </c>
      <c r="C8" s="5">
        <v>58.66</v>
      </c>
      <c r="D8" s="5">
        <v>0.0</v>
      </c>
      <c r="E8" s="5">
        <v>0.0</v>
      </c>
      <c r="F8" s="5">
        <v>75.77</v>
      </c>
      <c r="G8" s="5">
        <v>1.0</v>
      </c>
      <c r="H8" s="5">
        <v>0.0</v>
      </c>
      <c r="I8" s="5">
        <v>0.0</v>
      </c>
      <c r="J8" s="5">
        <v>1005.0</v>
      </c>
      <c r="K8" s="5">
        <v>785.0</v>
      </c>
      <c r="L8" s="6">
        <v>3580.0</v>
      </c>
      <c r="M8" s="5">
        <v>6.07</v>
      </c>
      <c r="N8" s="5">
        <v>0.0</v>
      </c>
      <c r="O8" s="5">
        <v>0.0</v>
      </c>
      <c r="P8" s="5">
        <v>0.0</v>
      </c>
      <c r="Q8" s="5">
        <v>0.0</v>
      </c>
      <c r="R8" s="5" t="s">
        <v>20</v>
      </c>
    </row>
    <row r="9">
      <c r="A9" s="3">
        <v>8.0</v>
      </c>
      <c r="B9" s="4" t="s">
        <v>28</v>
      </c>
      <c r="C9" s="5">
        <v>61.68</v>
      </c>
      <c r="D9" s="5">
        <v>0.0</v>
      </c>
      <c r="E9" s="5">
        <v>0.0</v>
      </c>
      <c r="F9" s="10">
        <v>80.7492</v>
      </c>
      <c r="G9" s="5">
        <v>1.0</v>
      </c>
      <c r="H9" s="5">
        <v>0.0</v>
      </c>
      <c r="I9" s="5">
        <v>0.0</v>
      </c>
      <c r="J9" s="5">
        <v>1404.0</v>
      </c>
      <c r="K9" s="5">
        <v>804.0</v>
      </c>
      <c r="L9" s="6">
        <v>4416.0</v>
      </c>
      <c r="M9" s="5">
        <v>5.96</v>
      </c>
      <c r="N9" s="5">
        <v>0.0</v>
      </c>
      <c r="O9" s="5">
        <v>0.0</v>
      </c>
      <c r="P9" s="5">
        <v>5.3</v>
      </c>
      <c r="Q9" s="5">
        <v>0.0</v>
      </c>
      <c r="R9" s="5" t="s">
        <v>29</v>
      </c>
    </row>
    <row r="10">
      <c r="A10" s="3">
        <v>9.0</v>
      </c>
      <c r="B10" s="4" t="s">
        <v>30</v>
      </c>
      <c r="C10" s="7">
        <v>62.18</v>
      </c>
      <c r="D10" s="7">
        <v>0.0</v>
      </c>
      <c r="E10" s="7">
        <v>0.0</v>
      </c>
      <c r="F10" s="7">
        <f>106-7.75*3.4</f>
        <v>79.65</v>
      </c>
      <c r="G10" s="5">
        <v>1.0</v>
      </c>
      <c r="H10" s="5">
        <v>0.0</v>
      </c>
      <c r="I10" s="5">
        <v>0.0</v>
      </c>
      <c r="J10" s="5">
        <v>1375.0</v>
      </c>
      <c r="K10" s="5">
        <v>775.0</v>
      </c>
      <c r="L10" s="6">
        <v>4280.0</v>
      </c>
      <c r="M10" s="5">
        <v>6.08</v>
      </c>
      <c r="N10" s="5">
        <v>0.0</v>
      </c>
      <c r="O10" s="5">
        <v>0.0</v>
      </c>
      <c r="P10" s="5">
        <v>4.74</v>
      </c>
      <c r="Q10" s="5">
        <v>0.0</v>
      </c>
      <c r="R10" s="5" t="s">
        <v>29</v>
      </c>
    </row>
    <row r="11">
      <c r="A11" s="3">
        <v>10.0</v>
      </c>
      <c r="B11" s="4" t="s">
        <v>31</v>
      </c>
      <c r="C11" s="7">
        <v>63.32</v>
      </c>
      <c r="D11" s="7">
        <v>0.0</v>
      </c>
      <c r="E11" s="7">
        <v>0.0</v>
      </c>
      <c r="F11" s="7">
        <v>86.16</v>
      </c>
      <c r="G11" s="7">
        <v>1.0</v>
      </c>
      <c r="H11" s="7">
        <v>0.0</v>
      </c>
      <c r="I11" s="7">
        <v>0.0</v>
      </c>
      <c r="J11" s="7">
        <v>15.3</v>
      </c>
      <c r="K11" s="7">
        <v>5.7</v>
      </c>
      <c r="L11" s="6">
        <v>4176.0</v>
      </c>
      <c r="M11" s="7">
        <v>5.13</v>
      </c>
      <c r="N11" s="7">
        <v>0.0</v>
      </c>
      <c r="O11" s="5">
        <v>0.0</v>
      </c>
      <c r="P11" s="5">
        <v>0.0</v>
      </c>
      <c r="Q11" s="5">
        <v>0.0</v>
      </c>
      <c r="R11" s="5" t="s">
        <v>20</v>
      </c>
    </row>
    <row r="12">
      <c r="A12" s="3">
        <v>11.0</v>
      </c>
      <c r="B12" s="5" t="s">
        <v>32</v>
      </c>
      <c r="C12" s="5">
        <v>65.65</v>
      </c>
      <c r="D12" s="5">
        <v>0.0</v>
      </c>
      <c r="E12" s="5">
        <v>0.0</v>
      </c>
      <c r="F12" s="5">
        <v>83.63</v>
      </c>
      <c r="G12" s="5">
        <v>1.0</v>
      </c>
      <c r="H12" s="5">
        <v>0.0</v>
      </c>
      <c r="I12" s="5">
        <v>0.0</v>
      </c>
      <c r="J12" s="5">
        <v>1105.0</v>
      </c>
      <c r="K12" s="5">
        <v>785.0</v>
      </c>
      <c r="L12" s="5">
        <v>3780.0</v>
      </c>
      <c r="M12" s="5">
        <v>6.12</v>
      </c>
      <c r="N12" s="5">
        <v>0.0</v>
      </c>
      <c r="O12" s="5">
        <v>0.0</v>
      </c>
      <c r="P12" s="5">
        <v>0.0</v>
      </c>
      <c r="Q12" s="5">
        <v>0.0</v>
      </c>
      <c r="R12" s="5" t="s">
        <v>20</v>
      </c>
    </row>
    <row r="13">
      <c r="A13" s="3">
        <v>12.0</v>
      </c>
      <c r="B13" s="5" t="s">
        <v>33</v>
      </c>
      <c r="C13" s="5">
        <v>66.75</v>
      </c>
      <c r="D13" s="5">
        <v>0.0</v>
      </c>
      <c r="E13" s="5">
        <v>0.0</v>
      </c>
      <c r="F13" s="5">
        <v>83.63</v>
      </c>
      <c r="G13" s="5">
        <v>1.0</v>
      </c>
      <c r="H13" s="5">
        <v>0.0</v>
      </c>
      <c r="I13" s="5">
        <v>0.0</v>
      </c>
      <c r="J13" s="5">
        <v>1105.0</v>
      </c>
      <c r="K13" s="5">
        <v>758.0</v>
      </c>
      <c r="L13" s="5">
        <v>3726.0</v>
      </c>
      <c r="M13" s="5">
        <v>6.07</v>
      </c>
      <c r="N13" s="5">
        <v>0.0</v>
      </c>
      <c r="O13" s="5">
        <v>0.0</v>
      </c>
      <c r="P13" s="5">
        <v>0.0</v>
      </c>
      <c r="Q13" s="5">
        <v>0.0</v>
      </c>
      <c r="R13" s="5" t="s">
        <v>20</v>
      </c>
    </row>
    <row r="14">
      <c r="A14" s="3">
        <v>13.0</v>
      </c>
      <c r="B14" s="5" t="s">
        <v>34</v>
      </c>
      <c r="C14" s="5">
        <v>67.4</v>
      </c>
      <c r="D14" s="5">
        <v>0.0</v>
      </c>
      <c r="E14" s="5">
        <v>0.0</v>
      </c>
      <c r="F14" s="5">
        <v>88.48</v>
      </c>
      <c r="G14" s="5">
        <v>1.0</v>
      </c>
      <c r="H14" s="5">
        <v>0.0</v>
      </c>
      <c r="I14" s="5">
        <v>0.0</v>
      </c>
      <c r="J14" s="5">
        <v>1254.0</v>
      </c>
      <c r="K14" s="5">
        <v>704.0</v>
      </c>
      <c r="L14" s="6">
        <v>3916.0</v>
      </c>
      <c r="M14" s="5">
        <v>5.49</v>
      </c>
      <c r="N14" s="5">
        <v>0.0</v>
      </c>
      <c r="O14" s="5">
        <v>0.0</v>
      </c>
      <c r="P14" s="5">
        <v>0.0</v>
      </c>
      <c r="Q14" s="5">
        <v>0.0</v>
      </c>
      <c r="R14" s="5" t="s">
        <v>20</v>
      </c>
    </row>
    <row r="15">
      <c r="A15" s="3">
        <v>14.0</v>
      </c>
      <c r="B15" s="4" t="s">
        <v>35</v>
      </c>
      <c r="C15" s="7">
        <f>67.81</f>
        <v>67.81</v>
      </c>
      <c r="D15" s="7">
        <v>0.0</v>
      </c>
      <c r="E15" s="7">
        <v>0.0</v>
      </c>
      <c r="F15" s="7">
        <f>109.62-3.5*6.35</f>
        <v>87.395</v>
      </c>
      <c r="G15" s="5">
        <v>1.0</v>
      </c>
      <c r="H15" s="5">
        <v>0.0</v>
      </c>
      <c r="I15" s="5">
        <v>0.0</v>
      </c>
      <c r="J15" s="5">
        <v>1115.0</v>
      </c>
      <c r="K15" s="5">
        <v>754.0</v>
      </c>
      <c r="L15" s="6">
        <v>4520.0</v>
      </c>
      <c r="M15" s="5">
        <v>5.02</v>
      </c>
      <c r="N15" s="5">
        <v>0.0</v>
      </c>
      <c r="O15" s="5">
        <v>0.0</v>
      </c>
      <c r="P15" s="5">
        <v>0.0</v>
      </c>
      <c r="Q15" s="5">
        <v>0.0</v>
      </c>
      <c r="R15" s="5" t="s">
        <v>29</v>
      </c>
    </row>
    <row r="16">
      <c r="A16" s="3">
        <v>15.0</v>
      </c>
      <c r="B16" s="4" t="s">
        <v>36</v>
      </c>
      <c r="C16" s="5">
        <v>68.15</v>
      </c>
      <c r="D16" s="5">
        <v>0.0</v>
      </c>
      <c r="E16" s="5">
        <v>0.0</v>
      </c>
      <c r="F16" s="5">
        <v>87.36</v>
      </c>
      <c r="G16" s="5">
        <v>1.0</v>
      </c>
      <c r="H16" s="5">
        <v>0.0</v>
      </c>
      <c r="I16" s="5">
        <v>0.0</v>
      </c>
      <c r="J16" s="5">
        <v>1115.0</v>
      </c>
      <c r="K16" s="5">
        <v>795.0</v>
      </c>
      <c r="L16" s="6">
        <v>3820.0</v>
      </c>
      <c r="M16" s="5">
        <v>5.02</v>
      </c>
      <c r="N16" s="5">
        <v>0.0</v>
      </c>
      <c r="O16" s="5">
        <v>0.0</v>
      </c>
      <c r="P16" s="5">
        <v>0.0</v>
      </c>
      <c r="Q16" s="5">
        <v>0.0</v>
      </c>
      <c r="R16" s="5" t="s">
        <v>20</v>
      </c>
    </row>
    <row r="17">
      <c r="A17" s="3">
        <v>16.0</v>
      </c>
      <c r="B17" s="5" t="s">
        <v>37</v>
      </c>
      <c r="C17" s="5">
        <v>68.27</v>
      </c>
      <c r="D17" s="5">
        <v>0.0</v>
      </c>
      <c r="E17" s="5">
        <v>0.0</v>
      </c>
      <c r="F17" s="5">
        <v>89.44</v>
      </c>
      <c r="G17" s="5">
        <v>1.0</v>
      </c>
      <c r="H17" s="5">
        <v>0.0</v>
      </c>
      <c r="I17" s="5">
        <v>0.0</v>
      </c>
      <c r="J17" s="5">
        <v>1224.0</v>
      </c>
      <c r="K17" s="5">
        <v>804.0</v>
      </c>
      <c r="L17" s="5">
        <v>4056.0</v>
      </c>
      <c r="M17" s="5">
        <v>6.37</v>
      </c>
      <c r="N17" s="5">
        <v>0.0</v>
      </c>
      <c r="O17" s="5">
        <v>0.0</v>
      </c>
      <c r="P17" s="5">
        <v>0.0</v>
      </c>
      <c r="Q17" s="5">
        <v>0.0</v>
      </c>
      <c r="R17" s="5" t="s">
        <v>20</v>
      </c>
    </row>
    <row r="18">
      <c r="A18" s="3">
        <v>17.0</v>
      </c>
      <c r="B18" s="4" t="s">
        <v>38</v>
      </c>
      <c r="C18" s="5">
        <f>72.8-3.15</f>
        <v>69.65</v>
      </c>
      <c r="D18" s="5">
        <v>0.0</v>
      </c>
      <c r="E18" s="5">
        <v>0.0</v>
      </c>
      <c r="F18" s="5">
        <f>7.84*7.04</f>
        <v>55.1936</v>
      </c>
      <c r="G18" s="5">
        <v>2.0</v>
      </c>
      <c r="H18" s="5">
        <v>0.0</v>
      </c>
      <c r="I18" s="5">
        <v>0.0</v>
      </c>
      <c r="J18" s="5">
        <v>784.0</v>
      </c>
      <c r="K18" s="5">
        <v>704.0</v>
      </c>
      <c r="L18" s="6">
        <v>3176.0</v>
      </c>
      <c r="M18" s="5">
        <v>8.22</v>
      </c>
      <c r="N18" s="5">
        <v>1.2</v>
      </c>
      <c r="O18" s="5">
        <v>0.0</v>
      </c>
      <c r="P18" s="5">
        <v>0.0</v>
      </c>
      <c r="Q18" s="5">
        <v>0.0</v>
      </c>
      <c r="R18" s="5" t="s">
        <v>29</v>
      </c>
    </row>
    <row r="19">
      <c r="A19" s="3">
        <v>18.0</v>
      </c>
      <c r="B19" s="4" t="s">
        <v>39</v>
      </c>
      <c r="C19" s="5">
        <v>70.96</v>
      </c>
      <c r="D19" s="5">
        <v>0.0</v>
      </c>
      <c r="E19" s="5">
        <v>0.0</v>
      </c>
      <c r="F19" s="5">
        <v>60.43</v>
      </c>
      <c r="G19" s="5">
        <v>2.0</v>
      </c>
      <c r="H19" s="5">
        <v>0.0</v>
      </c>
      <c r="I19" s="5">
        <v>0.0</v>
      </c>
      <c r="J19" s="5">
        <v>855.0</v>
      </c>
      <c r="K19" s="5">
        <v>705.0</v>
      </c>
      <c r="L19" s="6">
        <v>3120.0</v>
      </c>
      <c r="M19" s="5">
        <v>7.09</v>
      </c>
      <c r="N19" s="5">
        <v>0.0</v>
      </c>
      <c r="O19" s="5">
        <v>0.0</v>
      </c>
      <c r="P19" s="5">
        <v>0.0</v>
      </c>
      <c r="Q19" s="5">
        <v>0.0</v>
      </c>
      <c r="R19" s="5" t="s">
        <v>20</v>
      </c>
    </row>
    <row r="20">
      <c r="A20" s="3">
        <v>19.0</v>
      </c>
      <c r="B20" s="4" t="s">
        <v>40</v>
      </c>
      <c r="C20" s="5">
        <v>71.0</v>
      </c>
      <c r="D20" s="5">
        <v>0.0</v>
      </c>
      <c r="E20" s="5">
        <v>0.0</v>
      </c>
      <c r="F20" s="5">
        <v>60.43</v>
      </c>
      <c r="G20" s="5">
        <v>2.0</v>
      </c>
      <c r="H20" s="5">
        <v>0.0</v>
      </c>
      <c r="I20" s="5">
        <v>0.0</v>
      </c>
      <c r="J20" s="5">
        <v>8.55</v>
      </c>
      <c r="K20" s="5">
        <v>7.05</v>
      </c>
      <c r="L20" s="5">
        <v>3120.0</v>
      </c>
      <c r="M20" s="5">
        <v>7.09</v>
      </c>
      <c r="N20" s="5">
        <v>0.0</v>
      </c>
      <c r="O20" s="5">
        <v>0.0</v>
      </c>
      <c r="P20" s="5">
        <v>0.0</v>
      </c>
      <c r="Q20" s="5">
        <v>0.0</v>
      </c>
      <c r="R20" s="5" t="s">
        <v>20</v>
      </c>
    </row>
    <row r="21" ht="15.75" customHeight="1">
      <c r="A21" s="3">
        <v>20.0</v>
      </c>
      <c r="B21" s="4" t="s">
        <v>41</v>
      </c>
      <c r="C21" s="5">
        <v>71.0</v>
      </c>
      <c r="D21" s="5">
        <v>0.0</v>
      </c>
      <c r="E21" s="5">
        <v>0.0</v>
      </c>
      <c r="F21" s="5">
        <v>60.64</v>
      </c>
      <c r="G21" s="5">
        <v>2.0</v>
      </c>
      <c r="H21" s="5">
        <v>0.0</v>
      </c>
      <c r="I21" s="5">
        <v>0.0</v>
      </c>
      <c r="J21" s="5">
        <v>855.0</v>
      </c>
      <c r="K21" s="5">
        <v>705.0</v>
      </c>
      <c r="L21" s="6">
        <v>3120.0</v>
      </c>
      <c r="M21" s="5">
        <v>7.09</v>
      </c>
      <c r="N21" s="5">
        <v>0.0</v>
      </c>
      <c r="O21" s="5">
        <v>0.0</v>
      </c>
      <c r="P21" s="5">
        <v>0.0</v>
      </c>
      <c r="Q21" s="5">
        <v>0.0</v>
      </c>
      <c r="R21" s="5" t="s">
        <v>20</v>
      </c>
    </row>
    <row r="22" ht="15.75" customHeight="1">
      <c r="A22" s="3">
        <v>21.0</v>
      </c>
      <c r="B22" s="4" t="s">
        <v>42</v>
      </c>
      <c r="C22" s="5">
        <v>71.0</v>
      </c>
      <c r="D22" s="5">
        <v>0.0</v>
      </c>
      <c r="E22" s="5">
        <v>0.0</v>
      </c>
      <c r="F22" s="10">
        <v>60.267</v>
      </c>
      <c r="G22" s="5">
        <v>2.0</v>
      </c>
      <c r="H22" s="5">
        <v>0.0</v>
      </c>
      <c r="I22" s="5">
        <v>0.0</v>
      </c>
      <c r="J22" s="5">
        <v>885.0</v>
      </c>
      <c r="K22" s="5">
        <v>705.0</v>
      </c>
      <c r="L22" s="6">
        <v>3990.0</v>
      </c>
      <c r="M22" s="5">
        <v>7.24</v>
      </c>
      <c r="N22" s="5">
        <v>0.0</v>
      </c>
      <c r="O22" s="5">
        <v>0.0</v>
      </c>
      <c r="P22" s="5">
        <v>0.0</v>
      </c>
      <c r="Q22" s="5">
        <v>0.0</v>
      </c>
      <c r="R22" s="5" t="s">
        <v>29</v>
      </c>
    </row>
    <row r="23" ht="15.75" customHeight="1">
      <c r="A23" s="3">
        <v>22.0</v>
      </c>
      <c r="B23" s="5" t="s">
        <v>43</v>
      </c>
      <c r="C23" s="5">
        <v>71.63</v>
      </c>
      <c r="D23" s="5">
        <v>0.0</v>
      </c>
      <c r="E23" s="5">
        <v>0.0</v>
      </c>
      <c r="F23" s="5">
        <v>93.26</v>
      </c>
      <c r="G23" s="5">
        <v>1.0</v>
      </c>
      <c r="H23" s="5">
        <v>0.0</v>
      </c>
      <c r="I23" s="5">
        <v>0.0</v>
      </c>
      <c r="J23" s="5">
        <v>1164.0</v>
      </c>
      <c r="K23" s="5">
        <v>824.0</v>
      </c>
      <c r="L23" s="6">
        <v>3976.0</v>
      </c>
      <c r="M23" s="5">
        <v>6.15</v>
      </c>
      <c r="N23" s="5">
        <v>0.0</v>
      </c>
      <c r="O23" s="5">
        <v>0.0</v>
      </c>
      <c r="P23" s="5">
        <v>0.0</v>
      </c>
      <c r="Q23" s="5">
        <v>0.0</v>
      </c>
      <c r="R23" s="5" t="s">
        <v>20</v>
      </c>
    </row>
    <row r="24" ht="15.75" customHeight="1">
      <c r="A24" s="3">
        <v>23.0</v>
      </c>
      <c r="B24" s="4" t="s">
        <v>44</v>
      </c>
      <c r="C24" s="5">
        <f>71.26+5.64</f>
        <v>76.9</v>
      </c>
      <c r="D24" s="5">
        <v>0.0</v>
      </c>
      <c r="E24" s="5">
        <v>0.0</v>
      </c>
      <c r="F24" s="5">
        <v>97.26</v>
      </c>
      <c r="G24" s="5">
        <v>1.0</v>
      </c>
      <c r="H24" s="5">
        <v>0.0</v>
      </c>
      <c r="I24" s="5">
        <v>0.0</v>
      </c>
      <c r="J24" s="5">
        <v>1260.0</v>
      </c>
      <c r="K24" s="5">
        <v>780.0</v>
      </c>
      <c r="L24" s="6">
        <v>4080.0</v>
      </c>
      <c r="M24" s="5">
        <v>6.44</v>
      </c>
      <c r="N24" s="5">
        <v>0.0</v>
      </c>
      <c r="O24" s="5">
        <v>0.0</v>
      </c>
      <c r="P24" s="5">
        <v>5.64</v>
      </c>
      <c r="Q24" s="5">
        <v>0.0</v>
      </c>
      <c r="R24" s="5" t="s">
        <v>20</v>
      </c>
      <c r="T24" s="11" t="s">
        <v>45</v>
      </c>
    </row>
    <row r="25" ht="15.75" customHeight="1">
      <c r="A25" s="3">
        <v>24.0</v>
      </c>
      <c r="B25" s="4" t="s">
        <v>46</v>
      </c>
      <c r="C25" s="5">
        <f>74.12+3.41</f>
        <v>77.53</v>
      </c>
      <c r="D25" s="5">
        <v>0.0</v>
      </c>
      <c r="E25" s="5">
        <v>0.0</v>
      </c>
      <c r="F25" s="5">
        <v>63.32</v>
      </c>
      <c r="G25" s="5">
        <v>2.0</v>
      </c>
      <c r="H25" s="5">
        <v>0.0</v>
      </c>
      <c r="I25" s="5">
        <v>0.0</v>
      </c>
      <c r="J25" s="5" t="s">
        <v>47</v>
      </c>
      <c r="K25" s="5" t="s">
        <v>47</v>
      </c>
      <c r="L25" s="5" t="s">
        <v>47</v>
      </c>
      <c r="M25" s="5">
        <v>8.19</v>
      </c>
      <c r="N25" s="5">
        <v>1.23</v>
      </c>
      <c r="O25" s="5" t="s">
        <v>47</v>
      </c>
      <c r="P25" s="5">
        <v>3.41</v>
      </c>
      <c r="Q25" s="5" t="s">
        <v>47</v>
      </c>
      <c r="R25" s="5" t="s">
        <v>20</v>
      </c>
      <c r="T25" s="5" t="s">
        <v>48</v>
      </c>
    </row>
    <row r="26" ht="15.75" customHeight="1">
      <c r="A26" s="3">
        <v>25.0</v>
      </c>
      <c r="B26" s="5" t="s">
        <v>49</v>
      </c>
      <c r="C26" s="5">
        <v>77.68</v>
      </c>
      <c r="D26" s="5">
        <v>0.0</v>
      </c>
      <c r="E26" s="5">
        <v>0.0</v>
      </c>
      <c r="F26" s="5">
        <v>97.59</v>
      </c>
      <c r="G26" s="5">
        <v>1.0</v>
      </c>
      <c r="H26" s="5">
        <v>0.0</v>
      </c>
      <c r="I26" s="5">
        <v>0.0</v>
      </c>
      <c r="J26" s="5">
        <v>1135.0</v>
      </c>
      <c r="K26" s="5">
        <v>895.0</v>
      </c>
      <c r="L26" s="6">
        <v>4060.0</v>
      </c>
      <c r="M26" s="5">
        <v>6.49</v>
      </c>
      <c r="N26" s="5">
        <v>0.0</v>
      </c>
      <c r="O26" s="5">
        <v>0.0</v>
      </c>
      <c r="P26" s="5">
        <v>0.0</v>
      </c>
      <c r="Q26" s="5">
        <v>0.0</v>
      </c>
      <c r="R26" s="5" t="s">
        <v>20</v>
      </c>
    </row>
    <row r="27" ht="15.75" customHeight="1">
      <c r="A27" s="3">
        <v>26.0</v>
      </c>
      <c r="B27" s="5" t="s">
        <v>50</v>
      </c>
      <c r="C27" s="5">
        <v>77.71</v>
      </c>
      <c r="D27" s="5">
        <v>0.0</v>
      </c>
      <c r="E27" s="5">
        <v>0.0</v>
      </c>
      <c r="F27" s="5">
        <v>101.53</v>
      </c>
      <c r="G27" s="5">
        <v>1.0</v>
      </c>
      <c r="H27" s="5">
        <v>0.0</v>
      </c>
      <c r="I27" s="5">
        <v>0.0</v>
      </c>
      <c r="J27" s="5">
        <v>1164.0</v>
      </c>
      <c r="K27" s="5">
        <v>944.0</v>
      </c>
      <c r="L27" s="6">
        <v>4216.0</v>
      </c>
      <c r="M27" s="5">
        <v>6.35</v>
      </c>
      <c r="N27" s="5">
        <v>0.0</v>
      </c>
      <c r="O27" s="5">
        <v>0.0</v>
      </c>
      <c r="P27" s="5">
        <v>0.0</v>
      </c>
      <c r="Q27" s="5">
        <v>0.0</v>
      </c>
      <c r="R27" s="5" t="s">
        <v>20</v>
      </c>
    </row>
    <row r="28" ht="15.75" customHeight="1">
      <c r="A28" s="3">
        <v>27.0</v>
      </c>
      <c r="B28" s="5" t="s">
        <v>51</v>
      </c>
      <c r="C28" s="5">
        <f t="shared" ref="C28:C29" si="1">78.06+5.45</f>
        <v>83.51</v>
      </c>
      <c r="D28" s="5">
        <v>0.0</v>
      </c>
      <c r="E28" s="5">
        <v>0.0</v>
      </c>
      <c r="F28" s="5">
        <v>106.85</v>
      </c>
      <c r="G28" s="5">
        <v>1.0</v>
      </c>
      <c r="H28" s="5">
        <v>0.0</v>
      </c>
      <c r="I28" s="5">
        <v>0.0</v>
      </c>
      <c r="J28" s="5">
        <v>1205.0</v>
      </c>
      <c r="K28" s="5">
        <v>885.0</v>
      </c>
      <c r="L28" s="6">
        <v>4180.0</v>
      </c>
      <c r="M28" s="5">
        <v>5.19</v>
      </c>
      <c r="N28" s="5">
        <v>0.0</v>
      </c>
      <c r="O28" s="5">
        <v>0.0</v>
      </c>
      <c r="P28" s="5">
        <v>5.45</v>
      </c>
      <c r="Q28" s="5">
        <v>0.0</v>
      </c>
      <c r="R28" s="5" t="s">
        <v>20</v>
      </c>
    </row>
    <row r="29" ht="15.75" customHeight="1">
      <c r="A29" s="3">
        <v>28.0</v>
      </c>
      <c r="B29" s="5" t="s">
        <v>52</v>
      </c>
      <c r="C29" s="5">
        <f t="shared" si="1"/>
        <v>83.51</v>
      </c>
      <c r="D29" s="5">
        <v>0.0</v>
      </c>
      <c r="E29" s="5">
        <v>0.0</v>
      </c>
      <c r="F29" s="5">
        <v>106.85</v>
      </c>
      <c r="G29" s="5">
        <v>1.0</v>
      </c>
      <c r="H29" s="5">
        <v>0.0</v>
      </c>
      <c r="I29" s="5">
        <v>0.0</v>
      </c>
      <c r="J29" s="5">
        <v>1205.0</v>
      </c>
      <c r="K29" s="5">
        <v>885.0</v>
      </c>
      <c r="L29" s="6">
        <v>4180.0</v>
      </c>
      <c r="M29" s="5">
        <v>6.3</v>
      </c>
      <c r="N29" s="5">
        <v>0.0</v>
      </c>
      <c r="O29" s="5">
        <v>0.0</v>
      </c>
      <c r="P29" s="5">
        <v>5.45</v>
      </c>
      <c r="Q29" s="5">
        <v>0.0</v>
      </c>
      <c r="R29" s="5" t="s">
        <v>20</v>
      </c>
    </row>
    <row r="30" ht="15.75" customHeight="1">
      <c r="A30" s="3">
        <v>29.0</v>
      </c>
      <c r="B30" s="4" t="s">
        <v>53</v>
      </c>
      <c r="C30" s="5">
        <f>92.78+5.44-13.59</f>
        <v>84.63</v>
      </c>
      <c r="D30" s="5">
        <v>0.0</v>
      </c>
      <c r="E30" s="5">
        <v>0.0</v>
      </c>
      <c r="F30" s="7">
        <f>87.34-3.3*6.7</f>
        <v>65.23</v>
      </c>
      <c r="G30" s="5">
        <v>2.0</v>
      </c>
      <c r="H30" s="5">
        <v>0.0</v>
      </c>
      <c r="I30" s="5">
        <v>0.0</v>
      </c>
      <c r="J30" s="5" t="s">
        <v>47</v>
      </c>
      <c r="K30" s="5" t="s">
        <v>47</v>
      </c>
      <c r="L30" s="5" t="s">
        <v>47</v>
      </c>
      <c r="M30" s="5">
        <v>8.09</v>
      </c>
      <c r="N30" s="5">
        <v>1.13</v>
      </c>
      <c r="O30" s="5" t="s">
        <v>47</v>
      </c>
      <c r="P30" s="5">
        <v>5.44</v>
      </c>
      <c r="Q30" s="5" t="s">
        <v>47</v>
      </c>
      <c r="R30" s="5" t="s">
        <v>29</v>
      </c>
    </row>
    <row r="31" ht="15.75" customHeight="1">
      <c r="A31" s="3">
        <v>30.0</v>
      </c>
      <c r="B31" s="4" t="s">
        <v>54</v>
      </c>
      <c r="C31" s="5">
        <f>81.69+4.13</f>
        <v>85.82</v>
      </c>
      <c r="D31" s="5">
        <v>0.0</v>
      </c>
      <c r="E31" s="5">
        <v>0.0</v>
      </c>
      <c r="F31" s="5">
        <v>73.23</v>
      </c>
      <c r="G31" s="5">
        <v>2.0</v>
      </c>
      <c r="H31" s="5">
        <v>0.0</v>
      </c>
      <c r="I31" s="5">
        <v>0.0</v>
      </c>
      <c r="J31" s="5" t="s">
        <v>47</v>
      </c>
      <c r="K31" s="5" t="s">
        <v>47</v>
      </c>
      <c r="L31" s="5" t="s">
        <v>47</v>
      </c>
      <c r="M31" s="5">
        <v>7.49</v>
      </c>
      <c r="N31" s="5">
        <v>0.81</v>
      </c>
      <c r="O31" s="5" t="s">
        <v>47</v>
      </c>
      <c r="P31" s="5">
        <v>4.13</v>
      </c>
      <c r="Q31" s="5" t="s">
        <v>47</v>
      </c>
      <c r="R31" s="5" t="s">
        <v>20</v>
      </c>
    </row>
    <row r="32" ht="15.75" customHeight="1">
      <c r="A32" s="3">
        <v>31.0</v>
      </c>
      <c r="B32" s="4" t="s">
        <v>55</v>
      </c>
      <c r="C32" s="5">
        <v>86.03</v>
      </c>
      <c r="D32" s="5">
        <v>0.0</v>
      </c>
      <c r="E32" s="5">
        <v>0.0</v>
      </c>
      <c r="F32" s="7">
        <v>109.338</v>
      </c>
      <c r="G32" s="5">
        <v>1.0</v>
      </c>
      <c r="H32" s="5">
        <v>0.0</v>
      </c>
      <c r="I32" s="5">
        <v>0.0</v>
      </c>
      <c r="J32" s="5">
        <v>1604.0</v>
      </c>
      <c r="K32" s="5">
        <v>904.0</v>
      </c>
      <c r="L32" s="5">
        <v>5016.0</v>
      </c>
      <c r="M32" s="5">
        <v>5.2</v>
      </c>
      <c r="N32" s="5">
        <v>0.0</v>
      </c>
      <c r="O32" s="5">
        <v>0.0</v>
      </c>
      <c r="P32" s="5">
        <v>0.0</v>
      </c>
      <c r="Q32" s="5">
        <v>0.0</v>
      </c>
      <c r="R32" s="5" t="s">
        <v>29</v>
      </c>
    </row>
    <row r="33" ht="15.75" customHeight="1">
      <c r="A33" s="3">
        <v>32.0</v>
      </c>
      <c r="B33" s="4" t="s">
        <v>56</v>
      </c>
      <c r="C33" s="5">
        <f>82.24+5.71</f>
        <v>87.95</v>
      </c>
      <c r="D33" s="5">
        <v>0.0</v>
      </c>
      <c r="E33" s="5">
        <v>0.0</v>
      </c>
      <c r="F33" s="10">
        <f>137.52-6.64*3.6</f>
        <v>113.616</v>
      </c>
      <c r="G33" s="5">
        <v>1.0</v>
      </c>
      <c r="H33" s="5">
        <v>0.0</v>
      </c>
      <c r="I33" s="5">
        <v>0.0</v>
      </c>
      <c r="J33" s="5">
        <v>1745.0</v>
      </c>
      <c r="K33" s="5">
        <v>825.0</v>
      </c>
      <c r="L33" s="6">
        <v>4347.0</v>
      </c>
      <c r="M33" s="5">
        <v>6.23</v>
      </c>
      <c r="N33" s="5">
        <v>0.0</v>
      </c>
      <c r="O33" s="5">
        <v>0.0</v>
      </c>
      <c r="P33" s="5">
        <v>5.71</v>
      </c>
      <c r="Q33" s="5">
        <v>0.0</v>
      </c>
      <c r="R33" s="5" t="s">
        <v>29</v>
      </c>
    </row>
    <row r="34" ht="15.75" customHeight="1">
      <c r="A34" s="3">
        <v>33.0</v>
      </c>
      <c r="B34" s="4" t="s">
        <v>57</v>
      </c>
      <c r="C34" s="7">
        <f t="shared" ref="C34:C35" si="2">88.74</f>
        <v>88.74</v>
      </c>
      <c r="D34" s="7">
        <v>0.0</v>
      </c>
      <c r="E34" s="7">
        <v>0.0</v>
      </c>
      <c r="F34" s="7">
        <f>143.57-3.8*8.44</f>
        <v>111.498</v>
      </c>
      <c r="G34" s="5">
        <v>1.0</v>
      </c>
      <c r="H34" s="5">
        <v>0.0</v>
      </c>
      <c r="I34" s="5">
        <v>0.0</v>
      </c>
      <c r="J34" s="5">
        <v>1584.0</v>
      </c>
      <c r="K34" s="5">
        <v>924.0</v>
      </c>
      <c r="L34" s="6">
        <v>5546.0</v>
      </c>
      <c r="M34" s="5">
        <v>7.34</v>
      </c>
      <c r="N34" s="5">
        <v>0.0</v>
      </c>
      <c r="O34" s="5">
        <v>0.0</v>
      </c>
      <c r="P34" s="5">
        <v>6.72</v>
      </c>
      <c r="Q34" s="5">
        <v>0.0</v>
      </c>
      <c r="R34" s="5" t="s">
        <v>29</v>
      </c>
    </row>
    <row r="35" ht="15.75" customHeight="1">
      <c r="A35" s="3">
        <v>34.0</v>
      </c>
      <c r="B35" s="4" t="s">
        <v>58</v>
      </c>
      <c r="C35" s="7">
        <f t="shared" si="2"/>
        <v>88.74</v>
      </c>
      <c r="D35" s="7">
        <v>0.0</v>
      </c>
      <c r="E35" s="7">
        <v>0.0</v>
      </c>
      <c r="F35" s="7">
        <f>143.57-3.8*8.4</f>
        <v>111.65</v>
      </c>
      <c r="G35" s="5">
        <v>1.0</v>
      </c>
      <c r="H35" s="5">
        <v>0.0</v>
      </c>
      <c r="I35" s="5">
        <v>0.0</v>
      </c>
      <c r="J35" s="5">
        <v>1204.0</v>
      </c>
      <c r="K35" s="5">
        <v>924.0</v>
      </c>
      <c r="L35" s="6">
        <v>4256.0</v>
      </c>
      <c r="M35" s="5">
        <v>6.15</v>
      </c>
      <c r="N35" s="5">
        <v>0.0</v>
      </c>
      <c r="O35" s="5">
        <v>0.0</v>
      </c>
      <c r="P35" s="5">
        <v>6.72</v>
      </c>
      <c r="Q35" s="5">
        <v>0.0</v>
      </c>
      <c r="R35" s="5" t="s">
        <v>29</v>
      </c>
    </row>
    <row r="36" ht="15.75" customHeight="1">
      <c r="A36" s="3">
        <v>35.0</v>
      </c>
      <c r="B36" s="5" t="s">
        <v>59</v>
      </c>
      <c r="C36" s="5">
        <f>87.39+3.23</f>
        <v>90.62</v>
      </c>
      <c r="D36" s="5">
        <v>0.0</v>
      </c>
      <c r="E36" s="5">
        <v>0.0</v>
      </c>
      <c r="F36" s="5">
        <v>73.27</v>
      </c>
      <c r="G36" s="5">
        <v>2.0</v>
      </c>
      <c r="H36" s="5">
        <v>0.0</v>
      </c>
      <c r="I36" s="5">
        <v>0.0</v>
      </c>
      <c r="J36" s="5" t="s">
        <v>47</v>
      </c>
      <c r="K36" s="5" t="s">
        <v>47</v>
      </c>
      <c r="L36" s="5" t="s">
        <v>47</v>
      </c>
      <c r="M36" s="5">
        <v>8.22</v>
      </c>
      <c r="N36" s="5">
        <v>0.95</v>
      </c>
      <c r="O36" s="5" t="s">
        <v>47</v>
      </c>
      <c r="P36" s="5">
        <v>3.23</v>
      </c>
      <c r="Q36" s="5" t="s">
        <v>47</v>
      </c>
      <c r="R36" s="5" t="s">
        <v>20</v>
      </c>
    </row>
    <row r="37" ht="15.75" customHeight="1">
      <c r="A37" s="3">
        <v>36.0</v>
      </c>
      <c r="B37" s="5" t="s">
        <v>60</v>
      </c>
      <c r="C37" s="5">
        <f>87.77+3.52</f>
        <v>91.29</v>
      </c>
      <c r="D37" s="5">
        <v>0.0</v>
      </c>
      <c r="E37" s="5">
        <v>0.0</v>
      </c>
      <c r="F37" s="5">
        <v>71.76</v>
      </c>
      <c r="G37" s="5">
        <v>2.0</v>
      </c>
      <c r="H37" s="5">
        <v>0.0</v>
      </c>
      <c r="I37" s="5">
        <v>0.0</v>
      </c>
      <c r="J37" s="5" t="s">
        <v>47</v>
      </c>
      <c r="K37" s="5" t="s">
        <v>47</v>
      </c>
      <c r="L37" s="5" t="s">
        <v>47</v>
      </c>
      <c r="M37" s="5">
        <v>8.14</v>
      </c>
      <c r="N37" s="5">
        <v>1.18</v>
      </c>
      <c r="O37" s="5" t="s">
        <v>47</v>
      </c>
      <c r="P37" s="5">
        <v>3.52</v>
      </c>
      <c r="Q37" s="5" t="s">
        <v>47</v>
      </c>
      <c r="R37" s="5" t="s">
        <v>20</v>
      </c>
    </row>
    <row r="38" ht="15.75" customHeight="1">
      <c r="A38" s="3">
        <v>37.0</v>
      </c>
      <c r="B38" s="4" t="s">
        <v>61</v>
      </c>
      <c r="C38" s="5">
        <f>85.74+6.52</f>
        <v>92.26</v>
      </c>
      <c r="D38" s="5">
        <v>0.0</v>
      </c>
      <c r="E38" s="5">
        <v>0.0</v>
      </c>
      <c r="F38" s="5">
        <v>69.61</v>
      </c>
      <c r="G38" s="5">
        <v>2.0</v>
      </c>
      <c r="H38" s="5">
        <v>0.0</v>
      </c>
      <c r="I38" s="5">
        <v>0.0</v>
      </c>
      <c r="J38" s="5">
        <v>985.0</v>
      </c>
      <c r="K38" s="5">
        <v>705.0</v>
      </c>
      <c r="L38" s="6">
        <v>3380.0</v>
      </c>
      <c r="M38" s="5">
        <v>8.85</v>
      </c>
      <c r="N38" s="5">
        <v>1.41</v>
      </c>
      <c r="O38" s="5">
        <v>0.0</v>
      </c>
      <c r="P38" s="5">
        <v>6.52</v>
      </c>
      <c r="Q38" s="5">
        <v>0.0</v>
      </c>
      <c r="R38" s="5" t="s">
        <v>20</v>
      </c>
    </row>
    <row r="39" ht="15.75" customHeight="1">
      <c r="A39" s="3">
        <v>38.0</v>
      </c>
      <c r="B39" s="4" t="s">
        <v>62</v>
      </c>
      <c r="C39" s="5">
        <v>94.67</v>
      </c>
      <c r="D39" s="5">
        <v>0.0</v>
      </c>
      <c r="E39" s="5">
        <v>0.0</v>
      </c>
      <c r="F39" s="10">
        <v>69.385</v>
      </c>
      <c r="G39" s="5">
        <v>2.0</v>
      </c>
      <c r="H39" s="5">
        <v>0.0</v>
      </c>
      <c r="I39" s="5">
        <v>0.0</v>
      </c>
      <c r="J39" s="5">
        <v>1000.0</v>
      </c>
      <c r="K39" s="5">
        <v>655.0</v>
      </c>
      <c r="L39" s="6">
        <v>4497.0</v>
      </c>
      <c r="M39" s="5">
        <v>8.2</v>
      </c>
      <c r="N39" s="5">
        <v>1.16</v>
      </c>
      <c r="O39" s="5">
        <v>0.0</v>
      </c>
      <c r="P39" s="5">
        <v>6.53</v>
      </c>
      <c r="Q39" s="5">
        <v>0.0</v>
      </c>
      <c r="R39" s="5" t="s">
        <v>29</v>
      </c>
    </row>
    <row r="40" ht="15.75" customHeight="1">
      <c r="A40" s="3">
        <v>39.0</v>
      </c>
      <c r="B40" s="4" t="s">
        <v>63</v>
      </c>
      <c r="C40" s="7">
        <v>95.77</v>
      </c>
      <c r="D40" s="7">
        <v>0.0</v>
      </c>
      <c r="E40" s="7">
        <v>0.0</v>
      </c>
      <c r="F40" s="7">
        <f>100.01-3.6*6.7</f>
        <v>75.89</v>
      </c>
      <c r="G40" s="5">
        <v>2.0</v>
      </c>
      <c r="H40" s="5">
        <v>0.0</v>
      </c>
      <c r="I40" s="5">
        <v>0.0</v>
      </c>
      <c r="J40" s="5">
        <v>915.0</v>
      </c>
      <c r="K40" s="5">
        <v>804.0</v>
      </c>
      <c r="L40" s="6">
        <v>4226.0</v>
      </c>
      <c r="M40" s="5">
        <v>8.59</v>
      </c>
      <c r="N40" s="5">
        <v>0.9</v>
      </c>
      <c r="O40" s="5">
        <v>0.0</v>
      </c>
      <c r="P40" s="5">
        <v>0.0</v>
      </c>
      <c r="Q40" s="5">
        <v>0.0</v>
      </c>
      <c r="R40" s="5" t="s">
        <v>29</v>
      </c>
    </row>
    <row r="41" ht="15.75" customHeight="1">
      <c r="A41" s="3">
        <v>40.0</v>
      </c>
      <c r="B41" s="4" t="s">
        <v>64</v>
      </c>
      <c r="C41" s="7">
        <f>95.84</f>
        <v>95.84</v>
      </c>
      <c r="D41" s="7">
        <v>0.0</v>
      </c>
      <c r="E41" s="7">
        <v>0.0</v>
      </c>
      <c r="F41" s="7">
        <f>150.66-8.75*3.6</f>
        <v>119.16</v>
      </c>
      <c r="G41" s="5">
        <v>1.0</v>
      </c>
      <c r="H41" s="5">
        <v>0.0</v>
      </c>
      <c r="I41" s="5">
        <v>0.0</v>
      </c>
      <c r="J41" s="5">
        <v>1195.0</v>
      </c>
      <c r="K41" s="5">
        <v>995.0</v>
      </c>
      <c r="L41" s="6">
        <v>4380.0</v>
      </c>
      <c r="M41" s="5">
        <v>5.89</v>
      </c>
      <c r="N41" s="5">
        <v>0.0</v>
      </c>
      <c r="O41" s="5">
        <v>0.0</v>
      </c>
      <c r="P41" s="5">
        <v>5.81</v>
      </c>
      <c r="Q41" s="5">
        <v>0.0</v>
      </c>
      <c r="R41" s="5" t="s">
        <v>29</v>
      </c>
    </row>
    <row r="42" ht="15.75" customHeight="1">
      <c r="A42" s="3">
        <v>41.0</v>
      </c>
      <c r="B42" s="4" t="s">
        <v>65</v>
      </c>
      <c r="C42" s="7">
        <f>96.13</f>
        <v>96.13</v>
      </c>
      <c r="D42" s="7">
        <v>0.0</v>
      </c>
      <c r="E42" s="7">
        <v>0.0</v>
      </c>
      <c r="F42" s="7">
        <f>148.38-8.35*3.4</f>
        <v>119.99</v>
      </c>
      <c r="G42" s="5">
        <v>1.0</v>
      </c>
      <c r="H42" s="5">
        <v>0.0</v>
      </c>
      <c r="I42" s="5">
        <v>0.0</v>
      </c>
      <c r="J42" s="5">
        <v>1305.0</v>
      </c>
      <c r="K42" s="5">
        <v>935.0</v>
      </c>
      <c r="L42" s="6">
        <v>4480.0</v>
      </c>
      <c r="M42" s="5">
        <v>6.16</v>
      </c>
      <c r="N42" s="5">
        <v>0.0</v>
      </c>
      <c r="O42" s="5">
        <v>0.0</v>
      </c>
      <c r="P42" s="5">
        <v>5.33</v>
      </c>
      <c r="Q42" s="5">
        <v>0.0</v>
      </c>
      <c r="R42" s="5" t="s">
        <v>29</v>
      </c>
    </row>
    <row r="43" ht="15.75" customHeight="1">
      <c r="A43" s="3">
        <v>42.0</v>
      </c>
      <c r="B43" s="4" t="s">
        <v>66</v>
      </c>
      <c r="C43" s="5">
        <v>96.44</v>
      </c>
      <c r="D43" s="5">
        <v>0.0</v>
      </c>
      <c r="E43" s="5">
        <v>0.0</v>
      </c>
      <c r="F43" s="5">
        <v>82.82</v>
      </c>
      <c r="G43" s="5">
        <v>2.0</v>
      </c>
      <c r="H43" s="5">
        <v>0.0</v>
      </c>
      <c r="I43" s="5">
        <v>0.0</v>
      </c>
      <c r="J43" s="5">
        <v>1054.0</v>
      </c>
      <c r="K43" s="5">
        <v>784.0</v>
      </c>
      <c r="L43" s="6">
        <v>3676.0</v>
      </c>
      <c r="M43" s="5">
        <v>7.75</v>
      </c>
      <c r="N43" s="5">
        <v>0.2</v>
      </c>
      <c r="O43" s="5">
        <v>0.0</v>
      </c>
      <c r="P43" s="5">
        <v>0.0</v>
      </c>
      <c r="Q43" s="5">
        <v>0.0</v>
      </c>
      <c r="R43" s="5" t="s">
        <v>20</v>
      </c>
    </row>
    <row r="44" ht="15.75" customHeight="1">
      <c r="A44" s="3">
        <v>43.0</v>
      </c>
      <c r="B44" s="4" t="s">
        <v>67</v>
      </c>
      <c r="C44" s="5">
        <v>96.89</v>
      </c>
      <c r="D44" s="5">
        <v>0.0</v>
      </c>
      <c r="E44" s="5">
        <v>0.0</v>
      </c>
      <c r="F44" s="5">
        <v>82.85</v>
      </c>
      <c r="G44" s="5">
        <v>2.0</v>
      </c>
      <c r="H44" s="5">
        <v>0.0</v>
      </c>
      <c r="I44" s="5">
        <v>0.0</v>
      </c>
      <c r="J44" s="5">
        <v>1095.0</v>
      </c>
      <c r="K44" s="5">
        <v>785.0</v>
      </c>
      <c r="L44" s="6">
        <v>3760.0</v>
      </c>
      <c r="M44" s="5">
        <v>7.85</v>
      </c>
      <c r="N44" s="5">
        <v>0.0</v>
      </c>
      <c r="O44" s="5">
        <v>0.0</v>
      </c>
      <c r="P44" s="5">
        <v>0.0</v>
      </c>
      <c r="Q44" s="5">
        <v>0.0</v>
      </c>
      <c r="R44" s="5" t="s">
        <v>20</v>
      </c>
    </row>
    <row r="45" ht="15.75" customHeight="1">
      <c r="A45" s="3">
        <v>44.0</v>
      </c>
      <c r="B45" s="4" t="s">
        <v>68</v>
      </c>
      <c r="C45" s="5">
        <f>93.81+4.55</f>
        <v>98.36</v>
      </c>
      <c r="D45" s="5">
        <v>0.0</v>
      </c>
      <c r="E45" s="5">
        <v>0.0</v>
      </c>
      <c r="F45" s="5">
        <v>79.2</v>
      </c>
      <c r="G45" s="5">
        <v>2.0</v>
      </c>
      <c r="H45" s="5">
        <v>0.0</v>
      </c>
      <c r="I45" s="5">
        <v>0.0</v>
      </c>
      <c r="J45" s="5" t="s">
        <v>47</v>
      </c>
      <c r="K45" s="5" t="s">
        <v>47</v>
      </c>
      <c r="L45" s="5" t="s">
        <v>47</v>
      </c>
      <c r="M45" s="5">
        <v>8.0</v>
      </c>
      <c r="N45" s="5">
        <v>1.07</v>
      </c>
      <c r="O45" s="5" t="s">
        <v>47</v>
      </c>
      <c r="P45" s="5">
        <v>4.55</v>
      </c>
      <c r="Q45" s="5" t="s">
        <v>47</v>
      </c>
      <c r="R45" s="5" t="s">
        <v>20</v>
      </c>
    </row>
    <row r="46" ht="15.75" customHeight="1">
      <c r="A46" s="3">
        <v>45.0</v>
      </c>
      <c r="B46" s="4" t="s">
        <v>69</v>
      </c>
      <c r="C46" s="5">
        <f>93.33+5.2</f>
        <v>98.53</v>
      </c>
      <c r="D46" s="5">
        <v>0.0</v>
      </c>
      <c r="E46" s="5">
        <v>0.0</v>
      </c>
      <c r="F46" s="5">
        <v>75.76</v>
      </c>
      <c r="G46" s="5">
        <v>2.0</v>
      </c>
      <c r="H46" s="5">
        <v>0.0</v>
      </c>
      <c r="I46" s="5">
        <v>0.0</v>
      </c>
      <c r="J46" s="5">
        <v>1044.0</v>
      </c>
      <c r="K46" s="5">
        <v>724.0</v>
      </c>
      <c r="L46" s="6">
        <v>3536.0</v>
      </c>
      <c r="M46" s="5">
        <v>8.25</v>
      </c>
      <c r="N46" s="5">
        <v>1.0</v>
      </c>
      <c r="O46" s="5">
        <v>0.0</v>
      </c>
      <c r="P46" s="5">
        <v>5.2</v>
      </c>
      <c r="Q46" s="5">
        <v>0.0</v>
      </c>
      <c r="R46" s="5" t="s">
        <v>20</v>
      </c>
    </row>
    <row r="47" ht="15.75" customHeight="1">
      <c r="A47" s="3">
        <v>46.0</v>
      </c>
      <c r="B47" s="4" t="s">
        <v>70</v>
      </c>
      <c r="C47" s="5">
        <f>99.54</f>
        <v>99.54</v>
      </c>
      <c r="D47" s="5">
        <v>0.0</v>
      </c>
      <c r="E47" s="5">
        <v>0.0</v>
      </c>
      <c r="F47" s="5">
        <f>117.04-9.6*4.45</f>
        <v>74.32</v>
      </c>
      <c r="G47" s="5">
        <v>2.0</v>
      </c>
      <c r="H47" s="5">
        <v>0.0</v>
      </c>
      <c r="I47" s="5">
        <v>0.0</v>
      </c>
      <c r="J47" s="5" t="s">
        <v>47</v>
      </c>
      <c r="K47" s="5" t="s">
        <v>47</v>
      </c>
      <c r="L47" s="5" t="s">
        <v>47</v>
      </c>
      <c r="M47" s="5">
        <v>8.21</v>
      </c>
      <c r="N47" s="5">
        <v>0.91</v>
      </c>
      <c r="O47" s="5" t="s">
        <v>47</v>
      </c>
      <c r="P47" s="5">
        <v>9.52</v>
      </c>
      <c r="Q47" s="5" t="s">
        <v>47</v>
      </c>
      <c r="R47" s="5" t="s">
        <v>29</v>
      </c>
    </row>
    <row r="48" ht="15.75" customHeight="1">
      <c r="A48" s="3">
        <v>47.0</v>
      </c>
      <c r="B48" s="5" t="s">
        <v>71</v>
      </c>
      <c r="C48" s="5">
        <f>92.4+7.24</f>
        <v>99.64</v>
      </c>
      <c r="D48" s="5">
        <v>0.0</v>
      </c>
      <c r="E48" s="5">
        <v>0.0</v>
      </c>
      <c r="F48" s="5">
        <v>134.05</v>
      </c>
      <c r="G48" s="5">
        <v>1.0</v>
      </c>
      <c r="H48" s="5">
        <v>0.0</v>
      </c>
      <c r="I48" s="5">
        <v>0.0</v>
      </c>
      <c r="J48" s="5">
        <v>1464.0</v>
      </c>
      <c r="K48" s="5">
        <v>914.0</v>
      </c>
      <c r="L48" s="6">
        <v>4756.0</v>
      </c>
      <c r="M48" s="5">
        <v>6.39</v>
      </c>
      <c r="N48" s="5">
        <v>0.0</v>
      </c>
      <c r="O48" s="5">
        <v>0.0</v>
      </c>
      <c r="P48" s="5">
        <v>7.24</v>
      </c>
      <c r="Q48" s="5">
        <v>0.0</v>
      </c>
      <c r="R48" s="5" t="s">
        <v>20</v>
      </c>
    </row>
    <row r="49" ht="15.75" customHeight="1">
      <c r="A49" s="3">
        <v>48.0</v>
      </c>
      <c r="B49" s="4" t="s">
        <v>72</v>
      </c>
      <c r="C49" s="5">
        <v>99.7</v>
      </c>
      <c r="D49" s="5">
        <v>0.0</v>
      </c>
      <c r="E49" s="5">
        <v>0.0</v>
      </c>
      <c r="F49" s="5">
        <v>78.91</v>
      </c>
      <c r="G49" s="5">
        <v>2.0</v>
      </c>
      <c r="H49" s="5">
        <v>0.0</v>
      </c>
      <c r="I49" s="5">
        <v>0.0</v>
      </c>
      <c r="J49" s="5" t="s">
        <v>47</v>
      </c>
      <c r="K49" s="5" t="s">
        <v>47</v>
      </c>
      <c r="L49" s="5" t="s">
        <v>47</v>
      </c>
      <c r="M49" s="5">
        <v>8.37</v>
      </c>
      <c r="N49" s="5">
        <v>1.27</v>
      </c>
      <c r="O49" s="5" t="s">
        <v>47</v>
      </c>
      <c r="P49" s="5">
        <v>3.06</v>
      </c>
      <c r="Q49" s="5" t="s">
        <v>47</v>
      </c>
      <c r="R49" s="5" t="s">
        <v>20</v>
      </c>
    </row>
    <row r="50" ht="15.75" customHeight="1">
      <c r="A50" s="3">
        <v>49.0</v>
      </c>
      <c r="B50" s="4" t="s">
        <v>73</v>
      </c>
      <c r="C50" s="7">
        <f>99.96</f>
        <v>99.96</v>
      </c>
      <c r="D50" s="7">
        <v>0.0</v>
      </c>
      <c r="E50" s="7">
        <v>0.0</v>
      </c>
      <c r="F50" s="7">
        <f>113.24-3.6*8.4</f>
        <v>83</v>
      </c>
      <c r="G50" s="5">
        <v>2.0</v>
      </c>
      <c r="H50" s="5">
        <v>0.0</v>
      </c>
      <c r="I50" s="5">
        <v>0.0</v>
      </c>
      <c r="J50" s="5">
        <v>1054.0</v>
      </c>
      <c r="K50" s="5">
        <v>778.0</v>
      </c>
      <c r="L50" s="6">
        <v>4396.0</v>
      </c>
      <c r="M50" s="5">
        <v>8.15</v>
      </c>
      <c r="N50" s="5">
        <v>0.6</v>
      </c>
      <c r="O50" s="5">
        <v>0.0</v>
      </c>
      <c r="P50" s="5">
        <v>0.0</v>
      </c>
      <c r="Q50" s="5">
        <v>0.0</v>
      </c>
      <c r="R50" s="5" t="s">
        <v>29</v>
      </c>
    </row>
    <row r="51" ht="15.75" customHeight="1">
      <c r="A51" s="3">
        <v>51.0</v>
      </c>
      <c r="B51" s="4" t="s">
        <v>74</v>
      </c>
      <c r="C51" s="5">
        <f t="shared" ref="C51:C52" si="3">96.02+4.17</f>
        <v>100.19</v>
      </c>
      <c r="D51" s="5">
        <v>0.0</v>
      </c>
      <c r="E51" s="5">
        <v>0.0</v>
      </c>
      <c r="F51" s="5">
        <v>80.99</v>
      </c>
      <c r="G51" s="5">
        <v>2.0</v>
      </c>
      <c r="H51" s="5">
        <v>0.0</v>
      </c>
      <c r="I51" s="5">
        <v>0.0</v>
      </c>
      <c r="J51" s="5">
        <v>1044.0</v>
      </c>
      <c r="K51" s="5">
        <v>774.0</v>
      </c>
      <c r="L51" s="6">
        <v>3636.0</v>
      </c>
      <c r="M51" s="5">
        <v>7.75</v>
      </c>
      <c r="N51" s="5">
        <v>0.2</v>
      </c>
      <c r="O51" s="5">
        <v>0.0</v>
      </c>
      <c r="P51" s="5">
        <v>4.17</v>
      </c>
      <c r="Q51" s="5">
        <v>0.0</v>
      </c>
      <c r="R51" s="5" t="s">
        <v>20</v>
      </c>
    </row>
    <row r="52" ht="15.75" customHeight="1">
      <c r="A52" s="3">
        <v>50.0</v>
      </c>
      <c r="B52" s="4" t="s">
        <v>75</v>
      </c>
      <c r="C52" s="5">
        <f t="shared" si="3"/>
        <v>100.19</v>
      </c>
      <c r="D52" s="5">
        <v>0.0</v>
      </c>
      <c r="E52" s="5">
        <v>0.0</v>
      </c>
      <c r="F52" s="5">
        <v>82.82</v>
      </c>
      <c r="G52" s="5">
        <v>2.0</v>
      </c>
      <c r="H52" s="5">
        <v>0.0</v>
      </c>
      <c r="I52" s="5">
        <v>0.0</v>
      </c>
      <c r="J52" s="5">
        <v>1054.0</v>
      </c>
      <c r="K52" s="5">
        <v>784.0</v>
      </c>
      <c r="L52" s="6">
        <v>3676.0</v>
      </c>
      <c r="M52" s="5">
        <v>8.15</v>
      </c>
      <c r="N52" s="5">
        <v>0.6</v>
      </c>
      <c r="O52" s="5">
        <v>0.0</v>
      </c>
      <c r="P52" s="5">
        <v>4.17</v>
      </c>
      <c r="Q52" s="5">
        <v>0.0</v>
      </c>
      <c r="R52" s="5" t="s">
        <v>20</v>
      </c>
    </row>
    <row r="53" ht="15.75" customHeight="1">
      <c r="A53" s="3">
        <v>52.0</v>
      </c>
      <c r="B53" s="4" t="s">
        <v>76</v>
      </c>
      <c r="C53" s="7">
        <f>120.14-5.84-14.03</f>
        <v>100.27</v>
      </c>
      <c r="D53" s="7">
        <v>0.0</v>
      </c>
      <c r="E53" s="7">
        <v>0.0</v>
      </c>
      <c r="F53" s="7">
        <f>108.33-9*3.6</f>
        <v>75.93</v>
      </c>
      <c r="G53" s="5">
        <v>2.0</v>
      </c>
      <c r="H53" s="5">
        <v>0.0</v>
      </c>
      <c r="I53" s="5">
        <v>0.0</v>
      </c>
      <c r="J53" s="5">
        <v>1314.0</v>
      </c>
      <c r="K53" s="5">
        <v>900.0</v>
      </c>
      <c r="L53" s="5">
        <v>4428.0</v>
      </c>
      <c r="M53" s="5">
        <v>8.16</v>
      </c>
      <c r="N53" s="5">
        <v>1.24</v>
      </c>
      <c r="O53" s="5">
        <v>0.0</v>
      </c>
      <c r="P53" s="5">
        <v>7.58</v>
      </c>
      <c r="Q53" s="5">
        <v>0.0</v>
      </c>
      <c r="R53" s="5" t="s">
        <v>29</v>
      </c>
    </row>
    <row r="54" ht="15.75" customHeight="1">
      <c r="A54" s="3">
        <v>53.0</v>
      </c>
      <c r="B54" s="4" t="s">
        <v>77</v>
      </c>
      <c r="C54" s="7">
        <v>100.47</v>
      </c>
      <c r="D54" s="7">
        <v>0.0</v>
      </c>
      <c r="E54" s="7">
        <v>0.0</v>
      </c>
      <c r="F54" s="7">
        <f>151.17-3.4*7.8</f>
        <v>124.65</v>
      </c>
      <c r="G54" s="5">
        <v>1.0</v>
      </c>
      <c r="H54" s="5">
        <v>0.0</v>
      </c>
      <c r="I54" s="5">
        <v>0.0</v>
      </c>
      <c r="J54" s="5">
        <v>1655.0</v>
      </c>
      <c r="K54" s="5">
        <v>770.0</v>
      </c>
      <c r="L54" s="6">
        <v>4830.0</v>
      </c>
      <c r="M54" s="5">
        <v>5.77</v>
      </c>
      <c r="N54" s="5">
        <v>0.0</v>
      </c>
      <c r="O54" s="5">
        <v>0.0</v>
      </c>
      <c r="P54" s="5">
        <v>4.37</v>
      </c>
      <c r="Q54" s="5">
        <v>0.0</v>
      </c>
      <c r="R54" s="5" t="s">
        <v>29</v>
      </c>
      <c r="S54" s="5" t="s">
        <v>78</v>
      </c>
    </row>
    <row r="55" ht="15.75" customHeight="1">
      <c r="A55" s="3">
        <v>54.0</v>
      </c>
      <c r="B55" s="5" t="s">
        <v>79</v>
      </c>
      <c r="C55" s="5">
        <v>100.52</v>
      </c>
      <c r="D55" s="5">
        <v>0.0</v>
      </c>
      <c r="E55" s="5">
        <v>0.0</v>
      </c>
      <c r="F55" s="5">
        <v>76.07</v>
      </c>
      <c r="G55" s="5">
        <v>2.0</v>
      </c>
      <c r="H55" s="5">
        <v>0.0</v>
      </c>
      <c r="I55" s="5">
        <v>0.0</v>
      </c>
      <c r="J55" s="5">
        <v>944.0</v>
      </c>
      <c r="K55" s="5">
        <v>804.0</v>
      </c>
      <c r="L55" s="6">
        <v>3496.0</v>
      </c>
      <c r="M55" s="5">
        <v>8.59</v>
      </c>
      <c r="N55" s="5">
        <v>0.81</v>
      </c>
      <c r="O55" s="5">
        <v>0.0</v>
      </c>
      <c r="P55" s="5">
        <v>0.0</v>
      </c>
      <c r="Q55" s="5">
        <v>0.0</v>
      </c>
      <c r="R55" s="5" t="s">
        <v>20</v>
      </c>
    </row>
    <row r="56" ht="15.75" customHeight="1">
      <c r="A56" s="3">
        <v>55.0</v>
      </c>
      <c r="B56" s="5" t="s">
        <v>80</v>
      </c>
      <c r="C56" s="5">
        <f>97.15+3.5</f>
        <v>100.65</v>
      </c>
      <c r="D56" s="5">
        <v>0.0</v>
      </c>
      <c r="E56" s="5">
        <v>0.0</v>
      </c>
      <c r="F56" s="5">
        <v>80.57</v>
      </c>
      <c r="G56" s="5">
        <v>2.0</v>
      </c>
      <c r="H56" s="5">
        <v>0.0</v>
      </c>
      <c r="I56" s="5">
        <v>0.0</v>
      </c>
      <c r="J56" s="5" t="s">
        <v>47</v>
      </c>
      <c r="K56" s="5" t="s">
        <v>47</v>
      </c>
      <c r="L56" s="5" t="s">
        <v>47</v>
      </c>
      <c r="M56" s="5">
        <v>7.87</v>
      </c>
      <c r="N56" s="5">
        <v>0.8</v>
      </c>
      <c r="O56" s="5" t="s">
        <v>47</v>
      </c>
      <c r="P56" s="5">
        <v>3.5</v>
      </c>
      <c r="Q56" s="5" t="s">
        <v>47</v>
      </c>
      <c r="R56" s="5" t="s">
        <v>20</v>
      </c>
    </row>
    <row r="57" ht="15.75" customHeight="1">
      <c r="A57" s="3">
        <v>56.0</v>
      </c>
      <c r="B57" s="4" t="s">
        <v>81</v>
      </c>
      <c r="C57" s="5">
        <v>100.7</v>
      </c>
      <c r="D57" s="5">
        <v>0.0</v>
      </c>
      <c r="E57" s="5">
        <v>0.0</v>
      </c>
      <c r="F57" s="5">
        <v>131.65</v>
      </c>
      <c r="G57" s="5">
        <v>1.0</v>
      </c>
      <c r="H57" s="5">
        <v>0.0</v>
      </c>
      <c r="I57" s="5">
        <v>0.0</v>
      </c>
      <c r="J57" s="5">
        <v>1364.0</v>
      </c>
      <c r="K57" s="5">
        <v>1044.0</v>
      </c>
      <c r="L57" s="6">
        <v>4816.0</v>
      </c>
      <c r="M57" s="5">
        <v>6.82</v>
      </c>
      <c r="N57" s="5">
        <v>0.0</v>
      </c>
      <c r="O57" s="5">
        <v>0.0</v>
      </c>
      <c r="P57" s="5">
        <v>0.0</v>
      </c>
      <c r="Q57" s="5">
        <v>0.0</v>
      </c>
      <c r="R57" s="5" t="s">
        <v>20</v>
      </c>
    </row>
    <row r="58" ht="15.75" customHeight="1">
      <c r="A58" s="3">
        <v>57.0</v>
      </c>
      <c r="B58" s="5" t="s">
        <v>82</v>
      </c>
      <c r="C58" s="5">
        <v>100.7</v>
      </c>
      <c r="D58" s="5">
        <v>0.0</v>
      </c>
      <c r="E58" s="5">
        <v>0.0</v>
      </c>
      <c r="F58" s="5">
        <v>132.39</v>
      </c>
      <c r="G58" s="5">
        <v>1.0</v>
      </c>
      <c r="H58" s="5">
        <v>0.0</v>
      </c>
      <c r="I58" s="5">
        <v>0.0</v>
      </c>
      <c r="J58" s="5">
        <v>1364.0</v>
      </c>
      <c r="K58" s="5">
        <v>1054.0</v>
      </c>
      <c r="L58" s="5">
        <v>4836.0</v>
      </c>
      <c r="M58" s="5">
        <v>6.32</v>
      </c>
      <c r="N58" s="5">
        <v>0.0</v>
      </c>
      <c r="O58" s="5">
        <v>0.0</v>
      </c>
      <c r="P58" s="5">
        <v>0.0</v>
      </c>
      <c r="Q58" s="5">
        <v>0.0</v>
      </c>
      <c r="R58" s="5" t="s">
        <v>20</v>
      </c>
    </row>
    <row r="59" ht="15.75" customHeight="1">
      <c r="A59" s="3">
        <v>58.0</v>
      </c>
      <c r="B59" s="5" t="s">
        <v>83</v>
      </c>
      <c r="C59" s="5">
        <v>101.28</v>
      </c>
      <c r="D59" s="5">
        <v>0.0</v>
      </c>
      <c r="E59" s="5">
        <v>0.0</v>
      </c>
      <c r="F59" s="5">
        <v>125.1</v>
      </c>
      <c r="G59" s="5">
        <v>1.0</v>
      </c>
      <c r="H59" s="5">
        <v>0.0</v>
      </c>
      <c r="I59" s="5">
        <v>0.0</v>
      </c>
      <c r="J59" s="5">
        <v>1255.0</v>
      </c>
      <c r="K59" s="5">
        <v>995.0</v>
      </c>
      <c r="L59" s="5">
        <v>4500.0</v>
      </c>
      <c r="M59" s="5">
        <v>5.39</v>
      </c>
      <c r="N59" s="5">
        <v>0.0</v>
      </c>
      <c r="O59" s="5">
        <v>0.0</v>
      </c>
      <c r="P59" s="5">
        <v>0.0</v>
      </c>
      <c r="Q59" s="5">
        <v>0.0</v>
      </c>
      <c r="R59" s="5" t="s">
        <v>20</v>
      </c>
    </row>
    <row r="60" ht="15.75" customHeight="1">
      <c r="A60" s="3">
        <v>59.0</v>
      </c>
      <c r="B60" s="4" t="s">
        <v>84</v>
      </c>
      <c r="C60" s="5">
        <f>98.93+2.91</f>
        <v>101.84</v>
      </c>
      <c r="D60" s="5">
        <v>0.0</v>
      </c>
      <c r="E60" s="5">
        <v>0.0</v>
      </c>
      <c r="F60" s="10">
        <f>107.69-3.66*7</f>
        <v>82.07</v>
      </c>
      <c r="G60" s="5">
        <v>2.0</v>
      </c>
      <c r="H60" s="5">
        <v>0.0</v>
      </c>
      <c r="I60" s="5">
        <v>0.0</v>
      </c>
      <c r="J60" s="5" t="s">
        <v>47</v>
      </c>
      <c r="K60" s="5" t="s">
        <v>47</v>
      </c>
      <c r="L60" s="5" t="s">
        <v>47</v>
      </c>
      <c r="M60" s="5">
        <v>8.19</v>
      </c>
      <c r="N60" s="5">
        <v>0.92</v>
      </c>
      <c r="O60" s="5" t="s">
        <v>47</v>
      </c>
      <c r="P60" s="5">
        <v>2.91</v>
      </c>
      <c r="Q60" s="5" t="s">
        <v>47</v>
      </c>
      <c r="R60" s="5" t="s">
        <v>29</v>
      </c>
    </row>
    <row r="61" ht="15.75" customHeight="1">
      <c r="A61" s="3">
        <v>60.0</v>
      </c>
      <c r="B61" s="5" t="s">
        <v>85</v>
      </c>
      <c r="C61" s="5">
        <f>99.16+3.58</f>
        <v>102.74</v>
      </c>
      <c r="D61" s="5">
        <v>0.0</v>
      </c>
      <c r="E61" s="5">
        <v>0.0</v>
      </c>
      <c r="F61" s="5">
        <v>78.83</v>
      </c>
      <c r="G61" s="5">
        <v>2.0</v>
      </c>
      <c r="H61" s="5">
        <v>0.0</v>
      </c>
      <c r="I61" s="5">
        <v>0.0</v>
      </c>
      <c r="J61" s="5" t="s">
        <v>47</v>
      </c>
      <c r="K61" s="5" t="s">
        <v>47</v>
      </c>
      <c r="L61" s="5" t="s">
        <v>47</v>
      </c>
      <c r="M61" s="5">
        <v>8.22</v>
      </c>
      <c r="N61" s="5">
        <v>1.11</v>
      </c>
      <c r="O61" s="5" t="s">
        <v>47</v>
      </c>
      <c r="P61" s="5">
        <v>3.58</v>
      </c>
      <c r="Q61" s="5" t="s">
        <v>47</v>
      </c>
      <c r="R61" s="5" t="s">
        <v>20</v>
      </c>
    </row>
    <row r="62" ht="15.75" customHeight="1">
      <c r="A62" s="3">
        <v>61.0</v>
      </c>
      <c r="B62" s="4" t="s">
        <v>86</v>
      </c>
      <c r="C62" s="5">
        <v>104.4</v>
      </c>
      <c r="D62" s="5">
        <v>0.0</v>
      </c>
      <c r="E62" s="5">
        <v>0.0</v>
      </c>
      <c r="F62" s="5">
        <v>135.6</v>
      </c>
      <c r="G62" s="5">
        <v>1.0</v>
      </c>
      <c r="H62" s="5">
        <v>0.0</v>
      </c>
      <c r="I62" s="5">
        <v>0.0</v>
      </c>
      <c r="J62" s="5">
        <v>14.9</v>
      </c>
      <c r="K62" s="5">
        <v>9.3</v>
      </c>
      <c r="L62" s="6">
        <v>4816.0</v>
      </c>
      <c r="M62" s="5">
        <v>7.56</v>
      </c>
      <c r="N62" s="5">
        <v>0.0</v>
      </c>
      <c r="O62" s="5">
        <v>0.0</v>
      </c>
      <c r="P62" s="5">
        <v>0.0</v>
      </c>
      <c r="Q62" s="5">
        <v>0.0</v>
      </c>
      <c r="R62" s="5" t="s">
        <v>20</v>
      </c>
    </row>
    <row r="63" ht="15.75" customHeight="1">
      <c r="A63" s="3">
        <v>62.0</v>
      </c>
      <c r="B63" s="4" t="s">
        <v>87</v>
      </c>
      <c r="C63" s="5">
        <f>107.06</f>
        <v>107.06</v>
      </c>
      <c r="D63" s="5">
        <v>0.0</v>
      </c>
      <c r="E63" s="5">
        <v>0.0</v>
      </c>
      <c r="F63" s="10">
        <v>78.28</v>
      </c>
      <c r="G63" s="5">
        <v>2.0</v>
      </c>
      <c r="H63" s="5">
        <v>0.0</v>
      </c>
      <c r="I63" s="5">
        <v>0.0</v>
      </c>
      <c r="J63" s="5">
        <v>968.0</v>
      </c>
      <c r="K63" s="5">
        <v>848.0</v>
      </c>
      <c r="L63" s="6">
        <v>4708.0</v>
      </c>
      <c r="M63" s="5">
        <v>8.54</v>
      </c>
      <c r="N63" s="5">
        <v>0.66</v>
      </c>
      <c r="O63" s="5">
        <v>0.0</v>
      </c>
      <c r="P63" s="5">
        <v>0.0</v>
      </c>
      <c r="Q63" s="5">
        <v>0.0</v>
      </c>
      <c r="R63" s="5" t="s">
        <v>29</v>
      </c>
      <c r="S63" s="5" t="s">
        <v>88</v>
      </c>
    </row>
    <row r="64" ht="15.75" customHeight="1">
      <c r="A64" s="3">
        <v>63.0</v>
      </c>
      <c r="B64" s="5" t="s">
        <v>89</v>
      </c>
      <c r="C64" s="5">
        <v>107.45</v>
      </c>
      <c r="D64" s="5">
        <v>0.0</v>
      </c>
      <c r="E64" s="5">
        <v>0.0</v>
      </c>
      <c r="F64" s="5">
        <v>81.72</v>
      </c>
      <c r="G64" s="5">
        <v>2.0</v>
      </c>
      <c r="H64" s="5">
        <v>0.0</v>
      </c>
      <c r="I64" s="5">
        <v>0.0</v>
      </c>
      <c r="J64" s="5" t="s">
        <v>47</v>
      </c>
      <c r="K64" s="5" t="s">
        <v>47</v>
      </c>
      <c r="L64" s="5" t="s">
        <v>47</v>
      </c>
      <c r="M64" s="5">
        <v>8.86</v>
      </c>
      <c r="N64" s="5">
        <v>1.37</v>
      </c>
      <c r="O64" s="5" t="s">
        <v>47</v>
      </c>
      <c r="P64" s="5">
        <v>6.62</v>
      </c>
      <c r="Q64" s="5" t="s">
        <v>47</v>
      </c>
      <c r="R64" s="5" t="s">
        <v>20</v>
      </c>
    </row>
    <row r="65" ht="15.75" customHeight="1">
      <c r="A65" s="3">
        <v>64.0</v>
      </c>
      <c r="B65" s="4" t="s">
        <v>90</v>
      </c>
      <c r="C65" s="5">
        <f t="shared" ref="C65:C66" si="4">102.02+6.42</f>
        <v>108.44</v>
      </c>
      <c r="D65" s="5">
        <v>0.0</v>
      </c>
      <c r="E65" s="5">
        <v>0.0</v>
      </c>
      <c r="F65" s="5">
        <v>83.3</v>
      </c>
      <c r="G65" s="5">
        <v>2.0</v>
      </c>
      <c r="H65" s="5">
        <v>0.0</v>
      </c>
      <c r="I65" s="5">
        <v>0.0</v>
      </c>
      <c r="J65" s="5">
        <v>1075.0</v>
      </c>
      <c r="K65" s="5">
        <v>775.0</v>
      </c>
      <c r="L65" s="6">
        <v>3700.0</v>
      </c>
      <c r="M65" s="5">
        <v>7.8</v>
      </c>
      <c r="N65" s="5">
        <v>0.67</v>
      </c>
      <c r="O65" s="5">
        <v>0.0</v>
      </c>
      <c r="P65" s="5">
        <v>6.42</v>
      </c>
      <c r="Q65" s="5">
        <v>0.0</v>
      </c>
      <c r="R65" s="5" t="s">
        <v>20</v>
      </c>
    </row>
    <row r="66" ht="15.75" customHeight="1">
      <c r="A66" s="3">
        <v>65.0</v>
      </c>
      <c r="B66" s="4" t="s">
        <v>91</v>
      </c>
      <c r="C66" s="7">
        <f t="shared" si="4"/>
        <v>108.44</v>
      </c>
      <c r="D66" s="7">
        <v>0.0</v>
      </c>
      <c r="E66" s="7">
        <v>0.0</v>
      </c>
      <c r="F66" s="7">
        <f>107.02-3.6*6.5</f>
        <v>83.62</v>
      </c>
      <c r="G66" s="5">
        <v>2.0</v>
      </c>
      <c r="H66" s="5">
        <v>0.0</v>
      </c>
      <c r="I66" s="5">
        <v>0.0</v>
      </c>
      <c r="J66" s="5">
        <v>1077.0</v>
      </c>
      <c r="K66" s="5">
        <v>775.0</v>
      </c>
      <c r="L66" s="6">
        <v>4420.0</v>
      </c>
      <c r="M66" s="5">
        <v>7.8</v>
      </c>
      <c r="N66" s="5">
        <v>0.67</v>
      </c>
      <c r="O66" s="5">
        <v>0.0</v>
      </c>
      <c r="P66" s="5">
        <v>6.42</v>
      </c>
      <c r="Q66" s="5">
        <v>0.0</v>
      </c>
      <c r="R66" s="5" t="s">
        <v>29</v>
      </c>
      <c r="S66" s="5" t="s">
        <v>92</v>
      </c>
    </row>
    <row r="67" ht="15.75" customHeight="1">
      <c r="A67" s="3">
        <v>66.0</v>
      </c>
      <c r="B67" s="5" t="s">
        <v>93</v>
      </c>
      <c r="C67" s="5">
        <v>108.44</v>
      </c>
      <c r="D67" s="5">
        <v>0.0</v>
      </c>
      <c r="E67" s="5">
        <v>0.0</v>
      </c>
      <c r="F67" s="5">
        <v>86.45</v>
      </c>
      <c r="G67" s="5">
        <v>2.0</v>
      </c>
      <c r="H67" s="5">
        <v>0.0</v>
      </c>
      <c r="I67" s="5">
        <v>0.0</v>
      </c>
      <c r="J67" s="5" t="s">
        <v>47</v>
      </c>
      <c r="K67" s="5" t="s">
        <v>47</v>
      </c>
      <c r="L67" s="5" t="s">
        <v>47</v>
      </c>
      <c r="M67" s="5">
        <v>8.53</v>
      </c>
      <c r="N67" s="5">
        <v>1.33</v>
      </c>
      <c r="O67" s="5" t="s">
        <v>47</v>
      </c>
      <c r="P67" s="5">
        <v>7.82</v>
      </c>
      <c r="Q67" s="5" t="s">
        <v>47</v>
      </c>
      <c r="R67" s="5" t="s">
        <v>20</v>
      </c>
    </row>
    <row r="68" ht="15.75" customHeight="1">
      <c r="A68" s="3">
        <v>67.0</v>
      </c>
      <c r="B68" s="4" t="s">
        <v>94</v>
      </c>
      <c r="C68" s="5">
        <v>108.86</v>
      </c>
      <c r="D68" s="5">
        <v>0.0</v>
      </c>
      <c r="E68" s="5">
        <v>0.0</v>
      </c>
      <c r="F68" s="7">
        <f>116.54-8.9*3.6</f>
        <v>84.5</v>
      </c>
      <c r="G68" s="5">
        <v>2.0</v>
      </c>
      <c r="H68" s="5">
        <v>0.0</v>
      </c>
      <c r="I68" s="5">
        <v>0.0</v>
      </c>
      <c r="J68" s="5" t="s">
        <v>47</v>
      </c>
      <c r="K68" s="5" t="s">
        <v>47</v>
      </c>
      <c r="L68" s="5" t="s">
        <v>47</v>
      </c>
      <c r="M68" s="5">
        <v>8.61</v>
      </c>
      <c r="N68" s="5">
        <v>1.08</v>
      </c>
      <c r="O68" s="5" t="s">
        <v>47</v>
      </c>
      <c r="P68" s="5">
        <v>8.0</v>
      </c>
      <c r="Q68" s="5" t="s">
        <v>47</v>
      </c>
      <c r="R68" s="5" t="s">
        <v>29</v>
      </c>
    </row>
    <row r="69" ht="15.75" customHeight="1">
      <c r="A69" s="3">
        <v>68.0</v>
      </c>
      <c r="B69" s="4" t="s">
        <v>95</v>
      </c>
      <c r="C69" s="5">
        <v>109.26</v>
      </c>
      <c r="D69" s="5">
        <v>0.0</v>
      </c>
      <c r="E69" s="5">
        <v>0.0</v>
      </c>
      <c r="F69" s="5">
        <v>86.07</v>
      </c>
      <c r="G69" s="5">
        <v>2.0</v>
      </c>
      <c r="H69" s="5">
        <v>0.0</v>
      </c>
      <c r="I69" s="5">
        <v>0.0</v>
      </c>
      <c r="J69" s="5" t="s">
        <v>47</v>
      </c>
      <c r="K69" s="5" t="s">
        <v>47</v>
      </c>
      <c r="L69" s="5" t="s">
        <v>47</v>
      </c>
      <c r="M69" s="5">
        <v>8.53</v>
      </c>
      <c r="N69" s="5">
        <v>1.33</v>
      </c>
      <c r="O69" s="5" t="s">
        <v>47</v>
      </c>
      <c r="P69" s="5">
        <v>7.38</v>
      </c>
      <c r="Q69" s="5" t="s">
        <v>47</v>
      </c>
      <c r="R69" s="5" t="s">
        <v>20</v>
      </c>
    </row>
    <row r="70" ht="15.75" customHeight="1">
      <c r="A70" s="3">
        <v>69.0</v>
      </c>
      <c r="B70" s="4" t="s">
        <v>96</v>
      </c>
      <c r="C70" s="5">
        <v>109.26</v>
      </c>
      <c r="D70" s="5">
        <v>0.0</v>
      </c>
      <c r="E70" s="5">
        <v>0.0</v>
      </c>
      <c r="F70" s="5">
        <v>82.77</v>
      </c>
      <c r="G70" s="5">
        <v>2.0</v>
      </c>
      <c r="H70" s="5">
        <v>0.0</v>
      </c>
      <c r="I70" s="5">
        <v>0.0</v>
      </c>
      <c r="J70" s="5" t="s">
        <v>47</v>
      </c>
      <c r="K70" s="5" t="s">
        <v>47</v>
      </c>
      <c r="L70" s="5" t="s">
        <v>47</v>
      </c>
      <c r="M70" s="5">
        <v>8.16</v>
      </c>
      <c r="N70" s="5">
        <v>1.2</v>
      </c>
      <c r="O70" s="5" t="s">
        <v>47</v>
      </c>
      <c r="P70" s="5">
        <v>0.0</v>
      </c>
      <c r="Q70" s="5" t="s">
        <v>47</v>
      </c>
      <c r="R70" s="5" t="s">
        <v>20</v>
      </c>
    </row>
    <row r="71" ht="15.75" customHeight="1">
      <c r="A71" s="3">
        <v>70.0</v>
      </c>
      <c r="B71" s="4" t="s">
        <v>97</v>
      </c>
      <c r="C71" s="5">
        <v>109.64</v>
      </c>
      <c r="D71" s="5">
        <v>0.0</v>
      </c>
      <c r="E71" s="5">
        <v>0.0</v>
      </c>
      <c r="F71" s="5">
        <v>86.07</v>
      </c>
      <c r="G71" s="5">
        <v>2.0</v>
      </c>
      <c r="H71" s="5">
        <v>0.0</v>
      </c>
      <c r="I71" s="5">
        <v>0.0</v>
      </c>
      <c r="J71" s="5" t="s">
        <v>47</v>
      </c>
      <c r="K71" s="5" t="s">
        <v>47</v>
      </c>
      <c r="L71" s="5" t="s">
        <v>47</v>
      </c>
      <c r="M71" s="5">
        <v>8.53</v>
      </c>
      <c r="N71" s="5">
        <v>1.33</v>
      </c>
      <c r="O71" s="5" t="s">
        <v>47</v>
      </c>
      <c r="P71" s="5">
        <v>7.38</v>
      </c>
      <c r="Q71" s="5" t="s">
        <v>47</v>
      </c>
      <c r="R71" s="5" t="s">
        <v>20</v>
      </c>
    </row>
    <row r="72" ht="15.75" customHeight="1">
      <c r="A72" s="3">
        <v>71.0</v>
      </c>
      <c r="B72" s="4" t="s">
        <v>98</v>
      </c>
      <c r="C72" s="7">
        <f>83.02+27.63</f>
        <v>110.65</v>
      </c>
      <c r="D72" s="7">
        <v>0.0</v>
      </c>
      <c r="E72" s="7">
        <v>0.0</v>
      </c>
      <c r="F72" s="7">
        <f>132.31-3.5*8</f>
        <v>104.31</v>
      </c>
      <c r="G72" s="5">
        <v>2.0</v>
      </c>
      <c r="H72" s="5">
        <v>0.0</v>
      </c>
      <c r="I72" s="5">
        <v>0.0</v>
      </c>
      <c r="J72" s="5">
        <v>1425.0</v>
      </c>
      <c r="K72" s="5">
        <v>925.0</v>
      </c>
      <c r="L72" s="5">
        <v>4700.0</v>
      </c>
      <c r="M72" s="5">
        <v>6.51</v>
      </c>
      <c r="N72" s="5">
        <v>0.0</v>
      </c>
      <c r="O72" s="5">
        <v>0.0</v>
      </c>
      <c r="P72" s="5">
        <v>5.13</v>
      </c>
      <c r="Q72" s="5">
        <v>0.0</v>
      </c>
      <c r="R72" s="5" t="s">
        <v>29</v>
      </c>
    </row>
    <row r="73" ht="15.75" customHeight="1">
      <c r="A73" s="3">
        <v>72.0</v>
      </c>
      <c r="B73" s="4" t="s">
        <v>99</v>
      </c>
      <c r="C73" s="5">
        <v>111.07000000000001</v>
      </c>
      <c r="D73" s="5">
        <v>0.0</v>
      </c>
      <c r="E73" s="5">
        <v>0.0</v>
      </c>
      <c r="F73" s="10">
        <v>104.135</v>
      </c>
      <c r="G73" s="5">
        <v>2.0</v>
      </c>
      <c r="H73" s="5">
        <v>0.0</v>
      </c>
      <c r="I73" s="5">
        <v>0.0</v>
      </c>
      <c r="J73" s="5">
        <v>1075.0</v>
      </c>
      <c r="K73" s="5">
        <v>925.0</v>
      </c>
      <c r="L73" s="6">
        <v>4000.0</v>
      </c>
      <c r="M73" s="5">
        <v>6.51</v>
      </c>
      <c r="N73" s="5">
        <v>0.0</v>
      </c>
      <c r="O73" s="5">
        <v>0.0</v>
      </c>
      <c r="P73" s="5">
        <v>5.21</v>
      </c>
      <c r="Q73" s="5">
        <v>0.0</v>
      </c>
      <c r="R73" s="5" t="s">
        <v>29</v>
      </c>
    </row>
    <row r="74" ht="15.75" customHeight="1">
      <c r="A74" s="3">
        <v>73.0</v>
      </c>
      <c r="B74" s="5" t="s">
        <v>100</v>
      </c>
      <c r="C74" s="5">
        <v>111.38</v>
      </c>
      <c r="D74" s="5">
        <v>0.0</v>
      </c>
      <c r="E74" s="5">
        <v>0.0</v>
      </c>
      <c r="F74" s="5">
        <v>89.26</v>
      </c>
      <c r="G74" s="5">
        <v>2.0</v>
      </c>
      <c r="H74" s="5">
        <v>0.0</v>
      </c>
      <c r="I74" s="5">
        <v>0.0</v>
      </c>
      <c r="J74" s="5" t="s">
        <v>47</v>
      </c>
      <c r="K74" s="5" t="s">
        <v>47</v>
      </c>
      <c r="L74" s="5" t="s">
        <v>47</v>
      </c>
      <c r="M74" s="5">
        <v>8.58</v>
      </c>
      <c r="N74" s="5">
        <v>1.3</v>
      </c>
      <c r="O74" s="5" t="s">
        <v>47</v>
      </c>
      <c r="P74" s="5">
        <v>7.24</v>
      </c>
      <c r="Q74" s="5" t="s">
        <v>47</v>
      </c>
      <c r="R74" s="5" t="s">
        <v>20</v>
      </c>
    </row>
    <row r="75" ht="15.75" customHeight="1">
      <c r="A75" s="3">
        <v>74.0</v>
      </c>
      <c r="B75" s="4" t="s">
        <v>101</v>
      </c>
      <c r="C75" s="5">
        <v>112.64999999999999</v>
      </c>
      <c r="D75" s="5">
        <v>0.0</v>
      </c>
      <c r="E75" s="5">
        <v>0.0</v>
      </c>
      <c r="F75" s="10">
        <v>98.6672</v>
      </c>
      <c r="G75" s="5">
        <v>2.0</v>
      </c>
      <c r="H75" s="5">
        <v>0.0</v>
      </c>
      <c r="I75" s="5">
        <v>0.0</v>
      </c>
      <c r="J75" s="5">
        <v>1073.0</v>
      </c>
      <c r="K75" s="5">
        <v>924.0</v>
      </c>
      <c r="L75" s="5">
        <v>4716.0</v>
      </c>
      <c r="M75" s="5">
        <v>7.19</v>
      </c>
      <c r="N75" s="5">
        <v>0.87</v>
      </c>
      <c r="O75" s="5">
        <v>38.17</v>
      </c>
      <c r="P75" s="5">
        <v>6.09</v>
      </c>
      <c r="Q75" s="5">
        <v>0.0</v>
      </c>
      <c r="R75" s="5" t="s">
        <v>29</v>
      </c>
    </row>
    <row r="76" ht="15.75" customHeight="1">
      <c r="A76" s="3">
        <v>75.0</v>
      </c>
      <c r="B76" s="4" t="s">
        <v>102</v>
      </c>
      <c r="C76" s="7">
        <v>113.2</v>
      </c>
      <c r="D76" s="5">
        <v>0.0</v>
      </c>
      <c r="E76" s="5">
        <v>0.0</v>
      </c>
      <c r="F76" s="7">
        <v>90.0</v>
      </c>
      <c r="G76" s="5">
        <v>2.0</v>
      </c>
      <c r="H76" s="5">
        <v>0.0</v>
      </c>
      <c r="I76" s="5">
        <v>0.0</v>
      </c>
      <c r="J76" s="5" t="s">
        <v>47</v>
      </c>
      <c r="K76" s="5" t="s">
        <v>47</v>
      </c>
      <c r="L76" s="5" t="s">
        <v>47</v>
      </c>
      <c r="M76" s="7">
        <v>8.37</v>
      </c>
      <c r="N76" s="7">
        <v>1.27</v>
      </c>
      <c r="O76" s="5" t="s">
        <v>47</v>
      </c>
      <c r="P76" s="5">
        <v>5.19</v>
      </c>
      <c r="Q76" s="5" t="s">
        <v>47</v>
      </c>
      <c r="R76" s="5" t="s">
        <v>20</v>
      </c>
    </row>
    <row r="77" ht="15.75" customHeight="1">
      <c r="A77" s="3">
        <v>76.0</v>
      </c>
      <c r="B77" s="4" t="s">
        <v>103</v>
      </c>
      <c r="C77" s="5">
        <v>113.26</v>
      </c>
      <c r="D77" s="5">
        <v>0.0</v>
      </c>
      <c r="E77" s="5">
        <v>0.0</v>
      </c>
      <c r="F77" s="5">
        <v>83.6</v>
      </c>
      <c r="G77" s="5">
        <v>2.0</v>
      </c>
      <c r="H77" s="5">
        <v>0.0</v>
      </c>
      <c r="I77" s="5">
        <v>0.0</v>
      </c>
      <c r="J77" s="5">
        <v>1064.0</v>
      </c>
      <c r="K77" s="5">
        <v>784.0</v>
      </c>
      <c r="L77" s="6">
        <v>3696.0</v>
      </c>
      <c r="M77" s="5">
        <v>8.48</v>
      </c>
      <c r="N77" s="5">
        <v>1.0</v>
      </c>
      <c r="O77" s="5">
        <v>0.0</v>
      </c>
      <c r="P77" s="5">
        <v>0.0</v>
      </c>
      <c r="Q77" s="5">
        <v>0.0</v>
      </c>
      <c r="R77" s="5" t="s">
        <v>20</v>
      </c>
    </row>
    <row r="78" ht="15.75" customHeight="1">
      <c r="A78" s="3">
        <v>77.0</v>
      </c>
      <c r="B78" s="4" t="s">
        <v>104</v>
      </c>
      <c r="C78" s="7">
        <v>113.38</v>
      </c>
      <c r="D78" s="7">
        <v>0.0</v>
      </c>
      <c r="E78" s="7">
        <v>0.0</v>
      </c>
      <c r="F78" s="7">
        <f>115.89-7.75*3.6</f>
        <v>87.99</v>
      </c>
      <c r="G78" s="5">
        <v>2.0</v>
      </c>
      <c r="H78" s="5">
        <v>0.0</v>
      </c>
      <c r="I78" s="5">
        <v>0.0</v>
      </c>
      <c r="J78" s="5">
        <v>1135.0</v>
      </c>
      <c r="K78" s="5">
        <v>775.0</v>
      </c>
      <c r="L78" s="6">
        <v>4570.0</v>
      </c>
      <c r="M78" s="5">
        <v>7.77</v>
      </c>
      <c r="N78" s="5">
        <v>0.68</v>
      </c>
      <c r="O78" s="5">
        <v>0.0</v>
      </c>
      <c r="P78" s="5">
        <v>5.11</v>
      </c>
      <c r="Q78" s="5">
        <v>0.0</v>
      </c>
      <c r="R78" s="5" t="s">
        <v>29</v>
      </c>
    </row>
    <row r="79" ht="15.75" customHeight="1">
      <c r="A79" s="3">
        <v>78.0</v>
      </c>
      <c r="B79" s="4" t="s">
        <v>105</v>
      </c>
      <c r="C79" s="5">
        <v>114.68</v>
      </c>
      <c r="D79" s="5">
        <v>0.0</v>
      </c>
      <c r="E79" s="5">
        <v>0.0</v>
      </c>
      <c r="F79" s="5">
        <v>89.63</v>
      </c>
      <c r="G79" s="5">
        <v>2.0</v>
      </c>
      <c r="H79" s="5">
        <v>0.0</v>
      </c>
      <c r="I79" s="5">
        <v>0.0</v>
      </c>
      <c r="J79" s="5" t="s">
        <v>47</v>
      </c>
      <c r="K79" s="5" t="s">
        <v>47</v>
      </c>
      <c r="L79" s="5" t="s">
        <v>47</v>
      </c>
      <c r="M79" s="5">
        <v>8.37</v>
      </c>
      <c r="N79" s="5">
        <v>1.27</v>
      </c>
      <c r="O79" s="5" t="s">
        <v>47</v>
      </c>
      <c r="P79" s="5">
        <v>4.04</v>
      </c>
      <c r="Q79" s="5" t="s">
        <v>47</v>
      </c>
      <c r="R79" s="5" t="s">
        <v>20</v>
      </c>
    </row>
    <row r="80" ht="15.75" customHeight="1">
      <c r="A80" s="3">
        <v>79.0</v>
      </c>
      <c r="B80" s="4" t="s">
        <v>106</v>
      </c>
      <c r="C80" s="5">
        <f>131.6-11.86-4.84</f>
        <v>114.9</v>
      </c>
      <c r="D80" s="5">
        <v>0.0</v>
      </c>
      <c r="E80" s="5">
        <v>0.0</v>
      </c>
      <c r="F80" s="7">
        <f>117.03-3.6*8.52</f>
        <v>86.358</v>
      </c>
      <c r="G80" s="5">
        <v>2.0</v>
      </c>
      <c r="H80" s="5">
        <v>0.0</v>
      </c>
      <c r="I80" s="5">
        <v>0.0</v>
      </c>
      <c r="J80" s="5" t="s">
        <v>47</v>
      </c>
      <c r="K80" s="5" t="s">
        <v>47</v>
      </c>
      <c r="L80" s="5" t="s">
        <v>47</v>
      </c>
      <c r="M80" s="5">
        <v>8.58</v>
      </c>
      <c r="N80" s="5">
        <v>1.1</v>
      </c>
      <c r="O80" s="5" t="s">
        <v>47</v>
      </c>
      <c r="P80" s="5">
        <v>5.78</v>
      </c>
      <c r="Q80" s="5" t="s">
        <v>47</v>
      </c>
      <c r="R80" s="5" t="s">
        <v>29</v>
      </c>
    </row>
    <row r="81" ht="15.75" customHeight="1">
      <c r="A81" s="3">
        <v>80.0</v>
      </c>
      <c r="B81" s="4" t="s">
        <v>107</v>
      </c>
      <c r="C81" s="5">
        <f t="shared" ref="C81:C82" si="5">115.05</f>
        <v>115.05</v>
      </c>
      <c r="D81" s="5">
        <v>0.0</v>
      </c>
      <c r="E81" s="5">
        <v>0.0</v>
      </c>
      <c r="F81" s="7">
        <f>124.53-9*4.1</f>
        <v>87.63</v>
      </c>
      <c r="G81" s="5">
        <v>2.0</v>
      </c>
      <c r="H81" s="5">
        <v>0.0</v>
      </c>
      <c r="I81" s="5">
        <v>0.0</v>
      </c>
      <c r="J81" s="5" t="s">
        <v>47</v>
      </c>
      <c r="K81" s="5" t="s">
        <v>47</v>
      </c>
      <c r="L81" s="5" t="s">
        <v>47</v>
      </c>
      <c r="M81" s="5">
        <v>8.37</v>
      </c>
      <c r="N81" s="5">
        <v>1.27</v>
      </c>
      <c r="O81" s="5" t="s">
        <v>47</v>
      </c>
      <c r="P81" s="5">
        <v>7.23</v>
      </c>
      <c r="Q81" s="5" t="s">
        <v>47</v>
      </c>
      <c r="R81" s="5" t="s">
        <v>29</v>
      </c>
    </row>
    <row r="82" ht="15.75" customHeight="1">
      <c r="A82" s="3">
        <v>81.0</v>
      </c>
      <c r="B82" s="4" t="s">
        <v>108</v>
      </c>
      <c r="C82" s="5">
        <f t="shared" si="5"/>
        <v>115.05</v>
      </c>
      <c r="D82" s="5">
        <v>0.0</v>
      </c>
      <c r="E82" s="5">
        <v>0.0</v>
      </c>
      <c r="F82" s="10">
        <f>124.53-4.1*9</f>
        <v>87.63</v>
      </c>
      <c r="G82" s="5">
        <v>2.0</v>
      </c>
      <c r="H82" s="5">
        <v>0.0</v>
      </c>
      <c r="I82" s="5">
        <v>0.0</v>
      </c>
      <c r="J82" s="5" t="s">
        <v>47</v>
      </c>
      <c r="K82" s="5" t="s">
        <v>47</v>
      </c>
      <c r="L82" s="5" t="s">
        <v>47</v>
      </c>
      <c r="M82" s="5">
        <v>8.37</v>
      </c>
      <c r="N82" s="5">
        <v>1.27</v>
      </c>
      <c r="O82" s="5" t="s">
        <v>47</v>
      </c>
      <c r="P82" s="5">
        <v>7.23</v>
      </c>
      <c r="Q82" s="5" t="s">
        <v>47</v>
      </c>
      <c r="R82" s="5" t="s">
        <v>29</v>
      </c>
    </row>
    <row r="83" ht="15.75" customHeight="1">
      <c r="A83" s="3">
        <v>82.0</v>
      </c>
      <c r="B83" s="4" t="s">
        <v>109</v>
      </c>
      <c r="C83" s="5">
        <f>108.85+6.92</f>
        <v>115.77</v>
      </c>
      <c r="D83" s="5">
        <v>0.0</v>
      </c>
      <c r="E83" s="5">
        <v>0.0</v>
      </c>
      <c r="F83" s="5">
        <v>82.46</v>
      </c>
      <c r="G83" s="5">
        <v>2.0</v>
      </c>
      <c r="H83" s="5">
        <v>0.0</v>
      </c>
      <c r="I83" s="5">
        <v>0.0</v>
      </c>
      <c r="J83" s="5">
        <v>1124.0</v>
      </c>
      <c r="K83" s="5">
        <v>804.0</v>
      </c>
      <c r="L83" s="6">
        <v>3856.0</v>
      </c>
      <c r="M83" s="5">
        <v>8.65</v>
      </c>
      <c r="N83" s="5">
        <v>1.0</v>
      </c>
      <c r="O83" s="5">
        <v>0.0</v>
      </c>
      <c r="P83" s="5">
        <v>6.92</v>
      </c>
      <c r="Q83" s="5">
        <v>0.0</v>
      </c>
      <c r="R83" s="5" t="s">
        <v>20</v>
      </c>
    </row>
    <row r="84" ht="15.75" customHeight="1">
      <c r="A84" s="3">
        <v>83.0</v>
      </c>
      <c r="B84" s="4" t="s">
        <v>110</v>
      </c>
      <c r="C84" s="5">
        <v>115.91</v>
      </c>
      <c r="D84" s="5">
        <v>0.0</v>
      </c>
      <c r="E84" s="5">
        <v>0.0</v>
      </c>
      <c r="F84" s="10">
        <v>102.052</v>
      </c>
      <c r="G84" s="5">
        <v>2.0</v>
      </c>
      <c r="H84" s="5">
        <v>0.0</v>
      </c>
      <c r="I84" s="5">
        <v>0.0</v>
      </c>
      <c r="J84" s="5">
        <v>1065.0</v>
      </c>
      <c r="K84" s="5">
        <v>915.0</v>
      </c>
      <c r="L84" s="6">
        <v>4820.0</v>
      </c>
      <c r="M84" s="5">
        <v>6.51</v>
      </c>
      <c r="N84" s="5">
        <v>0.0</v>
      </c>
      <c r="O84" s="5">
        <v>0.0</v>
      </c>
      <c r="P84" s="5">
        <v>0.0</v>
      </c>
      <c r="Q84" s="5">
        <v>0.0</v>
      </c>
      <c r="R84" s="5" t="s">
        <v>29</v>
      </c>
    </row>
    <row r="85" ht="15.75" customHeight="1">
      <c r="A85" s="3">
        <v>84.0</v>
      </c>
      <c r="B85" s="4" t="s">
        <v>111</v>
      </c>
      <c r="C85" s="5">
        <f t="shared" ref="C85:C87" si="6">108.44+7.82</f>
        <v>116.26</v>
      </c>
      <c r="D85" s="5">
        <v>0.0</v>
      </c>
      <c r="E85" s="5">
        <v>0.0</v>
      </c>
      <c r="F85" s="5">
        <f>113.16-7.4*3.59</f>
        <v>86.594</v>
      </c>
      <c r="G85" s="5">
        <v>2.0</v>
      </c>
      <c r="H85" s="5">
        <v>0.0</v>
      </c>
      <c r="I85" s="5">
        <v>0.0</v>
      </c>
      <c r="J85" s="5" t="s">
        <v>47</v>
      </c>
      <c r="K85" s="5" t="s">
        <v>47</v>
      </c>
      <c r="L85" s="5" t="s">
        <v>47</v>
      </c>
      <c r="M85" s="5">
        <v>8.53</v>
      </c>
      <c r="N85" s="5">
        <v>1.33</v>
      </c>
      <c r="O85" s="5" t="s">
        <v>47</v>
      </c>
      <c r="P85" s="5">
        <v>7.82</v>
      </c>
      <c r="Q85" s="5" t="s">
        <v>47</v>
      </c>
      <c r="R85" s="5" t="s">
        <v>29</v>
      </c>
    </row>
    <row r="86" ht="15.75" customHeight="1">
      <c r="A86" s="3">
        <v>85.0</v>
      </c>
      <c r="B86" s="4" t="s">
        <v>112</v>
      </c>
      <c r="C86" s="5">
        <f t="shared" si="6"/>
        <v>116.26</v>
      </c>
      <c r="D86" s="5">
        <v>0.0</v>
      </c>
      <c r="E86" s="5">
        <v>0.0</v>
      </c>
      <c r="F86" s="7">
        <f>113.16-3.59*7.4</f>
        <v>86.594</v>
      </c>
      <c r="G86" s="5">
        <v>2.0</v>
      </c>
      <c r="H86" s="5">
        <v>0.0</v>
      </c>
      <c r="I86" s="5">
        <v>0.0</v>
      </c>
      <c r="J86" s="5" t="s">
        <v>47</v>
      </c>
      <c r="K86" s="5" t="s">
        <v>47</v>
      </c>
      <c r="L86" s="5" t="s">
        <v>47</v>
      </c>
      <c r="M86" s="5">
        <v>8.53</v>
      </c>
      <c r="N86" s="5">
        <v>1.33</v>
      </c>
      <c r="O86" s="5" t="s">
        <v>47</v>
      </c>
      <c r="P86" s="5">
        <v>7.82</v>
      </c>
      <c r="Q86" s="5" t="s">
        <v>47</v>
      </c>
      <c r="R86" s="5" t="s">
        <v>29</v>
      </c>
    </row>
    <row r="87" ht="15.75" customHeight="1">
      <c r="A87" s="3">
        <v>86.0</v>
      </c>
      <c r="B87" s="4" t="s">
        <v>113</v>
      </c>
      <c r="C87" s="5">
        <f t="shared" si="6"/>
        <v>116.26</v>
      </c>
      <c r="D87" s="5">
        <v>0.0</v>
      </c>
      <c r="E87" s="5">
        <v>0.0</v>
      </c>
      <c r="F87" s="5">
        <v>85.9119</v>
      </c>
      <c r="G87" s="5">
        <v>2.0</v>
      </c>
      <c r="H87" s="5">
        <v>0.0</v>
      </c>
      <c r="I87" s="5">
        <v>0.0</v>
      </c>
      <c r="J87" s="5" t="s">
        <v>47</v>
      </c>
      <c r="K87" s="5" t="s">
        <v>47</v>
      </c>
      <c r="L87" s="5" t="s">
        <v>47</v>
      </c>
      <c r="M87" s="5">
        <v>8.53</v>
      </c>
      <c r="N87" s="5">
        <v>1.33</v>
      </c>
      <c r="O87" s="5" t="s">
        <v>47</v>
      </c>
      <c r="P87" s="5">
        <v>7.82</v>
      </c>
      <c r="Q87" s="5" t="s">
        <v>47</v>
      </c>
      <c r="R87" s="5" t="s">
        <v>29</v>
      </c>
    </row>
    <row r="88" ht="15.75" customHeight="1">
      <c r="A88" s="3">
        <v>87.0</v>
      </c>
      <c r="B88" s="4" t="s">
        <v>114</v>
      </c>
      <c r="C88" s="5">
        <v>117.16</v>
      </c>
      <c r="D88" s="5">
        <v>0.0</v>
      </c>
      <c r="E88" s="5">
        <v>0.0</v>
      </c>
      <c r="F88" s="5">
        <v>95.37</v>
      </c>
      <c r="G88" s="5">
        <v>2.0</v>
      </c>
      <c r="H88" s="5">
        <v>0.0</v>
      </c>
      <c r="I88" s="5">
        <v>0.0</v>
      </c>
      <c r="J88" s="5" t="s">
        <v>47</v>
      </c>
      <c r="K88" s="5" t="s">
        <v>47</v>
      </c>
      <c r="L88" s="5" t="s">
        <v>47</v>
      </c>
      <c r="M88" s="5">
        <v>8.27</v>
      </c>
      <c r="N88" s="5">
        <v>1.24</v>
      </c>
      <c r="O88" s="5" t="s">
        <v>47</v>
      </c>
      <c r="P88" s="5">
        <v>5.05</v>
      </c>
      <c r="Q88" s="5" t="s">
        <v>47</v>
      </c>
      <c r="R88" s="5" t="s">
        <v>20</v>
      </c>
    </row>
    <row r="89" ht="15.75" customHeight="1">
      <c r="A89" s="3">
        <v>88.0</v>
      </c>
      <c r="B89" s="4" t="s">
        <v>115</v>
      </c>
      <c r="C89" s="5">
        <f>110.98+7.15</f>
        <v>118.13</v>
      </c>
      <c r="D89" s="5">
        <v>0.0</v>
      </c>
      <c r="E89" s="5">
        <v>0.0</v>
      </c>
      <c r="F89" s="10">
        <f>114.62-3.65*7.4</f>
        <v>87.61</v>
      </c>
      <c r="G89" s="5">
        <v>2.0</v>
      </c>
      <c r="H89" s="5">
        <v>0.0</v>
      </c>
      <c r="I89" s="5">
        <v>0.0</v>
      </c>
      <c r="J89" s="5" t="s">
        <v>47</v>
      </c>
      <c r="K89" s="5" t="s">
        <v>47</v>
      </c>
      <c r="L89" s="5" t="s">
        <v>47</v>
      </c>
      <c r="M89" s="5">
        <v>8.69</v>
      </c>
      <c r="N89" s="5">
        <v>1.47</v>
      </c>
      <c r="O89" s="5" t="s">
        <v>47</v>
      </c>
      <c r="P89" s="5">
        <v>7.15</v>
      </c>
      <c r="Q89" s="5" t="s">
        <v>47</v>
      </c>
      <c r="R89" s="5" t="s">
        <v>29</v>
      </c>
    </row>
    <row r="90" ht="15.75" customHeight="1">
      <c r="A90" s="3">
        <v>89.0</v>
      </c>
      <c r="B90" s="4" t="s">
        <v>116</v>
      </c>
      <c r="C90" s="5">
        <v>118.53</v>
      </c>
      <c r="D90" s="5">
        <v>0.0</v>
      </c>
      <c r="E90" s="5">
        <v>0.0</v>
      </c>
      <c r="F90" s="5">
        <v>101.37</v>
      </c>
      <c r="G90" s="5">
        <v>2.0</v>
      </c>
      <c r="H90" s="5">
        <v>0.0</v>
      </c>
      <c r="I90" s="5">
        <v>0.0</v>
      </c>
      <c r="J90" s="5">
        <v>1089.0</v>
      </c>
      <c r="K90" s="5">
        <v>929.0</v>
      </c>
      <c r="L90" s="6">
        <v>4036.0</v>
      </c>
      <c r="M90" s="5">
        <v>7.15</v>
      </c>
      <c r="N90" s="5">
        <v>0.17</v>
      </c>
      <c r="O90" s="5">
        <v>40.59</v>
      </c>
      <c r="P90" s="5">
        <v>0.0</v>
      </c>
      <c r="Q90" s="5">
        <v>0.0</v>
      </c>
      <c r="R90" s="5" t="s">
        <v>20</v>
      </c>
      <c r="S90" s="5" t="s">
        <v>117</v>
      </c>
    </row>
    <row r="91" ht="15.75" customHeight="1">
      <c r="A91" s="3">
        <v>90.0</v>
      </c>
      <c r="B91" s="4" t="s">
        <v>118</v>
      </c>
      <c r="C91" s="5">
        <v>118.69</v>
      </c>
      <c r="D91" s="5">
        <v>0.0</v>
      </c>
      <c r="E91" s="5">
        <v>0.0</v>
      </c>
      <c r="F91" s="10">
        <v>95.29</v>
      </c>
      <c r="G91" s="5">
        <v>2.0</v>
      </c>
      <c r="H91" s="5">
        <v>0.0</v>
      </c>
      <c r="I91" s="5">
        <v>0.0</v>
      </c>
      <c r="J91" s="5" t="s">
        <v>47</v>
      </c>
      <c r="K91" s="5" t="s">
        <v>47</v>
      </c>
      <c r="L91" s="5" t="s">
        <v>47</v>
      </c>
      <c r="M91" s="5">
        <v>8.13</v>
      </c>
      <c r="N91" s="5">
        <v>0.82</v>
      </c>
      <c r="O91" s="5" t="s">
        <v>47</v>
      </c>
      <c r="P91" s="5">
        <v>4.58</v>
      </c>
      <c r="Q91" s="5" t="s">
        <v>47</v>
      </c>
      <c r="R91" s="5" t="s">
        <v>20</v>
      </c>
    </row>
    <row r="92" ht="15.75" customHeight="1">
      <c r="A92" s="3">
        <v>91.0</v>
      </c>
      <c r="B92" s="4" t="s">
        <v>119</v>
      </c>
      <c r="C92" s="7">
        <f>78.21+40.68</f>
        <v>118.89</v>
      </c>
      <c r="D92" s="7">
        <v>0.0</v>
      </c>
      <c r="E92" s="7">
        <v>0.0</v>
      </c>
      <c r="F92" s="7">
        <f>124.14-3.3*6.9</f>
        <v>101.37</v>
      </c>
      <c r="G92" s="5">
        <v>2.0</v>
      </c>
      <c r="H92" s="5">
        <v>0.0</v>
      </c>
      <c r="I92" s="5">
        <v>0.0</v>
      </c>
      <c r="J92" s="5">
        <v>1089.0</v>
      </c>
      <c r="K92" s="5">
        <v>929.0</v>
      </c>
      <c r="L92" s="6">
        <v>4696.0</v>
      </c>
      <c r="M92" s="5">
        <v>7.15</v>
      </c>
      <c r="N92" s="5">
        <v>0.17</v>
      </c>
      <c r="O92" s="5">
        <v>0.0</v>
      </c>
      <c r="P92" s="5">
        <v>0.0</v>
      </c>
      <c r="Q92" s="5">
        <v>0.0</v>
      </c>
      <c r="R92" s="5" t="s">
        <v>29</v>
      </c>
    </row>
    <row r="93" ht="15.75" customHeight="1">
      <c r="A93" s="3">
        <v>92.0</v>
      </c>
      <c r="B93" s="5" t="s">
        <v>120</v>
      </c>
      <c r="C93" s="5">
        <v>119.89</v>
      </c>
      <c r="D93" s="5">
        <v>0.0</v>
      </c>
      <c r="E93" s="5">
        <v>0.0</v>
      </c>
      <c r="F93" s="5">
        <v>98.06</v>
      </c>
      <c r="G93" s="5">
        <v>2.0</v>
      </c>
      <c r="H93" s="5">
        <v>0.0</v>
      </c>
      <c r="I93" s="5">
        <v>0.0</v>
      </c>
      <c r="J93" s="5" t="s">
        <v>47</v>
      </c>
      <c r="K93" s="5" t="s">
        <v>47</v>
      </c>
      <c r="L93" s="5" t="s">
        <v>47</v>
      </c>
      <c r="M93" s="5">
        <v>8.51</v>
      </c>
      <c r="N93" s="5">
        <v>1.2</v>
      </c>
      <c r="O93" s="5" t="s">
        <v>47</v>
      </c>
      <c r="P93" s="5">
        <v>6.69</v>
      </c>
      <c r="Q93" s="5" t="s">
        <v>47</v>
      </c>
      <c r="R93" s="5" t="s">
        <v>20</v>
      </c>
    </row>
    <row r="94" ht="15.75" customHeight="1">
      <c r="A94" s="3">
        <v>93.0</v>
      </c>
      <c r="B94" s="4" t="s">
        <v>121</v>
      </c>
      <c r="C94" s="5">
        <v>119.98</v>
      </c>
      <c r="D94" s="5">
        <v>0.0</v>
      </c>
      <c r="E94" s="5">
        <v>0.0</v>
      </c>
      <c r="F94" s="5">
        <v>150.17</v>
      </c>
      <c r="G94" s="5">
        <v>1.0</v>
      </c>
      <c r="H94" s="5">
        <v>0.0</v>
      </c>
      <c r="I94" s="5">
        <v>0.0</v>
      </c>
      <c r="J94" s="5">
        <v>1560.0</v>
      </c>
      <c r="K94" s="5">
        <v>1070.0</v>
      </c>
      <c r="L94" s="6">
        <v>5260.0</v>
      </c>
      <c r="M94" s="5">
        <v>6.64</v>
      </c>
      <c r="N94" s="5">
        <v>0.0</v>
      </c>
      <c r="O94" s="5">
        <v>0.0</v>
      </c>
      <c r="P94" s="5">
        <v>0.0</v>
      </c>
      <c r="Q94" s="5">
        <v>0.0</v>
      </c>
      <c r="R94" s="5" t="s">
        <v>20</v>
      </c>
    </row>
    <row r="95" ht="15.75" customHeight="1">
      <c r="A95" s="3">
        <v>94.0</v>
      </c>
      <c r="B95" s="5" t="s">
        <v>122</v>
      </c>
      <c r="C95" s="5">
        <f>112.79+7.48</f>
        <v>120.27</v>
      </c>
      <c r="D95" s="5">
        <v>0.0</v>
      </c>
      <c r="E95" s="5">
        <v>0.0</v>
      </c>
      <c r="F95" s="5">
        <v>91.89</v>
      </c>
      <c r="G95" s="5">
        <v>2.0</v>
      </c>
      <c r="H95" s="5">
        <v>0.0</v>
      </c>
      <c r="I95" s="5">
        <v>0.0</v>
      </c>
      <c r="J95" s="5" t="s">
        <v>47</v>
      </c>
      <c r="K95" s="5" t="s">
        <v>47</v>
      </c>
      <c r="L95" s="5" t="s">
        <v>47</v>
      </c>
      <c r="M95" s="5">
        <v>8.32</v>
      </c>
      <c r="N95" s="5">
        <v>1.07</v>
      </c>
      <c r="O95" s="5" t="s">
        <v>47</v>
      </c>
      <c r="P95" s="5">
        <v>7.48</v>
      </c>
      <c r="Q95" s="5" t="s">
        <v>47</v>
      </c>
      <c r="R95" s="5" t="s">
        <v>20</v>
      </c>
    </row>
    <row r="96" ht="15.75" customHeight="1">
      <c r="A96" s="3">
        <v>95.0</v>
      </c>
      <c r="B96" s="4" t="s">
        <v>123</v>
      </c>
      <c r="C96" s="5">
        <v>120.43</v>
      </c>
      <c r="D96" s="5">
        <v>0.0</v>
      </c>
      <c r="E96" s="5">
        <v>0.0</v>
      </c>
      <c r="F96" s="5">
        <v>149.48</v>
      </c>
      <c r="G96" s="5">
        <v>1.0</v>
      </c>
      <c r="H96" s="5">
        <v>0.0</v>
      </c>
      <c r="I96" s="5">
        <v>0.0</v>
      </c>
      <c r="J96" s="5">
        <v>1515.0</v>
      </c>
      <c r="K96" s="5">
        <v>985.0</v>
      </c>
      <c r="L96" s="5">
        <f>2*J96+2*K96</f>
        <v>5000</v>
      </c>
      <c r="M96" s="5">
        <v>6.73</v>
      </c>
      <c r="N96" s="5">
        <v>0.0</v>
      </c>
      <c r="O96" s="5">
        <v>0.0</v>
      </c>
      <c r="P96" s="5">
        <v>0.0</v>
      </c>
      <c r="Q96" s="5">
        <v>0.0</v>
      </c>
      <c r="R96" s="5" t="s">
        <v>20</v>
      </c>
    </row>
    <row r="97" ht="15.75" customHeight="1">
      <c r="A97" s="3">
        <v>96.0</v>
      </c>
      <c r="B97" s="5" t="s">
        <v>124</v>
      </c>
      <c r="C97" s="5">
        <v>120.43</v>
      </c>
      <c r="D97" s="5">
        <v>0.0</v>
      </c>
      <c r="E97" s="5">
        <v>0.0</v>
      </c>
      <c r="F97" s="5">
        <v>149.48</v>
      </c>
      <c r="G97" s="5">
        <v>1.0</v>
      </c>
      <c r="H97" s="5">
        <v>0.0</v>
      </c>
      <c r="I97" s="5">
        <v>0.0</v>
      </c>
      <c r="J97" s="5">
        <v>1515.0</v>
      </c>
      <c r="K97" s="5">
        <v>985.0</v>
      </c>
      <c r="L97" s="6">
        <v>5000.0</v>
      </c>
      <c r="M97" s="5">
        <v>5.34</v>
      </c>
      <c r="N97" s="5">
        <v>0.0</v>
      </c>
      <c r="O97" s="5">
        <v>0.0</v>
      </c>
      <c r="P97" s="5">
        <v>0.0</v>
      </c>
      <c r="Q97" s="5">
        <v>0.0</v>
      </c>
      <c r="R97" s="5" t="s">
        <v>20</v>
      </c>
    </row>
    <row r="98" ht="15.75" customHeight="1">
      <c r="A98" s="3">
        <v>97.0</v>
      </c>
      <c r="B98" s="4" t="s">
        <v>125</v>
      </c>
      <c r="C98" s="5">
        <v>120.53</v>
      </c>
      <c r="D98" s="5">
        <v>0.0</v>
      </c>
      <c r="E98" s="5">
        <v>0.0</v>
      </c>
      <c r="F98" s="5">
        <v>85.41</v>
      </c>
      <c r="G98" s="5">
        <v>2.0</v>
      </c>
      <c r="H98" s="5">
        <v>0.0</v>
      </c>
      <c r="I98" s="5">
        <v>0.0</v>
      </c>
      <c r="J98" s="5">
        <v>1068.0</v>
      </c>
      <c r="K98" s="5">
        <v>798.0</v>
      </c>
      <c r="L98" s="6">
        <v>3732.0</v>
      </c>
      <c r="M98" s="5">
        <v>8.66</v>
      </c>
      <c r="N98" s="5">
        <v>0.91</v>
      </c>
      <c r="O98" s="5">
        <v>0.0</v>
      </c>
      <c r="P98" s="5">
        <v>0.0</v>
      </c>
      <c r="Q98" s="5">
        <v>0.0</v>
      </c>
      <c r="R98" s="5" t="s">
        <v>20</v>
      </c>
    </row>
    <row r="99" ht="15.75" customHeight="1">
      <c r="A99" s="3">
        <v>98.0</v>
      </c>
      <c r="B99" s="4" t="s">
        <v>126</v>
      </c>
      <c r="C99" s="5">
        <v>120.55</v>
      </c>
      <c r="D99" s="5">
        <v>0.0</v>
      </c>
      <c r="E99" s="5">
        <v>0.0</v>
      </c>
      <c r="F99" s="10">
        <v>148.415</v>
      </c>
      <c r="G99" s="5">
        <v>1.0</v>
      </c>
      <c r="H99" s="5">
        <v>0.0</v>
      </c>
      <c r="I99" s="5">
        <v>0.0</v>
      </c>
      <c r="J99" s="5">
        <v>1905.0</v>
      </c>
      <c r="K99" s="5">
        <v>985.0</v>
      </c>
      <c r="L99" s="5">
        <v>5780.0</v>
      </c>
      <c r="M99" s="5">
        <v>5.34</v>
      </c>
      <c r="N99" s="5">
        <v>0.0</v>
      </c>
      <c r="O99" s="5">
        <v>0.0</v>
      </c>
      <c r="P99" s="5">
        <v>7.04</v>
      </c>
      <c r="Q99" s="5">
        <v>0.0</v>
      </c>
      <c r="R99" s="5" t="s">
        <v>29</v>
      </c>
      <c r="S99" s="5" t="s">
        <v>127</v>
      </c>
    </row>
    <row r="100" ht="15.75" customHeight="1">
      <c r="A100" s="3">
        <v>99.0</v>
      </c>
      <c r="B100" s="4" t="s">
        <v>128</v>
      </c>
      <c r="C100" s="5">
        <v>120.55</v>
      </c>
      <c r="D100" s="5">
        <v>0.0</v>
      </c>
      <c r="E100" s="5">
        <v>0.0</v>
      </c>
      <c r="F100" s="10">
        <v>149.095</v>
      </c>
      <c r="G100" s="5">
        <v>1.0</v>
      </c>
      <c r="H100" s="5">
        <v>0.0</v>
      </c>
      <c r="I100" s="5">
        <v>0.0</v>
      </c>
      <c r="J100" s="5">
        <v>2050.0</v>
      </c>
      <c r="K100" s="5">
        <v>985.0</v>
      </c>
      <c r="L100" s="6">
        <v>6070.0</v>
      </c>
      <c r="M100" s="5">
        <v>5.34</v>
      </c>
      <c r="N100" s="5">
        <v>0.0</v>
      </c>
      <c r="O100" s="5">
        <v>0.0</v>
      </c>
      <c r="P100" s="5">
        <v>10.0</v>
      </c>
      <c r="Q100" s="5">
        <v>0.0</v>
      </c>
      <c r="R100" s="5" t="s">
        <v>29</v>
      </c>
    </row>
    <row r="101" ht="15.75" customHeight="1">
      <c r="A101" s="3">
        <v>100.0</v>
      </c>
      <c r="B101" s="4" t="s">
        <v>129</v>
      </c>
      <c r="C101" s="5">
        <v>121.39</v>
      </c>
      <c r="D101" s="5">
        <v>0.0</v>
      </c>
      <c r="E101" s="5">
        <v>0.0</v>
      </c>
      <c r="F101" s="5">
        <v>85.41</v>
      </c>
      <c r="G101" s="5">
        <v>2.0</v>
      </c>
      <c r="H101" s="5">
        <v>0.0</v>
      </c>
      <c r="I101" s="5">
        <v>0.0</v>
      </c>
      <c r="J101" s="5">
        <v>1068.0</v>
      </c>
      <c r="K101" s="5">
        <v>798.0</v>
      </c>
      <c r="L101" s="6">
        <v>3732.0</v>
      </c>
      <c r="M101" s="5">
        <v>8.74</v>
      </c>
      <c r="N101" s="5">
        <v>0.91</v>
      </c>
      <c r="O101" s="5">
        <v>0.0</v>
      </c>
      <c r="P101" s="5">
        <v>0.0</v>
      </c>
      <c r="Q101" s="5">
        <v>0.0</v>
      </c>
      <c r="R101" s="5" t="s">
        <v>20</v>
      </c>
    </row>
    <row r="102" ht="15.75" customHeight="1">
      <c r="A102" s="3">
        <v>101.0</v>
      </c>
      <c r="B102" s="4" t="s">
        <v>130</v>
      </c>
      <c r="C102" s="7">
        <f>118.3+3.26</f>
        <v>121.56</v>
      </c>
      <c r="D102" s="5">
        <v>0.0</v>
      </c>
      <c r="E102" s="5">
        <v>0.0</v>
      </c>
      <c r="F102" s="7">
        <f>119.21-3.9*7.6</f>
        <v>89.57</v>
      </c>
      <c r="G102" s="5">
        <v>2.0</v>
      </c>
      <c r="H102" s="5">
        <v>0.0</v>
      </c>
      <c r="I102" s="5">
        <v>0.0</v>
      </c>
      <c r="J102" s="5" t="s">
        <v>47</v>
      </c>
      <c r="K102" s="5" t="s">
        <v>47</v>
      </c>
      <c r="L102" s="5" t="s">
        <v>47</v>
      </c>
      <c r="M102" s="7">
        <v>8.36</v>
      </c>
      <c r="N102" s="7">
        <v>1.41</v>
      </c>
      <c r="O102" s="5" t="s">
        <v>47</v>
      </c>
      <c r="P102" s="5">
        <v>3.26</v>
      </c>
      <c r="Q102" s="5" t="s">
        <v>47</v>
      </c>
      <c r="R102" s="5" t="s">
        <v>29</v>
      </c>
    </row>
    <row r="103" ht="15.75" customHeight="1">
      <c r="A103" s="3">
        <v>102.0</v>
      </c>
      <c r="B103" s="4" t="s">
        <v>131</v>
      </c>
      <c r="C103" s="7">
        <v>123.23</v>
      </c>
      <c r="D103" s="7">
        <v>0.0</v>
      </c>
      <c r="E103" s="7">
        <v>0.0</v>
      </c>
      <c r="F103" s="7">
        <f>114.84-8.15*3.6</f>
        <v>85.5</v>
      </c>
      <c r="G103" s="5">
        <v>2.0</v>
      </c>
      <c r="H103" s="5">
        <v>0.0</v>
      </c>
      <c r="I103" s="5">
        <v>0.0</v>
      </c>
      <c r="J103" s="5">
        <v>1415.0</v>
      </c>
      <c r="K103" s="5">
        <v>815.0</v>
      </c>
      <c r="L103" s="5">
        <v>4460.0</v>
      </c>
      <c r="M103" s="5">
        <v>8.95</v>
      </c>
      <c r="N103" s="5">
        <v>1.25</v>
      </c>
      <c r="O103" s="5">
        <v>0.0</v>
      </c>
      <c r="P103" s="5">
        <v>5.47</v>
      </c>
      <c r="Q103" s="5">
        <v>0.0</v>
      </c>
      <c r="R103" s="5" t="s">
        <v>29</v>
      </c>
    </row>
    <row r="104" ht="15.75" customHeight="1">
      <c r="A104" s="3">
        <v>103.0</v>
      </c>
      <c r="B104" s="4" t="s">
        <v>132</v>
      </c>
      <c r="C104" s="5">
        <v>123.87</v>
      </c>
      <c r="D104" s="5">
        <v>0.0</v>
      </c>
      <c r="E104" s="5">
        <v>0.0</v>
      </c>
      <c r="F104" s="5">
        <v>101.89</v>
      </c>
      <c r="G104" s="5">
        <v>2.0</v>
      </c>
      <c r="H104" s="5">
        <v>0.0</v>
      </c>
      <c r="I104" s="5">
        <v>0.0</v>
      </c>
      <c r="J104" s="5">
        <v>1044.0</v>
      </c>
      <c r="K104" s="5">
        <v>850.0</v>
      </c>
      <c r="L104" s="5">
        <v>4036.0</v>
      </c>
      <c r="M104" s="5">
        <v>8.5</v>
      </c>
      <c r="N104" s="5" t="s">
        <v>133</v>
      </c>
      <c r="O104" s="5">
        <v>0.0</v>
      </c>
      <c r="P104" s="5">
        <v>0.0</v>
      </c>
      <c r="Q104" s="5">
        <v>0.0</v>
      </c>
      <c r="R104" s="5" t="s">
        <v>20</v>
      </c>
    </row>
    <row r="105" ht="15.75" customHeight="1">
      <c r="A105" s="3">
        <v>104.0</v>
      </c>
      <c r="B105" s="4" t="s">
        <v>134</v>
      </c>
      <c r="C105" s="5">
        <v>123.87</v>
      </c>
      <c r="D105" s="5">
        <v>0.0</v>
      </c>
      <c r="E105" s="5">
        <v>0.0</v>
      </c>
      <c r="F105" s="10">
        <v>101.834</v>
      </c>
      <c r="G105" s="5">
        <v>2.0</v>
      </c>
      <c r="H105" s="5">
        <v>0.0</v>
      </c>
      <c r="I105" s="5">
        <v>0.0</v>
      </c>
      <c r="J105" s="5">
        <v>1044.0</v>
      </c>
      <c r="K105" s="5">
        <v>974.0</v>
      </c>
      <c r="L105" s="6">
        <v>5012.0</v>
      </c>
      <c r="M105" s="5">
        <v>8.5</v>
      </c>
      <c r="N105" s="5" t="s">
        <v>133</v>
      </c>
      <c r="O105" s="5">
        <v>0.0</v>
      </c>
      <c r="P105" s="5">
        <v>0.0</v>
      </c>
      <c r="Q105" s="5">
        <v>0.0</v>
      </c>
      <c r="R105" s="5" t="s">
        <v>29</v>
      </c>
    </row>
    <row r="106" ht="15.75" customHeight="1">
      <c r="A106" s="3">
        <v>105.0</v>
      </c>
      <c r="B106" s="4" t="s">
        <v>135</v>
      </c>
      <c r="C106" s="5">
        <v>124.97</v>
      </c>
      <c r="D106" s="5">
        <v>0.0</v>
      </c>
      <c r="E106" s="5">
        <v>0.0</v>
      </c>
      <c r="F106" s="10">
        <v>147.071</v>
      </c>
      <c r="G106" s="5">
        <v>1.0</v>
      </c>
      <c r="H106" s="5">
        <v>0.0</v>
      </c>
      <c r="I106" s="5">
        <v>0.0</v>
      </c>
      <c r="J106" s="5">
        <v>2154.0</v>
      </c>
      <c r="K106" s="5">
        <v>1064.0</v>
      </c>
      <c r="L106" s="6">
        <v>6436.0</v>
      </c>
      <c r="M106" s="5">
        <v>6.64</v>
      </c>
      <c r="N106" s="5">
        <v>0.0</v>
      </c>
      <c r="O106" s="5">
        <v>0.0</v>
      </c>
      <c r="P106" s="5">
        <v>6.0</v>
      </c>
      <c r="Q106" s="5">
        <v>4.71</v>
      </c>
      <c r="R106" s="5" t="s">
        <v>29</v>
      </c>
    </row>
    <row r="107" ht="15.75" customHeight="1">
      <c r="A107" s="3">
        <v>106.0</v>
      </c>
      <c r="B107" s="4" t="s">
        <v>136</v>
      </c>
      <c r="C107" s="5">
        <v>125.06</v>
      </c>
      <c r="D107" s="5">
        <v>0.0</v>
      </c>
      <c r="E107" s="5">
        <v>0.0</v>
      </c>
      <c r="F107" s="5">
        <v>97.97</v>
      </c>
      <c r="G107" s="5">
        <v>2.0</v>
      </c>
      <c r="H107" s="5">
        <v>0.0</v>
      </c>
      <c r="I107" s="5">
        <v>0.0</v>
      </c>
      <c r="J107" s="5" t="s">
        <v>47</v>
      </c>
      <c r="K107" s="5" t="s">
        <v>47</v>
      </c>
      <c r="L107" s="5" t="s">
        <v>47</v>
      </c>
      <c r="M107" s="5">
        <v>8.67</v>
      </c>
      <c r="N107" s="5">
        <v>1.45</v>
      </c>
      <c r="O107" s="5" t="s">
        <v>47</v>
      </c>
      <c r="P107" s="5">
        <v>7.19</v>
      </c>
      <c r="Q107" s="5" t="s">
        <v>47</v>
      </c>
      <c r="R107" s="5" t="s">
        <v>20</v>
      </c>
    </row>
    <row r="108" ht="15.75" customHeight="1">
      <c r="A108" s="3">
        <v>107.0</v>
      </c>
      <c r="B108" s="4" t="s">
        <v>137</v>
      </c>
      <c r="C108" s="6">
        <v>125.28</v>
      </c>
      <c r="D108" s="5">
        <v>0.0</v>
      </c>
      <c r="E108" s="5">
        <v>0.0</v>
      </c>
      <c r="F108" s="5">
        <v>118.66</v>
      </c>
      <c r="G108" s="5">
        <v>2.0</v>
      </c>
      <c r="H108" s="5">
        <v>0.0</v>
      </c>
      <c r="I108" s="5">
        <v>0.0</v>
      </c>
      <c r="J108" s="5">
        <v>1259.0</v>
      </c>
      <c r="K108" s="5">
        <v>939.0</v>
      </c>
      <c r="L108" s="6">
        <v>4396.0</v>
      </c>
      <c r="M108" s="5">
        <v>6.93</v>
      </c>
      <c r="N108" s="5">
        <v>0.0</v>
      </c>
      <c r="O108" s="5">
        <v>32.76</v>
      </c>
      <c r="P108" s="5">
        <v>0.0</v>
      </c>
      <c r="Q108" s="5">
        <v>0.0</v>
      </c>
      <c r="R108" s="5" t="s">
        <v>20</v>
      </c>
      <c r="S108" s="5" t="s">
        <v>138</v>
      </c>
    </row>
    <row r="109" ht="15.75" customHeight="1">
      <c r="A109" s="3">
        <v>108.0</v>
      </c>
      <c r="B109" s="4" t="s">
        <v>139</v>
      </c>
      <c r="C109" s="10">
        <f>87.98+37.96</f>
        <v>125.94</v>
      </c>
      <c r="D109" s="7">
        <v>0.0</v>
      </c>
      <c r="E109" s="7">
        <v>0.0</v>
      </c>
      <c r="F109" s="7">
        <f>148.38-3.6*9.07</f>
        <v>115.728</v>
      </c>
      <c r="G109" s="5">
        <v>2.0</v>
      </c>
      <c r="H109" s="5">
        <v>0.0</v>
      </c>
      <c r="I109" s="5">
        <v>0.0</v>
      </c>
      <c r="J109" s="5">
        <v>1149.0</v>
      </c>
      <c r="K109" s="5">
        <v>1100.0</v>
      </c>
      <c r="L109" s="6">
        <v>5256.0</v>
      </c>
      <c r="M109" s="5">
        <v>7.21</v>
      </c>
      <c r="N109" s="5">
        <v>0.0</v>
      </c>
      <c r="O109" s="5">
        <v>37.96</v>
      </c>
      <c r="P109" s="5">
        <v>7.77</v>
      </c>
      <c r="Q109" s="5">
        <v>0.0</v>
      </c>
      <c r="R109" s="5" t="s">
        <v>29</v>
      </c>
      <c r="S109" s="5" t="s">
        <v>140</v>
      </c>
    </row>
    <row r="110" ht="15.75" customHeight="1">
      <c r="A110" s="3">
        <v>109.0</v>
      </c>
      <c r="B110" s="4" t="s">
        <v>141</v>
      </c>
      <c r="C110" s="5">
        <f>119.05+7.02</f>
        <v>126.07</v>
      </c>
      <c r="D110" s="5">
        <v>0.0</v>
      </c>
      <c r="E110" s="5">
        <v>0.0</v>
      </c>
      <c r="F110" s="7">
        <f>121.42-7.8*3.7</f>
        <v>92.56</v>
      </c>
      <c r="G110" s="5">
        <v>2.0</v>
      </c>
      <c r="H110" s="5">
        <v>0.0</v>
      </c>
      <c r="I110" s="5">
        <v>0.0</v>
      </c>
      <c r="J110" s="5" t="s">
        <v>47</v>
      </c>
      <c r="K110" s="5" t="s">
        <v>47</v>
      </c>
      <c r="L110" s="5" t="s">
        <v>47</v>
      </c>
      <c r="M110" s="5">
        <v>8.69</v>
      </c>
      <c r="N110" s="5">
        <v>1.47</v>
      </c>
      <c r="O110" s="5" t="s">
        <v>47</v>
      </c>
      <c r="P110" s="5">
        <v>7.02</v>
      </c>
      <c r="Q110" s="5" t="s">
        <v>47</v>
      </c>
      <c r="R110" s="5" t="s">
        <v>29</v>
      </c>
    </row>
    <row r="111" ht="15.75" customHeight="1">
      <c r="A111" s="3">
        <v>110.0</v>
      </c>
      <c r="B111" s="4" t="s">
        <v>142</v>
      </c>
      <c r="C111" s="7">
        <f>121.51+4.88</f>
        <v>126.39</v>
      </c>
      <c r="D111" s="5">
        <v>0.0</v>
      </c>
      <c r="E111" s="5">
        <v>0.0</v>
      </c>
      <c r="F111" s="7">
        <v>93.69</v>
      </c>
      <c r="G111" s="5">
        <v>2.0</v>
      </c>
      <c r="H111" s="5">
        <v>0.0</v>
      </c>
      <c r="I111" s="5">
        <v>0.0</v>
      </c>
      <c r="J111" s="5" t="s">
        <v>47</v>
      </c>
      <c r="K111" s="5" t="s">
        <v>47</v>
      </c>
      <c r="L111" s="5" t="s">
        <v>47</v>
      </c>
      <c r="M111" s="7">
        <v>8.73</v>
      </c>
      <c r="N111" s="7">
        <v>1.16</v>
      </c>
      <c r="O111" s="5" t="s">
        <v>47</v>
      </c>
      <c r="P111" s="5">
        <v>4.88</v>
      </c>
      <c r="Q111" s="5" t="s">
        <v>47</v>
      </c>
      <c r="R111" s="5" t="s">
        <v>20</v>
      </c>
    </row>
    <row r="112" ht="15.75" customHeight="1">
      <c r="A112" s="3">
        <v>111.0</v>
      </c>
      <c r="B112" s="4" t="s">
        <v>143</v>
      </c>
      <c r="C112" s="6">
        <v>127.65</v>
      </c>
      <c r="D112" s="5">
        <v>0.0</v>
      </c>
      <c r="E112" s="5">
        <v>0.0</v>
      </c>
      <c r="F112" s="5">
        <v>114.76</v>
      </c>
      <c r="G112" s="5">
        <v>2.0</v>
      </c>
      <c r="H112" s="5">
        <v>0.0</v>
      </c>
      <c r="I112" s="5">
        <v>0.0</v>
      </c>
      <c r="J112" s="5">
        <v>1119.0</v>
      </c>
      <c r="K112" s="5">
        <v>1029.0</v>
      </c>
      <c r="L112" s="6">
        <v>4536.0</v>
      </c>
      <c r="M112" s="5">
        <v>7.21</v>
      </c>
      <c r="N112" s="5">
        <v>0.0</v>
      </c>
      <c r="O112" s="5">
        <v>0.0</v>
      </c>
      <c r="P112" s="5">
        <v>0.0</v>
      </c>
      <c r="Q112" s="5">
        <v>0.0</v>
      </c>
      <c r="R112" s="5" t="s">
        <v>20</v>
      </c>
    </row>
    <row r="113" ht="15.75" customHeight="1">
      <c r="A113" s="3">
        <v>112.0</v>
      </c>
      <c r="B113" s="4" t="s">
        <v>144</v>
      </c>
      <c r="C113" s="5">
        <v>127.9</v>
      </c>
      <c r="D113" s="5">
        <v>0.0</v>
      </c>
      <c r="E113" s="5">
        <v>0.0</v>
      </c>
      <c r="F113" s="5">
        <v>159.08</v>
      </c>
      <c r="G113" s="5">
        <v>1.0</v>
      </c>
      <c r="H113" s="5">
        <v>0.0</v>
      </c>
      <c r="I113" s="5">
        <v>0.0</v>
      </c>
      <c r="J113" s="5">
        <v>1614.0</v>
      </c>
      <c r="K113" s="5">
        <v>984.0</v>
      </c>
      <c r="L113" s="6">
        <v>5196.0</v>
      </c>
      <c r="M113" s="5">
        <v>6.75</v>
      </c>
      <c r="N113" s="5">
        <v>0.0</v>
      </c>
      <c r="O113" s="5">
        <v>0.0</v>
      </c>
      <c r="P113" s="5">
        <v>0.0</v>
      </c>
      <c r="Q113" s="5">
        <v>0.0</v>
      </c>
      <c r="R113" s="5" t="s">
        <v>20</v>
      </c>
    </row>
    <row r="114" ht="15.75" customHeight="1">
      <c r="A114" s="3">
        <v>113.0</v>
      </c>
      <c r="B114" s="4" t="s">
        <v>145</v>
      </c>
      <c r="C114" s="5">
        <f>136.15-15.13+7.01</f>
        <v>128.03</v>
      </c>
      <c r="D114" s="5">
        <v>0.0</v>
      </c>
      <c r="E114" s="5">
        <v>0.0</v>
      </c>
      <c r="F114" s="10">
        <f>129.54-3.9*7.8</f>
        <v>99.12</v>
      </c>
      <c r="G114" s="5">
        <v>2.0</v>
      </c>
      <c r="H114" s="5">
        <v>0.0</v>
      </c>
      <c r="I114" s="5">
        <v>0.0</v>
      </c>
      <c r="J114" s="5" t="s">
        <v>47</v>
      </c>
      <c r="K114" s="5" t="s">
        <v>47</v>
      </c>
      <c r="L114" s="5" t="s">
        <v>47</v>
      </c>
      <c r="M114" s="5">
        <v>8.51</v>
      </c>
      <c r="N114" s="5">
        <v>1.2</v>
      </c>
      <c r="O114" s="5" t="s">
        <v>47</v>
      </c>
      <c r="P114" s="5">
        <v>7.01</v>
      </c>
      <c r="Q114" s="5" t="s">
        <v>47</v>
      </c>
      <c r="R114" s="5" t="s">
        <v>29</v>
      </c>
    </row>
    <row r="115" ht="15.75" customHeight="1">
      <c r="A115" s="3">
        <v>114.0</v>
      </c>
      <c r="B115" s="4" t="s">
        <v>146</v>
      </c>
      <c r="C115" s="7">
        <f>129.05</f>
        <v>129.05</v>
      </c>
      <c r="D115" s="7">
        <v>0.0</v>
      </c>
      <c r="E115" s="7">
        <v>0.0</v>
      </c>
      <c r="F115" s="7">
        <f>124.64-6.64*3.9</f>
        <v>98.744</v>
      </c>
      <c r="G115" s="5">
        <v>2.0</v>
      </c>
      <c r="H115" s="7">
        <v>0.0</v>
      </c>
      <c r="I115" s="5">
        <v>0.0</v>
      </c>
      <c r="J115" s="5">
        <v>1394.0</v>
      </c>
      <c r="K115" s="5">
        <v>784.0</v>
      </c>
      <c r="L115" s="6">
        <v>4836.0</v>
      </c>
      <c r="M115" s="5">
        <v>8.18</v>
      </c>
      <c r="N115" s="5">
        <v>1.09</v>
      </c>
      <c r="O115" s="5">
        <v>0.0</v>
      </c>
      <c r="P115" s="5">
        <v>0.0</v>
      </c>
      <c r="Q115" s="5">
        <v>0.0</v>
      </c>
      <c r="R115" s="5" t="s">
        <v>29</v>
      </c>
    </row>
    <row r="116" ht="15.75" customHeight="1">
      <c r="A116" s="3">
        <v>115.0</v>
      </c>
      <c r="B116" s="4" t="s">
        <v>147</v>
      </c>
      <c r="C116" s="7">
        <v>129.08</v>
      </c>
      <c r="D116" s="7">
        <v>0.0</v>
      </c>
      <c r="E116" s="7">
        <v>0.0</v>
      </c>
      <c r="F116" s="7">
        <f>121.07-3.6*7.54</f>
        <v>93.926</v>
      </c>
      <c r="G116" s="5">
        <v>2.0</v>
      </c>
      <c r="H116" s="5">
        <v>0.0</v>
      </c>
      <c r="I116" s="5">
        <v>0.0</v>
      </c>
      <c r="J116" s="5">
        <v>1115.0</v>
      </c>
      <c r="K116" s="5">
        <v>840.0</v>
      </c>
      <c r="L116" s="6">
        <v>4724.0</v>
      </c>
      <c r="M116" s="5">
        <v>8.66</v>
      </c>
      <c r="N116" s="5">
        <v>0.7</v>
      </c>
      <c r="O116" s="5">
        <v>0.0</v>
      </c>
      <c r="P116" s="5">
        <v>0.0</v>
      </c>
      <c r="Q116" s="5">
        <v>0.0</v>
      </c>
      <c r="R116" s="5" t="s">
        <v>29</v>
      </c>
    </row>
    <row r="117" ht="15.75" customHeight="1">
      <c r="A117" s="3">
        <v>116.0</v>
      </c>
      <c r="B117" s="4" t="s">
        <v>148</v>
      </c>
      <c r="C117" s="7">
        <v>129.08</v>
      </c>
      <c r="D117" s="7">
        <v>0.0</v>
      </c>
      <c r="E117" s="7">
        <v>0.0</v>
      </c>
      <c r="F117" s="7">
        <f>143.72-6.64*7.6</f>
        <v>93.256</v>
      </c>
      <c r="G117" s="5">
        <v>2.0</v>
      </c>
      <c r="H117" s="5">
        <v>0.0</v>
      </c>
      <c r="I117" s="5">
        <v>0.0</v>
      </c>
      <c r="J117" s="5">
        <v>1114.0</v>
      </c>
      <c r="K117" s="5">
        <v>874.0</v>
      </c>
      <c r="L117" s="6">
        <v>5356.0</v>
      </c>
      <c r="M117" s="5">
        <v>8.66</v>
      </c>
      <c r="N117" s="5">
        <v>0.85</v>
      </c>
      <c r="O117" s="5">
        <v>0.0</v>
      </c>
      <c r="P117" s="5">
        <v>0.0</v>
      </c>
      <c r="Q117" s="5">
        <v>0.0</v>
      </c>
      <c r="R117" s="5" t="s">
        <v>29</v>
      </c>
      <c r="S117" s="5" t="s">
        <v>88</v>
      </c>
    </row>
    <row r="118" ht="15.75" customHeight="1">
      <c r="A118" s="3">
        <v>117.0</v>
      </c>
      <c r="B118" s="4" t="s">
        <v>149</v>
      </c>
      <c r="C118" s="5">
        <v>129.23</v>
      </c>
      <c r="D118" s="5">
        <v>0.0</v>
      </c>
      <c r="E118" s="5">
        <v>0.0</v>
      </c>
      <c r="F118" s="5">
        <v>100.56</v>
      </c>
      <c r="G118" s="5">
        <v>2.0</v>
      </c>
      <c r="H118" s="5">
        <v>0.0</v>
      </c>
      <c r="I118" s="5">
        <v>0.0</v>
      </c>
      <c r="J118" s="5" t="s">
        <v>47</v>
      </c>
      <c r="K118" s="5" t="s">
        <v>47</v>
      </c>
      <c r="L118" s="5" t="s">
        <v>47</v>
      </c>
      <c r="M118" s="5">
        <v>8.46</v>
      </c>
      <c r="N118" s="5">
        <v>1.27</v>
      </c>
      <c r="O118" s="5" t="s">
        <v>47</v>
      </c>
      <c r="P118" s="5">
        <v>5.84</v>
      </c>
      <c r="Q118" s="5" t="s">
        <v>47</v>
      </c>
      <c r="R118" s="5" t="s">
        <v>20</v>
      </c>
    </row>
    <row r="119" ht="15.75" customHeight="1">
      <c r="A119" s="3">
        <v>118.0</v>
      </c>
      <c r="B119" s="4" t="s">
        <v>150</v>
      </c>
      <c r="C119" s="7">
        <f>124.38+5.87</f>
        <v>130.25</v>
      </c>
      <c r="D119" s="7">
        <v>0.0</v>
      </c>
      <c r="E119" s="7">
        <v>0.0</v>
      </c>
      <c r="F119" s="7">
        <f>125.41-7.18*4</f>
        <v>96.69</v>
      </c>
      <c r="G119" s="5">
        <v>2.0</v>
      </c>
      <c r="H119" s="5">
        <v>0.0</v>
      </c>
      <c r="I119" s="5">
        <v>0.0</v>
      </c>
      <c r="J119" s="5">
        <v>1217.0</v>
      </c>
      <c r="K119" s="5">
        <v>790.0</v>
      </c>
      <c r="L119" s="6">
        <v>4084.0</v>
      </c>
      <c r="M119" s="5">
        <v>8.16</v>
      </c>
      <c r="N119" s="5">
        <v>1.18</v>
      </c>
      <c r="O119" s="5">
        <v>0.0</v>
      </c>
      <c r="P119" s="5">
        <v>5.87</v>
      </c>
      <c r="Q119" s="5">
        <v>0.0</v>
      </c>
      <c r="R119" s="5" t="s">
        <v>29</v>
      </c>
    </row>
    <row r="120" ht="15.75" customHeight="1">
      <c r="A120" s="3">
        <v>119.0</v>
      </c>
      <c r="B120" s="4" t="s">
        <v>151</v>
      </c>
      <c r="C120" s="5">
        <f>131.21</f>
        <v>131.21</v>
      </c>
      <c r="D120" s="5">
        <v>0.0</v>
      </c>
      <c r="E120" s="5">
        <v>0.0</v>
      </c>
      <c r="F120" s="5">
        <f>136.82-3.9*9.2</f>
        <v>100.94</v>
      </c>
      <c r="G120" s="5">
        <v>2.0</v>
      </c>
      <c r="H120" s="5">
        <v>0.0</v>
      </c>
      <c r="I120" s="5">
        <v>0.0</v>
      </c>
      <c r="J120" s="5" t="s">
        <v>47</v>
      </c>
      <c r="K120" s="5" t="s">
        <v>47</v>
      </c>
      <c r="L120" s="5" t="s">
        <v>47</v>
      </c>
      <c r="M120" s="5">
        <v>8.68</v>
      </c>
      <c r="N120" s="5">
        <v>1.2</v>
      </c>
      <c r="O120" s="5" t="s">
        <v>47</v>
      </c>
      <c r="P120" s="5">
        <v>7.35</v>
      </c>
      <c r="Q120" s="5" t="s">
        <v>47</v>
      </c>
      <c r="R120" s="5" t="s">
        <v>29</v>
      </c>
    </row>
    <row r="121" ht="15.75" customHeight="1">
      <c r="A121" s="3">
        <v>120.0</v>
      </c>
      <c r="B121" s="4" t="s">
        <v>152</v>
      </c>
      <c r="C121" s="7">
        <f>131.45</f>
        <v>131.45</v>
      </c>
      <c r="D121" s="7">
        <v>0.0</v>
      </c>
      <c r="E121" s="7">
        <v>0.0</v>
      </c>
      <c r="F121" s="7">
        <f>126.48-3.3*6.99</f>
        <v>103.413</v>
      </c>
      <c r="G121" s="5">
        <v>2.0</v>
      </c>
      <c r="H121" s="5">
        <v>0.0</v>
      </c>
      <c r="I121" s="5">
        <v>0.0</v>
      </c>
      <c r="J121" s="5">
        <v>1089.0</v>
      </c>
      <c r="K121" s="5">
        <v>900.0</v>
      </c>
      <c r="L121" s="6">
        <v>4898.0</v>
      </c>
      <c r="M121" s="5">
        <v>8.34</v>
      </c>
      <c r="N121" s="5">
        <v>0.12</v>
      </c>
      <c r="O121" s="5">
        <v>0.0</v>
      </c>
      <c r="P121" s="5">
        <v>0.0</v>
      </c>
      <c r="Q121" s="5">
        <v>0.0</v>
      </c>
      <c r="R121" s="5" t="s">
        <v>29</v>
      </c>
    </row>
    <row r="122" ht="15.75" customHeight="1">
      <c r="A122" s="3">
        <v>121.0</v>
      </c>
      <c r="B122" s="4" t="s">
        <v>153</v>
      </c>
      <c r="C122" s="5">
        <f>139.62+7.02-15.13</f>
        <v>131.51</v>
      </c>
      <c r="D122" s="5">
        <v>0.0</v>
      </c>
      <c r="E122" s="5">
        <v>0.0</v>
      </c>
      <c r="F122" s="7">
        <f>129.06-7.2*3.7</f>
        <v>102.42</v>
      </c>
      <c r="G122" s="5">
        <v>2.0</v>
      </c>
      <c r="H122" s="5">
        <v>0.0</v>
      </c>
      <c r="I122" s="5">
        <v>0.0</v>
      </c>
      <c r="J122" s="5" t="s">
        <v>47</v>
      </c>
      <c r="K122" s="5" t="s">
        <v>47</v>
      </c>
      <c r="L122" s="5" t="s">
        <v>47</v>
      </c>
      <c r="M122" s="5">
        <v>8.51</v>
      </c>
      <c r="N122" s="5">
        <v>1.2</v>
      </c>
      <c r="O122" s="5" t="s">
        <v>47</v>
      </c>
      <c r="P122" s="5">
        <v>7.01</v>
      </c>
      <c r="Q122" s="5" t="s">
        <v>47</v>
      </c>
      <c r="R122" s="5" t="s">
        <v>29</v>
      </c>
    </row>
    <row r="123" ht="15.75" customHeight="1">
      <c r="A123" s="3">
        <v>122.0</v>
      </c>
      <c r="B123" s="4" t="s">
        <v>154</v>
      </c>
      <c r="C123" s="5">
        <f>124.3+7.34</f>
        <v>131.64</v>
      </c>
      <c r="D123" s="5">
        <v>0.0</v>
      </c>
      <c r="E123" s="5">
        <v>0.0</v>
      </c>
      <c r="F123" s="5">
        <v>102.19</v>
      </c>
      <c r="G123" s="5">
        <v>2.0</v>
      </c>
      <c r="H123" s="5">
        <v>0.0</v>
      </c>
      <c r="I123" s="5">
        <v>0.0</v>
      </c>
      <c r="J123" s="5" t="s">
        <v>47</v>
      </c>
      <c r="K123" s="5" t="s">
        <v>47</v>
      </c>
      <c r="L123" s="5" t="s">
        <v>47</v>
      </c>
      <c r="M123" s="5">
        <v>8.66</v>
      </c>
      <c r="N123" s="5">
        <v>0.11</v>
      </c>
      <c r="O123" s="5" t="s">
        <v>47</v>
      </c>
      <c r="P123" s="5">
        <v>7.34</v>
      </c>
      <c r="Q123" s="5" t="s">
        <v>47</v>
      </c>
      <c r="R123" s="5" t="s">
        <v>20</v>
      </c>
    </row>
    <row r="124" ht="15.75" customHeight="1">
      <c r="A124" s="3">
        <v>123.0</v>
      </c>
      <c r="B124" s="4" t="s">
        <v>155</v>
      </c>
      <c r="C124" s="5">
        <f>126.13+5.67</f>
        <v>131.8</v>
      </c>
      <c r="D124" s="5">
        <v>0.0</v>
      </c>
      <c r="E124" s="5">
        <v>0.0</v>
      </c>
      <c r="F124" s="5">
        <v>101.05</v>
      </c>
      <c r="G124" s="5">
        <v>2.0</v>
      </c>
      <c r="H124" s="5">
        <v>0.0</v>
      </c>
      <c r="I124" s="5">
        <v>0.0</v>
      </c>
      <c r="J124" s="5" t="s">
        <v>47</v>
      </c>
      <c r="K124" s="5" t="s">
        <v>47</v>
      </c>
      <c r="L124" s="5" t="s">
        <v>47</v>
      </c>
      <c r="M124" s="5">
        <v>8.37</v>
      </c>
      <c r="N124" s="5">
        <v>1.06</v>
      </c>
      <c r="O124" s="5" t="s">
        <v>47</v>
      </c>
      <c r="P124" s="5">
        <v>5.67</v>
      </c>
      <c r="Q124" s="5" t="s">
        <v>47</v>
      </c>
      <c r="R124" s="5" t="s">
        <v>20</v>
      </c>
    </row>
    <row r="125" ht="15.75" customHeight="1">
      <c r="A125" s="3">
        <v>124.0</v>
      </c>
      <c r="B125" s="5" t="s">
        <v>156</v>
      </c>
      <c r="C125" s="5">
        <v>132.07</v>
      </c>
      <c r="D125" s="5">
        <v>0.0</v>
      </c>
      <c r="E125" s="5">
        <v>0.0</v>
      </c>
      <c r="F125" s="5">
        <v>107.02</v>
      </c>
      <c r="G125" s="5">
        <v>2.0</v>
      </c>
      <c r="H125" s="5">
        <v>0.0</v>
      </c>
      <c r="I125" s="5">
        <v>0.0</v>
      </c>
      <c r="J125" s="5" t="s">
        <v>47</v>
      </c>
      <c r="K125" s="5" t="s">
        <v>47</v>
      </c>
      <c r="L125" s="5" t="s">
        <v>47</v>
      </c>
      <c r="M125" s="5">
        <v>8.51</v>
      </c>
      <c r="N125" s="5">
        <v>1.2</v>
      </c>
      <c r="O125" s="5" t="s">
        <v>47</v>
      </c>
      <c r="P125" s="5">
        <v>6.69</v>
      </c>
      <c r="Q125" s="5" t="s">
        <v>47</v>
      </c>
      <c r="R125" s="5" t="s">
        <v>20</v>
      </c>
    </row>
    <row r="126" ht="15.75" customHeight="1">
      <c r="A126" s="3">
        <v>125.0</v>
      </c>
      <c r="B126" s="4" t="s">
        <v>157</v>
      </c>
      <c r="C126" s="5">
        <v>132.2</v>
      </c>
      <c r="D126" s="5">
        <v>0.0</v>
      </c>
      <c r="E126" s="5">
        <v>0.0</v>
      </c>
      <c r="F126" s="5">
        <v>108.92</v>
      </c>
      <c r="G126" s="5">
        <v>2.0</v>
      </c>
      <c r="H126" s="5">
        <v>0.0</v>
      </c>
      <c r="I126" s="5">
        <f>H126/F126</f>
        <v>0</v>
      </c>
      <c r="J126" s="5">
        <v>1204.0</v>
      </c>
      <c r="K126" s="5">
        <v>994.0</v>
      </c>
      <c r="L126" s="6">
        <v>4396.0</v>
      </c>
      <c r="M126" s="5">
        <v>7.35</v>
      </c>
      <c r="N126" s="5">
        <v>0.4</v>
      </c>
      <c r="O126" s="5">
        <v>0.0</v>
      </c>
      <c r="P126" s="5">
        <v>0.0</v>
      </c>
      <c r="Q126" s="5">
        <v>0.0</v>
      </c>
      <c r="R126" s="5" t="s">
        <v>20</v>
      </c>
    </row>
    <row r="127" ht="15.75" customHeight="1">
      <c r="A127" s="3">
        <v>126.0</v>
      </c>
      <c r="B127" s="4" t="s">
        <v>158</v>
      </c>
      <c r="C127" s="5">
        <f>138.97-6.53</f>
        <v>132.44</v>
      </c>
      <c r="D127" s="5">
        <v>0.0</v>
      </c>
      <c r="E127" s="5">
        <v>0.0</v>
      </c>
      <c r="F127" s="5">
        <f>128.85-8.7*3.8</f>
        <v>95.79</v>
      </c>
      <c r="G127" s="5">
        <v>2.0</v>
      </c>
      <c r="H127" s="5">
        <v>0.0</v>
      </c>
      <c r="I127" s="5">
        <v>0.0</v>
      </c>
      <c r="J127" s="5" t="s">
        <v>47</v>
      </c>
      <c r="K127" s="5" t="s">
        <v>47</v>
      </c>
      <c r="L127" s="5" t="s">
        <v>47</v>
      </c>
      <c r="M127" s="5">
        <v>8.77</v>
      </c>
      <c r="N127" s="5">
        <v>1.18</v>
      </c>
      <c r="O127" s="5" t="s">
        <v>47</v>
      </c>
      <c r="P127" s="5">
        <v>6.5</v>
      </c>
      <c r="Q127" s="5" t="s">
        <v>47</v>
      </c>
      <c r="R127" s="5" t="s">
        <v>29</v>
      </c>
    </row>
    <row r="128" ht="15.75" customHeight="1">
      <c r="A128" s="3">
        <v>127.0</v>
      </c>
      <c r="B128" s="4" t="s">
        <v>159</v>
      </c>
      <c r="C128" s="5">
        <v>132.51</v>
      </c>
      <c r="D128" s="5">
        <v>0.0</v>
      </c>
      <c r="E128" s="5">
        <v>0.0</v>
      </c>
      <c r="F128" s="5">
        <v>102.69</v>
      </c>
      <c r="G128" s="5">
        <v>2.0</v>
      </c>
      <c r="H128" s="5">
        <v>0.0</v>
      </c>
      <c r="I128" s="5">
        <v>0.0</v>
      </c>
      <c r="J128" s="5" t="s">
        <v>47</v>
      </c>
      <c r="K128" s="5" t="s">
        <v>47</v>
      </c>
      <c r="L128" s="5" t="s">
        <v>47</v>
      </c>
      <c r="M128" s="5">
        <v>8.6</v>
      </c>
      <c r="N128" s="5">
        <v>1.36</v>
      </c>
      <c r="O128" s="5" t="s">
        <v>47</v>
      </c>
      <c r="P128" s="5">
        <v>5.23</v>
      </c>
      <c r="Q128" s="5" t="s">
        <v>47</v>
      </c>
      <c r="R128" s="5" t="s">
        <v>20</v>
      </c>
    </row>
    <row r="129" ht="15.75" customHeight="1">
      <c r="A129" s="3">
        <v>128.0</v>
      </c>
      <c r="B129" s="4" t="s">
        <v>160</v>
      </c>
      <c r="C129" s="5">
        <v>132.61</v>
      </c>
      <c r="D129" s="5">
        <v>0.0</v>
      </c>
      <c r="E129" s="5">
        <v>0.0</v>
      </c>
      <c r="F129" s="5">
        <v>109.54</v>
      </c>
      <c r="G129" s="5">
        <v>2.0</v>
      </c>
      <c r="H129" s="5">
        <v>0.0</v>
      </c>
      <c r="I129" s="5">
        <v>0.0</v>
      </c>
      <c r="J129" s="5">
        <v>1074.0</v>
      </c>
      <c r="K129" s="5">
        <v>1034.0</v>
      </c>
      <c r="L129" s="6">
        <v>4216.0</v>
      </c>
      <c r="M129" s="5">
        <v>7.76</v>
      </c>
      <c r="N129" s="5">
        <v>0.97</v>
      </c>
      <c r="O129" s="5">
        <v>0.0</v>
      </c>
      <c r="P129" s="5">
        <v>0.0</v>
      </c>
      <c r="Q129" s="5">
        <v>0.0</v>
      </c>
      <c r="R129" s="5" t="s">
        <v>20</v>
      </c>
    </row>
    <row r="130" ht="15.75" customHeight="1">
      <c r="A130" s="3">
        <v>129.0</v>
      </c>
      <c r="B130" s="5" t="s">
        <v>161</v>
      </c>
      <c r="C130" s="5">
        <f>127.4+5.23</f>
        <v>132.63</v>
      </c>
      <c r="D130" s="5">
        <v>0.0</v>
      </c>
      <c r="E130" s="5">
        <v>0.0</v>
      </c>
      <c r="F130" s="5">
        <v>100.19</v>
      </c>
      <c r="G130" s="5">
        <v>2.0</v>
      </c>
      <c r="H130" s="5">
        <v>0.0</v>
      </c>
      <c r="I130" s="5">
        <v>0.0</v>
      </c>
      <c r="J130" s="5">
        <v>1094.0</v>
      </c>
      <c r="K130" s="5">
        <v>914.0</v>
      </c>
      <c r="L130" s="6">
        <v>4016.0</v>
      </c>
      <c r="M130" s="5">
        <v>8.68</v>
      </c>
      <c r="N130" s="5">
        <v>1.09</v>
      </c>
      <c r="O130" s="5">
        <v>0.0</v>
      </c>
      <c r="P130" s="5">
        <v>5.23</v>
      </c>
      <c r="Q130" s="5">
        <v>0.0</v>
      </c>
      <c r="R130" s="5" t="s">
        <v>20</v>
      </c>
    </row>
    <row r="131" ht="15.75" customHeight="1">
      <c r="A131" s="3">
        <v>130.0</v>
      </c>
      <c r="B131" s="4" t="s">
        <v>162</v>
      </c>
      <c r="C131" s="7">
        <v>133.0</v>
      </c>
      <c r="D131" s="7">
        <v>0.0</v>
      </c>
      <c r="E131" s="7">
        <v>0.0</v>
      </c>
      <c r="F131" s="7">
        <f>129.43-3.7*6.74</f>
        <v>104.492</v>
      </c>
      <c r="G131" s="5">
        <v>2.0</v>
      </c>
      <c r="H131" s="5">
        <v>0.0</v>
      </c>
      <c r="I131" s="5">
        <v>0.0</v>
      </c>
      <c r="J131" s="5">
        <v>1164.0</v>
      </c>
      <c r="K131" s="5">
        <v>894.0</v>
      </c>
      <c r="L131" s="6">
        <v>4856.0</v>
      </c>
      <c r="M131" s="5">
        <v>8.55</v>
      </c>
      <c r="N131" s="5">
        <v>0.91</v>
      </c>
      <c r="O131" s="5">
        <v>0.0</v>
      </c>
      <c r="P131" s="5">
        <v>0.0</v>
      </c>
      <c r="Q131" s="5">
        <v>0.0</v>
      </c>
      <c r="R131" s="5" t="s">
        <v>29</v>
      </c>
    </row>
    <row r="132" ht="15.75" customHeight="1">
      <c r="A132" s="3">
        <v>131.0</v>
      </c>
      <c r="B132" s="4" t="s">
        <v>163</v>
      </c>
      <c r="C132" s="10">
        <f>133.01</f>
        <v>133.01</v>
      </c>
      <c r="D132" s="7">
        <v>0.0</v>
      </c>
      <c r="E132" s="7">
        <v>0.0</v>
      </c>
      <c r="F132" s="7">
        <f>146.64-5.7*8.74</f>
        <v>96.822</v>
      </c>
      <c r="G132" s="5">
        <v>2.0</v>
      </c>
      <c r="H132" s="5">
        <v>0.0</v>
      </c>
      <c r="I132" s="5">
        <v>0.0</v>
      </c>
      <c r="J132" s="5">
        <v>1144.0</v>
      </c>
      <c r="K132" s="5">
        <v>8.74</v>
      </c>
      <c r="L132" s="6">
        <v>5176.0</v>
      </c>
      <c r="M132" s="5">
        <v>8.35</v>
      </c>
      <c r="N132" s="5">
        <v>0.91</v>
      </c>
      <c r="O132" s="5">
        <v>0.0</v>
      </c>
      <c r="P132" s="5">
        <v>0.0</v>
      </c>
      <c r="Q132" s="5">
        <v>0.0</v>
      </c>
      <c r="R132" s="5" t="s">
        <v>29</v>
      </c>
    </row>
    <row r="133" ht="15.75" customHeight="1">
      <c r="A133" s="3">
        <v>132.0</v>
      </c>
      <c r="B133" s="5" t="s">
        <v>164</v>
      </c>
      <c r="C133" s="5">
        <f>128.38+5.05</f>
        <v>133.43</v>
      </c>
      <c r="D133" s="5">
        <v>0.0</v>
      </c>
      <c r="E133" s="5">
        <v>0.0</v>
      </c>
      <c r="F133" s="5">
        <v>104.39</v>
      </c>
      <c r="G133" s="5">
        <v>2.0</v>
      </c>
      <c r="H133" s="5">
        <v>0.0</v>
      </c>
      <c r="I133" s="5">
        <v>0.0</v>
      </c>
      <c r="J133" s="5" t="s">
        <v>47</v>
      </c>
      <c r="K133" s="5" t="s">
        <v>47</v>
      </c>
      <c r="L133" s="5" t="s">
        <v>47</v>
      </c>
      <c r="M133" s="5">
        <v>8.85</v>
      </c>
      <c r="N133" s="5">
        <v>1.08</v>
      </c>
      <c r="O133" s="5" t="s">
        <v>47</v>
      </c>
      <c r="P133" s="5">
        <v>5.05</v>
      </c>
      <c r="Q133" s="5" t="s">
        <v>47</v>
      </c>
      <c r="R133" s="5" t="s">
        <v>20</v>
      </c>
    </row>
    <row r="134" ht="15.75" customHeight="1">
      <c r="A134" s="3">
        <v>133.0</v>
      </c>
      <c r="B134" s="4" t="s">
        <v>165</v>
      </c>
      <c r="C134" s="5">
        <f>139.99-6.4</f>
        <v>133.59</v>
      </c>
      <c r="D134" s="5">
        <v>0.0</v>
      </c>
      <c r="E134" s="5">
        <v>0.0</v>
      </c>
      <c r="F134" s="10">
        <f>128.85-3.8*8.7</f>
        <v>95.79</v>
      </c>
      <c r="G134" s="5">
        <v>2.0</v>
      </c>
      <c r="H134" s="5">
        <v>0.0</v>
      </c>
      <c r="I134" s="5">
        <v>0.0</v>
      </c>
      <c r="J134" s="5" t="s">
        <v>47</v>
      </c>
      <c r="K134" s="5" t="s">
        <v>47</v>
      </c>
      <c r="L134" s="5" t="s">
        <v>47</v>
      </c>
      <c r="M134" s="5">
        <v>8.97</v>
      </c>
      <c r="N134" s="5">
        <v>1.18</v>
      </c>
      <c r="O134" s="5" t="s">
        <v>47</v>
      </c>
      <c r="P134" s="5">
        <v>6.5</v>
      </c>
      <c r="Q134" s="5" t="s">
        <v>47</v>
      </c>
      <c r="R134" s="5" t="s">
        <v>29</v>
      </c>
    </row>
    <row r="135" ht="15.75" customHeight="1">
      <c r="A135" s="3">
        <v>134.0</v>
      </c>
      <c r="B135" s="4" t="s">
        <v>166</v>
      </c>
      <c r="C135" s="7">
        <f>126.31+7.45</f>
        <v>133.76</v>
      </c>
      <c r="D135" s="7">
        <v>0.0</v>
      </c>
      <c r="E135" s="7">
        <v>0.0</v>
      </c>
      <c r="F135" s="7">
        <f>125.87-3.9*7.24</f>
        <v>97.634</v>
      </c>
      <c r="G135" s="5">
        <v>2.0</v>
      </c>
      <c r="H135" s="5">
        <v>0.0</v>
      </c>
      <c r="I135" s="5">
        <v>0.0</v>
      </c>
      <c r="J135" s="5">
        <v>1153.0</v>
      </c>
      <c r="K135" s="5">
        <v>844.0</v>
      </c>
      <c r="L135" s="6">
        <v>4776.0</v>
      </c>
      <c r="M135" s="5">
        <v>8.27</v>
      </c>
      <c r="N135" s="5">
        <v>1.0</v>
      </c>
      <c r="O135" s="5">
        <v>0.0</v>
      </c>
      <c r="P135" s="5">
        <v>7.45</v>
      </c>
      <c r="Q135" s="5">
        <v>0.0</v>
      </c>
      <c r="R135" s="5" t="s">
        <v>29</v>
      </c>
    </row>
    <row r="136" ht="15.75" customHeight="1">
      <c r="A136" s="3">
        <v>135.0</v>
      </c>
      <c r="B136" s="4" t="s">
        <v>167</v>
      </c>
      <c r="C136" s="5">
        <v>134.17</v>
      </c>
      <c r="D136" s="5">
        <v>0.0</v>
      </c>
      <c r="E136" s="5">
        <v>0.0</v>
      </c>
      <c r="F136" s="5">
        <v>100.84</v>
      </c>
      <c r="G136" s="5">
        <v>2.0</v>
      </c>
      <c r="H136" s="5">
        <v>0.0</v>
      </c>
      <c r="I136" s="5">
        <v>0.0</v>
      </c>
      <c r="J136" s="5">
        <v>1265.0</v>
      </c>
      <c r="K136" s="5">
        <v>905.0</v>
      </c>
      <c r="L136" s="6">
        <v>4340.0</v>
      </c>
      <c r="M136" s="5">
        <v>8.42</v>
      </c>
      <c r="N136" s="5">
        <v>0.9</v>
      </c>
      <c r="O136" s="5">
        <v>0.0</v>
      </c>
      <c r="P136" s="5">
        <v>0.0</v>
      </c>
      <c r="Q136" s="5">
        <v>0.0</v>
      </c>
      <c r="R136" s="5" t="s">
        <v>20</v>
      </c>
    </row>
    <row r="137" ht="15.75" customHeight="1">
      <c r="A137" s="3">
        <v>136.0</v>
      </c>
      <c r="B137" s="4" t="s">
        <v>168</v>
      </c>
      <c r="C137" s="5">
        <v>135.32</v>
      </c>
      <c r="D137" s="5">
        <v>0.0</v>
      </c>
      <c r="E137" s="5">
        <v>0.0</v>
      </c>
      <c r="F137" s="10">
        <f>140.53-3.5*9.8</f>
        <v>106.23</v>
      </c>
      <c r="G137" s="5">
        <v>2.0</v>
      </c>
      <c r="H137" s="5">
        <v>0.0</v>
      </c>
      <c r="I137" s="5">
        <v>0.0</v>
      </c>
      <c r="J137" s="5" t="s">
        <v>47</v>
      </c>
      <c r="K137" s="5" t="s">
        <v>47</v>
      </c>
      <c r="L137" s="5" t="s">
        <v>47</v>
      </c>
      <c r="M137" s="5">
        <v>8.78</v>
      </c>
      <c r="N137" s="5">
        <v>1.28</v>
      </c>
      <c r="O137" s="5" t="s">
        <v>47</v>
      </c>
      <c r="P137" s="5">
        <v>9.16</v>
      </c>
      <c r="Q137" s="5" t="s">
        <v>47</v>
      </c>
      <c r="R137" s="5" t="s">
        <v>29</v>
      </c>
    </row>
    <row r="138" ht="15.75" customHeight="1">
      <c r="A138" s="3">
        <v>137.0</v>
      </c>
      <c r="B138" s="4" t="s">
        <v>169</v>
      </c>
      <c r="C138" s="7">
        <f>131.27+4.49</f>
        <v>135.76</v>
      </c>
      <c r="D138" s="7">
        <v>0.0</v>
      </c>
      <c r="E138" s="7">
        <v>0.0</v>
      </c>
      <c r="F138" s="7">
        <f>141.07-6.9*6</f>
        <v>99.67</v>
      </c>
      <c r="G138" s="5">
        <v>2.0</v>
      </c>
      <c r="H138" s="5">
        <v>0.0</v>
      </c>
      <c r="I138" s="5">
        <v>0.0</v>
      </c>
      <c r="J138" s="5">
        <v>1252.0</v>
      </c>
      <c r="K138" s="5">
        <v>790.0</v>
      </c>
      <c r="L138" s="6">
        <v>5084.0</v>
      </c>
      <c r="M138" s="5">
        <v>8.33</v>
      </c>
      <c r="N138" s="5">
        <v>1.3</v>
      </c>
      <c r="O138" s="5">
        <v>0.0</v>
      </c>
      <c r="P138" s="5">
        <v>4.49</v>
      </c>
      <c r="Q138" s="5">
        <v>0.0</v>
      </c>
      <c r="R138" s="5" t="s">
        <v>29</v>
      </c>
    </row>
    <row r="139" ht="15.75" customHeight="1">
      <c r="A139" s="3">
        <v>138.0</v>
      </c>
      <c r="B139" s="4" t="s">
        <v>170</v>
      </c>
      <c r="C139" s="5">
        <v>136.81</v>
      </c>
      <c r="D139" s="5">
        <v>0.0</v>
      </c>
      <c r="E139" s="5">
        <v>0.0</v>
      </c>
      <c r="F139" s="5">
        <v>108.52</v>
      </c>
      <c r="G139" s="5">
        <v>2.0</v>
      </c>
      <c r="H139" s="5">
        <v>0.0</v>
      </c>
      <c r="I139" s="5">
        <v>0.0</v>
      </c>
      <c r="J139" s="5" t="s">
        <v>47</v>
      </c>
      <c r="K139" s="5" t="s">
        <v>47</v>
      </c>
      <c r="L139" s="5" t="s">
        <v>47</v>
      </c>
      <c r="M139" s="5">
        <v>8.75</v>
      </c>
      <c r="N139" s="5">
        <v>1.27</v>
      </c>
      <c r="O139" s="5" t="s">
        <v>47</v>
      </c>
      <c r="P139" s="5">
        <v>5.84</v>
      </c>
      <c r="Q139" s="5" t="s">
        <v>47</v>
      </c>
      <c r="R139" s="5" t="s">
        <v>20</v>
      </c>
    </row>
    <row r="140" ht="15.75" customHeight="1">
      <c r="A140" s="3">
        <v>139.0</v>
      </c>
      <c r="B140" s="5" t="s">
        <v>171</v>
      </c>
      <c r="C140" s="5">
        <v>137.35</v>
      </c>
      <c r="D140" s="5">
        <v>0.0</v>
      </c>
      <c r="E140" s="5">
        <v>0.0</v>
      </c>
      <c r="F140" s="5">
        <v>104.52</v>
      </c>
      <c r="G140" s="5">
        <v>2.0</v>
      </c>
      <c r="H140" s="5">
        <v>0.0</v>
      </c>
      <c r="I140" s="5">
        <v>0.0</v>
      </c>
      <c r="J140" s="5" t="s">
        <v>47</v>
      </c>
      <c r="K140" s="5" t="s">
        <v>47</v>
      </c>
      <c r="L140" s="5" t="s">
        <v>47</v>
      </c>
      <c r="M140" s="5">
        <v>8.87</v>
      </c>
      <c r="N140" s="5">
        <v>1.37</v>
      </c>
      <c r="O140" s="5" t="s">
        <v>47</v>
      </c>
      <c r="P140" s="5">
        <v>8.96</v>
      </c>
      <c r="Q140" s="5" t="s">
        <v>47</v>
      </c>
      <c r="R140" s="5" t="s">
        <v>20</v>
      </c>
    </row>
    <row r="141" ht="15.75" customHeight="1">
      <c r="A141" s="3">
        <v>140.0</v>
      </c>
      <c r="B141" s="4" t="s">
        <v>172</v>
      </c>
      <c r="C141" s="7">
        <v>138.41</v>
      </c>
      <c r="D141" s="7">
        <v>0.0</v>
      </c>
      <c r="E141" s="7">
        <v>0.0</v>
      </c>
      <c r="F141" s="7">
        <f>123.13-3.7-8.6</f>
        <v>110.83</v>
      </c>
      <c r="G141" s="5">
        <v>2.0</v>
      </c>
      <c r="H141" s="5">
        <v>0.0</v>
      </c>
      <c r="I141" s="5">
        <v>0.0</v>
      </c>
      <c r="J141" s="5">
        <v>1474.0</v>
      </c>
      <c r="K141" s="5">
        <v>850.0</v>
      </c>
      <c r="L141" s="6">
        <v>4736.0</v>
      </c>
      <c r="M141" s="5">
        <v>8.66</v>
      </c>
      <c r="N141" s="5" t="s">
        <v>133</v>
      </c>
      <c r="O141" s="5">
        <v>0.0</v>
      </c>
      <c r="P141" s="5">
        <v>0.0</v>
      </c>
      <c r="Q141" s="5">
        <v>0.0</v>
      </c>
      <c r="R141" s="5" t="s">
        <v>29</v>
      </c>
      <c r="S141" s="5" t="s">
        <v>88</v>
      </c>
    </row>
    <row r="142" ht="15.75" customHeight="1">
      <c r="A142" s="3">
        <v>141.0</v>
      </c>
      <c r="B142" s="4" t="s">
        <v>173</v>
      </c>
      <c r="C142" s="7">
        <v>138.43</v>
      </c>
      <c r="D142" s="7">
        <v>0.0</v>
      </c>
      <c r="E142" s="7">
        <v>0.0</v>
      </c>
      <c r="F142" s="7">
        <f>127.22-6.74*3.9</f>
        <v>100.934</v>
      </c>
      <c r="G142" s="5">
        <v>2.0</v>
      </c>
      <c r="H142" s="5">
        <v>0.0</v>
      </c>
      <c r="I142" s="5">
        <v>0.0</v>
      </c>
      <c r="J142" s="5">
        <v>1404.0</v>
      </c>
      <c r="K142" s="5">
        <v>794.0</v>
      </c>
      <c r="L142" s="6">
        <v>5176.0</v>
      </c>
      <c r="M142" s="5">
        <v>8.01</v>
      </c>
      <c r="N142" s="5">
        <v>2.0</v>
      </c>
      <c r="O142" s="5">
        <v>0.0</v>
      </c>
      <c r="P142" s="5">
        <v>0.0</v>
      </c>
      <c r="Q142" s="5">
        <v>0.0</v>
      </c>
      <c r="R142" s="5" t="s">
        <v>29</v>
      </c>
    </row>
    <row r="143" ht="15.75" customHeight="1">
      <c r="A143" s="3">
        <v>142.0</v>
      </c>
      <c r="B143" s="4" t="s">
        <v>174</v>
      </c>
      <c r="C143" s="5">
        <f>131.69+6.93</f>
        <v>138.62</v>
      </c>
      <c r="D143" s="5">
        <v>0.0</v>
      </c>
      <c r="E143" s="5">
        <v>0.0</v>
      </c>
      <c r="F143" s="5">
        <v>102.92</v>
      </c>
      <c r="G143" s="5">
        <v>2.0</v>
      </c>
      <c r="H143" s="5">
        <v>0.0</v>
      </c>
      <c r="I143" s="5">
        <v>0.0</v>
      </c>
      <c r="J143" s="5" t="s">
        <v>47</v>
      </c>
      <c r="K143" s="5" t="s">
        <v>47</v>
      </c>
      <c r="L143" s="5" t="s">
        <v>47</v>
      </c>
      <c r="M143" s="5">
        <v>8.76</v>
      </c>
      <c r="N143" s="5">
        <v>1.4</v>
      </c>
      <c r="O143" s="5" t="s">
        <v>47</v>
      </c>
      <c r="P143" s="5">
        <v>6.93</v>
      </c>
      <c r="Q143" s="5" t="s">
        <v>47</v>
      </c>
      <c r="R143" s="5" t="s">
        <v>20</v>
      </c>
    </row>
    <row r="144" ht="15.75" customHeight="1">
      <c r="A144" s="3">
        <v>143.0</v>
      </c>
      <c r="B144" s="4" t="s">
        <v>175</v>
      </c>
      <c r="C144" s="7">
        <v>138.96</v>
      </c>
      <c r="D144" s="7">
        <v>0.0</v>
      </c>
      <c r="E144" s="7">
        <v>0.0</v>
      </c>
      <c r="F144" s="7">
        <f>125.03-8.44*3.6</f>
        <v>94.646</v>
      </c>
      <c r="G144" s="5">
        <v>2.0</v>
      </c>
      <c r="H144" s="5">
        <v>0.0</v>
      </c>
      <c r="I144" s="5">
        <v>0.0</v>
      </c>
      <c r="J144" s="5">
        <v>1544.0</v>
      </c>
      <c r="K144" s="5">
        <v>844.0</v>
      </c>
      <c r="L144" s="5">
        <v>4776.0</v>
      </c>
      <c r="M144" s="5">
        <v>8.44</v>
      </c>
      <c r="N144" s="5">
        <v>2.21</v>
      </c>
      <c r="O144" s="5">
        <v>0.0</v>
      </c>
      <c r="P144" s="5">
        <v>6.18</v>
      </c>
      <c r="Q144" s="5">
        <v>0.0</v>
      </c>
      <c r="R144" s="5" t="s">
        <v>29</v>
      </c>
    </row>
    <row r="145" ht="15.75" customHeight="1">
      <c r="A145" s="3">
        <v>144.0</v>
      </c>
      <c r="B145" s="4" t="s">
        <v>176</v>
      </c>
      <c r="C145" s="5">
        <f>139.62</f>
        <v>139.62</v>
      </c>
      <c r="D145" s="5">
        <v>0.0</v>
      </c>
      <c r="E145" s="5">
        <v>0.0</v>
      </c>
      <c r="F145" s="5">
        <f>129.49-8.6*3.8</f>
        <v>96.81</v>
      </c>
      <c r="G145" s="5">
        <v>2.0</v>
      </c>
      <c r="H145" s="5">
        <v>0.0</v>
      </c>
      <c r="I145" s="5">
        <v>0.0</v>
      </c>
      <c r="J145" s="5" t="s">
        <v>47</v>
      </c>
      <c r="K145" s="5" t="s">
        <v>47</v>
      </c>
      <c r="L145" s="5" t="s">
        <v>47</v>
      </c>
      <c r="M145" s="5">
        <v>9.03</v>
      </c>
      <c r="N145" s="5">
        <v>1.3</v>
      </c>
      <c r="O145" s="5" t="s">
        <v>47</v>
      </c>
      <c r="P145" s="5">
        <v>6.26</v>
      </c>
      <c r="Q145" s="5" t="s">
        <v>47</v>
      </c>
      <c r="R145" s="5" t="s">
        <v>29</v>
      </c>
    </row>
    <row r="146" ht="15.75" customHeight="1">
      <c r="A146" s="3">
        <v>145.0</v>
      </c>
      <c r="B146" s="4" t="s">
        <v>177</v>
      </c>
      <c r="C146" s="10">
        <f>140.02</f>
        <v>140.02</v>
      </c>
      <c r="D146" s="7">
        <v>0.0</v>
      </c>
      <c r="E146" s="7">
        <v>0.0</v>
      </c>
      <c r="F146" s="7">
        <f>154.21-3.6*8.7</f>
        <v>122.89</v>
      </c>
      <c r="G146" s="5">
        <v>2.0</v>
      </c>
      <c r="H146" s="5">
        <v>0.0</v>
      </c>
      <c r="I146" s="5">
        <v>0.0</v>
      </c>
      <c r="J146" s="5">
        <v>1265.0</v>
      </c>
      <c r="K146" s="5">
        <v>954.0</v>
      </c>
      <c r="L146" s="6">
        <v>5196.0</v>
      </c>
      <c r="M146" s="5">
        <v>7.24</v>
      </c>
      <c r="N146" s="5">
        <v>0.2</v>
      </c>
      <c r="O146" s="5">
        <v>0.0</v>
      </c>
      <c r="P146" s="5">
        <v>6.27</v>
      </c>
      <c r="Q146" s="5">
        <v>0.0</v>
      </c>
      <c r="R146" s="5" t="s">
        <v>29</v>
      </c>
    </row>
    <row r="147" ht="15.75" customHeight="1">
      <c r="A147" s="3">
        <v>146.0</v>
      </c>
      <c r="B147" s="4" t="s">
        <v>178</v>
      </c>
      <c r="C147" s="7">
        <v>140.2</v>
      </c>
      <c r="D147" s="7">
        <v>0.0</v>
      </c>
      <c r="E147" s="7">
        <v>0.0</v>
      </c>
      <c r="F147" s="7">
        <f>161.75-6.44*6.7</f>
        <v>118.602</v>
      </c>
      <c r="G147" s="5">
        <v>2.0</v>
      </c>
      <c r="H147" s="5">
        <v>0.0</v>
      </c>
      <c r="I147" s="5">
        <v>0.0</v>
      </c>
      <c r="J147" s="5">
        <v>1930.0</v>
      </c>
      <c r="K147" s="5">
        <v>960.0</v>
      </c>
      <c r="L147" s="6">
        <v>5780.0</v>
      </c>
      <c r="M147" s="5">
        <v>7.47</v>
      </c>
      <c r="N147" s="5" t="s">
        <v>133</v>
      </c>
      <c r="O147" s="5">
        <v>0.0</v>
      </c>
      <c r="P147" s="5">
        <v>0.0</v>
      </c>
      <c r="Q147" s="5">
        <v>0.0</v>
      </c>
      <c r="R147" s="5" t="s">
        <v>29</v>
      </c>
      <c r="S147" s="5" t="s">
        <v>179</v>
      </c>
    </row>
    <row r="148" ht="15.75" customHeight="1">
      <c r="A148" s="3">
        <v>147.0</v>
      </c>
      <c r="B148" s="4" t="s">
        <v>180</v>
      </c>
      <c r="C148" s="5">
        <v>141.96</v>
      </c>
      <c r="D148" s="5">
        <v>0.0</v>
      </c>
      <c r="E148" s="5">
        <v>0.0</v>
      </c>
      <c r="F148" s="10">
        <f>145.29-3.3*8.45</f>
        <v>117.405</v>
      </c>
      <c r="G148" s="5">
        <v>2.0</v>
      </c>
      <c r="H148" s="5">
        <v>0.0</v>
      </c>
      <c r="I148" s="5">
        <v>0.0</v>
      </c>
      <c r="J148" s="5">
        <v>1504.0</v>
      </c>
      <c r="K148" s="5">
        <v>964.0</v>
      </c>
      <c r="L148" s="5">
        <v>5056.0</v>
      </c>
      <c r="M148" s="5">
        <v>7.47</v>
      </c>
      <c r="N148" s="5">
        <v>0.3</v>
      </c>
      <c r="O148" s="5">
        <v>7.02</v>
      </c>
      <c r="P148" s="5">
        <v>4.48</v>
      </c>
      <c r="Q148" s="5">
        <v>0.0</v>
      </c>
      <c r="R148" s="5" t="s">
        <v>29</v>
      </c>
      <c r="S148" s="5" t="s">
        <v>181</v>
      </c>
    </row>
    <row r="149" ht="15.75" customHeight="1">
      <c r="A149" s="3">
        <v>148.0</v>
      </c>
      <c r="B149" s="4" t="s">
        <v>182</v>
      </c>
      <c r="C149" s="7">
        <f>142.84</f>
        <v>142.84</v>
      </c>
      <c r="D149" s="7">
        <v>0.0</v>
      </c>
      <c r="E149" s="7">
        <v>0.0</v>
      </c>
      <c r="F149" s="7">
        <f>135.85-8.84*3.6</f>
        <v>104.026</v>
      </c>
      <c r="G149" s="5">
        <v>2.0</v>
      </c>
      <c r="H149" s="5">
        <v>0.0</v>
      </c>
      <c r="I149" s="5">
        <v>0.0</v>
      </c>
      <c r="J149" s="5">
        <v>1160.0</v>
      </c>
      <c r="K149" s="5">
        <v>884.0</v>
      </c>
      <c r="L149" s="6">
        <v>4836.0</v>
      </c>
      <c r="M149" s="5">
        <v>7.93</v>
      </c>
      <c r="N149" s="5">
        <v>0.7</v>
      </c>
      <c r="O149" s="5">
        <v>0.0</v>
      </c>
      <c r="P149" s="5">
        <v>0.0</v>
      </c>
      <c r="Q149" s="5">
        <v>5.71</v>
      </c>
      <c r="R149" s="5" t="s">
        <v>29</v>
      </c>
    </row>
    <row r="150" ht="15.75" customHeight="1">
      <c r="A150" s="3">
        <v>149.0</v>
      </c>
      <c r="B150" s="4" t="s">
        <v>183</v>
      </c>
      <c r="C150" s="7">
        <f>99.17+44.9</f>
        <v>144.07</v>
      </c>
      <c r="D150" s="7">
        <v>0.0</v>
      </c>
      <c r="E150" s="7">
        <v>0.0</v>
      </c>
      <c r="F150" s="7">
        <f>150.58-7.58*3.6</f>
        <v>123.292</v>
      </c>
      <c r="G150" s="5">
        <v>2.0</v>
      </c>
      <c r="H150" s="5">
        <v>0.0</v>
      </c>
      <c r="I150" s="5">
        <v>0.0</v>
      </c>
      <c r="J150" s="5">
        <v>1728.0</v>
      </c>
      <c r="K150" s="5">
        <v>940.0</v>
      </c>
      <c r="L150" s="6">
        <v>5336.0</v>
      </c>
      <c r="M150" s="5">
        <v>6.95</v>
      </c>
      <c r="N150" s="5">
        <v>0.0</v>
      </c>
      <c r="O150" s="5">
        <v>0.0</v>
      </c>
      <c r="P150" s="5">
        <v>0.0</v>
      </c>
      <c r="Q150" s="5">
        <v>3.68</v>
      </c>
      <c r="R150" s="5" t="s">
        <v>29</v>
      </c>
    </row>
    <row r="151" ht="15.75" customHeight="1">
      <c r="A151" s="3">
        <v>150.0</v>
      </c>
      <c r="B151" s="4" t="s">
        <v>184</v>
      </c>
      <c r="C151" s="5">
        <f>139.25+5.31</f>
        <v>144.56</v>
      </c>
      <c r="D151" s="5">
        <v>0.0</v>
      </c>
      <c r="E151" s="5">
        <v>0.0</v>
      </c>
      <c r="F151" s="5">
        <v>106.86</v>
      </c>
      <c r="G151" s="5">
        <v>2.0</v>
      </c>
      <c r="H151" s="5">
        <v>0.0</v>
      </c>
      <c r="I151" s="5">
        <v>0.0</v>
      </c>
      <c r="J151" s="5" t="s">
        <v>47</v>
      </c>
      <c r="K151" s="5" t="s">
        <v>47</v>
      </c>
      <c r="L151" s="5" t="s">
        <v>47</v>
      </c>
      <c r="M151" s="5">
        <v>8.6</v>
      </c>
      <c r="N151" s="5">
        <v>1.35</v>
      </c>
      <c r="O151" s="5" t="s">
        <v>47</v>
      </c>
      <c r="P151" s="5">
        <v>5.31</v>
      </c>
      <c r="Q151" s="5" t="s">
        <v>47</v>
      </c>
      <c r="R151" s="5" t="s">
        <v>20</v>
      </c>
    </row>
    <row r="152" ht="15.75" customHeight="1">
      <c r="A152" s="3">
        <v>151.0</v>
      </c>
      <c r="B152" s="5" t="s">
        <v>185</v>
      </c>
      <c r="C152" s="5">
        <v>144.8</v>
      </c>
      <c r="D152" s="5">
        <v>0.0</v>
      </c>
      <c r="E152" s="5">
        <v>0.0</v>
      </c>
      <c r="F152" s="5">
        <v>115.12</v>
      </c>
      <c r="G152" s="5">
        <v>2.0</v>
      </c>
      <c r="H152" s="5">
        <v>0.0</v>
      </c>
      <c r="I152" s="5">
        <v>0.0</v>
      </c>
      <c r="J152" s="5" t="s">
        <v>47</v>
      </c>
      <c r="K152" s="5" t="s">
        <v>47</v>
      </c>
      <c r="L152" s="5" t="s">
        <v>47</v>
      </c>
      <c r="M152" s="5">
        <v>8.61</v>
      </c>
      <c r="N152" s="5">
        <v>1.4</v>
      </c>
      <c r="O152" s="5" t="s">
        <v>47</v>
      </c>
      <c r="P152" s="5">
        <v>6.89</v>
      </c>
      <c r="Q152" s="5" t="s">
        <v>47</v>
      </c>
      <c r="R152" s="5" t="s">
        <v>20</v>
      </c>
    </row>
    <row r="153" ht="15.75" customHeight="1">
      <c r="A153" s="3">
        <v>152.0</v>
      </c>
      <c r="B153" s="4" t="s">
        <v>186</v>
      </c>
      <c r="C153" s="7">
        <f>149.52</f>
        <v>149.52</v>
      </c>
      <c r="D153" s="7">
        <v>0.0</v>
      </c>
      <c r="E153" s="7">
        <v>0.0</v>
      </c>
      <c r="F153" s="7">
        <f>173.49-6*9.45</f>
        <v>116.79</v>
      </c>
      <c r="G153" s="5">
        <v>2.0</v>
      </c>
      <c r="H153" s="5">
        <v>0.0</v>
      </c>
      <c r="I153" s="5">
        <v>0.0</v>
      </c>
      <c r="J153" s="5">
        <v>1870.0</v>
      </c>
      <c r="K153" s="5">
        <v>950.0</v>
      </c>
      <c r="L153" s="6">
        <v>5640.0</v>
      </c>
      <c r="M153" s="5">
        <v>7.76</v>
      </c>
      <c r="N153" s="5">
        <v>0.57</v>
      </c>
      <c r="O153" s="5">
        <v>0.0</v>
      </c>
      <c r="P153" s="5">
        <v>0.0</v>
      </c>
      <c r="Q153" s="5">
        <v>15.12</v>
      </c>
      <c r="R153" s="5" t="s">
        <v>29</v>
      </c>
    </row>
    <row r="154" ht="15.75" customHeight="1">
      <c r="A154" s="3">
        <v>153.0</v>
      </c>
      <c r="B154" s="4" t="s">
        <v>187</v>
      </c>
      <c r="C154" s="5">
        <v>149.69</v>
      </c>
      <c r="D154" s="5">
        <v>0.0</v>
      </c>
      <c r="E154" s="5">
        <v>0.0</v>
      </c>
      <c r="F154" s="5">
        <v>110.09</v>
      </c>
      <c r="G154" s="5">
        <v>2.0</v>
      </c>
      <c r="H154" s="5">
        <v>0.0</v>
      </c>
      <c r="I154" s="5">
        <v>0.0</v>
      </c>
      <c r="J154" s="5" t="s">
        <v>47</v>
      </c>
      <c r="K154" s="5" t="s">
        <v>47</v>
      </c>
      <c r="L154" s="5" t="s">
        <v>47</v>
      </c>
      <c r="M154" s="5">
        <v>9.12</v>
      </c>
      <c r="N154" s="5">
        <v>1.45</v>
      </c>
      <c r="O154" s="5" t="s">
        <v>47</v>
      </c>
      <c r="P154" s="5">
        <v>5.2</v>
      </c>
      <c r="Q154" s="5" t="s">
        <v>47</v>
      </c>
      <c r="R154" s="5" t="s">
        <v>20</v>
      </c>
    </row>
    <row r="155" ht="15.75" customHeight="1">
      <c r="A155" s="3">
        <v>154.0</v>
      </c>
      <c r="B155" s="4" t="s">
        <v>188</v>
      </c>
      <c r="C155" s="5">
        <f>145.79+5.18</f>
        <v>150.97</v>
      </c>
      <c r="D155" s="5">
        <v>0.0</v>
      </c>
      <c r="E155" s="5">
        <v>0.0</v>
      </c>
      <c r="F155" s="10">
        <v>115.56</v>
      </c>
      <c r="G155" s="5">
        <v>2.0</v>
      </c>
      <c r="H155" s="5">
        <v>0.0</v>
      </c>
      <c r="I155" s="5">
        <v>0.0</v>
      </c>
      <c r="J155" s="5" t="s">
        <v>47</v>
      </c>
      <c r="K155" s="5" t="s">
        <v>47</v>
      </c>
      <c r="L155" s="5" t="s">
        <v>47</v>
      </c>
      <c r="M155" s="5">
        <v>8.38</v>
      </c>
      <c r="N155" s="5">
        <v>1.08</v>
      </c>
      <c r="O155" s="5" t="s">
        <v>47</v>
      </c>
      <c r="P155" s="5">
        <v>5.18</v>
      </c>
      <c r="Q155" s="5" t="s">
        <v>47</v>
      </c>
      <c r="R155" s="5" t="s">
        <v>20</v>
      </c>
    </row>
    <row r="156" ht="15.75" customHeight="1">
      <c r="A156" s="3">
        <v>155.0</v>
      </c>
      <c r="B156" s="4" t="s">
        <v>189</v>
      </c>
      <c r="C156" s="7">
        <v>153.83</v>
      </c>
      <c r="D156" s="7">
        <v>0.0</v>
      </c>
      <c r="E156" s="7">
        <v>0.0</v>
      </c>
      <c r="F156" s="7">
        <f>134.66-9.44*3.6</f>
        <v>100.676</v>
      </c>
      <c r="G156" s="5">
        <v>2.0</v>
      </c>
      <c r="H156" s="5">
        <v>0.0</v>
      </c>
      <c r="I156" s="5">
        <v>0.0</v>
      </c>
      <c r="J156" s="5">
        <v>1040.0</v>
      </c>
      <c r="K156" s="5">
        <v>944.0</v>
      </c>
      <c r="L156" s="6">
        <v>4736.0</v>
      </c>
      <c r="M156" s="5">
        <v>8.84</v>
      </c>
      <c r="N156" s="5">
        <v>2.21</v>
      </c>
      <c r="O156" s="5">
        <v>0.0</v>
      </c>
      <c r="P156" s="5">
        <v>7.87</v>
      </c>
      <c r="Q156" s="5">
        <v>0.0</v>
      </c>
      <c r="R156" s="5" t="s">
        <v>29</v>
      </c>
    </row>
    <row r="157" ht="15.75" customHeight="1">
      <c r="A157" s="3">
        <v>156.0</v>
      </c>
      <c r="B157" s="4" t="s">
        <v>190</v>
      </c>
      <c r="C157" s="10">
        <f>108.78+45.74</f>
        <v>154.52</v>
      </c>
      <c r="D157" s="7">
        <v>0.0</v>
      </c>
      <c r="E157" s="7">
        <v>0.0</v>
      </c>
      <c r="F157" s="7">
        <f>168.74-3.6*9.39</f>
        <v>134.936</v>
      </c>
      <c r="G157" s="5">
        <v>2.0</v>
      </c>
      <c r="H157" s="5">
        <v>0.0</v>
      </c>
      <c r="I157" s="5">
        <v>0.0</v>
      </c>
      <c r="J157" s="5">
        <v>1749.0</v>
      </c>
      <c r="K157" s="5">
        <v>939.0</v>
      </c>
      <c r="L157" s="6">
        <v>5576.0</v>
      </c>
      <c r="M157" s="5">
        <v>6.85</v>
      </c>
      <c r="N157" s="5">
        <v>0.0</v>
      </c>
      <c r="O157" s="5">
        <v>0.0</v>
      </c>
      <c r="P157" s="5">
        <v>7.62</v>
      </c>
      <c r="Q157" s="5">
        <v>0.0</v>
      </c>
      <c r="R157" s="5" t="s">
        <v>29</v>
      </c>
    </row>
    <row r="158" ht="15.75" customHeight="1">
      <c r="A158" s="3">
        <v>157.0</v>
      </c>
      <c r="B158" s="4" t="s">
        <v>191</v>
      </c>
      <c r="C158" s="7">
        <f>155.84</f>
        <v>155.84</v>
      </c>
      <c r="D158" s="7">
        <v>0.0</v>
      </c>
      <c r="E158" s="7">
        <v>0.0</v>
      </c>
      <c r="F158" s="7">
        <f>142.5-3.8*7.5</f>
        <v>114</v>
      </c>
      <c r="G158" s="5">
        <v>2.0</v>
      </c>
      <c r="H158" s="5">
        <v>0.0</v>
      </c>
      <c r="I158" s="5">
        <v>0.0</v>
      </c>
      <c r="J158" s="5">
        <v>1268.0</v>
      </c>
      <c r="K158" s="5">
        <v>944.0</v>
      </c>
      <c r="L158" s="6">
        <v>5176.0</v>
      </c>
      <c r="M158" s="5">
        <v>8.27</v>
      </c>
      <c r="N158" s="5" t="s">
        <v>133</v>
      </c>
      <c r="O158" s="5">
        <v>0.0</v>
      </c>
      <c r="P158" s="5">
        <v>0.0</v>
      </c>
      <c r="Q158" s="5">
        <v>0.0</v>
      </c>
      <c r="R158" s="5" t="s">
        <v>29</v>
      </c>
    </row>
    <row r="159" ht="15.75" customHeight="1">
      <c r="A159" s="3">
        <v>158.0</v>
      </c>
      <c r="B159" s="4" t="s">
        <v>192</v>
      </c>
      <c r="C159" s="5">
        <v>155.96</v>
      </c>
      <c r="D159" s="5">
        <v>0.0</v>
      </c>
      <c r="E159" s="5">
        <v>0.0</v>
      </c>
      <c r="F159" s="5">
        <v>119.64</v>
      </c>
      <c r="G159" s="5">
        <v>2.0</v>
      </c>
      <c r="H159" s="5">
        <v>0.0</v>
      </c>
      <c r="I159" s="5">
        <v>0.0</v>
      </c>
      <c r="J159" s="5">
        <v>1284.0</v>
      </c>
      <c r="K159" s="5">
        <v>964.0</v>
      </c>
      <c r="L159" s="6">
        <v>4496.0</v>
      </c>
      <c r="M159" s="5">
        <v>9.16</v>
      </c>
      <c r="N159" s="5">
        <v>0.43</v>
      </c>
      <c r="O159" s="5">
        <v>0.0</v>
      </c>
      <c r="P159" s="5">
        <v>0.0</v>
      </c>
      <c r="Q159" s="5">
        <v>0.0</v>
      </c>
      <c r="R159" s="5" t="s">
        <v>20</v>
      </c>
    </row>
    <row r="160" ht="15.75" customHeight="1">
      <c r="A160" s="3">
        <v>159.0</v>
      </c>
      <c r="B160" s="4" t="s">
        <v>193</v>
      </c>
      <c r="C160" s="7">
        <f>161.75</f>
        <v>161.75</v>
      </c>
      <c r="D160" s="7">
        <v>0.0</v>
      </c>
      <c r="E160" s="7">
        <v>0.0</v>
      </c>
      <c r="F160" s="7">
        <f>149.19-4.34*8.8</f>
        <v>110.998</v>
      </c>
      <c r="G160" s="5">
        <v>2.0</v>
      </c>
      <c r="H160" s="5">
        <v>0.0</v>
      </c>
      <c r="I160" s="5">
        <v>0.0</v>
      </c>
      <c r="J160" s="5">
        <v>1254.0</v>
      </c>
      <c r="K160" s="5">
        <v>884.0</v>
      </c>
      <c r="L160" s="6">
        <v>5546.0</v>
      </c>
      <c r="M160" s="5">
        <v>8.47</v>
      </c>
      <c r="N160" s="5">
        <v>2.09</v>
      </c>
      <c r="O160" s="5">
        <v>0.0</v>
      </c>
      <c r="P160" s="5">
        <v>0.0</v>
      </c>
      <c r="Q160" s="5">
        <v>0.0</v>
      </c>
      <c r="R160" s="5" t="s">
        <v>29</v>
      </c>
      <c r="S160" s="5" t="s">
        <v>194</v>
      </c>
    </row>
    <row r="161" ht="15.75" customHeight="1">
      <c r="A161" s="3">
        <v>160.0</v>
      </c>
      <c r="B161" s="4" t="s">
        <v>195</v>
      </c>
      <c r="C161" s="7">
        <f>163.98</f>
        <v>163.98</v>
      </c>
      <c r="D161" s="7">
        <v>0.0</v>
      </c>
      <c r="E161" s="7">
        <v>0.0</v>
      </c>
      <c r="F161" s="7">
        <f>255.21-6*8.44</f>
        <v>204.57</v>
      </c>
      <c r="G161" s="5">
        <v>1.0</v>
      </c>
      <c r="H161" s="5">
        <v>0.0</v>
      </c>
      <c r="I161" s="5">
        <v>0.0</v>
      </c>
      <c r="J161" s="5">
        <v>2264.0</v>
      </c>
      <c r="K161" s="5">
        <v>844.0</v>
      </c>
      <c r="L161" s="6">
        <v>7822.0</v>
      </c>
      <c r="M161" s="5">
        <v>7.02</v>
      </c>
      <c r="N161" s="5">
        <v>0.0</v>
      </c>
      <c r="O161" s="5">
        <v>0.0</v>
      </c>
      <c r="P161" s="5">
        <v>6.04</v>
      </c>
      <c r="Q161" s="5">
        <v>4.34</v>
      </c>
      <c r="R161" s="5" t="s">
        <v>29</v>
      </c>
      <c r="S161" s="5" t="s">
        <v>196</v>
      </c>
    </row>
    <row r="162" ht="15.75" customHeight="1">
      <c r="A162" s="3">
        <v>161.0</v>
      </c>
      <c r="B162" s="4" t="s">
        <v>197</v>
      </c>
      <c r="C162" s="6">
        <f>160.12+4.51</f>
        <v>164.63</v>
      </c>
      <c r="D162" s="5">
        <v>0.0</v>
      </c>
      <c r="E162" s="5">
        <v>0.0</v>
      </c>
      <c r="F162" s="5">
        <v>127.15</v>
      </c>
      <c r="G162" s="5">
        <v>2.0</v>
      </c>
      <c r="H162" s="5">
        <v>0.0</v>
      </c>
      <c r="I162" s="5">
        <v>0.0</v>
      </c>
      <c r="J162" s="5">
        <v>1404.0</v>
      </c>
      <c r="K162" s="5">
        <v>904.0</v>
      </c>
      <c r="L162" s="6">
        <v>4616.0</v>
      </c>
      <c r="M162" s="5">
        <v>7.22</v>
      </c>
      <c r="N162" s="5">
        <v>0.8</v>
      </c>
      <c r="O162" s="5">
        <v>0.0</v>
      </c>
      <c r="P162" s="5">
        <v>4.51</v>
      </c>
      <c r="Q162" s="5">
        <v>0.0</v>
      </c>
      <c r="R162" s="5" t="s">
        <v>20</v>
      </c>
    </row>
    <row r="163" ht="15.75" customHeight="1">
      <c r="A163" s="3">
        <v>162.0</v>
      </c>
      <c r="B163" s="4" t="s">
        <v>198</v>
      </c>
      <c r="C163" s="5">
        <v>165.19</v>
      </c>
      <c r="D163" s="5">
        <v>0.0</v>
      </c>
      <c r="E163" s="5">
        <v>0.0</v>
      </c>
      <c r="F163" s="5">
        <v>146.83</v>
      </c>
      <c r="G163" s="5">
        <v>2.0</v>
      </c>
      <c r="H163" s="5">
        <v>0.0</v>
      </c>
      <c r="I163" s="5">
        <v>0.0</v>
      </c>
      <c r="J163" s="5">
        <v>1190.0</v>
      </c>
      <c r="K163" s="5">
        <v>1370.0</v>
      </c>
      <c r="L163" s="5">
        <v>5120.0</v>
      </c>
      <c r="M163" s="5">
        <v>7.34</v>
      </c>
      <c r="N163" s="5" t="s">
        <v>133</v>
      </c>
      <c r="O163" s="5">
        <v>0.0</v>
      </c>
      <c r="P163" s="5">
        <v>0.0</v>
      </c>
      <c r="Q163" s="5">
        <v>0.0</v>
      </c>
      <c r="R163" s="5" t="s">
        <v>20</v>
      </c>
    </row>
    <row r="164" ht="15.75" customHeight="1">
      <c r="A164" s="3">
        <v>163.0</v>
      </c>
      <c r="B164" s="4" t="s">
        <v>199</v>
      </c>
      <c r="C164" s="7">
        <f>165.65</f>
        <v>165.65</v>
      </c>
      <c r="D164" s="7">
        <v>0.0</v>
      </c>
      <c r="E164" s="7">
        <v>0.0</v>
      </c>
      <c r="F164" s="7">
        <f>136.98-8.85*3.3</f>
        <v>107.775</v>
      </c>
      <c r="G164" s="5">
        <v>2.0</v>
      </c>
      <c r="H164" s="5">
        <v>0.0</v>
      </c>
      <c r="I164" s="5">
        <v>0.0</v>
      </c>
      <c r="J164" s="5">
        <v>1545.0</v>
      </c>
      <c r="K164" s="5">
        <v>885.0</v>
      </c>
      <c r="L164" s="6">
        <v>4860.0</v>
      </c>
      <c r="M164" s="5">
        <v>8.93</v>
      </c>
      <c r="N164" s="5">
        <v>1.5</v>
      </c>
      <c r="O164" s="5">
        <v>0.0</v>
      </c>
      <c r="P164" s="5">
        <v>5.96</v>
      </c>
      <c r="Q164" s="5">
        <v>0.0</v>
      </c>
      <c r="R164" s="5" t="s">
        <v>29</v>
      </c>
    </row>
    <row r="165" ht="15.75" customHeight="1">
      <c r="A165" s="3">
        <v>164.0</v>
      </c>
      <c r="B165" s="4" t="s">
        <v>200</v>
      </c>
      <c r="C165" s="7">
        <f>160.22+6.78</f>
        <v>167</v>
      </c>
      <c r="D165" s="7">
        <v>0.0</v>
      </c>
      <c r="E165" s="7">
        <v>0.0</v>
      </c>
      <c r="F165" s="7">
        <f>184.84-4.2*9.1</f>
        <v>146.62</v>
      </c>
      <c r="G165" s="5">
        <v>2.0</v>
      </c>
      <c r="H165" s="5">
        <v>0.0</v>
      </c>
      <c r="I165" s="5">
        <v>0.0</v>
      </c>
      <c r="J165" s="5">
        <v>1365.0</v>
      </c>
      <c r="K165" s="5">
        <v>1024.0</v>
      </c>
      <c r="L165" s="6">
        <v>5936.0</v>
      </c>
      <c r="M165" s="5">
        <v>7.34</v>
      </c>
      <c r="N165" s="5" t="s">
        <v>133</v>
      </c>
      <c r="O165" s="5">
        <v>0.0</v>
      </c>
      <c r="P165" s="5">
        <v>6.78</v>
      </c>
      <c r="Q165" s="5">
        <v>7.87</v>
      </c>
      <c r="R165" s="5" t="s">
        <v>29</v>
      </c>
    </row>
    <row r="166" ht="15.75" customHeight="1">
      <c r="A166" s="3">
        <v>165.0</v>
      </c>
      <c r="B166" s="4" t="s">
        <v>201</v>
      </c>
      <c r="C166" s="5">
        <f>161.4+8.28</f>
        <v>169.68</v>
      </c>
      <c r="D166" s="5">
        <v>0.0</v>
      </c>
      <c r="E166" s="5">
        <v>0.0</v>
      </c>
      <c r="F166" s="5">
        <v>124.61</v>
      </c>
      <c r="G166" s="5">
        <v>2.0</v>
      </c>
      <c r="H166" s="5">
        <v>0.0</v>
      </c>
      <c r="I166" s="5">
        <v>0.0</v>
      </c>
      <c r="J166" s="5" t="s">
        <v>47</v>
      </c>
      <c r="K166" s="5" t="s">
        <v>47</v>
      </c>
      <c r="L166" s="5" t="s">
        <v>47</v>
      </c>
      <c r="M166" s="5">
        <v>8.54</v>
      </c>
      <c r="N166" s="5">
        <v>1.2</v>
      </c>
      <c r="O166" s="5" t="s">
        <v>47</v>
      </c>
      <c r="P166" s="5">
        <v>8.28</v>
      </c>
      <c r="Q166" s="5" t="s">
        <v>47</v>
      </c>
      <c r="R166" s="5" t="s">
        <v>20</v>
      </c>
    </row>
    <row r="167" ht="15.75" customHeight="1">
      <c r="A167" s="3">
        <v>166.0</v>
      </c>
      <c r="B167" s="4" t="s">
        <v>202</v>
      </c>
      <c r="C167" s="6">
        <f>163.54+6.17</f>
        <v>169.71</v>
      </c>
      <c r="D167" s="5">
        <v>0.0</v>
      </c>
      <c r="E167" s="5">
        <v>0.0</v>
      </c>
      <c r="F167" s="5">
        <v>139.38</v>
      </c>
      <c r="G167" s="5">
        <v>2.0</v>
      </c>
      <c r="H167" s="5">
        <v>0.0</v>
      </c>
      <c r="I167" s="5">
        <v>0.0</v>
      </c>
      <c r="J167" s="5">
        <v>1314.0</v>
      </c>
      <c r="K167" s="5">
        <v>1104.0</v>
      </c>
      <c r="L167" s="6">
        <v>4836.0</v>
      </c>
      <c r="M167" s="5">
        <v>7.23</v>
      </c>
      <c r="N167" s="5" t="s">
        <v>133</v>
      </c>
      <c r="O167" s="5">
        <v>0.0</v>
      </c>
      <c r="P167" s="5">
        <v>6.17</v>
      </c>
      <c r="Q167" s="5">
        <v>0.0</v>
      </c>
      <c r="R167" s="5" t="s">
        <v>20</v>
      </c>
      <c r="S167" s="5" t="s">
        <v>88</v>
      </c>
    </row>
    <row r="168" ht="15.75" customHeight="1">
      <c r="A168" s="3">
        <v>167.0</v>
      </c>
      <c r="B168" s="4" t="s">
        <v>203</v>
      </c>
      <c r="C168" s="5">
        <f>162.35+8.6</f>
        <v>170.95</v>
      </c>
      <c r="D168" s="5">
        <v>0.0</v>
      </c>
      <c r="E168" s="5">
        <v>0.0</v>
      </c>
      <c r="F168" s="5">
        <v>141.99</v>
      </c>
      <c r="G168" s="5">
        <v>2.0</v>
      </c>
      <c r="H168" s="5">
        <v>0.0</v>
      </c>
      <c r="I168" s="5">
        <v>0.0</v>
      </c>
      <c r="J168" s="5">
        <v>1284.0</v>
      </c>
      <c r="K168" s="5">
        <v>1104.0</v>
      </c>
      <c r="L168" s="6">
        <v>4776.0</v>
      </c>
      <c r="M168" s="5">
        <v>7.83</v>
      </c>
      <c r="N168" s="5" t="s">
        <v>133</v>
      </c>
      <c r="O168" s="5">
        <v>0.0</v>
      </c>
      <c r="P168" s="5">
        <v>8.6</v>
      </c>
      <c r="Q168" s="5">
        <v>0.0</v>
      </c>
      <c r="R168" s="5" t="s">
        <v>20</v>
      </c>
    </row>
    <row r="169" ht="15.75" customHeight="1">
      <c r="A169" s="3">
        <v>168.0</v>
      </c>
      <c r="B169" s="4" t="s">
        <v>204</v>
      </c>
      <c r="C169" s="5">
        <f>160.36+10.59</f>
        <v>170.95</v>
      </c>
      <c r="D169" s="5">
        <v>0.0</v>
      </c>
      <c r="E169" s="5">
        <v>0.0</v>
      </c>
      <c r="F169" s="10">
        <v>132.294</v>
      </c>
      <c r="G169" s="5">
        <v>2.0</v>
      </c>
      <c r="H169" s="5">
        <v>0.0</v>
      </c>
      <c r="I169" s="5">
        <v>0.0</v>
      </c>
      <c r="J169" s="5">
        <v>1290.0</v>
      </c>
      <c r="K169" s="5">
        <v>1104.0</v>
      </c>
      <c r="L169" s="6">
        <v>5536.0</v>
      </c>
      <c r="M169" s="5">
        <v>7.83</v>
      </c>
      <c r="N169" s="5" t="s">
        <v>133</v>
      </c>
      <c r="O169" s="5">
        <v>0.0</v>
      </c>
      <c r="P169" s="5">
        <v>10.59</v>
      </c>
      <c r="Q169" s="5">
        <v>0.0</v>
      </c>
      <c r="R169" s="5" t="s">
        <v>29</v>
      </c>
    </row>
    <row r="170" ht="15.75" customHeight="1">
      <c r="A170" s="3">
        <v>169.0</v>
      </c>
      <c r="B170" s="4" t="s">
        <v>205</v>
      </c>
      <c r="C170" s="5">
        <f>175.33+7.8</f>
        <v>183.13</v>
      </c>
      <c r="D170" s="5">
        <v>0.0</v>
      </c>
      <c r="E170" s="5">
        <v>0.0</v>
      </c>
      <c r="F170" s="5">
        <v>141.18</v>
      </c>
      <c r="G170" s="5">
        <v>2.0</v>
      </c>
      <c r="H170" s="5">
        <v>0.0</v>
      </c>
      <c r="I170" s="5">
        <v>0.0</v>
      </c>
      <c r="J170" s="5" t="s">
        <v>47</v>
      </c>
      <c r="K170" s="5" t="s">
        <v>47</v>
      </c>
      <c r="L170" s="5" t="s">
        <v>47</v>
      </c>
      <c r="M170" s="5">
        <v>8.93</v>
      </c>
      <c r="N170" s="5">
        <v>1.06</v>
      </c>
      <c r="O170" s="5" t="s">
        <v>47</v>
      </c>
      <c r="P170" s="5">
        <v>7.8</v>
      </c>
      <c r="Q170" s="5" t="s">
        <v>47</v>
      </c>
      <c r="R170" s="5" t="s">
        <v>20</v>
      </c>
    </row>
    <row r="171" ht="15.75" customHeight="1">
      <c r="A171" s="3">
        <v>170.0</v>
      </c>
      <c r="B171" s="4" t="s">
        <v>206</v>
      </c>
      <c r="C171" s="5">
        <f>182.79+6.28</f>
        <v>189.07</v>
      </c>
      <c r="D171" s="5">
        <v>0.0</v>
      </c>
      <c r="E171" s="5">
        <v>0.0</v>
      </c>
      <c r="F171" s="10">
        <v>227.597</v>
      </c>
      <c r="G171" s="5">
        <v>1.0</v>
      </c>
      <c r="H171" s="5">
        <v>0.0</v>
      </c>
      <c r="I171" s="5">
        <v>0.0</v>
      </c>
      <c r="J171" s="5">
        <v>2450.0</v>
      </c>
      <c r="K171" s="5">
        <v>960.0</v>
      </c>
      <c r="L171" s="6">
        <v>7964.0</v>
      </c>
      <c r="M171" s="5">
        <v>6.09</v>
      </c>
      <c r="N171" s="5">
        <v>0.0</v>
      </c>
      <c r="O171" s="5">
        <v>0.0</v>
      </c>
      <c r="P171" s="5">
        <v>6.28</v>
      </c>
      <c r="Q171" s="5">
        <v>0.0</v>
      </c>
      <c r="R171" s="5" t="s">
        <v>29</v>
      </c>
    </row>
    <row r="172" ht="15.75" customHeight="1">
      <c r="A172" s="3">
        <v>171.0</v>
      </c>
      <c r="B172" s="4" t="s">
        <v>207</v>
      </c>
      <c r="C172" s="6">
        <f>123.98+59.33+6.02</f>
        <v>189.33</v>
      </c>
      <c r="D172" s="5">
        <v>0.0</v>
      </c>
      <c r="E172" s="5">
        <v>0.0</v>
      </c>
      <c r="F172" s="5">
        <v>165.01</v>
      </c>
      <c r="G172" s="5">
        <v>2.0</v>
      </c>
      <c r="H172" s="5">
        <v>0.0</v>
      </c>
      <c r="I172" s="5">
        <v>0.0</v>
      </c>
      <c r="J172" s="5">
        <v>1524.0</v>
      </c>
      <c r="K172" s="5">
        <v>1144.0</v>
      </c>
      <c r="L172" s="6">
        <v>5336.0</v>
      </c>
      <c r="M172" s="5">
        <v>7.12</v>
      </c>
      <c r="N172" s="5" t="s">
        <v>133</v>
      </c>
      <c r="O172" s="5">
        <v>0.0</v>
      </c>
      <c r="P172" s="5">
        <v>6.02</v>
      </c>
      <c r="Q172" s="5">
        <v>0.0</v>
      </c>
      <c r="R172" s="5" t="s">
        <v>20</v>
      </c>
      <c r="S172" s="5" t="s">
        <v>24</v>
      </c>
    </row>
    <row r="173" ht="15.75" customHeight="1">
      <c r="A173" s="3">
        <v>172.0</v>
      </c>
      <c r="B173" s="4" t="s">
        <v>208</v>
      </c>
      <c r="C173" s="5">
        <v>217.34</v>
      </c>
      <c r="D173" s="5">
        <v>0.0</v>
      </c>
      <c r="E173" s="5">
        <v>0.0</v>
      </c>
      <c r="F173" s="5">
        <v>181.87</v>
      </c>
      <c r="G173" s="5">
        <v>2.0</v>
      </c>
      <c r="H173" s="5">
        <v>0.0</v>
      </c>
      <c r="I173" s="5">
        <v>0.0</v>
      </c>
      <c r="J173" s="5">
        <v>1445.0</v>
      </c>
      <c r="K173" s="5">
        <v>1535.0</v>
      </c>
      <c r="L173" s="6">
        <v>5960.0</v>
      </c>
      <c r="M173" s="5">
        <v>9.11</v>
      </c>
      <c r="N173" s="5">
        <v>0.0</v>
      </c>
      <c r="O173" s="5">
        <v>0.0</v>
      </c>
      <c r="P173" s="5">
        <v>0.0</v>
      </c>
      <c r="Q173" s="5">
        <v>0.0</v>
      </c>
      <c r="R173" s="5" t="s">
        <v>20</v>
      </c>
      <c r="S173" s="5" t="s">
        <v>24</v>
      </c>
    </row>
    <row r="174" ht="15.75" customHeight="1">
      <c r="C174" s="7"/>
      <c r="D174" s="7"/>
      <c r="E174" s="7"/>
      <c r="F174" s="7"/>
    </row>
    <row r="175" ht="15.75" customHeight="1">
      <c r="C175" s="7"/>
      <c r="D175" s="7"/>
      <c r="E175" s="7"/>
      <c r="F175" s="7"/>
    </row>
    <row r="176" ht="15.75" customHeight="1">
      <c r="C176" s="7"/>
      <c r="D176" s="7"/>
      <c r="E176" s="7"/>
      <c r="F176" s="7"/>
    </row>
    <row r="177" ht="15.75" customHeight="1">
      <c r="C177" s="7"/>
      <c r="D177" s="7"/>
      <c r="E177" s="7"/>
      <c r="F177" s="7"/>
    </row>
    <row r="178" ht="15.75" customHeight="1">
      <c r="C178" s="7"/>
      <c r="D178" s="7"/>
      <c r="E178" s="7"/>
      <c r="F178" s="7"/>
    </row>
    <row r="179" ht="15.75" customHeight="1">
      <c r="C179" s="7"/>
      <c r="D179" s="7"/>
      <c r="E179" s="7"/>
      <c r="F179" s="7"/>
    </row>
    <row r="180" ht="15.75" customHeight="1">
      <c r="C180" s="7"/>
      <c r="D180" s="7"/>
      <c r="E180" s="7"/>
      <c r="F180" s="7"/>
    </row>
    <row r="181" ht="15.75" customHeight="1">
      <c r="C181" s="7"/>
      <c r="D181" s="7"/>
      <c r="E181" s="7"/>
      <c r="F181" s="7"/>
    </row>
    <row r="182" ht="15.75" customHeight="1">
      <c r="C182" s="7"/>
      <c r="D182" s="7"/>
      <c r="E182" s="7"/>
      <c r="F182" s="7"/>
    </row>
    <row r="183" ht="15.75" customHeight="1">
      <c r="C183" s="7"/>
      <c r="D183" s="7"/>
      <c r="E183" s="7"/>
      <c r="F183" s="7"/>
    </row>
    <row r="184" ht="15.75" customHeight="1">
      <c r="C184" s="7"/>
      <c r="D184" s="7"/>
      <c r="E184" s="7"/>
      <c r="F184" s="7"/>
    </row>
    <row r="185" ht="15.75" customHeight="1">
      <c r="C185" s="7"/>
      <c r="D185" s="7"/>
      <c r="E185" s="7"/>
      <c r="F185" s="7"/>
    </row>
    <row r="186" ht="15.75" customHeight="1">
      <c r="C186" s="7"/>
      <c r="D186" s="7"/>
      <c r="E186" s="7"/>
      <c r="F186" s="7"/>
    </row>
    <row r="187" ht="15.75" customHeight="1">
      <c r="C187" s="7"/>
      <c r="D187" s="7"/>
      <c r="E187" s="7"/>
      <c r="F187" s="7"/>
    </row>
    <row r="188" ht="15.75" customHeight="1">
      <c r="C188" s="7"/>
      <c r="D188" s="7"/>
      <c r="E188" s="7"/>
      <c r="F188" s="7"/>
    </row>
    <row r="189" ht="15.75" customHeight="1">
      <c r="C189" s="7"/>
      <c r="D189" s="7"/>
      <c r="E189" s="7"/>
      <c r="F189" s="7"/>
    </row>
    <row r="190" ht="15.75" customHeight="1">
      <c r="C190" s="7"/>
      <c r="D190" s="7"/>
      <c r="E190" s="7"/>
      <c r="F190" s="7"/>
    </row>
    <row r="191" ht="15.75" customHeight="1">
      <c r="C191" s="7"/>
      <c r="D191" s="7"/>
      <c r="E191" s="7"/>
      <c r="F191" s="7"/>
    </row>
    <row r="192" ht="15.75" customHeight="1">
      <c r="C192" s="7"/>
      <c r="D192" s="7"/>
      <c r="E192" s="7"/>
      <c r="F192" s="7"/>
    </row>
    <row r="193" ht="15.75" customHeight="1">
      <c r="C193" s="7"/>
      <c r="D193" s="7"/>
      <c r="E193" s="7"/>
      <c r="F193" s="7"/>
    </row>
    <row r="194" ht="15.75" customHeight="1">
      <c r="C194" s="7"/>
      <c r="D194" s="7"/>
      <c r="E194" s="7"/>
      <c r="F194" s="7"/>
    </row>
    <row r="195" ht="15.75" customHeight="1">
      <c r="C195" s="7"/>
      <c r="D195" s="7"/>
      <c r="E195" s="7"/>
      <c r="F195" s="7"/>
    </row>
    <row r="196" ht="15.75" customHeight="1">
      <c r="C196" s="7"/>
      <c r="D196" s="7"/>
      <c r="E196" s="7"/>
      <c r="F196" s="7"/>
    </row>
    <row r="197" ht="15.75" customHeight="1">
      <c r="C197" s="7"/>
      <c r="D197" s="7"/>
      <c r="E197" s="7"/>
      <c r="F197" s="7"/>
    </row>
    <row r="198" ht="15.75" customHeight="1">
      <c r="C198" s="7"/>
      <c r="D198" s="7"/>
      <c r="E198" s="7"/>
      <c r="F198" s="7"/>
    </row>
    <row r="199" ht="15.75" customHeight="1">
      <c r="C199" s="7"/>
      <c r="D199" s="7"/>
      <c r="E199" s="7"/>
      <c r="F199" s="7"/>
    </row>
    <row r="200" ht="15.75" customHeight="1">
      <c r="C200" s="7"/>
      <c r="D200" s="7"/>
      <c r="E200" s="7"/>
      <c r="F200" s="7"/>
    </row>
    <row r="201" ht="15.75" customHeight="1">
      <c r="C201" s="7"/>
      <c r="D201" s="7"/>
      <c r="E201" s="7"/>
      <c r="F201" s="7"/>
    </row>
    <row r="202" ht="15.75" customHeight="1">
      <c r="C202" s="7"/>
      <c r="D202" s="7"/>
      <c r="E202" s="7"/>
      <c r="F202" s="7"/>
    </row>
    <row r="203" ht="15.75" customHeight="1">
      <c r="C203" s="7"/>
      <c r="D203" s="7"/>
      <c r="E203" s="7"/>
      <c r="F203" s="7"/>
    </row>
    <row r="204" ht="15.75" customHeight="1">
      <c r="C204" s="7"/>
      <c r="D204" s="7"/>
      <c r="E204" s="7"/>
      <c r="F204" s="7"/>
    </row>
    <row r="205" ht="15.75" customHeight="1">
      <c r="C205" s="7"/>
      <c r="D205" s="7"/>
      <c r="E205" s="7"/>
      <c r="F205" s="7"/>
    </row>
    <row r="206" ht="15.75" customHeight="1">
      <c r="C206" s="7"/>
      <c r="D206" s="7"/>
      <c r="E206" s="7"/>
      <c r="F206" s="7"/>
    </row>
    <row r="207" ht="15.75" customHeight="1">
      <c r="C207" s="7"/>
      <c r="D207" s="7"/>
      <c r="E207" s="7"/>
      <c r="F207" s="7"/>
    </row>
    <row r="208" ht="15.75" customHeight="1">
      <c r="C208" s="7"/>
      <c r="D208" s="7"/>
      <c r="E208" s="7"/>
      <c r="F208" s="7"/>
    </row>
    <row r="209" ht="15.75" customHeight="1">
      <c r="C209" s="7"/>
      <c r="D209" s="7"/>
      <c r="E209" s="7"/>
      <c r="F209" s="7"/>
    </row>
    <row r="210" ht="15.75" customHeight="1">
      <c r="C210" s="7"/>
      <c r="D210" s="7"/>
      <c r="E210" s="7"/>
      <c r="F210" s="7"/>
    </row>
    <row r="211" ht="15.75" customHeight="1">
      <c r="C211" s="7"/>
      <c r="D211" s="7"/>
      <c r="E211" s="7"/>
      <c r="F211" s="7"/>
    </row>
    <row r="212" ht="15.75" customHeight="1">
      <c r="C212" s="7"/>
      <c r="D212" s="7"/>
      <c r="E212" s="7"/>
      <c r="F212" s="7"/>
    </row>
    <row r="213" ht="15.75" customHeight="1">
      <c r="C213" s="7"/>
      <c r="D213" s="7"/>
      <c r="E213" s="7"/>
      <c r="F213" s="7"/>
    </row>
    <row r="214" ht="15.75" customHeight="1">
      <c r="C214" s="7"/>
      <c r="D214" s="7"/>
      <c r="E214" s="7"/>
      <c r="F214" s="7"/>
    </row>
    <row r="215" ht="15.75" customHeight="1">
      <c r="C215" s="7"/>
      <c r="D215" s="7"/>
      <c r="E215" s="7"/>
      <c r="F215" s="7"/>
    </row>
    <row r="216" ht="15.75" customHeight="1">
      <c r="C216" s="7"/>
      <c r="D216" s="7"/>
      <c r="E216" s="7"/>
      <c r="F216" s="7"/>
    </row>
    <row r="217" ht="15.75" customHeight="1">
      <c r="C217" s="7"/>
      <c r="D217" s="7"/>
      <c r="E217" s="7"/>
      <c r="F217" s="7"/>
    </row>
    <row r="218" ht="15.75" customHeight="1">
      <c r="C218" s="7"/>
      <c r="D218" s="7"/>
      <c r="E218" s="7"/>
      <c r="F218" s="7"/>
    </row>
    <row r="219" ht="15.75" customHeight="1">
      <c r="C219" s="7"/>
      <c r="D219" s="7"/>
      <c r="E219" s="7"/>
      <c r="F219" s="7"/>
    </row>
    <row r="220" ht="15.75" customHeight="1">
      <c r="C220" s="7"/>
      <c r="D220" s="7"/>
      <c r="E220" s="7"/>
      <c r="F220" s="7"/>
    </row>
    <row r="221" ht="15.75" customHeight="1">
      <c r="C221" s="7"/>
      <c r="D221" s="7"/>
      <c r="E221" s="7"/>
      <c r="F221" s="7"/>
    </row>
    <row r="222" ht="15.75" customHeight="1">
      <c r="C222" s="7"/>
      <c r="D222" s="7"/>
      <c r="E222" s="7"/>
      <c r="F222" s="7"/>
    </row>
    <row r="223" ht="15.75" customHeight="1">
      <c r="C223" s="7"/>
      <c r="D223" s="7"/>
      <c r="E223" s="7"/>
      <c r="F223" s="7"/>
    </row>
    <row r="224" ht="15.75" customHeight="1">
      <c r="C224" s="7"/>
      <c r="D224" s="7"/>
      <c r="E224" s="7"/>
      <c r="F224" s="7"/>
    </row>
    <row r="225" ht="15.75" customHeight="1">
      <c r="C225" s="7"/>
      <c r="D225" s="7"/>
      <c r="E225" s="7"/>
      <c r="F225" s="7"/>
    </row>
    <row r="226" ht="15.75" customHeight="1">
      <c r="C226" s="7"/>
      <c r="D226" s="7"/>
      <c r="E226" s="7"/>
      <c r="F226" s="7"/>
    </row>
    <row r="227" ht="15.75" customHeight="1">
      <c r="C227" s="7"/>
      <c r="D227" s="7"/>
      <c r="E227" s="7"/>
      <c r="F227" s="7"/>
    </row>
    <row r="228" ht="15.75" customHeight="1">
      <c r="C228" s="7"/>
      <c r="D228" s="7"/>
      <c r="E228" s="7"/>
      <c r="F228" s="7"/>
    </row>
    <row r="229" ht="15.75" customHeight="1">
      <c r="C229" s="7"/>
      <c r="D229" s="7"/>
      <c r="E229" s="7"/>
      <c r="F229" s="7"/>
    </row>
    <row r="230" ht="15.75" customHeight="1">
      <c r="C230" s="7"/>
      <c r="D230" s="7"/>
      <c r="E230" s="7"/>
      <c r="F230" s="7"/>
    </row>
    <row r="231" ht="15.75" customHeight="1">
      <c r="C231" s="7"/>
      <c r="D231" s="7"/>
      <c r="E231" s="7"/>
      <c r="F231" s="7"/>
    </row>
    <row r="232" ht="15.75" customHeight="1">
      <c r="C232" s="7"/>
      <c r="D232" s="7"/>
      <c r="E232" s="7"/>
      <c r="F232" s="7"/>
    </row>
    <row r="233" ht="15.75" customHeight="1">
      <c r="C233" s="7"/>
      <c r="D233" s="7"/>
      <c r="E233" s="7"/>
      <c r="F233" s="7"/>
    </row>
    <row r="234" ht="15.75" customHeight="1">
      <c r="C234" s="7"/>
      <c r="D234" s="7"/>
      <c r="E234" s="7"/>
      <c r="F234" s="7"/>
    </row>
    <row r="235" ht="15.75" customHeight="1">
      <c r="C235" s="7"/>
      <c r="D235" s="7"/>
      <c r="E235" s="7"/>
      <c r="F235" s="7"/>
    </row>
    <row r="236" ht="15.75" customHeight="1">
      <c r="C236" s="7"/>
      <c r="D236" s="7"/>
      <c r="E236" s="7"/>
      <c r="F236" s="7"/>
    </row>
    <row r="237" ht="15.75" customHeight="1">
      <c r="C237" s="7"/>
      <c r="D237" s="7"/>
      <c r="E237" s="7"/>
      <c r="F237" s="7"/>
    </row>
    <row r="238" ht="15.75" customHeight="1">
      <c r="C238" s="7"/>
      <c r="D238" s="7"/>
      <c r="E238" s="7"/>
      <c r="F238" s="7"/>
    </row>
    <row r="239" ht="15.75" customHeight="1">
      <c r="C239" s="7"/>
      <c r="D239" s="7"/>
      <c r="E239" s="7"/>
      <c r="F239" s="7"/>
    </row>
    <row r="240" ht="15.75" customHeight="1">
      <c r="C240" s="7"/>
      <c r="D240" s="7"/>
      <c r="E240" s="7"/>
      <c r="F240" s="7"/>
    </row>
    <row r="241" ht="15.75" customHeight="1">
      <c r="C241" s="7"/>
      <c r="D241" s="7"/>
      <c r="E241" s="7"/>
      <c r="F241" s="7"/>
    </row>
    <row r="242" ht="15.75" customHeight="1">
      <c r="C242" s="7"/>
      <c r="D242" s="7"/>
      <c r="E242" s="7"/>
      <c r="F242" s="7"/>
    </row>
    <row r="243" ht="15.75" customHeight="1">
      <c r="C243" s="7"/>
      <c r="D243" s="7"/>
      <c r="E243" s="7"/>
      <c r="F243" s="7"/>
    </row>
    <row r="244" ht="15.75" customHeight="1">
      <c r="C244" s="7"/>
      <c r="D244" s="7"/>
      <c r="E244" s="7"/>
      <c r="F244" s="7"/>
    </row>
    <row r="245" ht="15.75" customHeight="1">
      <c r="C245" s="7"/>
      <c r="D245" s="7"/>
      <c r="E245" s="7"/>
      <c r="F245" s="7"/>
    </row>
    <row r="246" ht="15.75" customHeight="1">
      <c r="C246" s="7"/>
      <c r="D246" s="7"/>
      <c r="E246" s="7"/>
      <c r="F246" s="7"/>
    </row>
    <row r="247" ht="15.75" customHeight="1">
      <c r="C247" s="7"/>
      <c r="D247" s="7"/>
      <c r="E247" s="7"/>
      <c r="F247" s="7"/>
    </row>
    <row r="248" ht="15.75" customHeight="1">
      <c r="C248" s="7"/>
      <c r="D248" s="7"/>
      <c r="E248" s="7"/>
      <c r="F248" s="7"/>
    </row>
    <row r="249" ht="15.75" customHeight="1">
      <c r="C249" s="7"/>
      <c r="D249" s="7"/>
      <c r="E249" s="7"/>
      <c r="F249" s="7"/>
    </row>
    <row r="250" ht="15.75" customHeight="1">
      <c r="C250" s="7"/>
      <c r="D250" s="7"/>
      <c r="E250" s="7"/>
      <c r="F250" s="7"/>
    </row>
    <row r="251" ht="15.75" customHeight="1">
      <c r="C251" s="7"/>
      <c r="D251" s="7"/>
      <c r="E251" s="7"/>
      <c r="F251" s="7"/>
    </row>
    <row r="252" ht="15.75" customHeight="1">
      <c r="C252" s="7"/>
      <c r="D252" s="7"/>
      <c r="E252" s="7"/>
      <c r="F252" s="7"/>
    </row>
    <row r="253" ht="15.75" customHeight="1">
      <c r="C253" s="7"/>
      <c r="D253" s="7"/>
      <c r="E253" s="7"/>
      <c r="F253" s="7"/>
    </row>
    <row r="254" ht="15.75" customHeight="1">
      <c r="C254" s="7"/>
      <c r="D254" s="7"/>
      <c r="E254" s="7"/>
      <c r="F254" s="7"/>
    </row>
    <row r="255" ht="15.75" customHeight="1">
      <c r="C255" s="7"/>
      <c r="D255" s="7"/>
      <c r="E255" s="7"/>
      <c r="F255" s="7"/>
    </row>
    <row r="256" ht="15.75" customHeight="1">
      <c r="C256" s="7"/>
      <c r="D256" s="7"/>
      <c r="E256" s="7"/>
      <c r="F256" s="7"/>
    </row>
    <row r="257" ht="15.75" customHeight="1">
      <c r="C257" s="7"/>
      <c r="D257" s="7"/>
      <c r="E257" s="7"/>
      <c r="F257" s="7"/>
    </row>
    <row r="258" ht="15.75" customHeight="1">
      <c r="C258" s="7"/>
      <c r="D258" s="7"/>
      <c r="E258" s="7"/>
      <c r="F258" s="7"/>
    </row>
    <row r="259" ht="15.75" customHeight="1">
      <c r="C259" s="7"/>
      <c r="D259" s="7"/>
      <c r="E259" s="7"/>
      <c r="F259" s="7"/>
    </row>
    <row r="260" ht="15.75" customHeight="1">
      <c r="C260" s="7"/>
      <c r="D260" s="7"/>
      <c r="E260" s="7"/>
      <c r="F260" s="7"/>
    </row>
    <row r="261" ht="15.75" customHeight="1">
      <c r="C261" s="7"/>
      <c r="D261" s="7"/>
      <c r="E261" s="7"/>
      <c r="F261" s="7"/>
    </row>
    <row r="262" ht="15.75" customHeight="1">
      <c r="C262" s="7"/>
      <c r="D262" s="7"/>
      <c r="E262" s="7"/>
      <c r="F262" s="7"/>
    </row>
    <row r="263" ht="15.75" customHeight="1">
      <c r="C263" s="7"/>
      <c r="D263" s="7"/>
      <c r="E263" s="7"/>
      <c r="F263" s="7"/>
    </row>
    <row r="264" ht="15.75" customHeight="1">
      <c r="C264" s="7"/>
      <c r="D264" s="7"/>
      <c r="E264" s="7"/>
      <c r="F264" s="7"/>
    </row>
    <row r="265" ht="15.75" customHeight="1">
      <c r="C265" s="7"/>
      <c r="D265" s="7"/>
      <c r="E265" s="7"/>
      <c r="F265" s="7"/>
    </row>
    <row r="266" ht="15.75" customHeight="1">
      <c r="C266" s="7"/>
      <c r="D266" s="7"/>
      <c r="E266" s="7"/>
      <c r="F266" s="7"/>
    </row>
    <row r="267" ht="15.75" customHeight="1">
      <c r="C267" s="7"/>
      <c r="D267" s="7"/>
      <c r="E267" s="7"/>
      <c r="F267" s="7"/>
    </row>
    <row r="268" ht="15.75" customHeight="1">
      <c r="C268" s="7"/>
      <c r="D268" s="7"/>
      <c r="E268" s="7"/>
      <c r="F268" s="7"/>
    </row>
    <row r="269" ht="15.75" customHeight="1">
      <c r="C269" s="7"/>
      <c r="D269" s="7"/>
      <c r="E269" s="7"/>
      <c r="F269" s="7"/>
    </row>
    <row r="270" ht="15.75" customHeight="1">
      <c r="C270" s="7"/>
      <c r="D270" s="7"/>
      <c r="E270" s="7"/>
      <c r="F270" s="7"/>
    </row>
    <row r="271" ht="15.75" customHeight="1">
      <c r="C271" s="7"/>
      <c r="D271" s="7"/>
      <c r="E271" s="7"/>
      <c r="F271" s="7"/>
    </row>
    <row r="272" ht="15.75" customHeight="1">
      <c r="C272" s="7"/>
      <c r="D272" s="7"/>
      <c r="E272" s="7"/>
      <c r="F272" s="7"/>
    </row>
    <row r="273" ht="15.75" customHeight="1">
      <c r="C273" s="7"/>
      <c r="D273" s="7"/>
      <c r="E273" s="7"/>
      <c r="F273" s="7"/>
    </row>
    <row r="274" ht="15.75" customHeight="1">
      <c r="C274" s="7"/>
      <c r="D274" s="7"/>
      <c r="E274" s="7"/>
      <c r="F274" s="7"/>
    </row>
    <row r="275" ht="15.75" customHeight="1">
      <c r="C275" s="7"/>
      <c r="D275" s="7"/>
      <c r="E275" s="7"/>
      <c r="F275" s="7"/>
    </row>
    <row r="276" ht="15.75" customHeight="1">
      <c r="C276" s="7"/>
      <c r="D276" s="7"/>
      <c r="E276" s="7"/>
      <c r="F276" s="7"/>
    </row>
    <row r="277" ht="15.75" customHeight="1">
      <c r="C277" s="7"/>
      <c r="D277" s="7"/>
      <c r="E277" s="7"/>
      <c r="F277" s="7"/>
    </row>
    <row r="278" ht="15.75" customHeight="1">
      <c r="C278" s="7"/>
      <c r="D278" s="7"/>
      <c r="E278" s="7"/>
      <c r="F278" s="7"/>
    </row>
    <row r="279" ht="15.75" customHeight="1">
      <c r="C279" s="7"/>
      <c r="D279" s="7"/>
      <c r="E279" s="7"/>
      <c r="F279" s="7"/>
    </row>
    <row r="280" ht="15.75" customHeight="1">
      <c r="C280" s="7"/>
      <c r="D280" s="7"/>
      <c r="E280" s="7"/>
      <c r="F280" s="7"/>
    </row>
    <row r="281" ht="15.75" customHeight="1">
      <c r="C281" s="7"/>
      <c r="D281" s="7"/>
      <c r="E281" s="7"/>
      <c r="F281" s="7"/>
    </row>
    <row r="282" ht="15.75" customHeight="1">
      <c r="C282" s="7"/>
      <c r="D282" s="7"/>
      <c r="E282" s="7"/>
      <c r="F282" s="7"/>
    </row>
    <row r="283" ht="15.75" customHeight="1">
      <c r="C283" s="7"/>
      <c r="D283" s="7"/>
      <c r="E283" s="7"/>
      <c r="F283" s="7"/>
    </row>
    <row r="284" ht="15.75" customHeight="1">
      <c r="C284" s="7"/>
      <c r="D284" s="7"/>
      <c r="E284" s="7"/>
      <c r="F284" s="7"/>
    </row>
    <row r="285" ht="15.75" customHeight="1">
      <c r="C285" s="7"/>
      <c r="D285" s="7"/>
      <c r="E285" s="7"/>
      <c r="F285" s="7"/>
    </row>
    <row r="286" ht="15.75" customHeight="1">
      <c r="C286" s="7"/>
      <c r="D286" s="7"/>
      <c r="E286" s="7"/>
      <c r="F286" s="7"/>
    </row>
    <row r="287" ht="15.75" customHeight="1">
      <c r="C287" s="7"/>
      <c r="D287" s="7"/>
      <c r="E287" s="7"/>
      <c r="F287" s="7"/>
    </row>
    <row r="288" ht="15.75" customHeight="1">
      <c r="C288" s="7"/>
      <c r="D288" s="7"/>
      <c r="E288" s="7"/>
      <c r="F288" s="7"/>
    </row>
    <row r="289" ht="15.75" customHeight="1">
      <c r="C289" s="7"/>
      <c r="D289" s="7"/>
      <c r="E289" s="7"/>
      <c r="F289" s="7"/>
    </row>
    <row r="290" ht="15.75" customHeight="1">
      <c r="C290" s="7"/>
      <c r="D290" s="7"/>
      <c r="E290" s="7"/>
      <c r="F290" s="7"/>
    </row>
    <row r="291" ht="15.75" customHeight="1">
      <c r="C291" s="7"/>
      <c r="D291" s="7"/>
      <c r="E291" s="7"/>
      <c r="F291" s="7"/>
    </row>
    <row r="292" ht="15.75" customHeight="1">
      <c r="C292" s="7"/>
      <c r="D292" s="7"/>
      <c r="E292" s="7"/>
      <c r="F292" s="7"/>
    </row>
    <row r="293" ht="15.75" customHeight="1">
      <c r="C293" s="7"/>
      <c r="D293" s="7"/>
      <c r="E293" s="7"/>
      <c r="F293" s="7"/>
    </row>
    <row r="294" ht="15.75" customHeight="1">
      <c r="C294" s="7"/>
      <c r="D294" s="7"/>
      <c r="E294" s="7"/>
      <c r="F294" s="7"/>
    </row>
    <row r="295" ht="15.75" customHeight="1">
      <c r="C295" s="7"/>
      <c r="D295" s="7"/>
      <c r="E295" s="7"/>
      <c r="F295" s="7"/>
    </row>
    <row r="296" ht="15.75" customHeight="1">
      <c r="C296" s="7"/>
      <c r="D296" s="7"/>
      <c r="E296" s="7"/>
      <c r="F296" s="7"/>
    </row>
    <row r="297" ht="15.75" customHeight="1">
      <c r="C297" s="7"/>
      <c r="D297" s="7"/>
      <c r="E297" s="7"/>
      <c r="F297" s="7"/>
    </row>
    <row r="298" ht="15.75" customHeight="1">
      <c r="C298" s="7"/>
      <c r="D298" s="7"/>
      <c r="E298" s="7"/>
      <c r="F298" s="7"/>
    </row>
    <row r="299" ht="15.75" customHeight="1">
      <c r="C299" s="7"/>
      <c r="D299" s="7"/>
      <c r="E299" s="7"/>
      <c r="F299" s="7"/>
    </row>
    <row r="300" ht="15.75" customHeight="1">
      <c r="C300" s="7"/>
      <c r="D300" s="7"/>
      <c r="E300" s="7"/>
      <c r="F300" s="7"/>
    </row>
    <row r="301" ht="15.75" customHeight="1">
      <c r="C301" s="7"/>
      <c r="D301" s="7"/>
      <c r="E301" s="7"/>
      <c r="F301" s="7"/>
    </row>
    <row r="302" ht="15.75" customHeight="1">
      <c r="C302" s="7"/>
      <c r="D302" s="7"/>
      <c r="E302" s="7"/>
      <c r="F302" s="7"/>
    </row>
    <row r="303" ht="15.75" customHeight="1">
      <c r="C303" s="7"/>
      <c r="D303" s="7"/>
      <c r="E303" s="7"/>
      <c r="F303" s="7"/>
    </row>
    <row r="304" ht="15.75" customHeight="1">
      <c r="C304" s="7"/>
      <c r="D304" s="7"/>
      <c r="E304" s="7"/>
      <c r="F304" s="7"/>
    </row>
    <row r="305" ht="15.75" customHeight="1">
      <c r="C305" s="7"/>
      <c r="D305" s="7"/>
      <c r="E305" s="7"/>
      <c r="F305" s="7"/>
    </row>
    <row r="306" ht="15.75" customHeight="1">
      <c r="C306" s="7"/>
      <c r="D306" s="7"/>
      <c r="E306" s="7"/>
      <c r="F306" s="7"/>
    </row>
    <row r="307" ht="15.75" customHeight="1">
      <c r="C307" s="7"/>
      <c r="D307" s="7"/>
      <c r="E307" s="7"/>
      <c r="F307" s="7"/>
    </row>
    <row r="308" ht="15.75" customHeight="1">
      <c r="C308" s="7"/>
      <c r="D308" s="7"/>
      <c r="E308" s="7"/>
      <c r="F308" s="7"/>
    </row>
    <row r="309" ht="15.75" customHeight="1">
      <c r="C309" s="7"/>
      <c r="D309" s="7"/>
      <c r="E309" s="7"/>
      <c r="F309" s="7"/>
    </row>
    <row r="310" ht="15.75" customHeight="1">
      <c r="C310" s="7"/>
      <c r="D310" s="7"/>
      <c r="E310" s="7"/>
      <c r="F310" s="7"/>
    </row>
    <row r="311" ht="15.75" customHeight="1">
      <c r="C311" s="7"/>
      <c r="D311" s="7"/>
      <c r="E311" s="7"/>
      <c r="F311" s="7"/>
    </row>
    <row r="312" ht="15.75" customHeight="1">
      <c r="C312" s="7"/>
      <c r="D312" s="7"/>
      <c r="E312" s="7"/>
      <c r="F312" s="7"/>
    </row>
    <row r="313" ht="15.75" customHeight="1">
      <c r="C313" s="7"/>
      <c r="D313" s="7"/>
      <c r="E313" s="7"/>
      <c r="F313" s="7"/>
    </row>
    <row r="314" ht="15.75" customHeight="1">
      <c r="C314" s="7"/>
      <c r="D314" s="7"/>
      <c r="E314" s="7"/>
      <c r="F314" s="7"/>
    </row>
    <row r="315" ht="15.75" customHeight="1">
      <c r="C315" s="7"/>
      <c r="D315" s="7"/>
      <c r="E315" s="7"/>
      <c r="F315" s="7"/>
    </row>
    <row r="316" ht="15.75" customHeight="1">
      <c r="C316" s="7"/>
      <c r="D316" s="7"/>
      <c r="E316" s="7"/>
      <c r="F316" s="7"/>
    </row>
    <row r="317" ht="15.75" customHeight="1">
      <c r="C317" s="7"/>
      <c r="D317" s="7"/>
      <c r="E317" s="7"/>
      <c r="F317" s="7"/>
    </row>
    <row r="318" ht="15.75" customHeight="1">
      <c r="C318" s="7"/>
      <c r="D318" s="7"/>
      <c r="E318" s="7"/>
      <c r="F318" s="7"/>
    </row>
    <row r="319" ht="15.75" customHeight="1">
      <c r="C319" s="7"/>
      <c r="D319" s="7"/>
      <c r="E319" s="7"/>
      <c r="F319" s="7"/>
    </row>
    <row r="320" ht="15.75" customHeight="1">
      <c r="C320" s="7"/>
      <c r="D320" s="7"/>
      <c r="E320" s="7"/>
      <c r="F320" s="7"/>
    </row>
    <row r="321" ht="15.75" customHeight="1">
      <c r="C321" s="7"/>
      <c r="D321" s="7"/>
      <c r="E321" s="7"/>
      <c r="F321" s="7"/>
    </row>
    <row r="322" ht="15.75" customHeight="1">
      <c r="C322" s="7"/>
      <c r="D322" s="7"/>
      <c r="E322" s="7"/>
      <c r="F322" s="7"/>
    </row>
    <row r="323" ht="15.75" customHeight="1">
      <c r="C323" s="7"/>
      <c r="D323" s="7"/>
      <c r="E323" s="7"/>
      <c r="F323" s="7"/>
    </row>
    <row r="324" ht="15.75" customHeight="1">
      <c r="C324" s="7"/>
      <c r="D324" s="7"/>
      <c r="E324" s="7"/>
      <c r="F324" s="7"/>
    </row>
    <row r="325" ht="15.75" customHeight="1">
      <c r="C325" s="7"/>
      <c r="D325" s="7"/>
      <c r="E325" s="7"/>
      <c r="F325" s="7"/>
    </row>
    <row r="326" ht="15.75" customHeight="1">
      <c r="C326" s="7"/>
      <c r="D326" s="7"/>
      <c r="E326" s="7"/>
      <c r="F326" s="7"/>
    </row>
    <row r="327" ht="15.75" customHeight="1">
      <c r="C327" s="7"/>
      <c r="D327" s="7"/>
      <c r="E327" s="7"/>
      <c r="F327" s="7"/>
    </row>
    <row r="328" ht="15.75" customHeight="1">
      <c r="C328" s="7"/>
      <c r="D328" s="7"/>
      <c r="E328" s="7"/>
      <c r="F328" s="7"/>
    </row>
    <row r="329" ht="15.75" customHeight="1">
      <c r="C329" s="7"/>
      <c r="D329" s="7"/>
      <c r="E329" s="7"/>
      <c r="F329" s="7"/>
    </row>
    <row r="330" ht="15.75" customHeight="1">
      <c r="C330" s="7"/>
      <c r="D330" s="7"/>
      <c r="E330" s="7"/>
      <c r="F330" s="7"/>
    </row>
    <row r="331" ht="15.75" customHeight="1">
      <c r="C331" s="7"/>
      <c r="D331" s="7"/>
      <c r="E331" s="7"/>
      <c r="F331" s="7"/>
    </row>
    <row r="332" ht="15.75" customHeight="1">
      <c r="C332" s="7"/>
      <c r="D332" s="7"/>
      <c r="E332" s="7"/>
      <c r="F332" s="7"/>
    </row>
    <row r="333" ht="15.75" customHeight="1">
      <c r="C333" s="7"/>
      <c r="D333" s="7"/>
      <c r="E333" s="7"/>
      <c r="F333" s="7"/>
    </row>
    <row r="334" ht="15.75" customHeight="1">
      <c r="C334" s="7"/>
      <c r="D334" s="7"/>
      <c r="E334" s="7"/>
      <c r="F334" s="7"/>
    </row>
    <row r="335" ht="15.75" customHeight="1">
      <c r="C335" s="7"/>
      <c r="D335" s="7"/>
      <c r="E335" s="7"/>
      <c r="F335" s="7"/>
    </row>
    <row r="336" ht="15.75" customHeight="1">
      <c r="C336" s="7"/>
      <c r="D336" s="7"/>
      <c r="E336" s="7"/>
      <c r="F336" s="7"/>
    </row>
    <row r="337" ht="15.75" customHeight="1">
      <c r="C337" s="7"/>
      <c r="D337" s="7"/>
      <c r="E337" s="7"/>
      <c r="F337" s="7"/>
    </row>
    <row r="338" ht="15.75" customHeight="1">
      <c r="C338" s="7"/>
      <c r="D338" s="7"/>
      <c r="E338" s="7"/>
      <c r="F338" s="7"/>
    </row>
    <row r="339" ht="15.75" customHeight="1">
      <c r="C339" s="7"/>
      <c r="D339" s="7"/>
      <c r="E339" s="7"/>
      <c r="F339" s="7"/>
    </row>
    <row r="340" ht="15.75" customHeight="1">
      <c r="C340" s="7"/>
      <c r="D340" s="7"/>
      <c r="E340" s="7"/>
      <c r="F340" s="7"/>
    </row>
    <row r="341" ht="15.75" customHeight="1">
      <c r="C341" s="7"/>
      <c r="D341" s="7"/>
      <c r="E341" s="7"/>
      <c r="F341" s="7"/>
    </row>
    <row r="342" ht="15.75" customHeight="1">
      <c r="C342" s="7"/>
      <c r="D342" s="7"/>
      <c r="E342" s="7"/>
      <c r="F342" s="7"/>
    </row>
    <row r="343" ht="15.75" customHeight="1">
      <c r="C343" s="7"/>
      <c r="D343" s="7"/>
      <c r="E343" s="7"/>
      <c r="F343" s="7"/>
    </row>
    <row r="344" ht="15.75" customHeight="1">
      <c r="C344" s="7"/>
      <c r="D344" s="7"/>
      <c r="E344" s="7"/>
      <c r="F344" s="7"/>
    </row>
    <row r="345" ht="15.75" customHeight="1">
      <c r="C345" s="7"/>
      <c r="D345" s="7"/>
      <c r="E345" s="7"/>
      <c r="F345" s="7"/>
    </row>
    <row r="346" ht="15.75" customHeight="1">
      <c r="C346" s="7"/>
      <c r="D346" s="7"/>
      <c r="E346" s="7"/>
      <c r="F346" s="7"/>
    </row>
    <row r="347" ht="15.75" customHeight="1">
      <c r="C347" s="7"/>
      <c r="D347" s="7"/>
      <c r="E347" s="7"/>
      <c r="F347" s="7"/>
    </row>
    <row r="348" ht="15.75" customHeight="1">
      <c r="C348" s="7"/>
      <c r="D348" s="7"/>
      <c r="E348" s="7"/>
      <c r="F348" s="7"/>
    </row>
    <row r="349" ht="15.75" customHeight="1">
      <c r="C349" s="7"/>
      <c r="D349" s="7"/>
      <c r="E349" s="7"/>
      <c r="F349" s="7"/>
    </row>
    <row r="350" ht="15.75" customHeight="1">
      <c r="C350" s="7"/>
      <c r="D350" s="7"/>
      <c r="E350" s="7"/>
      <c r="F350" s="7"/>
    </row>
    <row r="351" ht="15.75" customHeight="1">
      <c r="C351" s="7"/>
      <c r="D351" s="7"/>
      <c r="E351" s="7"/>
      <c r="F351" s="7"/>
    </row>
    <row r="352" ht="15.75" customHeight="1">
      <c r="C352" s="7"/>
      <c r="D352" s="7"/>
      <c r="E352" s="7"/>
      <c r="F352" s="7"/>
    </row>
    <row r="353" ht="15.75" customHeight="1">
      <c r="C353" s="7"/>
      <c r="D353" s="7"/>
      <c r="E353" s="7"/>
      <c r="F353" s="7"/>
    </row>
    <row r="354" ht="15.75" customHeight="1">
      <c r="C354" s="7"/>
      <c r="D354" s="7"/>
      <c r="E354" s="7"/>
      <c r="F354" s="7"/>
    </row>
    <row r="355" ht="15.75" customHeight="1">
      <c r="C355" s="7"/>
      <c r="D355" s="7"/>
      <c r="E355" s="7"/>
      <c r="F355" s="7"/>
    </row>
    <row r="356" ht="15.75" customHeight="1">
      <c r="C356" s="7"/>
      <c r="D356" s="7"/>
      <c r="E356" s="7"/>
      <c r="F356" s="7"/>
    </row>
    <row r="357" ht="15.75" customHeight="1">
      <c r="C357" s="7"/>
      <c r="D357" s="7"/>
      <c r="E357" s="7"/>
      <c r="F357" s="7"/>
    </row>
    <row r="358" ht="15.75" customHeight="1">
      <c r="C358" s="7"/>
      <c r="D358" s="7"/>
      <c r="E358" s="7"/>
      <c r="F358" s="7"/>
    </row>
    <row r="359" ht="15.75" customHeight="1">
      <c r="C359" s="7"/>
      <c r="D359" s="7"/>
      <c r="E359" s="7"/>
      <c r="F359" s="7"/>
    </row>
    <row r="360" ht="15.75" customHeight="1">
      <c r="C360" s="7"/>
      <c r="D360" s="7"/>
      <c r="E360" s="7"/>
      <c r="F360" s="7"/>
    </row>
    <row r="361" ht="15.75" customHeight="1">
      <c r="C361" s="7"/>
      <c r="D361" s="7"/>
      <c r="E361" s="7"/>
      <c r="F361" s="7"/>
    </row>
    <row r="362" ht="15.75" customHeight="1">
      <c r="C362" s="7"/>
      <c r="D362" s="7"/>
      <c r="E362" s="7"/>
      <c r="F362" s="7"/>
    </row>
    <row r="363" ht="15.75" customHeight="1">
      <c r="C363" s="7"/>
      <c r="D363" s="7"/>
      <c r="E363" s="7"/>
      <c r="F363" s="7"/>
    </row>
    <row r="364" ht="15.75" customHeight="1">
      <c r="C364" s="7"/>
      <c r="D364" s="7"/>
      <c r="E364" s="7"/>
      <c r="F364" s="7"/>
    </row>
    <row r="365" ht="15.75" customHeight="1">
      <c r="C365" s="7"/>
      <c r="D365" s="7"/>
      <c r="E365" s="7"/>
      <c r="F365" s="7"/>
    </row>
    <row r="366" ht="15.75" customHeight="1">
      <c r="C366" s="7"/>
      <c r="D366" s="7"/>
      <c r="E366" s="7"/>
      <c r="F366" s="7"/>
    </row>
    <row r="367" ht="15.75" customHeight="1">
      <c r="C367" s="7"/>
      <c r="D367" s="7"/>
      <c r="E367" s="7"/>
      <c r="F367" s="7"/>
    </row>
    <row r="368" ht="15.75" customHeight="1">
      <c r="C368" s="7"/>
      <c r="D368" s="7"/>
      <c r="E368" s="7"/>
      <c r="F368" s="7"/>
    </row>
    <row r="369" ht="15.75" customHeight="1">
      <c r="C369" s="7"/>
      <c r="D369" s="7"/>
      <c r="E369" s="7"/>
      <c r="F369" s="7"/>
    </row>
    <row r="370" ht="15.75" customHeight="1">
      <c r="C370" s="7"/>
      <c r="D370" s="7"/>
      <c r="E370" s="7"/>
      <c r="F370" s="7"/>
    </row>
    <row r="371" ht="15.75" customHeight="1">
      <c r="C371" s="7"/>
      <c r="D371" s="7"/>
      <c r="E371" s="7"/>
      <c r="F371" s="7"/>
    </row>
    <row r="372" ht="15.75" customHeight="1">
      <c r="C372" s="7"/>
      <c r="D372" s="7"/>
      <c r="E372" s="7"/>
      <c r="F372" s="7"/>
    </row>
    <row r="373" ht="15.75" customHeight="1">
      <c r="C373" s="7"/>
      <c r="D373" s="7"/>
      <c r="E373" s="7"/>
      <c r="F373" s="7"/>
    </row>
    <row r="374" ht="15.75" customHeight="1">
      <c r="C374" s="7"/>
      <c r="D374" s="7"/>
      <c r="E374" s="7"/>
      <c r="F374" s="7"/>
    </row>
    <row r="375" ht="15.75" customHeight="1">
      <c r="C375" s="7"/>
      <c r="D375" s="7"/>
      <c r="E375" s="7"/>
      <c r="F375" s="7"/>
    </row>
    <row r="376" ht="15.75" customHeight="1">
      <c r="C376" s="7"/>
      <c r="D376" s="7"/>
      <c r="E376" s="7"/>
      <c r="F376" s="7"/>
    </row>
    <row r="377" ht="15.75" customHeight="1">
      <c r="C377" s="7"/>
      <c r="D377" s="7"/>
      <c r="E377" s="7"/>
      <c r="F377" s="7"/>
    </row>
    <row r="378" ht="15.75" customHeight="1">
      <c r="C378" s="7"/>
      <c r="D378" s="7"/>
      <c r="E378" s="7"/>
      <c r="F378" s="7"/>
    </row>
    <row r="379" ht="15.75" customHeight="1">
      <c r="C379" s="7"/>
      <c r="D379" s="7"/>
      <c r="E379" s="7"/>
      <c r="F379" s="7"/>
    </row>
    <row r="380" ht="15.75" customHeight="1">
      <c r="C380" s="7"/>
      <c r="D380" s="7"/>
      <c r="E380" s="7"/>
      <c r="F380" s="7"/>
    </row>
    <row r="381" ht="15.75" customHeight="1">
      <c r="C381" s="7"/>
      <c r="D381" s="7"/>
      <c r="E381" s="7"/>
      <c r="F381" s="7"/>
    </row>
    <row r="382" ht="15.75" customHeight="1">
      <c r="C382" s="7"/>
      <c r="D382" s="7"/>
      <c r="E382" s="7"/>
      <c r="F382" s="7"/>
    </row>
    <row r="383" ht="15.75" customHeight="1">
      <c r="C383" s="7"/>
      <c r="D383" s="7"/>
      <c r="E383" s="7"/>
      <c r="F383" s="7"/>
    </row>
    <row r="384" ht="15.75" customHeight="1">
      <c r="C384" s="7"/>
      <c r="D384" s="7"/>
      <c r="E384" s="7"/>
      <c r="F384" s="7"/>
    </row>
    <row r="385" ht="15.75" customHeight="1">
      <c r="C385" s="7"/>
      <c r="D385" s="7"/>
      <c r="E385" s="7"/>
      <c r="F385" s="7"/>
    </row>
    <row r="386" ht="15.75" customHeight="1">
      <c r="C386" s="7"/>
      <c r="D386" s="7"/>
      <c r="E386" s="7"/>
      <c r="F386" s="7"/>
    </row>
    <row r="387" ht="15.75" customHeight="1">
      <c r="C387" s="7"/>
      <c r="D387" s="7"/>
      <c r="E387" s="7"/>
      <c r="F387" s="7"/>
    </row>
    <row r="388" ht="15.75" customHeight="1">
      <c r="C388" s="7"/>
      <c r="D388" s="7"/>
      <c r="E388" s="7"/>
      <c r="F388" s="7"/>
    </row>
    <row r="389" ht="15.75" customHeight="1">
      <c r="C389" s="7"/>
      <c r="D389" s="7"/>
      <c r="E389" s="7"/>
      <c r="F389" s="7"/>
    </row>
    <row r="390" ht="15.75" customHeight="1">
      <c r="C390" s="7"/>
      <c r="D390" s="7"/>
      <c r="E390" s="7"/>
      <c r="F390" s="7"/>
    </row>
    <row r="391" ht="15.75" customHeight="1">
      <c r="C391" s="7"/>
      <c r="D391" s="7"/>
      <c r="E391" s="7"/>
      <c r="F391" s="7"/>
    </row>
    <row r="392" ht="15.75" customHeight="1">
      <c r="C392" s="7"/>
      <c r="D392" s="7"/>
      <c r="E392" s="7"/>
      <c r="F392" s="7"/>
    </row>
    <row r="393" ht="15.75" customHeight="1">
      <c r="C393" s="7"/>
      <c r="D393" s="7"/>
      <c r="E393" s="7"/>
      <c r="F393" s="7"/>
    </row>
    <row r="394" ht="15.75" customHeight="1">
      <c r="C394" s="7"/>
      <c r="D394" s="7"/>
      <c r="E394" s="7"/>
      <c r="F394" s="7"/>
    </row>
    <row r="395" ht="15.75" customHeight="1">
      <c r="C395" s="7"/>
      <c r="D395" s="7"/>
      <c r="E395" s="7"/>
      <c r="F395" s="7"/>
    </row>
    <row r="396" ht="15.75" customHeight="1">
      <c r="C396" s="7"/>
      <c r="D396" s="7"/>
      <c r="E396" s="7"/>
      <c r="F396" s="7"/>
    </row>
    <row r="397" ht="15.75" customHeight="1">
      <c r="C397" s="7"/>
      <c r="D397" s="7"/>
      <c r="E397" s="7"/>
      <c r="F397" s="7"/>
    </row>
    <row r="398" ht="15.75" customHeight="1">
      <c r="C398" s="7"/>
      <c r="D398" s="7"/>
      <c r="E398" s="7"/>
      <c r="F398" s="7"/>
    </row>
    <row r="399" ht="15.75" customHeight="1">
      <c r="C399" s="7"/>
      <c r="D399" s="7"/>
      <c r="E399" s="7"/>
      <c r="F399" s="7"/>
    </row>
    <row r="400" ht="15.75" customHeight="1">
      <c r="C400" s="7"/>
      <c r="D400" s="7"/>
      <c r="E400" s="7"/>
      <c r="F400" s="7"/>
    </row>
    <row r="401" ht="15.75" customHeight="1">
      <c r="C401" s="7"/>
      <c r="D401" s="7"/>
      <c r="E401" s="7"/>
      <c r="F401" s="7"/>
    </row>
    <row r="402" ht="15.75" customHeight="1">
      <c r="C402" s="7"/>
      <c r="D402" s="7"/>
      <c r="E402" s="7"/>
      <c r="F402" s="7"/>
    </row>
    <row r="403" ht="15.75" customHeight="1">
      <c r="C403" s="7"/>
      <c r="D403" s="7"/>
      <c r="E403" s="7"/>
      <c r="F403" s="7"/>
    </row>
    <row r="404" ht="15.75" customHeight="1">
      <c r="C404" s="7"/>
      <c r="D404" s="7"/>
      <c r="E404" s="7"/>
      <c r="F404" s="7"/>
    </row>
    <row r="405" ht="15.75" customHeight="1">
      <c r="C405" s="7"/>
      <c r="D405" s="7"/>
      <c r="E405" s="7"/>
      <c r="F405" s="7"/>
    </row>
    <row r="406" ht="15.75" customHeight="1">
      <c r="C406" s="7"/>
      <c r="D406" s="7"/>
      <c r="E406" s="7"/>
      <c r="F406" s="7"/>
    </row>
    <row r="407" ht="15.75" customHeight="1">
      <c r="C407" s="7"/>
      <c r="D407" s="7"/>
      <c r="E407" s="7"/>
      <c r="F407" s="7"/>
    </row>
    <row r="408" ht="15.75" customHeight="1">
      <c r="C408" s="7"/>
      <c r="D408" s="7"/>
      <c r="E408" s="7"/>
      <c r="F408" s="7"/>
    </row>
    <row r="409" ht="15.75" customHeight="1">
      <c r="C409" s="7"/>
      <c r="D409" s="7"/>
      <c r="E409" s="7"/>
      <c r="F409" s="7"/>
    </row>
    <row r="410" ht="15.75" customHeight="1">
      <c r="C410" s="7"/>
      <c r="D410" s="7"/>
      <c r="E410" s="7"/>
      <c r="F410" s="7"/>
    </row>
    <row r="411" ht="15.75" customHeight="1">
      <c r="C411" s="7"/>
      <c r="D411" s="7"/>
      <c r="E411" s="7"/>
      <c r="F411" s="7"/>
    </row>
    <row r="412" ht="15.75" customHeight="1">
      <c r="C412" s="7"/>
      <c r="D412" s="7"/>
      <c r="E412" s="7"/>
      <c r="F412" s="7"/>
    </row>
    <row r="413" ht="15.75" customHeight="1">
      <c r="C413" s="7"/>
      <c r="D413" s="7"/>
      <c r="E413" s="7"/>
      <c r="F413" s="7"/>
    </row>
    <row r="414" ht="15.75" customHeight="1">
      <c r="C414" s="7"/>
      <c r="D414" s="7"/>
      <c r="E414" s="7"/>
      <c r="F414" s="7"/>
    </row>
    <row r="415" ht="15.75" customHeight="1">
      <c r="C415" s="7"/>
      <c r="D415" s="7"/>
      <c r="E415" s="7"/>
      <c r="F415" s="7"/>
    </row>
    <row r="416" ht="15.75" customHeight="1">
      <c r="C416" s="7"/>
      <c r="D416" s="7"/>
      <c r="E416" s="7"/>
      <c r="F416" s="7"/>
    </row>
    <row r="417" ht="15.75" customHeight="1">
      <c r="C417" s="7"/>
      <c r="D417" s="7"/>
      <c r="E417" s="7"/>
      <c r="F417" s="7"/>
    </row>
    <row r="418" ht="15.75" customHeight="1">
      <c r="C418" s="7"/>
      <c r="D418" s="7"/>
      <c r="E418" s="7"/>
      <c r="F418" s="7"/>
    </row>
    <row r="419" ht="15.75" customHeight="1">
      <c r="C419" s="7"/>
      <c r="D419" s="7"/>
      <c r="E419" s="7"/>
      <c r="F419" s="7"/>
    </row>
    <row r="420" ht="15.75" customHeight="1">
      <c r="C420" s="7"/>
      <c r="D420" s="7"/>
      <c r="E420" s="7"/>
      <c r="F420" s="7"/>
    </row>
    <row r="421" ht="15.75" customHeight="1">
      <c r="C421" s="7"/>
      <c r="D421" s="7"/>
      <c r="E421" s="7"/>
      <c r="F421" s="7"/>
    </row>
    <row r="422" ht="15.75" customHeight="1">
      <c r="C422" s="7"/>
      <c r="D422" s="7"/>
      <c r="E422" s="7"/>
      <c r="F422" s="7"/>
    </row>
    <row r="423" ht="15.75" customHeight="1">
      <c r="C423" s="7"/>
      <c r="D423" s="7"/>
      <c r="E423" s="7"/>
      <c r="F423" s="7"/>
    </row>
    <row r="424" ht="15.75" customHeight="1">
      <c r="C424" s="7"/>
      <c r="D424" s="7"/>
      <c r="E424" s="7"/>
      <c r="F424" s="7"/>
    </row>
    <row r="425" ht="15.75" customHeight="1">
      <c r="C425" s="7"/>
      <c r="D425" s="7"/>
      <c r="E425" s="7"/>
      <c r="F425" s="7"/>
    </row>
    <row r="426" ht="15.75" customHeight="1">
      <c r="C426" s="7"/>
      <c r="D426" s="7"/>
      <c r="E426" s="7"/>
      <c r="F426" s="7"/>
    </row>
    <row r="427" ht="15.75" customHeight="1">
      <c r="C427" s="7"/>
      <c r="D427" s="7"/>
      <c r="E427" s="7"/>
      <c r="F427" s="7"/>
    </row>
    <row r="428" ht="15.75" customHeight="1">
      <c r="C428" s="7"/>
      <c r="D428" s="7"/>
      <c r="E428" s="7"/>
      <c r="F428" s="7"/>
    </row>
    <row r="429" ht="15.75" customHeight="1">
      <c r="C429" s="7"/>
      <c r="D429" s="7"/>
      <c r="E429" s="7"/>
      <c r="F429" s="7"/>
    </row>
    <row r="430" ht="15.75" customHeight="1">
      <c r="C430" s="7"/>
      <c r="D430" s="7"/>
      <c r="E430" s="7"/>
      <c r="F430" s="7"/>
    </row>
    <row r="431" ht="15.75" customHeight="1">
      <c r="C431" s="7"/>
      <c r="D431" s="7"/>
      <c r="E431" s="7"/>
      <c r="F431" s="7"/>
    </row>
    <row r="432" ht="15.75" customHeight="1">
      <c r="C432" s="7"/>
      <c r="D432" s="7"/>
      <c r="E432" s="7"/>
      <c r="F432" s="7"/>
    </row>
    <row r="433" ht="15.75" customHeight="1">
      <c r="C433" s="7"/>
      <c r="D433" s="7"/>
      <c r="E433" s="7"/>
      <c r="F433" s="7"/>
    </row>
    <row r="434" ht="15.75" customHeight="1">
      <c r="C434" s="7"/>
      <c r="D434" s="7"/>
      <c r="E434" s="7"/>
      <c r="F434" s="7"/>
    </row>
    <row r="435" ht="15.75" customHeight="1">
      <c r="C435" s="7"/>
      <c r="D435" s="7"/>
      <c r="E435" s="7"/>
      <c r="F435" s="7"/>
    </row>
    <row r="436" ht="15.75" customHeight="1">
      <c r="C436" s="7"/>
      <c r="D436" s="7"/>
      <c r="E436" s="7"/>
      <c r="F436" s="7"/>
    </row>
    <row r="437" ht="15.75" customHeight="1">
      <c r="C437" s="7"/>
      <c r="D437" s="7"/>
      <c r="E437" s="7"/>
      <c r="F437" s="7"/>
    </row>
    <row r="438" ht="15.75" customHeight="1">
      <c r="C438" s="7"/>
      <c r="D438" s="7"/>
      <c r="E438" s="7"/>
      <c r="F438" s="7"/>
    </row>
    <row r="439" ht="15.75" customHeight="1">
      <c r="C439" s="7"/>
      <c r="D439" s="7"/>
      <c r="E439" s="7"/>
      <c r="F439" s="7"/>
    </row>
    <row r="440" ht="15.75" customHeight="1">
      <c r="C440" s="7"/>
      <c r="D440" s="7"/>
      <c r="E440" s="7"/>
      <c r="F440" s="7"/>
    </row>
    <row r="441" ht="15.75" customHeight="1">
      <c r="C441" s="7"/>
      <c r="D441" s="7"/>
      <c r="E441" s="7"/>
      <c r="F441" s="7"/>
    </row>
    <row r="442" ht="15.75" customHeight="1">
      <c r="C442" s="7"/>
      <c r="D442" s="7"/>
      <c r="E442" s="7"/>
      <c r="F442" s="7"/>
    </row>
    <row r="443" ht="15.75" customHeight="1">
      <c r="C443" s="7"/>
      <c r="D443" s="7"/>
      <c r="E443" s="7"/>
      <c r="F443" s="7"/>
    </row>
    <row r="444" ht="15.75" customHeight="1">
      <c r="C444" s="7"/>
      <c r="D444" s="7"/>
      <c r="E444" s="7"/>
      <c r="F444" s="7"/>
    </row>
    <row r="445" ht="15.75" customHeight="1">
      <c r="C445" s="7"/>
      <c r="D445" s="7"/>
      <c r="E445" s="7"/>
      <c r="F445" s="7"/>
    </row>
    <row r="446" ht="15.75" customHeight="1">
      <c r="C446" s="7"/>
      <c r="D446" s="7"/>
      <c r="E446" s="7"/>
      <c r="F446" s="7"/>
    </row>
    <row r="447" ht="15.75" customHeight="1">
      <c r="C447" s="7"/>
      <c r="D447" s="7"/>
      <c r="E447" s="7"/>
      <c r="F447" s="7"/>
    </row>
    <row r="448" ht="15.75" customHeight="1">
      <c r="C448" s="7"/>
      <c r="D448" s="7"/>
      <c r="E448" s="7"/>
      <c r="F448" s="7"/>
    </row>
    <row r="449" ht="15.75" customHeight="1">
      <c r="C449" s="7"/>
      <c r="D449" s="7"/>
      <c r="E449" s="7"/>
      <c r="F449" s="7"/>
    </row>
    <row r="450" ht="15.75" customHeight="1">
      <c r="C450" s="7"/>
      <c r="D450" s="7"/>
      <c r="E450" s="7"/>
      <c r="F450" s="7"/>
    </row>
    <row r="451" ht="15.75" customHeight="1">
      <c r="C451" s="7"/>
      <c r="D451" s="7"/>
      <c r="E451" s="7"/>
      <c r="F451" s="7"/>
    </row>
    <row r="452" ht="15.75" customHeight="1">
      <c r="C452" s="7"/>
      <c r="D452" s="7"/>
      <c r="E452" s="7"/>
      <c r="F452" s="7"/>
    </row>
    <row r="453" ht="15.75" customHeight="1">
      <c r="C453" s="7"/>
      <c r="D453" s="7"/>
      <c r="E453" s="7"/>
      <c r="F453" s="7"/>
    </row>
    <row r="454" ht="15.75" customHeight="1">
      <c r="C454" s="7"/>
      <c r="D454" s="7"/>
      <c r="E454" s="7"/>
      <c r="F454" s="7"/>
    </row>
    <row r="455" ht="15.75" customHeight="1">
      <c r="C455" s="7"/>
      <c r="D455" s="7"/>
      <c r="E455" s="7"/>
      <c r="F455" s="7"/>
    </row>
    <row r="456" ht="15.75" customHeight="1">
      <c r="C456" s="7"/>
      <c r="D456" s="7"/>
      <c r="E456" s="7"/>
      <c r="F456" s="7"/>
    </row>
    <row r="457" ht="15.75" customHeight="1">
      <c r="C457" s="7"/>
      <c r="D457" s="7"/>
      <c r="E457" s="7"/>
      <c r="F457" s="7"/>
    </row>
    <row r="458" ht="15.75" customHeight="1">
      <c r="C458" s="7"/>
      <c r="D458" s="7"/>
      <c r="E458" s="7"/>
      <c r="F458" s="7"/>
    </row>
    <row r="459" ht="15.75" customHeight="1">
      <c r="C459" s="7"/>
      <c r="D459" s="7"/>
      <c r="E459" s="7"/>
      <c r="F459" s="7"/>
    </row>
    <row r="460" ht="15.75" customHeight="1">
      <c r="C460" s="7"/>
      <c r="D460" s="7"/>
      <c r="E460" s="7"/>
      <c r="F460" s="7"/>
    </row>
    <row r="461" ht="15.75" customHeight="1">
      <c r="C461" s="7"/>
      <c r="D461" s="7"/>
      <c r="E461" s="7"/>
      <c r="F461" s="7"/>
    </row>
    <row r="462" ht="15.75" customHeight="1">
      <c r="C462" s="7"/>
      <c r="D462" s="7"/>
      <c r="E462" s="7"/>
      <c r="F462" s="7"/>
    </row>
    <row r="463" ht="15.75" customHeight="1">
      <c r="C463" s="7"/>
      <c r="D463" s="7"/>
      <c r="E463" s="7"/>
      <c r="F463" s="7"/>
    </row>
    <row r="464" ht="15.75" customHeight="1">
      <c r="C464" s="7"/>
      <c r="D464" s="7"/>
      <c r="E464" s="7"/>
      <c r="F464" s="7"/>
    </row>
    <row r="465" ht="15.75" customHeight="1">
      <c r="C465" s="7"/>
      <c r="D465" s="7"/>
      <c r="E465" s="7"/>
      <c r="F465" s="7"/>
    </row>
    <row r="466" ht="15.75" customHeight="1">
      <c r="C466" s="7"/>
      <c r="D466" s="7"/>
      <c r="E466" s="7"/>
      <c r="F466" s="7"/>
    </row>
    <row r="467" ht="15.75" customHeight="1">
      <c r="C467" s="7"/>
      <c r="D467" s="7"/>
      <c r="E467" s="7"/>
      <c r="F467" s="7"/>
    </row>
    <row r="468" ht="15.75" customHeight="1">
      <c r="C468" s="7"/>
      <c r="D468" s="7"/>
      <c r="E468" s="7"/>
      <c r="F468" s="7"/>
    </row>
    <row r="469" ht="15.75" customHeight="1">
      <c r="C469" s="7"/>
      <c r="D469" s="7"/>
      <c r="E469" s="7"/>
      <c r="F469" s="7"/>
    </row>
    <row r="470" ht="15.75" customHeight="1">
      <c r="C470" s="7"/>
      <c r="D470" s="7"/>
      <c r="E470" s="7"/>
      <c r="F470" s="7"/>
    </row>
    <row r="471" ht="15.75" customHeight="1">
      <c r="C471" s="7"/>
      <c r="D471" s="7"/>
      <c r="E471" s="7"/>
      <c r="F471" s="7"/>
    </row>
    <row r="472" ht="15.75" customHeight="1">
      <c r="C472" s="7"/>
      <c r="D472" s="7"/>
      <c r="E472" s="7"/>
      <c r="F472" s="7"/>
    </row>
    <row r="473" ht="15.75" customHeight="1">
      <c r="C473" s="7"/>
      <c r="D473" s="7"/>
      <c r="E473" s="7"/>
      <c r="F473" s="7"/>
    </row>
    <row r="474" ht="15.75" customHeight="1">
      <c r="C474" s="7"/>
      <c r="D474" s="7"/>
      <c r="E474" s="7"/>
      <c r="F474" s="7"/>
    </row>
    <row r="475" ht="15.75" customHeight="1">
      <c r="C475" s="7"/>
      <c r="D475" s="7"/>
      <c r="E475" s="7"/>
      <c r="F475" s="7"/>
    </row>
    <row r="476" ht="15.75" customHeight="1">
      <c r="C476" s="7"/>
      <c r="D476" s="7"/>
      <c r="E476" s="7"/>
      <c r="F476" s="7"/>
    </row>
    <row r="477" ht="15.75" customHeight="1">
      <c r="C477" s="7"/>
      <c r="D477" s="7"/>
      <c r="E477" s="7"/>
      <c r="F477" s="7"/>
    </row>
    <row r="478" ht="15.75" customHeight="1">
      <c r="C478" s="7"/>
      <c r="D478" s="7"/>
      <c r="E478" s="7"/>
      <c r="F478" s="7"/>
    </row>
    <row r="479" ht="15.75" customHeight="1">
      <c r="C479" s="7"/>
      <c r="D479" s="7"/>
      <c r="E479" s="7"/>
      <c r="F479" s="7"/>
    </row>
    <row r="480" ht="15.75" customHeight="1">
      <c r="C480" s="7"/>
      <c r="D480" s="7"/>
      <c r="E480" s="7"/>
      <c r="F480" s="7"/>
    </row>
    <row r="481" ht="15.75" customHeight="1">
      <c r="C481" s="7"/>
      <c r="D481" s="7"/>
      <c r="E481" s="7"/>
      <c r="F481" s="7"/>
    </row>
    <row r="482" ht="15.75" customHeight="1">
      <c r="C482" s="7"/>
      <c r="D482" s="7"/>
      <c r="E482" s="7"/>
      <c r="F482" s="7"/>
    </row>
    <row r="483" ht="15.75" customHeight="1">
      <c r="C483" s="7"/>
      <c r="D483" s="7"/>
      <c r="E483" s="7"/>
      <c r="F483" s="7"/>
    </row>
    <row r="484" ht="15.75" customHeight="1">
      <c r="C484" s="7"/>
      <c r="D484" s="7"/>
      <c r="E484" s="7"/>
      <c r="F484" s="7"/>
    </row>
    <row r="485" ht="15.75" customHeight="1">
      <c r="C485" s="7"/>
      <c r="D485" s="7"/>
      <c r="E485" s="7"/>
      <c r="F485" s="7"/>
    </row>
    <row r="486" ht="15.75" customHeight="1">
      <c r="C486" s="7"/>
      <c r="D486" s="7"/>
      <c r="E486" s="7"/>
      <c r="F486" s="7"/>
    </row>
    <row r="487" ht="15.75" customHeight="1">
      <c r="C487" s="7"/>
      <c r="D487" s="7"/>
      <c r="E487" s="7"/>
      <c r="F487" s="7"/>
    </row>
    <row r="488" ht="15.75" customHeight="1">
      <c r="C488" s="7"/>
      <c r="D488" s="7"/>
      <c r="E488" s="7"/>
      <c r="F488" s="7"/>
    </row>
    <row r="489" ht="15.75" customHeight="1">
      <c r="C489" s="7"/>
      <c r="D489" s="7"/>
      <c r="E489" s="7"/>
      <c r="F489" s="7"/>
    </row>
    <row r="490" ht="15.75" customHeight="1">
      <c r="C490" s="7"/>
      <c r="D490" s="7"/>
      <c r="E490" s="7"/>
      <c r="F490" s="7"/>
    </row>
    <row r="491" ht="15.75" customHeight="1">
      <c r="C491" s="7"/>
      <c r="D491" s="7"/>
      <c r="E491" s="7"/>
      <c r="F491" s="7"/>
    </row>
    <row r="492" ht="15.75" customHeight="1">
      <c r="C492" s="7"/>
      <c r="D492" s="7"/>
      <c r="E492" s="7"/>
      <c r="F492" s="7"/>
    </row>
    <row r="493" ht="15.75" customHeight="1">
      <c r="C493" s="7"/>
      <c r="D493" s="7"/>
      <c r="E493" s="7"/>
      <c r="F493" s="7"/>
    </row>
    <row r="494" ht="15.75" customHeight="1">
      <c r="C494" s="7"/>
      <c r="D494" s="7"/>
      <c r="E494" s="7"/>
      <c r="F494" s="7"/>
    </row>
    <row r="495" ht="15.75" customHeight="1">
      <c r="C495" s="7"/>
      <c r="D495" s="7"/>
      <c r="E495" s="7"/>
      <c r="F495" s="7"/>
    </row>
    <row r="496" ht="15.75" customHeight="1">
      <c r="C496" s="7"/>
      <c r="D496" s="7"/>
      <c r="E496" s="7"/>
      <c r="F496" s="7"/>
    </row>
    <row r="497" ht="15.75" customHeight="1">
      <c r="C497" s="7"/>
      <c r="D497" s="7"/>
      <c r="E497" s="7"/>
      <c r="F497" s="7"/>
    </row>
    <row r="498" ht="15.75" customHeight="1">
      <c r="C498" s="7"/>
      <c r="D498" s="7"/>
      <c r="E498" s="7"/>
      <c r="F498" s="7"/>
    </row>
    <row r="499" ht="15.75" customHeight="1">
      <c r="C499" s="7"/>
      <c r="D499" s="7"/>
      <c r="E499" s="7"/>
      <c r="F499" s="7"/>
    </row>
    <row r="500" ht="15.75" customHeight="1">
      <c r="C500" s="7"/>
      <c r="D500" s="7"/>
      <c r="E500" s="7"/>
      <c r="F500" s="7"/>
    </row>
    <row r="501" ht="15.75" customHeight="1">
      <c r="C501" s="7"/>
      <c r="D501" s="7"/>
      <c r="E501" s="7"/>
      <c r="F501" s="7"/>
    </row>
    <row r="502" ht="15.75" customHeight="1">
      <c r="C502" s="7"/>
      <c r="D502" s="7"/>
      <c r="E502" s="7"/>
      <c r="F502" s="7"/>
    </row>
    <row r="503" ht="15.75" customHeight="1">
      <c r="C503" s="7"/>
      <c r="D503" s="7"/>
      <c r="E503" s="7"/>
      <c r="F503" s="7"/>
    </row>
    <row r="504" ht="15.75" customHeight="1">
      <c r="C504" s="7"/>
      <c r="D504" s="7"/>
      <c r="E504" s="7"/>
      <c r="F504" s="7"/>
    </row>
    <row r="505" ht="15.75" customHeight="1">
      <c r="C505" s="7"/>
      <c r="D505" s="7"/>
      <c r="E505" s="7"/>
      <c r="F505" s="7"/>
    </row>
    <row r="506" ht="15.75" customHeight="1">
      <c r="C506" s="7"/>
      <c r="D506" s="7"/>
      <c r="E506" s="7"/>
      <c r="F506" s="7"/>
    </row>
    <row r="507" ht="15.75" customHeight="1">
      <c r="C507" s="7"/>
      <c r="D507" s="7"/>
      <c r="E507" s="7"/>
      <c r="F507" s="7"/>
    </row>
    <row r="508" ht="15.75" customHeight="1">
      <c r="C508" s="7"/>
      <c r="D508" s="7"/>
      <c r="E508" s="7"/>
      <c r="F508" s="7"/>
    </row>
    <row r="509" ht="15.75" customHeight="1">
      <c r="C509" s="7"/>
      <c r="D509" s="7"/>
      <c r="E509" s="7"/>
      <c r="F509" s="7"/>
    </row>
    <row r="510" ht="15.75" customHeight="1">
      <c r="C510" s="7"/>
      <c r="D510" s="7"/>
      <c r="E510" s="7"/>
      <c r="F510" s="7"/>
    </row>
    <row r="511" ht="15.75" customHeight="1">
      <c r="C511" s="7"/>
      <c r="D511" s="7"/>
      <c r="E511" s="7"/>
      <c r="F511" s="7"/>
    </row>
    <row r="512" ht="15.75" customHeight="1">
      <c r="C512" s="7"/>
      <c r="D512" s="7"/>
      <c r="E512" s="7"/>
      <c r="F512" s="7"/>
    </row>
    <row r="513" ht="15.75" customHeight="1">
      <c r="C513" s="7"/>
      <c r="D513" s="7"/>
      <c r="E513" s="7"/>
      <c r="F513" s="7"/>
    </row>
    <row r="514" ht="15.75" customHeight="1">
      <c r="C514" s="7"/>
      <c r="D514" s="7"/>
      <c r="E514" s="7"/>
      <c r="F514" s="7"/>
    </row>
    <row r="515" ht="15.75" customHeight="1">
      <c r="C515" s="7"/>
      <c r="D515" s="7"/>
      <c r="E515" s="7"/>
      <c r="F515" s="7"/>
    </row>
    <row r="516" ht="15.75" customHeight="1">
      <c r="C516" s="7"/>
      <c r="D516" s="7"/>
      <c r="E516" s="7"/>
      <c r="F516" s="7"/>
    </row>
    <row r="517" ht="15.75" customHeight="1">
      <c r="C517" s="7"/>
      <c r="D517" s="7"/>
      <c r="E517" s="7"/>
      <c r="F517" s="7"/>
    </row>
    <row r="518" ht="15.75" customHeight="1">
      <c r="C518" s="7"/>
      <c r="D518" s="7"/>
      <c r="E518" s="7"/>
      <c r="F518" s="7"/>
    </row>
    <row r="519" ht="15.75" customHeight="1">
      <c r="C519" s="7"/>
      <c r="D519" s="7"/>
      <c r="E519" s="7"/>
      <c r="F519" s="7"/>
    </row>
    <row r="520" ht="15.75" customHeight="1">
      <c r="C520" s="7"/>
      <c r="D520" s="7"/>
      <c r="E520" s="7"/>
      <c r="F520" s="7"/>
    </row>
    <row r="521" ht="15.75" customHeight="1">
      <c r="C521" s="7"/>
      <c r="D521" s="7"/>
      <c r="E521" s="7"/>
      <c r="F521" s="7"/>
    </row>
    <row r="522" ht="15.75" customHeight="1">
      <c r="C522" s="7"/>
      <c r="D522" s="7"/>
      <c r="E522" s="7"/>
      <c r="F522" s="7"/>
    </row>
    <row r="523" ht="15.75" customHeight="1">
      <c r="C523" s="7"/>
      <c r="D523" s="7"/>
      <c r="E523" s="7"/>
      <c r="F523" s="7"/>
    </row>
    <row r="524" ht="15.75" customHeight="1">
      <c r="C524" s="7"/>
      <c r="D524" s="7"/>
      <c r="E524" s="7"/>
      <c r="F524" s="7"/>
    </row>
    <row r="525" ht="15.75" customHeight="1">
      <c r="C525" s="7"/>
      <c r="D525" s="7"/>
      <c r="E525" s="7"/>
      <c r="F525" s="7"/>
    </row>
    <row r="526" ht="15.75" customHeight="1">
      <c r="C526" s="7"/>
      <c r="D526" s="7"/>
      <c r="E526" s="7"/>
      <c r="F526" s="7"/>
    </row>
    <row r="527" ht="15.75" customHeight="1">
      <c r="C527" s="7"/>
      <c r="D527" s="7"/>
      <c r="E527" s="7"/>
      <c r="F527" s="7"/>
    </row>
    <row r="528" ht="15.75" customHeight="1">
      <c r="C528" s="7"/>
      <c r="D528" s="7"/>
      <c r="E528" s="7"/>
      <c r="F528" s="7"/>
    </row>
    <row r="529" ht="15.75" customHeight="1">
      <c r="C529" s="7"/>
      <c r="D529" s="7"/>
      <c r="E529" s="7"/>
      <c r="F529" s="7"/>
    </row>
    <row r="530" ht="15.75" customHeight="1">
      <c r="C530" s="7"/>
      <c r="D530" s="7"/>
      <c r="E530" s="7"/>
      <c r="F530" s="7"/>
    </row>
    <row r="531" ht="15.75" customHeight="1">
      <c r="C531" s="7"/>
      <c r="D531" s="7"/>
      <c r="E531" s="7"/>
      <c r="F531" s="7"/>
    </row>
    <row r="532" ht="15.75" customHeight="1">
      <c r="C532" s="7"/>
      <c r="D532" s="7"/>
      <c r="E532" s="7"/>
      <c r="F532" s="7"/>
    </row>
    <row r="533" ht="15.75" customHeight="1">
      <c r="C533" s="7"/>
      <c r="D533" s="7"/>
      <c r="E533" s="7"/>
      <c r="F533" s="7"/>
    </row>
    <row r="534" ht="15.75" customHeight="1">
      <c r="C534" s="7"/>
      <c r="D534" s="7"/>
      <c r="E534" s="7"/>
      <c r="F534" s="7"/>
    </row>
    <row r="535" ht="15.75" customHeight="1">
      <c r="C535" s="7"/>
      <c r="D535" s="7"/>
      <c r="E535" s="7"/>
      <c r="F535" s="7"/>
    </row>
    <row r="536" ht="15.75" customHeight="1">
      <c r="C536" s="7"/>
      <c r="D536" s="7"/>
      <c r="E536" s="7"/>
      <c r="F536" s="7"/>
    </row>
    <row r="537" ht="15.75" customHeight="1">
      <c r="C537" s="7"/>
      <c r="D537" s="7"/>
      <c r="E537" s="7"/>
      <c r="F537" s="7"/>
    </row>
    <row r="538" ht="15.75" customHeight="1">
      <c r="C538" s="7"/>
      <c r="D538" s="7"/>
      <c r="E538" s="7"/>
      <c r="F538" s="7"/>
    </row>
    <row r="539" ht="15.75" customHeight="1">
      <c r="C539" s="7"/>
      <c r="D539" s="7"/>
      <c r="E539" s="7"/>
      <c r="F539" s="7"/>
    </row>
    <row r="540" ht="15.75" customHeight="1">
      <c r="C540" s="7"/>
      <c r="D540" s="7"/>
      <c r="E540" s="7"/>
      <c r="F540" s="7"/>
    </row>
    <row r="541" ht="15.75" customHeight="1">
      <c r="C541" s="7"/>
      <c r="D541" s="7"/>
      <c r="E541" s="7"/>
      <c r="F541" s="7"/>
    </row>
    <row r="542" ht="15.75" customHeight="1">
      <c r="C542" s="7"/>
      <c r="D542" s="7"/>
      <c r="E542" s="7"/>
      <c r="F542" s="7"/>
    </row>
    <row r="543" ht="15.75" customHeight="1">
      <c r="C543" s="7"/>
      <c r="D543" s="7"/>
      <c r="E543" s="7"/>
      <c r="F543" s="7"/>
    </row>
    <row r="544" ht="15.75" customHeight="1">
      <c r="C544" s="7"/>
      <c r="D544" s="7"/>
      <c r="E544" s="7"/>
      <c r="F544" s="7"/>
    </row>
    <row r="545" ht="15.75" customHeight="1">
      <c r="C545" s="7"/>
      <c r="D545" s="7"/>
      <c r="E545" s="7"/>
      <c r="F545" s="7"/>
    </row>
    <row r="546" ht="15.75" customHeight="1">
      <c r="C546" s="7"/>
      <c r="D546" s="7"/>
      <c r="E546" s="7"/>
      <c r="F546" s="7"/>
    </row>
    <row r="547" ht="15.75" customHeight="1">
      <c r="C547" s="7"/>
      <c r="D547" s="7"/>
      <c r="E547" s="7"/>
      <c r="F547" s="7"/>
    </row>
    <row r="548" ht="15.75" customHeight="1">
      <c r="C548" s="7"/>
      <c r="D548" s="7"/>
      <c r="E548" s="7"/>
      <c r="F548" s="7"/>
    </row>
    <row r="549" ht="15.75" customHeight="1">
      <c r="C549" s="7"/>
      <c r="D549" s="7"/>
      <c r="E549" s="7"/>
      <c r="F549" s="7"/>
    </row>
    <row r="550" ht="15.75" customHeight="1">
      <c r="C550" s="7"/>
      <c r="D550" s="7"/>
      <c r="E550" s="7"/>
      <c r="F550" s="7"/>
    </row>
    <row r="551" ht="15.75" customHeight="1">
      <c r="C551" s="7"/>
      <c r="D551" s="7"/>
      <c r="E551" s="7"/>
      <c r="F551" s="7"/>
    </row>
    <row r="552" ht="15.75" customHeight="1">
      <c r="C552" s="7"/>
      <c r="D552" s="7"/>
      <c r="E552" s="7"/>
      <c r="F552" s="7"/>
    </row>
    <row r="553" ht="15.75" customHeight="1">
      <c r="C553" s="7"/>
      <c r="D553" s="7"/>
      <c r="E553" s="7"/>
      <c r="F553" s="7"/>
    </row>
    <row r="554" ht="15.75" customHeight="1">
      <c r="C554" s="7"/>
      <c r="D554" s="7"/>
      <c r="E554" s="7"/>
      <c r="F554" s="7"/>
    </row>
    <row r="555" ht="15.75" customHeight="1">
      <c r="C555" s="7"/>
      <c r="D555" s="7"/>
      <c r="E555" s="7"/>
      <c r="F555" s="7"/>
    </row>
    <row r="556" ht="15.75" customHeight="1">
      <c r="C556" s="7"/>
      <c r="D556" s="7"/>
      <c r="E556" s="7"/>
      <c r="F556" s="7"/>
    </row>
    <row r="557" ht="15.75" customHeight="1">
      <c r="C557" s="7"/>
      <c r="D557" s="7"/>
      <c r="E557" s="7"/>
      <c r="F557" s="7"/>
    </row>
    <row r="558" ht="15.75" customHeight="1">
      <c r="C558" s="7"/>
      <c r="D558" s="7"/>
      <c r="E558" s="7"/>
      <c r="F558" s="7"/>
    </row>
    <row r="559" ht="15.75" customHeight="1">
      <c r="C559" s="7"/>
      <c r="D559" s="7"/>
      <c r="E559" s="7"/>
      <c r="F559" s="7"/>
    </row>
    <row r="560" ht="15.75" customHeight="1">
      <c r="C560" s="7"/>
      <c r="D560" s="7"/>
      <c r="E560" s="7"/>
      <c r="F560" s="7"/>
    </row>
    <row r="561" ht="15.75" customHeight="1">
      <c r="C561" s="7"/>
      <c r="D561" s="7"/>
      <c r="E561" s="7"/>
      <c r="F561" s="7"/>
    </row>
    <row r="562" ht="15.75" customHeight="1">
      <c r="C562" s="7"/>
      <c r="D562" s="7"/>
      <c r="E562" s="7"/>
      <c r="F562" s="7"/>
    </row>
    <row r="563" ht="15.75" customHeight="1">
      <c r="C563" s="7"/>
      <c r="D563" s="7"/>
      <c r="E563" s="7"/>
      <c r="F563" s="7"/>
    </row>
    <row r="564" ht="15.75" customHeight="1">
      <c r="C564" s="7"/>
      <c r="D564" s="7"/>
      <c r="E564" s="7"/>
      <c r="F564" s="7"/>
    </row>
    <row r="565" ht="15.75" customHeight="1">
      <c r="C565" s="7"/>
      <c r="D565" s="7"/>
      <c r="E565" s="7"/>
      <c r="F565" s="7"/>
    </row>
    <row r="566" ht="15.75" customHeight="1">
      <c r="C566" s="7"/>
      <c r="D566" s="7"/>
      <c r="E566" s="7"/>
      <c r="F566" s="7"/>
    </row>
    <row r="567" ht="15.75" customHeight="1">
      <c r="C567" s="7"/>
      <c r="D567" s="7"/>
      <c r="E567" s="7"/>
      <c r="F567" s="7"/>
    </row>
    <row r="568" ht="15.75" customHeight="1">
      <c r="C568" s="7"/>
      <c r="D568" s="7"/>
      <c r="E568" s="7"/>
      <c r="F568" s="7"/>
    </row>
    <row r="569" ht="15.75" customHeight="1">
      <c r="C569" s="7"/>
      <c r="D569" s="7"/>
      <c r="E569" s="7"/>
      <c r="F569" s="7"/>
    </row>
    <row r="570" ht="15.75" customHeight="1">
      <c r="C570" s="7"/>
      <c r="D570" s="7"/>
      <c r="E570" s="7"/>
      <c r="F570" s="7"/>
    </row>
    <row r="571" ht="15.75" customHeight="1">
      <c r="C571" s="7"/>
      <c r="D571" s="7"/>
      <c r="E571" s="7"/>
      <c r="F571" s="7"/>
    </row>
    <row r="572" ht="15.75" customHeight="1">
      <c r="C572" s="7"/>
      <c r="D572" s="7"/>
      <c r="E572" s="7"/>
      <c r="F572" s="7"/>
    </row>
    <row r="573" ht="15.75" customHeight="1">
      <c r="C573" s="7"/>
      <c r="D573" s="7"/>
      <c r="E573" s="7"/>
      <c r="F573" s="7"/>
    </row>
    <row r="574" ht="15.75" customHeight="1">
      <c r="C574" s="7"/>
      <c r="D574" s="7"/>
      <c r="E574" s="7"/>
      <c r="F574" s="7"/>
    </row>
    <row r="575" ht="15.75" customHeight="1">
      <c r="C575" s="7"/>
      <c r="D575" s="7"/>
      <c r="E575" s="7"/>
      <c r="F575" s="7"/>
    </row>
    <row r="576" ht="15.75" customHeight="1">
      <c r="C576" s="7"/>
      <c r="D576" s="7"/>
      <c r="E576" s="7"/>
      <c r="F576" s="7"/>
    </row>
    <row r="577" ht="15.75" customHeight="1">
      <c r="C577" s="7"/>
      <c r="D577" s="7"/>
      <c r="E577" s="7"/>
      <c r="F577" s="7"/>
    </row>
    <row r="578" ht="15.75" customHeight="1">
      <c r="C578" s="7"/>
      <c r="D578" s="7"/>
      <c r="E578" s="7"/>
      <c r="F578" s="7"/>
    </row>
    <row r="579" ht="15.75" customHeight="1">
      <c r="C579" s="7"/>
      <c r="D579" s="7"/>
      <c r="E579" s="7"/>
      <c r="F579" s="7"/>
    </row>
    <row r="580" ht="15.75" customHeight="1">
      <c r="C580" s="7"/>
      <c r="D580" s="7"/>
      <c r="E580" s="7"/>
      <c r="F580" s="7"/>
    </row>
    <row r="581" ht="15.75" customHeight="1">
      <c r="C581" s="7"/>
      <c r="D581" s="7"/>
      <c r="E581" s="7"/>
      <c r="F581" s="7"/>
    </row>
    <row r="582" ht="15.75" customHeight="1">
      <c r="C582" s="7"/>
      <c r="D582" s="7"/>
      <c r="E582" s="7"/>
      <c r="F582" s="7"/>
    </row>
    <row r="583" ht="15.75" customHeight="1">
      <c r="C583" s="7"/>
      <c r="D583" s="7"/>
      <c r="E583" s="7"/>
      <c r="F583" s="7"/>
    </row>
    <row r="584" ht="15.75" customHeight="1">
      <c r="C584" s="7"/>
      <c r="D584" s="7"/>
      <c r="E584" s="7"/>
      <c r="F584" s="7"/>
    </row>
    <row r="585" ht="15.75" customHeight="1">
      <c r="C585" s="7"/>
      <c r="D585" s="7"/>
      <c r="E585" s="7"/>
      <c r="F585" s="7"/>
    </row>
    <row r="586" ht="15.75" customHeight="1">
      <c r="C586" s="7"/>
      <c r="D586" s="7"/>
      <c r="E586" s="7"/>
      <c r="F586" s="7"/>
    </row>
    <row r="587" ht="15.75" customHeight="1">
      <c r="C587" s="7"/>
      <c r="D587" s="7"/>
      <c r="E587" s="7"/>
      <c r="F587" s="7"/>
    </row>
    <row r="588" ht="15.75" customHeight="1">
      <c r="C588" s="7"/>
      <c r="D588" s="7"/>
      <c r="E588" s="7"/>
      <c r="F588" s="7"/>
    </row>
    <row r="589" ht="15.75" customHeight="1">
      <c r="C589" s="7"/>
      <c r="D589" s="7"/>
      <c r="E589" s="7"/>
      <c r="F589" s="7"/>
    </row>
    <row r="590" ht="15.75" customHeight="1">
      <c r="C590" s="7"/>
      <c r="D590" s="7"/>
      <c r="E590" s="7"/>
      <c r="F590" s="7"/>
    </row>
    <row r="591" ht="15.75" customHeight="1">
      <c r="C591" s="7"/>
      <c r="D591" s="7"/>
      <c r="E591" s="7"/>
      <c r="F591" s="7"/>
    </row>
    <row r="592" ht="15.75" customHeight="1">
      <c r="C592" s="7"/>
      <c r="D592" s="7"/>
      <c r="E592" s="7"/>
      <c r="F592" s="7"/>
    </row>
    <row r="593" ht="15.75" customHeight="1">
      <c r="C593" s="7"/>
      <c r="D593" s="7"/>
      <c r="E593" s="7"/>
      <c r="F593" s="7"/>
    </row>
    <row r="594" ht="15.75" customHeight="1">
      <c r="C594" s="7"/>
      <c r="D594" s="7"/>
      <c r="E594" s="7"/>
      <c r="F594" s="7"/>
    </row>
    <row r="595" ht="15.75" customHeight="1">
      <c r="C595" s="7"/>
      <c r="D595" s="7"/>
      <c r="E595" s="7"/>
      <c r="F595" s="7"/>
    </row>
    <row r="596" ht="15.75" customHeight="1">
      <c r="C596" s="7"/>
      <c r="D596" s="7"/>
      <c r="E596" s="7"/>
      <c r="F596" s="7"/>
    </row>
    <row r="597" ht="15.75" customHeight="1">
      <c r="C597" s="7"/>
      <c r="D597" s="7"/>
      <c r="E597" s="7"/>
      <c r="F597" s="7"/>
    </row>
    <row r="598" ht="15.75" customHeight="1">
      <c r="C598" s="7"/>
      <c r="D598" s="7"/>
      <c r="E598" s="7"/>
      <c r="F598" s="7"/>
    </row>
    <row r="599" ht="15.75" customHeight="1">
      <c r="C599" s="7"/>
      <c r="D599" s="7"/>
      <c r="E599" s="7"/>
      <c r="F599" s="7"/>
    </row>
    <row r="600" ht="15.75" customHeight="1">
      <c r="C600" s="7"/>
      <c r="D600" s="7"/>
      <c r="E600" s="7"/>
      <c r="F600" s="7"/>
    </row>
    <row r="601" ht="15.75" customHeight="1">
      <c r="C601" s="7"/>
      <c r="D601" s="7"/>
      <c r="E601" s="7"/>
      <c r="F601" s="7"/>
    </row>
    <row r="602" ht="15.75" customHeight="1">
      <c r="C602" s="7"/>
      <c r="D602" s="7"/>
      <c r="E602" s="7"/>
      <c r="F602" s="7"/>
    </row>
    <row r="603" ht="15.75" customHeight="1">
      <c r="C603" s="7"/>
      <c r="D603" s="7"/>
      <c r="E603" s="7"/>
      <c r="F603" s="7"/>
    </row>
    <row r="604" ht="15.75" customHeight="1">
      <c r="C604" s="7"/>
      <c r="D604" s="7"/>
      <c r="E604" s="7"/>
      <c r="F604" s="7"/>
    </row>
    <row r="605" ht="15.75" customHeight="1">
      <c r="C605" s="7"/>
      <c r="D605" s="7"/>
      <c r="E605" s="7"/>
      <c r="F605" s="7"/>
    </row>
    <row r="606" ht="15.75" customHeight="1">
      <c r="C606" s="7"/>
      <c r="D606" s="7"/>
      <c r="E606" s="7"/>
      <c r="F606" s="7"/>
    </row>
    <row r="607" ht="15.75" customHeight="1">
      <c r="C607" s="7"/>
      <c r="D607" s="7"/>
      <c r="E607" s="7"/>
      <c r="F607" s="7"/>
    </row>
    <row r="608" ht="15.75" customHeight="1">
      <c r="C608" s="7"/>
      <c r="D608" s="7"/>
      <c r="E608" s="7"/>
      <c r="F608" s="7"/>
    </row>
    <row r="609" ht="15.75" customHeight="1">
      <c r="C609" s="7"/>
      <c r="D609" s="7"/>
      <c r="E609" s="7"/>
      <c r="F609" s="7"/>
    </row>
    <row r="610" ht="15.75" customHeight="1">
      <c r="C610" s="7"/>
      <c r="D610" s="7"/>
      <c r="E610" s="7"/>
      <c r="F610" s="7"/>
    </row>
    <row r="611" ht="15.75" customHeight="1">
      <c r="C611" s="7"/>
      <c r="D611" s="7"/>
      <c r="E611" s="7"/>
      <c r="F611" s="7"/>
    </row>
    <row r="612" ht="15.75" customHeight="1">
      <c r="C612" s="7"/>
      <c r="D612" s="7"/>
      <c r="E612" s="7"/>
      <c r="F612" s="7"/>
    </row>
    <row r="613" ht="15.75" customHeight="1">
      <c r="C613" s="7"/>
      <c r="D613" s="7"/>
      <c r="E613" s="7"/>
      <c r="F613" s="7"/>
    </row>
    <row r="614" ht="15.75" customHeight="1">
      <c r="C614" s="7"/>
      <c r="D614" s="7"/>
      <c r="E614" s="7"/>
      <c r="F614" s="7"/>
    </row>
    <row r="615" ht="15.75" customHeight="1">
      <c r="C615" s="7"/>
      <c r="D615" s="7"/>
      <c r="E615" s="7"/>
      <c r="F615" s="7"/>
    </row>
    <row r="616" ht="15.75" customHeight="1">
      <c r="C616" s="7"/>
      <c r="D616" s="7"/>
      <c r="E616" s="7"/>
      <c r="F616" s="7"/>
    </row>
    <row r="617" ht="15.75" customHeight="1">
      <c r="C617" s="7"/>
      <c r="D617" s="7"/>
      <c r="E617" s="7"/>
      <c r="F617" s="7"/>
    </row>
    <row r="618" ht="15.75" customHeight="1">
      <c r="C618" s="7"/>
      <c r="D618" s="7"/>
      <c r="E618" s="7"/>
      <c r="F618" s="7"/>
    </row>
    <row r="619" ht="15.75" customHeight="1">
      <c r="C619" s="7"/>
      <c r="D619" s="7"/>
      <c r="E619" s="7"/>
      <c r="F619" s="7"/>
    </row>
    <row r="620" ht="15.75" customHeight="1">
      <c r="C620" s="7"/>
      <c r="D620" s="7"/>
      <c r="E620" s="7"/>
      <c r="F620" s="7"/>
    </row>
    <row r="621" ht="15.75" customHeight="1">
      <c r="C621" s="7"/>
      <c r="D621" s="7"/>
      <c r="E621" s="7"/>
      <c r="F621" s="7"/>
    </row>
    <row r="622" ht="15.75" customHeight="1">
      <c r="C622" s="7"/>
      <c r="D622" s="7"/>
      <c r="E622" s="7"/>
      <c r="F622" s="7"/>
    </row>
    <row r="623" ht="15.75" customHeight="1">
      <c r="C623" s="7"/>
      <c r="D623" s="7"/>
      <c r="E623" s="7"/>
      <c r="F623" s="7"/>
    </row>
    <row r="624" ht="15.75" customHeight="1">
      <c r="C624" s="7"/>
      <c r="D624" s="7"/>
      <c r="E624" s="7"/>
      <c r="F624" s="7"/>
    </row>
    <row r="625" ht="15.75" customHeight="1">
      <c r="C625" s="7"/>
      <c r="D625" s="7"/>
      <c r="E625" s="7"/>
      <c r="F625" s="7"/>
    </row>
    <row r="626" ht="15.75" customHeight="1">
      <c r="C626" s="7"/>
      <c r="D626" s="7"/>
      <c r="E626" s="7"/>
      <c r="F626" s="7"/>
    </row>
    <row r="627" ht="15.75" customHeight="1">
      <c r="C627" s="7"/>
      <c r="D627" s="7"/>
      <c r="E627" s="7"/>
      <c r="F627" s="7"/>
    </row>
    <row r="628" ht="15.75" customHeight="1">
      <c r="C628" s="7"/>
      <c r="D628" s="7"/>
      <c r="E628" s="7"/>
      <c r="F628" s="7"/>
    </row>
    <row r="629" ht="15.75" customHeight="1">
      <c r="C629" s="7"/>
      <c r="D629" s="7"/>
      <c r="E629" s="7"/>
      <c r="F629" s="7"/>
    </row>
    <row r="630" ht="15.75" customHeight="1">
      <c r="C630" s="7"/>
      <c r="D630" s="7"/>
      <c r="E630" s="7"/>
      <c r="F630" s="7"/>
    </row>
    <row r="631" ht="15.75" customHeight="1">
      <c r="C631" s="7"/>
      <c r="D631" s="7"/>
      <c r="E631" s="7"/>
      <c r="F631" s="7"/>
    </row>
    <row r="632" ht="15.75" customHeight="1">
      <c r="C632" s="7"/>
      <c r="D632" s="7"/>
      <c r="E632" s="7"/>
      <c r="F632" s="7"/>
    </row>
    <row r="633" ht="15.75" customHeight="1">
      <c r="C633" s="7"/>
      <c r="D633" s="7"/>
      <c r="E633" s="7"/>
      <c r="F633" s="7"/>
    </row>
    <row r="634" ht="15.75" customHeight="1">
      <c r="C634" s="7"/>
      <c r="D634" s="7"/>
      <c r="E634" s="7"/>
      <c r="F634" s="7"/>
    </row>
    <row r="635" ht="15.75" customHeight="1">
      <c r="C635" s="7"/>
      <c r="D635" s="7"/>
      <c r="E635" s="7"/>
      <c r="F635" s="7"/>
    </row>
    <row r="636" ht="15.75" customHeight="1">
      <c r="C636" s="7"/>
      <c r="D636" s="7"/>
      <c r="E636" s="7"/>
      <c r="F636" s="7"/>
    </row>
    <row r="637" ht="15.75" customHeight="1">
      <c r="C637" s="7"/>
      <c r="D637" s="7"/>
      <c r="E637" s="7"/>
      <c r="F637" s="7"/>
    </row>
    <row r="638" ht="15.75" customHeight="1">
      <c r="C638" s="7"/>
      <c r="D638" s="7"/>
      <c r="E638" s="7"/>
      <c r="F638" s="7"/>
    </row>
    <row r="639" ht="15.75" customHeight="1">
      <c r="C639" s="7"/>
      <c r="D639" s="7"/>
      <c r="E639" s="7"/>
      <c r="F639" s="7"/>
    </row>
    <row r="640" ht="15.75" customHeight="1">
      <c r="C640" s="7"/>
      <c r="D640" s="7"/>
      <c r="E640" s="7"/>
      <c r="F640" s="7"/>
    </row>
    <row r="641" ht="15.75" customHeight="1">
      <c r="C641" s="7"/>
      <c r="D641" s="7"/>
      <c r="E641" s="7"/>
      <c r="F641" s="7"/>
    </row>
    <row r="642" ht="15.75" customHeight="1">
      <c r="C642" s="7"/>
      <c r="D642" s="7"/>
      <c r="E642" s="7"/>
      <c r="F642" s="7"/>
    </row>
    <row r="643" ht="15.75" customHeight="1">
      <c r="C643" s="7"/>
      <c r="D643" s="7"/>
      <c r="E643" s="7"/>
      <c r="F643" s="7"/>
    </row>
    <row r="644" ht="15.75" customHeight="1">
      <c r="C644" s="7"/>
      <c r="D644" s="7"/>
      <c r="E644" s="7"/>
      <c r="F644" s="7"/>
    </row>
    <row r="645" ht="15.75" customHeight="1">
      <c r="C645" s="7"/>
      <c r="D645" s="7"/>
      <c r="E645" s="7"/>
      <c r="F645" s="7"/>
    </row>
    <row r="646" ht="15.75" customHeight="1">
      <c r="C646" s="7"/>
      <c r="D646" s="7"/>
      <c r="E646" s="7"/>
      <c r="F646" s="7"/>
    </row>
    <row r="647" ht="15.75" customHeight="1">
      <c r="C647" s="7"/>
      <c r="D647" s="7"/>
      <c r="E647" s="7"/>
      <c r="F647" s="7"/>
    </row>
    <row r="648" ht="15.75" customHeight="1">
      <c r="C648" s="7"/>
      <c r="D648" s="7"/>
      <c r="E648" s="7"/>
      <c r="F648" s="7"/>
    </row>
    <row r="649" ht="15.75" customHeight="1">
      <c r="C649" s="7"/>
      <c r="D649" s="7"/>
      <c r="E649" s="7"/>
      <c r="F649" s="7"/>
    </row>
    <row r="650" ht="15.75" customHeight="1">
      <c r="C650" s="7"/>
      <c r="D650" s="7"/>
      <c r="E650" s="7"/>
      <c r="F650" s="7"/>
    </row>
    <row r="651" ht="15.75" customHeight="1">
      <c r="C651" s="7"/>
      <c r="D651" s="7"/>
      <c r="E651" s="7"/>
      <c r="F651" s="7"/>
    </row>
    <row r="652" ht="15.75" customHeight="1">
      <c r="C652" s="7"/>
      <c r="D652" s="7"/>
      <c r="E652" s="7"/>
      <c r="F652" s="7"/>
    </row>
    <row r="653" ht="15.75" customHeight="1">
      <c r="C653" s="7"/>
      <c r="D653" s="7"/>
      <c r="E653" s="7"/>
      <c r="F653" s="7"/>
    </row>
    <row r="654" ht="15.75" customHeight="1">
      <c r="C654" s="7"/>
      <c r="D654" s="7"/>
      <c r="E654" s="7"/>
      <c r="F654" s="7"/>
    </row>
    <row r="655" ht="15.75" customHeight="1">
      <c r="C655" s="7"/>
      <c r="D655" s="7"/>
      <c r="E655" s="7"/>
      <c r="F655" s="7"/>
    </row>
    <row r="656" ht="15.75" customHeight="1">
      <c r="C656" s="7"/>
      <c r="D656" s="7"/>
      <c r="E656" s="7"/>
      <c r="F656" s="7"/>
    </row>
    <row r="657" ht="15.75" customHeight="1">
      <c r="C657" s="7"/>
      <c r="D657" s="7"/>
      <c r="E657" s="7"/>
      <c r="F657" s="7"/>
    </row>
    <row r="658" ht="15.75" customHeight="1">
      <c r="C658" s="7"/>
      <c r="D658" s="7"/>
      <c r="E658" s="7"/>
      <c r="F658" s="7"/>
    </row>
    <row r="659" ht="15.75" customHeight="1">
      <c r="C659" s="7"/>
      <c r="D659" s="7"/>
      <c r="E659" s="7"/>
      <c r="F659" s="7"/>
    </row>
    <row r="660" ht="15.75" customHeight="1">
      <c r="C660" s="7"/>
      <c r="D660" s="7"/>
      <c r="E660" s="7"/>
      <c r="F660" s="7"/>
    </row>
    <row r="661" ht="15.75" customHeight="1">
      <c r="C661" s="7"/>
      <c r="D661" s="7"/>
      <c r="E661" s="7"/>
      <c r="F661" s="7"/>
    </row>
    <row r="662" ht="15.75" customHeight="1">
      <c r="C662" s="7"/>
      <c r="D662" s="7"/>
      <c r="E662" s="7"/>
      <c r="F662" s="7"/>
    </row>
    <row r="663" ht="15.75" customHeight="1">
      <c r="C663" s="7"/>
      <c r="D663" s="7"/>
      <c r="E663" s="7"/>
      <c r="F663" s="7"/>
    </row>
    <row r="664" ht="15.75" customHeight="1">
      <c r="C664" s="7"/>
      <c r="D664" s="7"/>
      <c r="E664" s="7"/>
      <c r="F664" s="7"/>
    </row>
    <row r="665" ht="15.75" customHeight="1">
      <c r="C665" s="7"/>
      <c r="D665" s="7"/>
      <c r="E665" s="7"/>
      <c r="F665" s="7"/>
    </row>
    <row r="666" ht="15.75" customHeight="1">
      <c r="C666" s="7"/>
      <c r="D666" s="7"/>
      <c r="E666" s="7"/>
      <c r="F666" s="7"/>
    </row>
    <row r="667" ht="15.75" customHeight="1">
      <c r="C667" s="7"/>
      <c r="D667" s="7"/>
      <c r="E667" s="7"/>
      <c r="F667" s="7"/>
    </row>
    <row r="668" ht="15.75" customHeight="1">
      <c r="C668" s="7"/>
      <c r="D668" s="7"/>
      <c r="E668" s="7"/>
      <c r="F668" s="7"/>
    </row>
    <row r="669" ht="15.75" customHeight="1">
      <c r="C669" s="7"/>
      <c r="D669" s="7"/>
      <c r="E669" s="7"/>
      <c r="F669" s="7"/>
    </row>
    <row r="670" ht="15.75" customHeight="1">
      <c r="C670" s="7"/>
      <c r="D670" s="7"/>
      <c r="E670" s="7"/>
      <c r="F670" s="7"/>
    </row>
    <row r="671" ht="15.75" customHeight="1">
      <c r="C671" s="7"/>
      <c r="D671" s="7"/>
      <c r="E671" s="7"/>
      <c r="F671" s="7"/>
    </row>
    <row r="672" ht="15.75" customHeight="1">
      <c r="C672" s="7"/>
      <c r="D672" s="7"/>
      <c r="E672" s="7"/>
      <c r="F672" s="7"/>
    </row>
    <row r="673" ht="15.75" customHeight="1">
      <c r="C673" s="7"/>
      <c r="D673" s="7"/>
      <c r="E673" s="7"/>
      <c r="F673" s="7"/>
    </row>
    <row r="674" ht="15.75" customHeight="1">
      <c r="C674" s="7"/>
      <c r="D674" s="7"/>
      <c r="E674" s="7"/>
      <c r="F674" s="7"/>
    </row>
    <row r="675" ht="15.75" customHeight="1">
      <c r="C675" s="7"/>
      <c r="D675" s="7"/>
      <c r="E675" s="7"/>
      <c r="F675" s="7"/>
    </row>
    <row r="676" ht="15.75" customHeight="1">
      <c r="C676" s="7"/>
      <c r="D676" s="7"/>
      <c r="E676" s="7"/>
      <c r="F676" s="7"/>
    </row>
    <row r="677" ht="15.75" customHeight="1">
      <c r="C677" s="7"/>
      <c r="D677" s="7"/>
      <c r="E677" s="7"/>
      <c r="F677" s="7"/>
    </row>
    <row r="678" ht="15.75" customHeight="1">
      <c r="C678" s="7"/>
      <c r="D678" s="7"/>
      <c r="E678" s="7"/>
      <c r="F678" s="7"/>
    </row>
    <row r="679" ht="15.75" customHeight="1">
      <c r="C679" s="7"/>
      <c r="D679" s="7"/>
      <c r="E679" s="7"/>
      <c r="F679" s="7"/>
    </row>
    <row r="680" ht="15.75" customHeight="1">
      <c r="C680" s="7"/>
      <c r="D680" s="7"/>
      <c r="E680" s="7"/>
      <c r="F680" s="7"/>
    </row>
    <row r="681" ht="15.75" customHeight="1">
      <c r="C681" s="7"/>
      <c r="D681" s="7"/>
      <c r="E681" s="7"/>
      <c r="F681" s="7"/>
    </row>
    <row r="682" ht="15.75" customHeight="1">
      <c r="C682" s="7"/>
      <c r="D682" s="7"/>
      <c r="E682" s="7"/>
      <c r="F682" s="7"/>
    </row>
    <row r="683" ht="15.75" customHeight="1">
      <c r="C683" s="7"/>
      <c r="D683" s="7"/>
      <c r="E683" s="7"/>
      <c r="F683" s="7"/>
    </row>
    <row r="684" ht="15.75" customHeight="1">
      <c r="C684" s="7"/>
      <c r="D684" s="7"/>
      <c r="E684" s="7"/>
      <c r="F684" s="7"/>
    </row>
    <row r="685" ht="15.75" customHeight="1">
      <c r="C685" s="7"/>
      <c r="D685" s="7"/>
      <c r="E685" s="7"/>
      <c r="F685" s="7"/>
    </row>
    <row r="686" ht="15.75" customHeight="1">
      <c r="C686" s="7"/>
      <c r="D686" s="7"/>
      <c r="E686" s="7"/>
      <c r="F686" s="7"/>
    </row>
    <row r="687" ht="15.75" customHeight="1">
      <c r="C687" s="7"/>
      <c r="D687" s="7"/>
      <c r="E687" s="7"/>
      <c r="F687" s="7"/>
    </row>
    <row r="688" ht="15.75" customHeight="1">
      <c r="C688" s="7"/>
      <c r="D688" s="7"/>
      <c r="E688" s="7"/>
      <c r="F688" s="7"/>
    </row>
    <row r="689" ht="15.75" customHeight="1">
      <c r="C689" s="7"/>
      <c r="D689" s="7"/>
      <c r="E689" s="7"/>
      <c r="F689" s="7"/>
    </row>
    <row r="690" ht="15.75" customHeight="1">
      <c r="C690" s="7"/>
      <c r="D690" s="7"/>
      <c r="E690" s="7"/>
      <c r="F690" s="7"/>
    </row>
    <row r="691" ht="15.75" customHeight="1">
      <c r="C691" s="7"/>
      <c r="D691" s="7"/>
      <c r="E691" s="7"/>
      <c r="F691" s="7"/>
    </row>
    <row r="692" ht="15.75" customHeight="1">
      <c r="C692" s="7"/>
      <c r="D692" s="7"/>
      <c r="E692" s="7"/>
      <c r="F692" s="7"/>
    </row>
    <row r="693" ht="15.75" customHeight="1">
      <c r="C693" s="7"/>
      <c r="D693" s="7"/>
      <c r="E693" s="7"/>
      <c r="F693" s="7"/>
    </row>
    <row r="694" ht="15.75" customHeight="1">
      <c r="C694" s="7"/>
      <c r="D694" s="7"/>
      <c r="E694" s="7"/>
      <c r="F694" s="7"/>
    </row>
    <row r="695" ht="15.75" customHeight="1">
      <c r="C695" s="7"/>
      <c r="D695" s="7"/>
      <c r="E695" s="7"/>
      <c r="F695" s="7"/>
    </row>
    <row r="696" ht="15.75" customHeight="1">
      <c r="C696" s="7"/>
      <c r="D696" s="7"/>
      <c r="E696" s="7"/>
      <c r="F696" s="7"/>
    </row>
    <row r="697" ht="15.75" customHeight="1">
      <c r="C697" s="7"/>
      <c r="D697" s="7"/>
      <c r="E697" s="7"/>
      <c r="F697" s="7"/>
    </row>
    <row r="698" ht="15.75" customHeight="1">
      <c r="C698" s="7"/>
      <c r="D698" s="7"/>
      <c r="E698" s="7"/>
      <c r="F698" s="7"/>
    </row>
    <row r="699" ht="15.75" customHeight="1">
      <c r="C699" s="7"/>
      <c r="D699" s="7"/>
      <c r="E699" s="7"/>
      <c r="F699" s="7"/>
    </row>
    <row r="700" ht="15.75" customHeight="1">
      <c r="C700" s="7"/>
      <c r="D700" s="7"/>
      <c r="E700" s="7"/>
      <c r="F700" s="7"/>
    </row>
    <row r="701" ht="15.75" customHeight="1">
      <c r="C701" s="7"/>
      <c r="D701" s="7"/>
      <c r="E701" s="7"/>
      <c r="F701" s="7"/>
    </row>
    <row r="702" ht="15.75" customHeight="1">
      <c r="C702" s="7"/>
      <c r="D702" s="7"/>
      <c r="E702" s="7"/>
      <c r="F702" s="7"/>
    </row>
    <row r="703" ht="15.75" customHeight="1">
      <c r="C703" s="7"/>
      <c r="D703" s="7"/>
      <c r="E703" s="7"/>
      <c r="F703" s="7"/>
    </row>
    <row r="704" ht="15.75" customHeight="1">
      <c r="C704" s="7"/>
      <c r="D704" s="7"/>
      <c r="E704" s="7"/>
      <c r="F704" s="7"/>
    </row>
    <row r="705" ht="15.75" customHeight="1">
      <c r="C705" s="7"/>
      <c r="D705" s="7"/>
      <c r="E705" s="7"/>
      <c r="F705" s="7"/>
    </row>
    <row r="706" ht="15.75" customHeight="1">
      <c r="C706" s="7"/>
      <c r="D706" s="7"/>
      <c r="E706" s="7"/>
      <c r="F706" s="7"/>
    </row>
    <row r="707" ht="15.75" customHeight="1">
      <c r="C707" s="7"/>
      <c r="D707" s="7"/>
      <c r="E707" s="7"/>
      <c r="F707" s="7"/>
    </row>
    <row r="708" ht="15.75" customHeight="1">
      <c r="C708" s="7"/>
      <c r="D708" s="7"/>
      <c r="E708" s="7"/>
      <c r="F708" s="7"/>
    </row>
    <row r="709" ht="15.75" customHeight="1">
      <c r="C709" s="7"/>
      <c r="D709" s="7"/>
      <c r="E709" s="7"/>
      <c r="F709" s="7"/>
    </row>
    <row r="710" ht="15.75" customHeight="1">
      <c r="C710" s="7"/>
      <c r="D710" s="7"/>
      <c r="E710" s="7"/>
      <c r="F710" s="7"/>
    </row>
    <row r="711" ht="15.75" customHeight="1">
      <c r="C711" s="7"/>
      <c r="D711" s="7"/>
      <c r="E711" s="7"/>
      <c r="F711" s="7"/>
    </row>
    <row r="712" ht="15.75" customHeight="1">
      <c r="C712" s="7"/>
      <c r="D712" s="7"/>
      <c r="E712" s="7"/>
      <c r="F712" s="7"/>
    </row>
    <row r="713" ht="15.75" customHeight="1">
      <c r="C713" s="7"/>
      <c r="D713" s="7"/>
      <c r="E713" s="7"/>
      <c r="F713" s="7"/>
    </row>
    <row r="714" ht="15.75" customHeight="1">
      <c r="C714" s="7"/>
      <c r="D714" s="7"/>
      <c r="E714" s="7"/>
      <c r="F714" s="7"/>
    </row>
    <row r="715" ht="15.75" customHeight="1">
      <c r="C715" s="7"/>
      <c r="D715" s="7"/>
      <c r="E715" s="7"/>
      <c r="F715" s="7"/>
    </row>
    <row r="716" ht="15.75" customHeight="1">
      <c r="C716" s="7"/>
      <c r="D716" s="7"/>
      <c r="E716" s="7"/>
      <c r="F716" s="7"/>
    </row>
    <row r="717" ht="15.75" customHeight="1">
      <c r="C717" s="7"/>
      <c r="D717" s="7"/>
      <c r="E717" s="7"/>
      <c r="F717" s="7"/>
    </row>
    <row r="718" ht="15.75" customHeight="1">
      <c r="C718" s="7"/>
      <c r="D718" s="7"/>
      <c r="E718" s="7"/>
      <c r="F718" s="7"/>
    </row>
    <row r="719" ht="15.75" customHeight="1">
      <c r="C719" s="7"/>
      <c r="D719" s="7"/>
      <c r="E719" s="7"/>
      <c r="F719" s="7"/>
    </row>
    <row r="720" ht="15.75" customHeight="1">
      <c r="C720" s="7"/>
      <c r="D720" s="7"/>
      <c r="E720" s="7"/>
      <c r="F720" s="7"/>
    </row>
    <row r="721" ht="15.75" customHeight="1">
      <c r="C721" s="7"/>
      <c r="D721" s="7"/>
      <c r="E721" s="7"/>
      <c r="F721" s="7"/>
    </row>
    <row r="722" ht="15.75" customHeight="1">
      <c r="C722" s="7"/>
      <c r="D722" s="7"/>
      <c r="E722" s="7"/>
      <c r="F722" s="7"/>
    </row>
    <row r="723" ht="15.75" customHeight="1">
      <c r="C723" s="7"/>
      <c r="D723" s="7"/>
      <c r="E723" s="7"/>
      <c r="F723" s="7"/>
    </row>
    <row r="724" ht="15.75" customHeight="1">
      <c r="C724" s="7"/>
      <c r="D724" s="7"/>
      <c r="E724" s="7"/>
      <c r="F724" s="7"/>
    </row>
    <row r="725" ht="15.75" customHeight="1">
      <c r="C725" s="7"/>
      <c r="D725" s="7"/>
      <c r="E725" s="7"/>
      <c r="F725" s="7"/>
    </row>
    <row r="726" ht="15.75" customHeight="1">
      <c r="C726" s="7"/>
      <c r="D726" s="7"/>
      <c r="E726" s="7"/>
      <c r="F726" s="7"/>
    </row>
    <row r="727" ht="15.75" customHeight="1">
      <c r="C727" s="7"/>
      <c r="D727" s="7"/>
      <c r="E727" s="7"/>
      <c r="F727" s="7"/>
    </row>
    <row r="728" ht="15.75" customHeight="1">
      <c r="C728" s="7"/>
      <c r="D728" s="7"/>
      <c r="E728" s="7"/>
      <c r="F728" s="7"/>
    </row>
    <row r="729" ht="15.75" customHeight="1">
      <c r="C729" s="7"/>
      <c r="D729" s="7"/>
      <c r="E729" s="7"/>
      <c r="F729" s="7"/>
    </row>
    <row r="730" ht="15.75" customHeight="1">
      <c r="C730" s="7"/>
      <c r="D730" s="7"/>
      <c r="E730" s="7"/>
      <c r="F730" s="7"/>
    </row>
    <row r="731" ht="15.75" customHeight="1">
      <c r="C731" s="7"/>
      <c r="D731" s="7"/>
      <c r="E731" s="7"/>
      <c r="F731" s="7"/>
    </row>
    <row r="732" ht="15.75" customHeight="1">
      <c r="C732" s="7"/>
      <c r="D732" s="7"/>
      <c r="E732" s="7"/>
      <c r="F732" s="7"/>
    </row>
    <row r="733" ht="15.75" customHeight="1">
      <c r="C733" s="7"/>
      <c r="D733" s="7"/>
      <c r="E733" s="7"/>
      <c r="F733" s="7"/>
    </row>
    <row r="734" ht="15.75" customHeight="1">
      <c r="C734" s="7"/>
      <c r="D734" s="7"/>
      <c r="E734" s="7"/>
      <c r="F734" s="7"/>
    </row>
    <row r="735" ht="15.75" customHeight="1">
      <c r="C735" s="7"/>
      <c r="D735" s="7"/>
      <c r="E735" s="7"/>
      <c r="F735" s="7"/>
    </row>
    <row r="736" ht="15.75" customHeight="1">
      <c r="C736" s="7"/>
      <c r="D736" s="7"/>
      <c r="E736" s="7"/>
      <c r="F736" s="7"/>
    </row>
    <row r="737" ht="15.75" customHeight="1">
      <c r="C737" s="7"/>
      <c r="D737" s="7"/>
      <c r="E737" s="7"/>
      <c r="F737" s="7"/>
    </row>
    <row r="738" ht="15.75" customHeight="1">
      <c r="C738" s="7"/>
      <c r="D738" s="7"/>
      <c r="E738" s="7"/>
      <c r="F738" s="7"/>
    </row>
    <row r="739" ht="15.75" customHeight="1">
      <c r="C739" s="7"/>
      <c r="D739" s="7"/>
      <c r="E739" s="7"/>
      <c r="F739" s="7"/>
    </row>
    <row r="740" ht="15.75" customHeight="1">
      <c r="C740" s="7"/>
      <c r="D740" s="7"/>
      <c r="E740" s="7"/>
      <c r="F740" s="7"/>
    </row>
    <row r="741" ht="15.75" customHeight="1">
      <c r="C741" s="7"/>
      <c r="D741" s="7"/>
      <c r="E741" s="7"/>
      <c r="F741" s="7"/>
    </row>
    <row r="742" ht="15.75" customHeight="1">
      <c r="C742" s="7"/>
      <c r="D742" s="7"/>
      <c r="E742" s="7"/>
      <c r="F742" s="7"/>
    </row>
    <row r="743" ht="15.75" customHeight="1">
      <c r="C743" s="7"/>
      <c r="D743" s="7"/>
      <c r="E743" s="7"/>
      <c r="F743" s="7"/>
    </row>
    <row r="744" ht="15.75" customHeight="1">
      <c r="C744" s="7"/>
      <c r="D744" s="7"/>
      <c r="E744" s="7"/>
      <c r="F744" s="7"/>
    </row>
    <row r="745" ht="15.75" customHeight="1">
      <c r="C745" s="7"/>
      <c r="D745" s="7"/>
      <c r="E745" s="7"/>
      <c r="F745" s="7"/>
    </row>
    <row r="746" ht="15.75" customHeight="1">
      <c r="C746" s="7"/>
      <c r="D746" s="7"/>
      <c r="E746" s="7"/>
      <c r="F746" s="7"/>
    </row>
    <row r="747" ht="15.75" customHeight="1">
      <c r="C747" s="7"/>
      <c r="D747" s="7"/>
      <c r="E747" s="7"/>
      <c r="F747" s="7"/>
    </row>
    <row r="748" ht="15.75" customHeight="1">
      <c r="C748" s="7"/>
      <c r="D748" s="7"/>
      <c r="E748" s="7"/>
      <c r="F748" s="7"/>
    </row>
    <row r="749" ht="15.75" customHeight="1">
      <c r="C749" s="7"/>
      <c r="D749" s="7"/>
      <c r="E749" s="7"/>
      <c r="F749" s="7"/>
    </row>
    <row r="750" ht="15.75" customHeight="1">
      <c r="C750" s="7"/>
      <c r="D750" s="7"/>
      <c r="E750" s="7"/>
      <c r="F750" s="7"/>
    </row>
    <row r="751" ht="15.75" customHeight="1">
      <c r="C751" s="7"/>
      <c r="D751" s="7"/>
      <c r="E751" s="7"/>
      <c r="F751" s="7"/>
    </row>
    <row r="752" ht="15.75" customHeight="1">
      <c r="C752" s="7"/>
      <c r="D752" s="7"/>
      <c r="E752" s="7"/>
      <c r="F752" s="7"/>
    </row>
    <row r="753" ht="15.75" customHeight="1">
      <c r="C753" s="7"/>
      <c r="D753" s="7"/>
      <c r="E753" s="7"/>
      <c r="F753" s="7"/>
    </row>
    <row r="754" ht="15.75" customHeight="1">
      <c r="C754" s="7"/>
      <c r="D754" s="7"/>
      <c r="E754" s="7"/>
      <c r="F754" s="7"/>
    </row>
    <row r="755" ht="15.75" customHeight="1">
      <c r="C755" s="7"/>
      <c r="D755" s="7"/>
      <c r="E755" s="7"/>
      <c r="F755" s="7"/>
    </row>
    <row r="756" ht="15.75" customHeight="1">
      <c r="C756" s="7"/>
      <c r="D756" s="7"/>
      <c r="E756" s="7"/>
      <c r="F756" s="7"/>
    </row>
    <row r="757" ht="15.75" customHeight="1">
      <c r="C757" s="7"/>
      <c r="D757" s="7"/>
      <c r="E757" s="7"/>
      <c r="F757" s="7"/>
    </row>
    <row r="758" ht="15.75" customHeight="1">
      <c r="C758" s="7"/>
      <c r="D758" s="7"/>
      <c r="E758" s="7"/>
      <c r="F758" s="7"/>
    </row>
    <row r="759" ht="15.75" customHeight="1">
      <c r="C759" s="7"/>
      <c r="D759" s="7"/>
      <c r="E759" s="7"/>
      <c r="F759" s="7"/>
    </row>
    <row r="760" ht="15.75" customHeight="1">
      <c r="C760" s="7"/>
      <c r="D760" s="7"/>
      <c r="E760" s="7"/>
      <c r="F760" s="7"/>
    </row>
    <row r="761" ht="15.75" customHeight="1">
      <c r="C761" s="7"/>
      <c r="D761" s="7"/>
      <c r="E761" s="7"/>
      <c r="F761" s="7"/>
    </row>
    <row r="762" ht="15.75" customHeight="1">
      <c r="C762" s="7"/>
      <c r="D762" s="7"/>
      <c r="E762" s="7"/>
      <c r="F762" s="7"/>
    </row>
    <row r="763" ht="15.75" customHeight="1">
      <c r="C763" s="7"/>
      <c r="D763" s="7"/>
      <c r="E763" s="7"/>
      <c r="F763" s="7"/>
    </row>
    <row r="764" ht="15.75" customHeight="1">
      <c r="C764" s="7"/>
      <c r="D764" s="7"/>
      <c r="E764" s="7"/>
      <c r="F764" s="7"/>
    </row>
    <row r="765" ht="15.75" customHeight="1">
      <c r="C765" s="7"/>
      <c r="D765" s="7"/>
      <c r="E765" s="7"/>
      <c r="F765" s="7"/>
    </row>
    <row r="766" ht="15.75" customHeight="1">
      <c r="C766" s="7"/>
      <c r="D766" s="7"/>
      <c r="E766" s="7"/>
      <c r="F766" s="7"/>
    </row>
    <row r="767" ht="15.75" customHeight="1">
      <c r="C767" s="7"/>
      <c r="D767" s="7"/>
      <c r="E767" s="7"/>
      <c r="F767" s="7"/>
    </row>
    <row r="768" ht="15.75" customHeight="1">
      <c r="C768" s="7"/>
      <c r="D768" s="7"/>
      <c r="E768" s="7"/>
      <c r="F768" s="7"/>
    </row>
    <row r="769" ht="15.75" customHeight="1">
      <c r="C769" s="7"/>
      <c r="D769" s="7"/>
      <c r="E769" s="7"/>
      <c r="F769" s="7"/>
    </row>
    <row r="770" ht="15.75" customHeight="1">
      <c r="C770" s="7"/>
      <c r="D770" s="7"/>
      <c r="E770" s="7"/>
      <c r="F770" s="7"/>
    </row>
    <row r="771" ht="15.75" customHeight="1">
      <c r="C771" s="7"/>
      <c r="D771" s="7"/>
      <c r="E771" s="7"/>
      <c r="F771" s="7"/>
    </row>
    <row r="772" ht="15.75" customHeight="1">
      <c r="C772" s="7"/>
      <c r="D772" s="7"/>
      <c r="E772" s="7"/>
      <c r="F772" s="7"/>
    </row>
    <row r="773" ht="15.75" customHeight="1">
      <c r="C773" s="7"/>
      <c r="D773" s="7"/>
      <c r="E773" s="7"/>
      <c r="F773" s="7"/>
    </row>
    <row r="774" ht="15.75" customHeight="1">
      <c r="C774" s="7"/>
      <c r="D774" s="7"/>
      <c r="E774" s="7"/>
      <c r="F774" s="7"/>
    </row>
    <row r="775" ht="15.75" customHeight="1">
      <c r="C775" s="7"/>
      <c r="D775" s="7"/>
      <c r="E775" s="7"/>
      <c r="F775" s="7"/>
    </row>
    <row r="776" ht="15.75" customHeight="1">
      <c r="C776" s="7"/>
      <c r="D776" s="7"/>
      <c r="E776" s="7"/>
      <c r="F776" s="7"/>
    </row>
    <row r="777" ht="15.75" customHeight="1">
      <c r="C777" s="7"/>
      <c r="D777" s="7"/>
      <c r="E777" s="7"/>
      <c r="F777" s="7"/>
    </row>
    <row r="778" ht="15.75" customHeight="1">
      <c r="C778" s="7"/>
      <c r="D778" s="7"/>
      <c r="E778" s="7"/>
      <c r="F778" s="7"/>
    </row>
    <row r="779" ht="15.75" customHeight="1">
      <c r="C779" s="7"/>
      <c r="D779" s="7"/>
      <c r="E779" s="7"/>
      <c r="F779" s="7"/>
    </row>
    <row r="780" ht="15.75" customHeight="1">
      <c r="C780" s="7"/>
      <c r="D780" s="7"/>
      <c r="E780" s="7"/>
      <c r="F780" s="7"/>
    </row>
    <row r="781" ht="15.75" customHeight="1">
      <c r="C781" s="7"/>
      <c r="D781" s="7"/>
      <c r="E781" s="7"/>
      <c r="F781" s="7"/>
    </row>
    <row r="782" ht="15.75" customHeight="1">
      <c r="C782" s="7"/>
      <c r="D782" s="7"/>
      <c r="E782" s="7"/>
      <c r="F782" s="7"/>
    </row>
    <row r="783" ht="15.75" customHeight="1">
      <c r="C783" s="7"/>
      <c r="D783" s="7"/>
      <c r="E783" s="7"/>
      <c r="F783" s="7"/>
    </row>
    <row r="784" ht="15.75" customHeight="1">
      <c r="C784" s="7"/>
      <c r="D784" s="7"/>
      <c r="E784" s="7"/>
      <c r="F784" s="7"/>
    </row>
    <row r="785" ht="15.75" customHeight="1">
      <c r="C785" s="7"/>
      <c r="D785" s="7"/>
      <c r="E785" s="7"/>
      <c r="F785" s="7"/>
    </row>
    <row r="786" ht="15.75" customHeight="1">
      <c r="C786" s="7"/>
      <c r="D786" s="7"/>
      <c r="E786" s="7"/>
      <c r="F786" s="7"/>
    </row>
    <row r="787" ht="15.75" customHeight="1">
      <c r="C787" s="7"/>
      <c r="D787" s="7"/>
      <c r="E787" s="7"/>
      <c r="F787" s="7"/>
    </row>
    <row r="788" ht="15.75" customHeight="1">
      <c r="C788" s="7"/>
      <c r="D788" s="7"/>
      <c r="E788" s="7"/>
      <c r="F788" s="7"/>
    </row>
    <row r="789" ht="15.75" customHeight="1">
      <c r="C789" s="7"/>
      <c r="D789" s="7"/>
      <c r="E789" s="7"/>
      <c r="F789" s="7"/>
    </row>
    <row r="790" ht="15.75" customHeight="1">
      <c r="C790" s="7"/>
      <c r="D790" s="7"/>
      <c r="E790" s="7"/>
      <c r="F790" s="7"/>
    </row>
    <row r="791" ht="15.75" customHeight="1">
      <c r="C791" s="7"/>
      <c r="D791" s="7"/>
      <c r="E791" s="7"/>
      <c r="F791" s="7"/>
    </row>
    <row r="792" ht="15.75" customHeight="1">
      <c r="C792" s="7"/>
      <c r="D792" s="7"/>
      <c r="E792" s="7"/>
      <c r="F792" s="7"/>
    </row>
    <row r="793" ht="15.75" customHeight="1">
      <c r="C793" s="7"/>
      <c r="D793" s="7"/>
      <c r="E793" s="7"/>
      <c r="F793" s="7"/>
    </row>
    <row r="794" ht="15.75" customHeight="1">
      <c r="C794" s="7"/>
      <c r="D794" s="7"/>
      <c r="E794" s="7"/>
      <c r="F794" s="7"/>
    </row>
    <row r="795" ht="15.75" customHeight="1">
      <c r="C795" s="7"/>
      <c r="D795" s="7"/>
      <c r="E795" s="7"/>
      <c r="F795" s="7"/>
    </row>
    <row r="796" ht="15.75" customHeight="1">
      <c r="C796" s="7"/>
      <c r="D796" s="7"/>
      <c r="E796" s="7"/>
      <c r="F796" s="7"/>
    </row>
    <row r="797" ht="15.75" customHeight="1">
      <c r="C797" s="7"/>
      <c r="D797" s="7"/>
      <c r="E797" s="7"/>
      <c r="F797" s="7"/>
    </row>
    <row r="798" ht="15.75" customHeight="1">
      <c r="C798" s="7"/>
      <c r="D798" s="7"/>
      <c r="E798" s="7"/>
      <c r="F798" s="7"/>
    </row>
    <row r="799" ht="15.75" customHeight="1">
      <c r="C799" s="7"/>
      <c r="D799" s="7"/>
      <c r="E799" s="7"/>
      <c r="F799" s="7"/>
    </row>
    <row r="800" ht="15.75" customHeight="1">
      <c r="C800" s="7"/>
      <c r="D800" s="7"/>
      <c r="E800" s="7"/>
      <c r="F800" s="7"/>
    </row>
    <row r="801" ht="15.75" customHeight="1">
      <c r="C801" s="7"/>
      <c r="D801" s="7"/>
      <c r="E801" s="7"/>
      <c r="F801" s="7"/>
    </row>
    <row r="802" ht="15.75" customHeight="1">
      <c r="C802" s="7"/>
      <c r="D802" s="7"/>
      <c r="E802" s="7"/>
      <c r="F802" s="7"/>
    </row>
    <row r="803" ht="15.75" customHeight="1">
      <c r="C803" s="7"/>
      <c r="D803" s="7"/>
      <c r="E803" s="7"/>
      <c r="F803" s="7"/>
    </row>
    <row r="804" ht="15.75" customHeight="1">
      <c r="C804" s="7"/>
      <c r="D804" s="7"/>
      <c r="E804" s="7"/>
      <c r="F804" s="7"/>
    </row>
    <row r="805" ht="15.75" customHeight="1">
      <c r="C805" s="7"/>
      <c r="D805" s="7"/>
      <c r="E805" s="7"/>
      <c r="F805" s="7"/>
    </row>
    <row r="806" ht="15.75" customHeight="1">
      <c r="C806" s="7"/>
      <c r="D806" s="7"/>
      <c r="E806" s="7"/>
      <c r="F806" s="7"/>
    </row>
    <row r="807" ht="15.75" customHeight="1">
      <c r="C807" s="7"/>
      <c r="D807" s="7"/>
      <c r="E807" s="7"/>
      <c r="F807" s="7"/>
    </row>
    <row r="808" ht="15.75" customHeight="1">
      <c r="C808" s="7"/>
      <c r="D808" s="7"/>
      <c r="E808" s="7"/>
      <c r="F808" s="7"/>
    </row>
    <row r="809" ht="15.75" customHeight="1">
      <c r="C809" s="7"/>
      <c r="D809" s="7"/>
      <c r="E809" s="7"/>
      <c r="F809" s="7"/>
    </row>
    <row r="810" ht="15.75" customHeight="1">
      <c r="C810" s="7"/>
      <c r="D810" s="7"/>
      <c r="E810" s="7"/>
      <c r="F810" s="7"/>
    </row>
    <row r="811" ht="15.75" customHeight="1">
      <c r="C811" s="7"/>
      <c r="D811" s="7"/>
      <c r="E811" s="7"/>
      <c r="F811" s="7"/>
    </row>
    <row r="812" ht="15.75" customHeight="1">
      <c r="C812" s="7"/>
      <c r="D812" s="7"/>
      <c r="E812" s="7"/>
      <c r="F812" s="7"/>
    </row>
    <row r="813" ht="15.75" customHeight="1">
      <c r="C813" s="7"/>
      <c r="D813" s="7"/>
      <c r="E813" s="7"/>
      <c r="F813" s="7"/>
    </row>
    <row r="814" ht="15.75" customHeight="1">
      <c r="C814" s="7"/>
      <c r="D814" s="7"/>
      <c r="E814" s="7"/>
      <c r="F814" s="7"/>
    </row>
    <row r="815" ht="15.75" customHeight="1">
      <c r="C815" s="7"/>
      <c r="D815" s="7"/>
      <c r="E815" s="7"/>
      <c r="F815" s="7"/>
    </row>
    <row r="816" ht="15.75" customHeight="1">
      <c r="C816" s="7"/>
      <c r="D816" s="7"/>
      <c r="E816" s="7"/>
      <c r="F816" s="7"/>
    </row>
    <row r="817" ht="15.75" customHeight="1">
      <c r="C817" s="7"/>
      <c r="D817" s="7"/>
      <c r="E817" s="7"/>
      <c r="F817" s="7"/>
    </row>
    <row r="818" ht="15.75" customHeight="1">
      <c r="C818" s="7"/>
      <c r="D818" s="7"/>
      <c r="E818" s="7"/>
      <c r="F818" s="7"/>
    </row>
    <row r="819" ht="15.75" customHeight="1">
      <c r="C819" s="7"/>
      <c r="D819" s="7"/>
      <c r="E819" s="7"/>
      <c r="F819" s="7"/>
    </row>
    <row r="820" ht="15.75" customHeight="1">
      <c r="C820" s="7"/>
      <c r="D820" s="7"/>
      <c r="E820" s="7"/>
      <c r="F820" s="7"/>
    </row>
    <row r="821" ht="15.75" customHeight="1">
      <c r="C821" s="7"/>
      <c r="D821" s="7"/>
      <c r="E821" s="7"/>
      <c r="F821" s="7"/>
    </row>
    <row r="822" ht="15.75" customHeight="1">
      <c r="C822" s="7"/>
      <c r="D822" s="7"/>
      <c r="E822" s="7"/>
      <c r="F822" s="7"/>
    </row>
    <row r="823" ht="15.75" customHeight="1">
      <c r="C823" s="7"/>
      <c r="D823" s="7"/>
      <c r="E823" s="7"/>
      <c r="F823" s="7"/>
    </row>
    <row r="824" ht="15.75" customHeight="1">
      <c r="C824" s="7"/>
      <c r="D824" s="7"/>
      <c r="E824" s="7"/>
      <c r="F824" s="7"/>
    </row>
    <row r="825" ht="15.75" customHeight="1">
      <c r="C825" s="7"/>
      <c r="D825" s="7"/>
      <c r="E825" s="7"/>
      <c r="F825" s="7"/>
    </row>
    <row r="826" ht="15.75" customHeight="1">
      <c r="C826" s="7"/>
      <c r="D826" s="7"/>
      <c r="E826" s="7"/>
      <c r="F826" s="7"/>
    </row>
    <row r="827" ht="15.75" customHeight="1">
      <c r="C827" s="7"/>
      <c r="D827" s="7"/>
      <c r="E827" s="7"/>
      <c r="F827" s="7"/>
    </row>
    <row r="828" ht="15.75" customHeight="1">
      <c r="C828" s="7"/>
      <c r="D828" s="7"/>
      <c r="E828" s="7"/>
      <c r="F828" s="7"/>
    </row>
    <row r="829" ht="15.75" customHeight="1">
      <c r="C829" s="7"/>
      <c r="D829" s="7"/>
      <c r="E829" s="7"/>
      <c r="F829" s="7"/>
    </row>
    <row r="830" ht="15.75" customHeight="1">
      <c r="C830" s="7"/>
      <c r="D830" s="7"/>
      <c r="E830" s="7"/>
      <c r="F830" s="7"/>
    </row>
    <row r="831" ht="15.75" customHeight="1">
      <c r="C831" s="7"/>
      <c r="D831" s="7"/>
      <c r="E831" s="7"/>
      <c r="F831" s="7"/>
    </row>
    <row r="832" ht="15.75" customHeight="1">
      <c r="C832" s="7"/>
      <c r="D832" s="7"/>
      <c r="E832" s="7"/>
      <c r="F832" s="7"/>
    </row>
    <row r="833" ht="15.75" customHeight="1">
      <c r="C833" s="7"/>
      <c r="D833" s="7"/>
      <c r="E833" s="7"/>
      <c r="F833" s="7"/>
    </row>
    <row r="834" ht="15.75" customHeight="1">
      <c r="C834" s="7"/>
      <c r="D834" s="7"/>
      <c r="E834" s="7"/>
      <c r="F834" s="7"/>
    </row>
    <row r="835" ht="15.75" customHeight="1">
      <c r="C835" s="7"/>
      <c r="D835" s="7"/>
      <c r="E835" s="7"/>
      <c r="F835" s="7"/>
    </row>
    <row r="836" ht="15.75" customHeight="1">
      <c r="C836" s="7"/>
      <c r="D836" s="7"/>
      <c r="E836" s="7"/>
      <c r="F836" s="7"/>
    </row>
    <row r="837" ht="15.75" customHeight="1">
      <c r="C837" s="7"/>
      <c r="D837" s="7"/>
      <c r="E837" s="7"/>
      <c r="F837" s="7"/>
    </row>
    <row r="838" ht="15.75" customHeight="1">
      <c r="C838" s="7"/>
      <c r="D838" s="7"/>
      <c r="E838" s="7"/>
      <c r="F838" s="7"/>
    </row>
    <row r="839" ht="15.75" customHeight="1">
      <c r="C839" s="7"/>
      <c r="D839" s="7"/>
      <c r="E839" s="7"/>
      <c r="F839" s="7"/>
    </row>
    <row r="840" ht="15.75" customHeight="1">
      <c r="C840" s="7"/>
      <c r="D840" s="7"/>
      <c r="E840" s="7"/>
      <c r="F840" s="7"/>
    </row>
    <row r="841" ht="15.75" customHeight="1">
      <c r="C841" s="7"/>
      <c r="D841" s="7"/>
      <c r="E841" s="7"/>
      <c r="F841" s="7"/>
    </row>
    <row r="842" ht="15.75" customHeight="1">
      <c r="C842" s="7"/>
      <c r="D842" s="7"/>
      <c r="E842" s="7"/>
      <c r="F842" s="7"/>
    </row>
    <row r="843" ht="15.75" customHeight="1">
      <c r="C843" s="7"/>
      <c r="D843" s="7"/>
      <c r="E843" s="7"/>
      <c r="F843" s="7"/>
    </row>
    <row r="844" ht="15.75" customHeight="1">
      <c r="C844" s="7"/>
      <c r="D844" s="7"/>
      <c r="E844" s="7"/>
      <c r="F844" s="7"/>
    </row>
    <row r="845" ht="15.75" customHeight="1">
      <c r="C845" s="7"/>
      <c r="D845" s="7"/>
      <c r="E845" s="7"/>
      <c r="F845" s="7"/>
    </row>
    <row r="846" ht="15.75" customHeight="1">
      <c r="C846" s="7"/>
      <c r="D846" s="7"/>
      <c r="E846" s="7"/>
      <c r="F846" s="7"/>
    </row>
    <row r="847" ht="15.75" customHeight="1">
      <c r="C847" s="7"/>
      <c r="D847" s="7"/>
      <c r="E847" s="7"/>
      <c r="F847" s="7"/>
    </row>
    <row r="848" ht="15.75" customHeight="1">
      <c r="C848" s="7"/>
      <c r="D848" s="7"/>
      <c r="E848" s="7"/>
      <c r="F848" s="7"/>
    </row>
    <row r="849" ht="15.75" customHeight="1">
      <c r="C849" s="7"/>
      <c r="D849" s="7"/>
      <c r="E849" s="7"/>
      <c r="F849" s="7"/>
    </row>
    <row r="850" ht="15.75" customHeight="1">
      <c r="C850" s="7"/>
      <c r="D850" s="7"/>
      <c r="E850" s="7"/>
      <c r="F850" s="7"/>
    </row>
    <row r="851" ht="15.75" customHeight="1">
      <c r="C851" s="7"/>
      <c r="D851" s="7"/>
      <c r="E851" s="7"/>
      <c r="F851" s="7"/>
    </row>
    <row r="852" ht="15.75" customHeight="1">
      <c r="C852" s="7"/>
      <c r="D852" s="7"/>
      <c r="E852" s="7"/>
      <c r="F852" s="7"/>
    </row>
    <row r="853" ht="15.75" customHeight="1">
      <c r="C853" s="7"/>
      <c r="D853" s="7"/>
      <c r="E853" s="7"/>
      <c r="F853" s="7"/>
    </row>
    <row r="854" ht="15.75" customHeight="1">
      <c r="C854" s="7"/>
      <c r="D854" s="7"/>
      <c r="E854" s="7"/>
      <c r="F854" s="7"/>
    </row>
    <row r="855" ht="15.75" customHeight="1">
      <c r="C855" s="7"/>
      <c r="D855" s="7"/>
      <c r="E855" s="7"/>
      <c r="F855" s="7"/>
    </row>
    <row r="856" ht="15.75" customHeight="1">
      <c r="C856" s="7"/>
      <c r="D856" s="7"/>
      <c r="E856" s="7"/>
      <c r="F856" s="7"/>
    </row>
    <row r="857" ht="15.75" customHeight="1">
      <c r="C857" s="7"/>
      <c r="D857" s="7"/>
      <c r="E857" s="7"/>
      <c r="F857" s="7"/>
    </row>
    <row r="858" ht="15.75" customHeight="1">
      <c r="C858" s="7"/>
      <c r="D858" s="7"/>
      <c r="E858" s="7"/>
      <c r="F858" s="7"/>
    </row>
    <row r="859" ht="15.75" customHeight="1">
      <c r="C859" s="7"/>
      <c r="D859" s="7"/>
      <c r="E859" s="7"/>
      <c r="F859" s="7"/>
    </row>
    <row r="860" ht="15.75" customHeight="1">
      <c r="C860" s="7"/>
      <c r="D860" s="7"/>
      <c r="E860" s="7"/>
      <c r="F860" s="7"/>
    </row>
    <row r="861" ht="15.75" customHeight="1">
      <c r="C861" s="7"/>
      <c r="D861" s="7"/>
      <c r="E861" s="7"/>
      <c r="F861" s="7"/>
    </row>
    <row r="862" ht="15.75" customHeight="1">
      <c r="C862" s="7"/>
      <c r="D862" s="7"/>
      <c r="E862" s="7"/>
      <c r="F862" s="7"/>
    </row>
    <row r="863" ht="15.75" customHeight="1">
      <c r="C863" s="7"/>
      <c r="D863" s="7"/>
      <c r="E863" s="7"/>
      <c r="F863" s="7"/>
    </row>
    <row r="864" ht="15.75" customHeight="1">
      <c r="C864" s="7"/>
      <c r="D864" s="7"/>
      <c r="E864" s="7"/>
      <c r="F864" s="7"/>
    </row>
    <row r="865" ht="15.75" customHeight="1">
      <c r="C865" s="7"/>
      <c r="D865" s="7"/>
      <c r="E865" s="7"/>
      <c r="F865" s="7"/>
    </row>
    <row r="866" ht="15.75" customHeight="1">
      <c r="C866" s="7"/>
      <c r="D866" s="7"/>
      <c r="E866" s="7"/>
      <c r="F866" s="7"/>
    </row>
    <row r="867" ht="15.75" customHeight="1">
      <c r="C867" s="7"/>
      <c r="D867" s="7"/>
      <c r="E867" s="7"/>
      <c r="F867" s="7"/>
    </row>
    <row r="868" ht="15.75" customHeight="1">
      <c r="C868" s="7"/>
      <c r="D868" s="7"/>
      <c r="E868" s="7"/>
      <c r="F868" s="7"/>
    </row>
    <row r="869" ht="15.75" customHeight="1">
      <c r="C869" s="7"/>
      <c r="D869" s="7"/>
      <c r="E869" s="7"/>
      <c r="F869" s="7"/>
    </row>
    <row r="870" ht="15.75" customHeight="1">
      <c r="C870" s="7"/>
      <c r="D870" s="7"/>
      <c r="E870" s="7"/>
      <c r="F870" s="7"/>
    </row>
    <row r="871" ht="15.75" customHeight="1">
      <c r="C871" s="7"/>
      <c r="D871" s="7"/>
      <c r="E871" s="7"/>
      <c r="F871" s="7"/>
    </row>
    <row r="872" ht="15.75" customHeight="1">
      <c r="C872" s="7"/>
      <c r="D872" s="7"/>
      <c r="E872" s="7"/>
      <c r="F872" s="7"/>
    </row>
    <row r="873" ht="15.75" customHeight="1">
      <c r="C873" s="7"/>
      <c r="D873" s="7"/>
      <c r="E873" s="7"/>
      <c r="F873" s="7"/>
    </row>
    <row r="874" ht="15.75" customHeight="1">
      <c r="C874" s="7"/>
      <c r="D874" s="7"/>
      <c r="E874" s="7"/>
      <c r="F874" s="7"/>
    </row>
    <row r="875" ht="15.75" customHeight="1">
      <c r="C875" s="7"/>
      <c r="D875" s="7"/>
      <c r="E875" s="7"/>
      <c r="F875" s="7"/>
    </row>
    <row r="876" ht="15.75" customHeight="1">
      <c r="C876" s="7"/>
      <c r="D876" s="7"/>
      <c r="E876" s="7"/>
      <c r="F876" s="7"/>
    </row>
    <row r="877" ht="15.75" customHeight="1">
      <c r="C877" s="7"/>
      <c r="D877" s="7"/>
      <c r="E877" s="7"/>
      <c r="F877" s="7"/>
    </row>
    <row r="878" ht="15.75" customHeight="1">
      <c r="C878" s="7"/>
      <c r="D878" s="7"/>
      <c r="E878" s="7"/>
      <c r="F878" s="7"/>
    </row>
    <row r="879" ht="15.75" customHeight="1">
      <c r="C879" s="7"/>
      <c r="D879" s="7"/>
      <c r="E879" s="7"/>
      <c r="F879" s="7"/>
    </row>
    <row r="880" ht="15.75" customHeight="1">
      <c r="C880" s="7"/>
      <c r="D880" s="7"/>
      <c r="E880" s="7"/>
      <c r="F880" s="7"/>
    </row>
    <row r="881" ht="15.75" customHeight="1">
      <c r="C881" s="7"/>
      <c r="D881" s="7"/>
      <c r="E881" s="7"/>
      <c r="F881" s="7"/>
    </row>
    <row r="882" ht="15.75" customHeight="1">
      <c r="C882" s="7"/>
      <c r="D882" s="7"/>
      <c r="E882" s="7"/>
      <c r="F882" s="7"/>
    </row>
    <row r="883" ht="15.75" customHeight="1">
      <c r="C883" s="7"/>
      <c r="D883" s="7"/>
      <c r="E883" s="7"/>
      <c r="F883" s="7"/>
    </row>
    <row r="884" ht="15.75" customHeight="1">
      <c r="C884" s="7"/>
      <c r="D884" s="7"/>
      <c r="E884" s="7"/>
      <c r="F884" s="7"/>
    </row>
    <row r="885" ht="15.75" customHeight="1">
      <c r="C885" s="7"/>
      <c r="D885" s="7"/>
      <c r="E885" s="7"/>
      <c r="F885" s="7"/>
    </row>
    <row r="886" ht="15.75" customHeight="1">
      <c r="C886" s="7"/>
      <c r="D886" s="7"/>
      <c r="E886" s="7"/>
      <c r="F886" s="7"/>
    </row>
    <row r="887" ht="15.75" customHeight="1">
      <c r="C887" s="7"/>
      <c r="D887" s="7"/>
      <c r="E887" s="7"/>
      <c r="F887" s="7"/>
    </row>
    <row r="888" ht="15.75" customHeight="1">
      <c r="C888" s="7"/>
      <c r="D888" s="7"/>
      <c r="E888" s="7"/>
      <c r="F888" s="7"/>
    </row>
    <row r="889" ht="15.75" customHeight="1">
      <c r="C889" s="7"/>
      <c r="D889" s="7"/>
      <c r="E889" s="7"/>
      <c r="F889" s="7"/>
    </row>
    <row r="890" ht="15.75" customHeight="1">
      <c r="C890" s="7"/>
      <c r="D890" s="7"/>
      <c r="E890" s="7"/>
      <c r="F890" s="7"/>
    </row>
    <row r="891" ht="15.75" customHeight="1">
      <c r="C891" s="7"/>
      <c r="D891" s="7"/>
      <c r="E891" s="7"/>
      <c r="F891" s="7"/>
    </row>
    <row r="892" ht="15.75" customHeight="1">
      <c r="C892" s="7"/>
      <c r="D892" s="7"/>
      <c r="E892" s="7"/>
      <c r="F892" s="7"/>
    </row>
    <row r="893" ht="15.75" customHeight="1">
      <c r="C893" s="7"/>
      <c r="D893" s="7"/>
      <c r="E893" s="7"/>
      <c r="F893" s="7"/>
    </row>
    <row r="894" ht="15.75" customHeight="1">
      <c r="C894" s="7"/>
      <c r="D894" s="7"/>
      <c r="E894" s="7"/>
      <c r="F894" s="7"/>
    </row>
    <row r="895" ht="15.75" customHeight="1">
      <c r="C895" s="7"/>
      <c r="D895" s="7"/>
      <c r="E895" s="7"/>
      <c r="F895" s="7"/>
    </row>
    <row r="896" ht="15.75" customHeight="1">
      <c r="C896" s="7"/>
      <c r="D896" s="7"/>
      <c r="E896" s="7"/>
      <c r="F896" s="7"/>
    </row>
    <row r="897" ht="15.75" customHeight="1">
      <c r="C897" s="7"/>
      <c r="D897" s="7"/>
      <c r="E897" s="7"/>
      <c r="F897" s="7"/>
    </row>
    <row r="898" ht="15.75" customHeight="1">
      <c r="C898" s="7"/>
      <c r="D898" s="7"/>
      <c r="E898" s="7"/>
      <c r="F898" s="7"/>
    </row>
    <row r="899" ht="15.75" customHeight="1">
      <c r="C899" s="7"/>
      <c r="D899" s="7"/>
      <c r="E899" s="7"/>
      <c r="F899" s="7"/>
    </row>
    <row r="900" ht="15.75" customHeight="1">
      <c r="C900" s="7"/>
      <c r="D900" s="7"/>
      <c r="E900" s="7"/>
      <c r="F900" s="7"/>
    </row>
    <row r="901" ht="15.75" customHeight="1">
      <c r="C901" s="7"/>
      <c r="D901" s="7"/>
      <c r="E901" s="7"/>
      <c r="F901" s="7"/>
    </row>
    <row r="902" ht="15.75" customHeight="1">
      <c r="C902" s="7"/>
      <c r="D902" s="7"/>
      <c r="E902" s="7"/>
      <c r="F902" s="7"/>
    </row>
    <row r="903" ht="15.75" customHeight="1">
      <c r="C903" s="7"/>
      <c r="D903" s="7"/>
      <c r="E903" s="7"/>
      <c r="F903" s="7"/>
    </row>
    <row r="904" ht="15.75" customHeight="1">
      <c r="C904" s="7"/>
      <c r="D904" s="7"/>
      <c r="E904" s="7"/>
      <c r="F904" s="7"/>
    </row>
    <row r="905" ht="15.75" customHeight="1">
      <c r="C905" s="7"/>
      <c r="D905" s="7"/>
      <c r="E905" s="7"/>
      <c r="F905" s="7"/>
    </row>
    <row r="906" ht="15.75" customHeight="1">
      <c r="C906" s="7"/>
      <c r="D906" s="7"/>
      <c r="E906" s="7"/>
      <c r="F906" s="7"/>
    </row>
    <row r="907" ht="15.75" customHeight="1">
      <c r="C907" s="7"/>
      <c r="D907" s="7"/>
      <c r="E907" s="7"/>
      <c r="F907" s="7"/>
    </row>
    <row r="908" ht="15.75" customHeight="1">
      <c r="C908" s="7"/>
      <c r="D908" s="7"/>
      <c r="E908" s="7"/>
      <c r="F908" s="7"/>
    </row>
    <row r="909" ht="15.75" customHeight="1">
      <c r="C909" s="7"/>
      <c r="D909" s="7"/>
      <c r="E909" s="7"/>
      <c r="F909" s="7"/>
    </row>
    <row r="910" ht="15.75" customHeight="1">
      <c r="C910" s="7"/>
      <c r="D910" s="7"/>
      <c r="E910" s="7"/>
      <c r="F910" s="7"/>
    </row>
    <row r="911" ht="15.75" customHeight="1">
      <c r="C911" s="7"/>
      <c r="D911" s="7"/>
      <c r="E911" s="7"/>
      <c r="F911" s="7"/>
    </row>
    <row r="912" ht="15.75" customHeight="1">
      <c r="C912" s="7"/>
      <c r="D912" s="7"/>
      <c r="E912" s="7"/>
      <c r="F912" s="7"/>
    </row>
    <row r="913" ht="15.75" customHeight="1">
      <c r="C913" s="7"/>
      <c r="D913" s="7"/>
      <c r="E913" s="7"/>
      <c r="F913" s="7"/>
    </row>
    <row r="914" ht="15.75" customHeight="1">
      <c r="C914" s="7"/>
      <c r="D914" s="7"/>
      <c r="E914" s="7"/>
      <c r="F914" s="7"/>
    </row>
    <row r="915" ht="15.75" customHeight="1">
      <c r="C915" s="7"/>
      <c r="D915" s="7"/>
      <c r="E915" s="7"/>
      <c r="F915" s="7"/>
    </row>
    <row r="916" ht="15.75" customHeight="1">
      <c r="C916" s="7"/>
      <c r="D916" s="7"/>
      <c r="E916" s="7"/>
      <c r="F916" s="7"/>
    </row>
    <row r="917" ht="15.75" customHeight="1">
      <c r="C917" s="7"/>
      <c r="D917" s="7"/>
      <c r="E917" s="7"/>
      <c r="F917" s="7"/>
    </row>
    <row r="918" ht="15.75" customHeight="1">
      <c r="C918" s="7"/>
      <c r="D918" s="7"/>
      <c r="E918" s="7"/>
      <c r="F918" s="7"/>
    </row>
    <row r="919" ht="15.75" customHeight="1">
      <c r="C919" s="7"/>
      <c r="D919" s="7"/>
      <c r="E919" s="7"/>
      <c r="F919" s="7"/>
    </row>
    <row r="920" ht="15.75" customHeight="1">
      <c r="C920" s="7"/>
      <c r="D920" s="7"/>
      <c r="E920" s="7"/>
      <c r="F920" s="7"/>
    </row>
    <row r="921" ht="15.75" customHeight="1">
      <c r="C921" s="7"/>
      <c r="D921" s="7"/>
      <c r="E921" s="7"/>
      <c r="F921" s="7"/>
    </row>
    <row r="922" ht="15.75" customHeight="1">
      <c r="C922" s="7"/>
      <c r="D922" s="7"/>
      <c r="E922" s="7"/>
      <c r="F922" s="7"/>
    </row>
    <row r="923" ht="15.75" customHeight="1">
      <c r="C923" s="7"/>
      <c r="D923" s="7"/>
      <c r="E923" s="7"/>
      <c r="F923" s="7"/>
    </row>
    <row r="924" ht="15.75" customHeight="1">
      <c r="C924" s="7"/>
      <c r="D924" s="7"/>
      <c r="E924" s="7"/>
      <c r="F924" s="7"/>
    </row>
    <row r="925" ht="15.75" customHeight="1">
      <c r="C925" s="7"/>
      <c r="D925" s="7"/>
      <c r="E925" s="7"/>
      <c r="F925" s="7"/>
    </row>
    <row r="926" ht="15.75" customHeight="1">
      <c r="C926" s="7"/>
      <c r="D926" s="7"/>
      <c r="E926" s="7"/>
      <c r="F926" s="7"/>
    </row>
    <row r="927" ht="15.75" customHeight="1">
      <c r="C927" s="7"/>
      <c r="D927" s="7"/>
      <c r="E927" s="7"/>
      <c r="F927" s="7"/>
    </row>
    <row r="928" ht="15.75" customHeight="1">
      <c r="C928" s="7"/>
      <c r="D928" s="7"/>
      <c r="E928" s="7"/>
      <c r="F928" s="7"/>
    </row>
    <row r="929" ht="15.75" customHeight="1">
      <c r="C929" s="7"/>
      <c r="D929" s="7"/>
      <c r="E929" s="7"/>
      <c r="F929" s="7"/>
    </row>
    <row r="930" ht="15.75" customHeight="1">
      <c r="C930" s="7"/>
      <c r="D930" s="7"/>
      <c r="E930" s="7"/>
      <c r="F930" s="7"/>
    </row>
    <row r="931" ht="15.75" customHeight="1">
      <c r="C931" s="7"/>
      <c r="D931" s="7"/>
      <c r="E931" s="7"/>
      <c r="F931" s="7"/>
    </row>
    <row r="932" ht="15.75" customHeight="1">
      <c r="C932" s="7"/>
      <c r="D932" s="7"/>
      <c r="E932" s="7"/>
      <c r="F932" s="7"/>
    </row>
    <row r="933" ht="15.75" customHeight="1">
      <c r="C933" s="7"/>
      <c r="D933" s="7"/>
      <c r="E933" s="7"/>
      <c r="F933" s="7"/>
    </row>
    <row r="934" ht="15.75" customHeight="1">
      <c r="C934" s="7"/>
      <c r="D934" s="7"/>
      <c r="E934" s="7"/>
      <c r="F934" s="7"/>
    </row>
    <row r="935" ht="15.75" customHeight="1">
      <c r="C935" s="7"/>
      <c r="D935" s="7"/>
      <c r="E935" s="7"/>
      <c r="F935" s="7"/>
    </row>
    <row r="936" ht="15.75" customHeight="1">
      <c r="C936" s="7"/>
      <c r="D936" s="7"/>
      <c r="E936" s="7"/>
      <c r="F936" s="7"/>
    </row>
    <row r="937" ht="15.75" customHeight="1">
      <c r="C937" s="7"/>
      <c r="D937" s="7"/>
      <c r="E937" s="7"/>
      <c r="F937" s="7"/>
    </row>
    <row r="938" ht="15.75" customHeight="1">
      <c r="C938" s="7"/>
      <c r="D938" s="7"/>
      <c r="E938" s="7"/>
      <c r="F938" s="7"/>
    </row>
    <row r="939" ht="15.75" customHeight="1">
      <c r="C939" s="7"/>
      <c r="D939" s="7"/>
      <c r="E939" s="7"/>
      <c r="F939" s="7"/>
    </row>
    <row r="940" ht="15.75" customHeight="1">
      <c r="C940" s="7"/>
      <c r="D940" s="7"/>
      <c r="E940" s="7"/>
      <c r="F940" s="7"/>
    </row>
    <row r="941" ht="15.75" customHeight="1">
      <c r="C941" s="7"/>
      <c r="D941" s="7"/>
      <c r="E941" s="7"/>
      <c r="F941" s="7"/>
    </row>
    <row r="942" ht="15.75" customHeight="1">
      <c r="C942" s="7"/>
      <c r="D942" s="7"/>
      <c r="E942" s="7"/>
      <c r="F942" s="7"/>
    </row>
    <row r="943" ht="15.75" customHeight="1">
      <c r="C943" s="7"/>
      <c r="D943" s="7"/>
      <c r="E943" s="7"/>
      <c r="F943" s="7"/>
    </row>
    <row r="944" ht="15.75" customHeight="1">
      <c r="C944" s="7"/>
      <c r="D944" s="7"/>
      <c r="E944" s="7"/>
      <c r="F944" s="7"/>
    </row>
    <row r="945" ht="15.75" customHeight="1">
      <c r="C945" s="7"/>
      <c r="D945" s="7"/>
      <c r="E945" s="7"/>
      <c r="F945" s="7"/>
    </row>
    <row r="946" ht="15.75" customHeight="1">
      <c r="C946" s="7"/>
      <c r="D946" s="7"/>
      <c r="E946" s="7"/>
      <c r="F946" s="7"/>
    </row>
    <row r="947" ht="15.75" customHeight="1">
      <c r="C947" s="7"/>
      <c r="D947" s="7"/>
      <c r="E947" s="7"/>
      <c r="F947" s="7"/>
    </row>
    <row r="948" ht="15.75" customHeight="1">
      <c r="C948" s="7"/>
      <c r="D948" s="7"/>
      <c r="E948" s="7"/>
      <c r="F948" s="7"/>
    </row>
    <row r="949" ht="15.75" customHeight="1">
      <c r="C949" s="7"/>
      <c r="D949" s="7"/>
      <c r="E949" s="7"/>
      <c r="F949" s="7"/>
    </row>
    <row r="950" ht="15.75" customHeight="1">
      <c r="C950" s="7"/>
      <c r="D950" s="7"/>
      <c r="E950" s="7"/>
      <c r="F950" s="7"/>
    </row>
    <row r="951" ht="15.75" customHeight="1">
      <c r="C951" s="7"/>
      <c r="D951" s="7"/>
      <c r="E951" s="7"/>
      <c r="F951" s="7"/>
    </row>
    <row r="952" ht="15.75" customHeight="1">
      <c r="C952" s="7"/>
      <c r="D952" s="7"/>
      <c r="E952" s="7"/>
      <c r="F952" s="7"/>
    </row>
    <row r="953" ht="15.75" customHeight="1">
      <c r="C953" s="7"/>
      <c r="D953" s="7"/>
      <c r="E953" s="7"/>
      <c r="F953" s="7"/>
    </row>
    <row r="954" ht="15.75" customHeight="1">
      <c r="C954" s="7"/>
      <c r="D954" s="7"/>
      <c r="E954" s="7"/>
      <c r="F954" s="7"/>
    </row>
    <row r="955" ht="15.75" customHeight="1">
      <c r="C955" s="7"/>
      <c r="D955" s="7"/>
      <c r="E955" s="7"/>
      <c r="F955" s="7"/>
    </row>
    <row r="956" ht="15.75" customHeight="1">
      <c r="C956" s="7"/>
      <c r="D956" s="7"/>
      <c r="E956" s="7"/>
      <c r="F956" s="7"/>
    </row>
    <row r="957" ht="15.75" customHeight="1">
      <c r="C957" s="7"/>
      <c r="D957" s="7"/>
      <c r="E957" s="7"/>
      <c r="F957" s="7"/>
    </row>
    <row r="958" ht="15.75" customHeight="1">
      <c r="C958" s="7"/>
      <c r="D958" s="7"/>
      <c r="E958" s="7"/>
      <c r="F958" s="7"/>
    </row>
    <row r="959" ht="15.75" customHeight="1">
      <c r="C959" s="7"/>
      <c r="D959" s="7"/>
      <c r="E959" s="7"/>
      <c r="F959" s="7"/>
    </row>
    <row r="960" ht="15.75" customHeight="1">
      <c r="C960" s="7"/>
      <c r="D960" s="7"/>
      <c r="E960" s="7"/>
      <c r="F960" s="7"/>
    </row>
    <row r="961" ht="15.75" customHeight="1">
      <c r="C961" s="7"/>
      <c r="D961" s="7"/>
      <c r="E961" s="7"/>
      <c r="F961" s="7"/>
    </row>
    <row r="962" ht="15.75" customHeight="1">
      <c r="C962" s="7"/>
      <c r="D962" s="7"/>
      <c r="E962" s="7"/>
      <c r="F962" s="7"/>
    </row>
    <row r="963" ht="15.75" customHeight="1">
      <c r="C963" s="7"/>
      <c r="D963" s="7"/>
      <c r="E963" s="7"/>
      <c r="F963" s="7"/>
    </row>
    <row r="964" ht="15.75" customHeight="1">
      <c r="C964" s="7"/>
      <c r="D964" s="7"/>
      <c r="E964" s="7"/>
      <c r="F964" s="7"/>
    </row>
    <row r="965" ht="15.75" customHeight="1">
      <c r="C965" s="7"/>
      <c r="D965" s="7"/>
      <c r="E965" s="7"/>
      <c r="F965" s="7"/>
    </row>
    <row r="966" ht="15.75" customHeight="1">
      <c r="C966" s="7"/>
      <c r="D966" s="7"/>
      <c r="E966" s="7"/>
      <c r="F966" s="7"/>
    </row>
    <row r="967" ht="15.75" customHeight="1">
      <c r="C967" s="7"/>
      <c r="D967" s="7"/>
      <c r="E967" s="7"/>
      <c r="F967" s="7"/>
    </row>
    <row r="968" ht="15.75" customHeight="1">
      <c r="C968" s="7"/>
      <c r="D968" s="7"/>
      <c r="E968" s="7"/>
      <c r="F968" s="7"/>
    </row>
    <row r="969" ht="15.75" customHeight="1">
      <c r="C969" s="7"/>
      <c r="D969" s="7"/>
      <c r="E969" s="7"/>
      <c r="F969" s="7"/>
    </row>
    <row r="970" ht="15.75" customHeight="1">
      <c r="C970" s="7"/>
      <c r="D970" s="7"/>
      <c r="E970" s="7"/>
      <c r="F970" s="7"/>
    </row>
    <row r="971" ht="15.75" customHeight="1">
      <c r="C971" s="7"/>
      <c r="D971" s="7"/>
      <c r="E971" s="7"/>
      <c r="F971" s="7"/>
    </row>
    <row r="972" ht="15.75" customHeight="1">
      <c r="C972" s="7"/>
      <c r="D972" s="7"/>
      <c r="E972" s="7"/>
      <c r="F972" s="7"/>
    </row>
    <row r="973" ht="15.75" customHeight="1">
      <c r="C973" s="7"/>
      <c r="D973" s="7"/>
      <c r="E973" s="7"/>
      <c r="F973" s="7"/>
    </row>
    <row r="974" ht="15.75" customHeight="1">
      <c r="C974" s="7"/>
      <c r="D974" s="7"/>
      <c r="E974" s="7"/>
      <c r="F974" s="7"/>
    </row>
    <row r="975" ht="15.75" customHeight="1">
      <c r="C975" s="7"/>
      <c r="D975" s="7"/>
      <c r="E975" s="7"/>
      <c r="F975" s="7"/>
    </row>
    <row r="976" ht="15.75" customHeight="1">
      <c r="C976" s="7"/>
      <c r="D976" s="7"/>
      <c r="E976" s="7"/>
      <c r="F976" s="7"/>
    </row>
    <row r="977" ht="15.75" customHeight="1">
      <c r="C977" s="7"/>
      <c r="D977" s="7"/>
      <c r="E977" s="7"/>
      <c r="F977" s="7"/>
    </row>
    <row r="978" ht="15.75" customHeight="1">
      <c r="C978" s="7"/>
      <c r="D978" s="7"/>
      <c r="E978" s="7"/>
      <c r="F978" s="7"/>
    </row>
    <row r="979" ht="15.75" customHeight="1">
      <c r="C979" s="7"/>
      <c r="D979" s="7"/>
      <c r="E979" s="7"/>
      <c r="F979" s="7"/>
    </row>
    <row r="980" ht="15.75" customHeight="1">
      <c r="C980" s="7"/>
      <c r="D980" s="7"/>
      <c r="E980" s="7"/>
      <c r="F980" s="7"/>
    </row>
    <row r="981" ht="15.75" customHeight="1">
      <c r="C981" s="7"/>
      <c r="D981" s="7"/>
      <c r="E981" s="7"/>
      <c r="F981" s="7"/>
    </row>
    <row r="982" ht="15.75" customHeight="1">
      <c r="C982" s="7"/>
      <c r="D982" s="7"/>
      <c r="E982" s="7"/>
      <c r="F982" s="7"/>
    </row>
    <row r="983" ht="15.75" customHeight="1">
      <c r="C983" s="7"/>
      <c r="D983" s="7"/>
      <c r="E983" s="7"/>
      <c r="F983" s="7"/>
    </row>
    <row r="984" ht="15.75" customHeight="1">
      <c r="C984" s="7"/>
      <c r="D984" s="7"/>
      <c r="E984" s="7"/>
      <c r="F984" s="7"/>
    </row>
    <row r="985" ht="15.75" customHeight="1">
      <c r="C985" s="7"/>
      <c r="D985" s="7"/>
      <c r="E985" s="7"/>
      <c r="F985" s="7"/>
    </row>
    <row r="986" ht="15.75" customHeight="1">
      <c r="C986" s="7"/>
      <c r="D986" s="7"/>
      <c r="E986" s="7"/>
      <c r="F986" s="7"/>
    </row>
    <row r="987" ht="15.75" customHeight="1">
      <c r="C987" s="7"/>
      <c r="D987" s="7"/>
      <c r="E987" s="7"/>
      <c r="F987" s="7"/>
    </row>
    <row r="988" ht="15.75" customHeight="1">
      <c r="C988" s="7"/>
      <c r="D988" s="7"/>
      <c r="E988" s="7"/>
      <c r="F988" s="7"/>
    </row>
    <row r="989" ht="15.75" customHeight="1">
      <c r="C989" s="7"/>
      <c r="D989" s="7"/>
      <c r="E989" s="7"/>
      <c r="F989" s="7"/>
    </row>
    <row r="990" ht="15.75" customHeight="1">
      <c r="C990" s="7"/>
      <c r="D990" s="7"/>
      <c r="E990" s="7"/>
      <c r="F990" s="7"/>
    </row>
    <row r="991" ht="15.75" customHeight="1">
      <c r="C991" s="7"/>
      <c r="D991" s="7"/>
      <c r="E991" s="7"/>
      <c r="F991" s="7"/>
    </row>
    <row r="992" ht="15.75" customHeight="1">
      <c r="C992" s="7"/>
      <c r="D992" s="7"/>
      <c r="E992" s="7"/>
      <c r="F992" s="7"/>
    </row>
    <row r="993" ht="15.75" customHeight="1">
      <c r="C993" s="7"/>
      <c r="D993" s="7"/>
      <c r="E993" s="7"/>
      <c r="F993" s="7"/>
    </row>
    <row r="994" ht="15.75" customHeight="1">
      <c r="C994" s="7"/>
      <c r="D994" s="7"/>
      <c r="E994" s="7"/>
      <c r="F994" s="7"/>
    </row>
    <row r="995" ht="15.75" customHeight="1">
      <c r="C995" s="7"/>
      <c r="D995" s="7"/>
      <c r="E995" s="7"/>
      <c r="F995" s="7"/>
    </row>
    <row r="996" ht="15.75" customHeight="1">
      <c r="C996" s="7"/>
      <c r="D996" s="7"/>
      <c r="E996" s="7"/>
      <c r="F996" s="7"/>
    </row>
    <row r="997" ht="15.75" customHeight="1">
      <c r="C997" s="7"/>
      <c r="D997" s="7"/>
      <c r="E997" s="7"/>
      <c r="F997" s="7"/>
    </row>
    <row r="998" ht="15.75" customHeight="1">
      <c r="C998" s="7"/>
      <c r="D998" s="7"/>
      <c r="E998" s="7"/>
      <c r="F998" s="7"/>
    </row>
    <row r="999" ht="15.75" customHeight="1">
      <c r="C999" s="7"/>
      <c r="D999" s="7"/>
      <c r="E999" s="7"/>
      <c r="F999" s="7"/>
    </row>
    <row r="1000" ht="15.75" customHeight="1">
      <c r="C1000" s="7"/>
      <c r="D1000" s="7"/>
      <c r="E1000" s="7"/>
      <c r="F1000" s="7"/>
    </row>
  </sheetData>
  <autoFilter ref="$A$1:$S$173">
    <sortState ref="A1:S173">
      <sortCondition ref="C1:C173"/>
    </sortState>
  </autoFilter>
  <hyperlinks>
    <hyperlink r:id="rId1" ref="B2"/>
    <hyperlink r:id="rId2" ref="B3"/>
    <hyperlink r:id="rId3" ref="B4"/>
    <hyperlink r:id="rId4" ref="B7"/>
    <hyperlink r:id="rId5" ref="B9"/>
    <hyperlink r:id="rId6" ref="B10"/>
    <hyperlink r:id="rId7" ref="B15"/>
    <hyperlink r:id="rId8" ref="B18"/>
    <hyperlink r:id="rId9" ref="B19"/>
    <hyperlink r:id="rId10" ref="B20"/>
    <hyperlink r:id="rId11" ref="B21"/>
    <hyperlink r:id="rId12" ref="B22"/>
    <hyperlink r:id="rId13" ref="B25"/>
    <hyperlink r:id="rId14" ref="B30"/>
    <hyperlink r:id="rId15" ref="B32"/>
    <hyperlink r:id="rId16" ref="B33"/>
    <hyperlink r:id="rId17" ref="B34"/>
    <hyperlink r:id="rId18" ref="B35"/>
    <hyperlink r:id="rId19" ref="B38"/>
    <hyperlink r:id="rId20" ref="B39"/>
    <hyperlink r:id="rId21" ref="B40"/>
    <hyperlink r:id="rId22" ref="B41"/>
    <hyperlink r:id="rId23" ref="B42"/>
    <hyperlink r:id="rId24" ref="B43"/>
    <hyperlink r:id="rId25" ref="B44"/>
    <hyperlink r:id="rId26" ref="B46"/>
    <hyperlink r:id="rId27" ref="B47"/>
    <hyperlink r:id="rId28" ref="B50"/>
    <hyperlink r:id="rId29" ref="B51"/>
    <hyperlink r:id="rId30" ref="B52"/>
    <hyperlink r:id="rId31" ref="B53"/>
    <hyperlink r:id="rId32" ref="B54"/>
    <hyperlink r:id="rId33" ref="B60"/>
    <hyperlink r:id="rId34" ref="B62"/>
    <hyperlink r:id="rId35" ref="B63"/>
    <hyperlink r:id="rId36" ref="B66"/>
    <hyperlink r:id="rId37" ref="B68"/>
    <hyperlink r:id="rId38" ref="B70"/>
    <hyperlink r:id="rId39" ref="B72"/>
    <hyperlink r:id="rId40" ref="B73"/>
    <hyperlink r:id="rId41" ref="B75"/>
    <hyperlink r:id="rId42" ref="B77"/>
    <hyperlink r:id="rId43" ref="B78"/>
    <hyperlink r:id="rId44" ref="B80"/>
    <hyperlink r:id="rId45" ref="B81"/>
    <hyperlink r:id="rId46" ref="B82"/>
    <hyperlink r:id="rId47" ref="B83"/>
    <hyperlink r:id="rId48" ref="B84"/>
    <hyperlink r:id="rId49" ref="B85"/>
    <hyperlink r:id="rId50" ref="B86"/>
    <hyperlink r:id="rId51" ref="B87"/>
    <hyperlink r:id="rId52" ref="B89"/>
    <hyperlink r:id="rId53" ref="B90"/>
    <hyperlink r:id="rId54" ref="B92"/>
    <hyperlink r:id="rId55" ref="B98"/>
    <hyperlink r:id="rId56" ref="B99"/>
    <hyperlink r:id="rId57" ref="B100"/>
    <hyperlink r:id="rId58" ref="B101"/>
    <hyperlink r:id="rId59" ref="B102"/>
    <hyperlink r:id="rId60" ref="B103"/>
    <hyperlink r:id="rId61" ref="B104"/>
    <hyperlink r:id="rId62" ref="B105"/>
    <hyperlink r:id="rId63" ref="B106"/>
    <hyperlink r:id="rId64" ref="B108"/>
    <hyperlink r:id="rId65" ref="B109"/>
    <hyperlink r:id="rId66" ref="B110"/>
    <hyperlink r:id="rId67" ref="B112"/>
    <hyperlink r:id="rId68" ref="B114"/>
    <hyperlink r:id="rId69" ref="B115"/>
    <hyperlink r:id="rId70" ref="B116"/>
    <hyperlink r:id="rId71" ref="B117"/>
    <hyperlink r:id="rId72" ref="B119"/>
    <hyperlink r:id="rId73" ref="B120"/>
    <hyperlink r:id="rId74" ref="B121"/>
    <hyperlink r:id="rId75" ref="B122"/>
    <hyperlink r:id="rId76" ref="B126"/>
    <hyperlink r:id="rId77" ref="B127"/>
    <hyperlink r:id="rId78" ref="B129"/>
    <hyperlink r:id="rId79" ref="B131"/>
    <hyperlink r:id="rId80" ref="B132"/>
    <hyperlink r:id="rId81" ref="B134"/>
    <hyperlink r:id="rId82" ref="B135"/>
    <hyperlink r:id="rId83" ref="B136"/>
    <hyperlink r:id="rId84" ref="B137"/>
    <hyperlink r:id="rId85" ref="B138"/>
    <hyperlink r:id="rId86" ref="B141"/>
    <hyperlink r:id="rId87" ref="B142"/>
    <hyperlink r:id="rId88" ref="B144"/>
    <hyperlink r:id="rId89" ref="B145"/>
    <hyperlink r:id="rId90" ref="B146"/>
    <hyperlink r:id="rId91" ref="B147"/>
    <hyperlink r:id="rId92" ref="B148"/>
    <hyperlink r:id="rId93" ref="B149"/>
    <hyperlink r:id="rId94" ref="B150"/>
    <hyperlink r:id="rId95" ref="B151"/>
    <hyperlink r:id="rId96" ref="B153"/>
    <hyperlink r:id="rId97" ref="B156"/>
    <hyperlink r:id="rId98" ref="B157"/>
    <hyperlink r:id="rId99" ref="B158"/>
    <hyperlink r:id="rId100" ref="B159"/>
    <hyperlink r:id="rId101" ref="B160"/>
    <hyperlink r:id="rId102" ref="B161"/>
    <hyperlink r:id="rId103" ref="B162"/>
    <hyperlink r:id="rId104" ref="B163"/>
    <hyperlink r:id="rId105" ref="B164"/>
    <hyperlink r:id="rId106" ref="B165"/>
    <hyperlink r:id="rId107" ref="B166"/>
    <hyperlink r:id="rId108" ref="B167"/>
    <hyperlink r:id="rId109" ref="B168"/>
    <hyperlink r:id="rId110" ref="B169"/>
    <hyperlink r:id="rId111" ref="B170"/>
    <hyperlink r:id="rId112" ref="B171"/>
    <hyperlink r:id="rId113" ref="B172"/>
    <hyperlink r:id="rId114" ref="B173"/>
  </hyperlinks>
  <printOptions/>
  <pageMargins bottom="0.75" footer="0.0" header="0.0" left="0.7" right="0.7" top="0.75"/>
  <pageSetup paperSize="9" orientation="portrait"/>
  <drawing r:id="rId1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61.29"/>
    <col customWidth="1" min="3" max="3" width="10.29"/>
    <col customWidth="1" min="4" max="7" width="8.86"/>
    <col customWidth="1" min="8" max="8" width="13.14"/>
    <col customWidth="1" min="9" max="9" width="13.43"/>
    <col customWidth="1" min="10" max="10" width="8.86"/>
    <col customWidth="1" min="11" max="11" width="12.71"/>
    <col customWidth="1" min="12" max="12" width="8.86"/>
    <col customWidth="1" min="13" max="13" width="12.71"/>
    <col customWidth="1" min="14" max="14" width="11.14"/>
    <col customWidth="1" min="15" max="15" width="8.86"/>
    <col customWidth="1" min="16" max="16" width="10.43"/>
    <col customWidth="1" min="17" max="17" width="14.29"/>
    <col customWidth="1" min="18" max="18" width="11.14"/>
    <col customWidth="1" min="19" max="19" width="19.0"/>
    <col customWidth="1" min="20" max="20" width="8.86"/>
    <col customWidth="1" min="21" max="21" width="16.0"/>
    <col customWidth="1" min="22" max="22" width="14.14"/>
    <col customWidth="1" min="23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</row>
    <row r="2" ht="16.5" customHeight="1">
      <c r="A2" s="3">
        <v>1.0</v>
      </c>
      <c r="B2" s="5" t="s">
        <v>19</v>
      </c>
      <c r="C2" s="5">
        <v>42.47</v>
      </c>
      <c r="D2" s="5">
        <v>0.0</v>
      </c>
      <c r="E2" s="5">
        <v>0.0</v>
      </c>
      <c r="F2" s="5">
        <v>52.93</v>
      </c>
      <c r="G2" s="5">
        <v>1.0</v>
      </c>
      <c r="H2" s="5">
        <v>0.0</v>
      </c>
      <c r="I2" s="5">
        <v>0.0</v>
      </c>
      <c r="J2" s="5">
        <v>789.0</v>
      </c>
      <c r="K2" s="5">
        <v>669.0</v>
      </c>
      <c r="L2" s="6">
        <v>2916.0</v>
      </c>
      <c r="M2" s="5">
        <v>4.54</v>
      </c>
      <c r="N2" s="5">
        <v>0.0</v>
      </c>
      <c r="O2" s="5">
        <v>0.0</v>
      </c>
      <c r="P2" s="5">
        <v>0.0</v>
      </c>
      <c r="Q2" s="5">
        <v>0.0</v>
      </c>
      <c r="R2" s="5" t="s">
        <v>20</v>
      </c>
    </row>
    <row r="3">
      <c r="A3" s="3">
        <v>2.0</v>
      </c>
      <c r="B3" s="4" t="s">
        <v>21</v>
      </c>
      <c r="C3" s="5">
        <v>50.03</v>
      </c>
      <c r="D3" s="5">
        <v>0.0</v>
      </c>
      <c r="E3" s="5">
        <v>0.0</v>
      </c>
      <c r="F3" s="5">
        <v>66.84</v>
      </c>
      <c r="G3" s="5">
        <v>1.0</v>
      </c>
      <c r="H3" s="5">
        <v>0.0</v>
      </c>
      <c r="I3" s="5">
        <v>0.0</v>
      </c>
      <c r="J3" s="5">
        <v>895.0</v>
      </c>
      <c r="K3" s="5">
        <v>895.0</v>
      </c>
      <c r="L3" s="6">
        <v>3580.0</v>
      </c>
      <c r="M3" s="5">
        <v>5.27</v>
      </c>
      <c r="N3" s="5">
        <v>0.0</v>
      </c>
      <c r="O3" s="5">
        <v>0.0</v>
      </c>
      <c r="P3" s="5">
        <v>0.0</v>
      </c>
      <c r="Q3" s="5">
        <v>0.0</v>
      </c>
      <c r="R3" s="5" t="s">
        <v>20</v>
      </c>
      <c r="U3" s="7"/>
    </row>
    <row r="4">
      <c r="A4" s="3">
        <v>3.0</v>
      </c>
      <c r="B4" s="5" t="s">
        <v>22</v>
      </c>
      <c r="C4" s="5">
        <v>50.67</v>
      </c>
      <c r="D4" s="5">
        <v>0.0</v>
      </c>
      <c r="E4" s="5">
        <v>0.0</v>
      </c>
      <c r="F4" s="5">
        <v>48.55</v>
      </c>
      <c r="G4" s="5">
        <v>2.0</v>
      </c>
      <c r="H4" s="5">
        <v>0.0</v>
      </c>
      <c r="I4" s="5">
        <v>0.0</v>
      </c>
      <c r="J4" s="5">
        <v>970.0</v>
      </c>
      <c r="K4" s="5">
        <v>655.0</v>
      </c>
      <c r="L4" s="6">
        <v>3230.0</v>
      </c>
      <c r="M4" s="5">
        <v>6.44</v>
      </c>
      <c r="N4" s="5">
        <v>0.0</v>
      </c>
      <c r="O4" s="5">
        <v>0.0</v>
      </c>
      <c r="P4" s="5">
        <v>0.0</v>
      </c>
      <c r="Q4" s="5">
        <v>0.0</v>
      </c>
      <c r="R4" s="5" t="s">
        <v>20</v>
      </c>
      <c r="U4" s="7"/>
    </row>
    <row r="5">
      <c r="A5" s="3">
        <v>4.0</v>
      </c>
      <c r="B5" s="5" t="s">
        <v>23</v>
      </c>
      <c r="C5" s="5">
        <v>50.7</v>
      </c>
      <c r="D5" s="5">
        <v>0.0</v>
      </c>
      <c r="E5" s="5">
        <v>0.0</v>
      </c>
      <c r="F5" s="5">
        <v>66.72</v>
      </c>
      <c r="G5" s="5">
        <v>1.0</v>
      </c>
      <c r="H5" s="5">
        <v>0.0</v>
      </c>
      <c r="I5" s="5">
        <v>0.0</v>
      </c>
      <c r="J5" s="5">
        <v>995.0</v>
      </c>
      <c r="K5" s="5">
        <v>735.0</v>
      </c>
      <c r="L5" s="6">
        <v>3460.0</v>
      </c>
      <c r="M5" s="5">
        <v>5.93</v>
      </c>
      <c r="N5" s="5">
        <v>0.0</v>
      </c>
      <c r="O5" s="5">
        <v>0.0</v>
      </c>
      <c r="P5" s="5">
        <v>0.0</v>
      </c>
      <c r="Q5" s="5">
        <v>0.0</v>
      </c>
      <c r="R5" s="5" t="s">
        <v>20</v>
      </c>
      <c r="S5" s="5" t="s">
        <v>209</v>
      </c>
      <c r="V5" s="8"/>
      <c r="W5" s="9"/>
    </row>
    <row r="6">
      <c r="A6" s="3">
        <v>5.0</v>
      </c>
      <c r="B6" s="4" t="s">
        <v>25</v>
      </c>
      <c r="C6" s="5">
        <v>53.58</v>
      </c>
      <c r="D6" s="5">
        <v>0.0</v>
      </c>
      <c r="E6" s="5">
        <v>0.0</v>
      </c>
      <c r="F6" s="5">
        <v>70.1</v>
      </c>
      <c r="G6" s="5">
        <v>1.0</v>
      </c>
      <c r="H6" s="5">
        <v>0.0</v>
      </c>
      <c r="I6" s="5">
        <v>0.0</v>
      </c>
      <c r="J6" s="5">
        <v>995.0</v>
      </c>
      <c r="K6" s="5">
        <v>735.0</v>
      </c>
      <c r="L6" s="6">
        <v>3460.0</v>
      </c>
      <c r="M6" s="5">
        <v>5.93</v>
      </c>
      <c r="N6" s="5">
        <v>0.0</v>
      </c>
      <c r="O6" s="5">
        <v>0.0</v>
      </c>
      <c r="P6" s="5">
        <v>0.0</v>
      </c>
      <c r="Q6" s="5">
        <v>0.0</v>
      </c>
      <c r="R6" s="5" t="s">
        <v>20</v>
      </c>
    </row>
    <row r="7">
      <c r="A7" s="3">
        <v>6.0</v>
      </c>
      <c r="B7" s="5" t="s">
        <v>26</v>
      </c>
      <c r="C7" s="5">
        <v>54.1</v>
      </c>
      <c r="D7" s="5">
        <v>0.0</v>
      </c>
      <c r="E7" s="5">
        <v>0.0</v>
      </c>
      <c r="F7" s="5">
        <v>47.18</v>
      </c>
      <c r="G7" s="5">
        <v>2.0</v>
      </c>
      <c r="H7" s="5">
        <v>0.0</v>
      </c>
      <c r="I7" s="5">
        <v>0.0</v>
      </c>
      <c r="J7" s="5">
        <v>834.0</v>
      </c>
      <c r="K7" s="5">
        <v>564.0</v>
      </c>
      <c r="L7" s="6">
        <v>2796.0</v>
      </c>
      <c r="M7" s="5">
        <v>6.98</v>
      </c>
      <c r="N7" s="5">
        <v>0.0</v>
      </c>
      <c r="O7" s="5">
        <v>0.0</v>
      </c>
      <c r="P7" s="5">
        <v>0.0</v>
      </c>
      <c r="Q7" s="5">
        <v>0.0</v>
      </c>
      <c r="R7" s="5" t="s">
        <v>20</v>
      </c>
    </row>
    <row r="8">
      <c r="A8" s="3">
        <v>7.0</v>
      </c>
      <c r="B8" s="5" t="s">
        <v>27</v>
      </c>
      <c r="C8" s="5">
        <v>58.66</v>
      </c>
      <c r="D8" s="5">
        <v>0.0</v>
      </c>
      <c r="E8" s="5">
        <v>0.0</v>
      </c>
      <c r="F8" s="5">
        <v>75.77</v>
      </c>
      <c r="G8" s="5">
        <v>1.0</v>
      </c>
      <c r="H8" s="5">
        <v>0.0</v>
      </c>
      <c r="I8" s="5">
        <v>0.0</v>
      </c>
      <c r="J8" s="5">
        <v>1005.0</v>
      </c>
      <c r="K8" s="5">
        <v>785.0</v>
      </c>
      <c r="L8" s="6">
        <v>3580.0</v>
      </c>
      <c r="M8" s="5">
        <v>6.07</v>
      </c>
      <c r="N8" s="5">
        <v>0.0</v>
      </c>
      <c r="O8" s="5">
        <v>0.0</v>
      </c>
      <c r="P8" s="5">
        <v>0.0</v>
      </c>
      <c r="Q8" s="5">
        <v>0.0</v>
      </c>
      <c r="R8" s="5" t="s">
        <v>20</v>
      </c>
    </row>
    <row r="9">
      <c r="A9" s="3">
        <v>8.0</v>
      </c>
      <c r="B9" s="5" t="s">
        <v>28</v>
      </c>
      <c r="C9" s="5">
        <v>61.86</v>
      </c>
      <c r="D9" s="5">
        <v>0.0</v>
      </c>
      <c r="E9" s="5">
        <v>0.0</v>
      </c>
      <c r="F9" s="5">
        <v>72.79599999999999</v>
      </c>
      <c r="G9" s="5">
        <v>1.0</v>
      </c>
      <c r="H9" s="5">
        <v>0.0</v>
      </c>
      <c r="I9" s="5">
        <v>0.0</v>
      </c>
      <c r="J9" s="5">
        <v>1404.0</v>
      </c>
      <c r="K9" s="5">
        <v>804.0</v>
      </c>
      <c r="L9" s="6">
        <v>4416.0</v>
      </c>
      <c r="M9" s="5">
        <v>5.96</v>
      </c>
      <c r="N9" s="5">
        <v>0.0</v>
      </c>
      <c r="O9" s="5">
        <v>0.0</v>
      </c>
      <c r="P9" s="5">
        <v>5.3</v>
      </c>
      <c r="Q9" s="5">
        <v>0.0</v>
      </c>
      <c r="R9" s="5" t="s">
        <v>29</v>
      </c>
    </row>
    <row r="10">
      <c r="A10" s="3">
        <v>9.0</v>
      </c>
      <c r="B10" s="5" t="s">
        <v>30</v>
      </c>
      <c r="C10" s="5">
        <v>62.18</v>
      </c>
      <c r="D10" s="5">
        <v>0.0</v>
      </c>
      <c r="E10" s="5">
        <v>0.0</v>
      </c>
      <c r="F10" s="5">
        <v>72.3525</v>
      </c>
      <c r="G10" s="5">
        <v>1.0</v>
      </c>
      <c r="H10" s="5">
        <v>0.0</v>
      </c>
      <c r="I10" s="5">
        <v>0.0</v>
      </c>
      <c r="J10" s="5">
        <v>1375.0</v>
      </c>
      <c r="K10" s="5">
        <v>775.0</v>
      </c>
      <c r="L10" s="6">
        <v>4280.0</v>
      </c>
      <c r="M10" s="5">
        <v>6.08</v>
      </c>
      <c r="N10" s="5">
        <v>0.0</v>
      </c>
      <c r="O10" s="5">
        <v>0.0</v>
      </c>
      <c r="P10" s="5">
        <v>4.74</v>
      </c>
      <c r="Q10" s="5">
        <v>0.0</v>
      </c>
      <c r="R10" s="5" t="s">
        <v>29</v>
      </c>
    </row>
    <row r="11">
      <c r="A11" s="3">
        <v>10.0</v>
      </c>
      <c r="B11" s="4" t="s">
        <v>31</v>
      </c>
      <c r="C11" s="7">
        <v>63.32</v>
      </c>
      <c r="D11" s="7">
        <v>0.0</v>
      </c>
      <c r="E11" s="7">
        <v>0.0</v>
      </c>
      <c r="F11" s="7">
        <v>86.16</v>
      </c>
      <c r="G11" s="7">
        <v>1.0</v>
      </c>
      <c r="H11" s="7">
        <v>0.0</v>
      </c>
      <c r="I11" s="7">
        <v>0.0</v>
      </c>
      <c r="J11" s="7">
        <v>15.3</v>
      </c>
      <c r="K11" s="7">
        <v>5.7</v>
      </c>
      <c r="L11" s="6">
        <v>4176.0</v>
      </c>
      <c r="M11" s="7">
        <v>5.13</v>
      </c>
      <c r="N11" s="7">
        <v>0.0</v>
      </c>
      <c r="O11" s="5">
        <v>0.0</v>
      </c>
      <c r="P11" s="7">
        <v>0.0</v>
      </c>
      <c r="Q11" s="5">
        <v>0.0</v>
      </c>
      <c r="R11" s="5" t="s">
        <v>20</v>
      </c>
    </row>
    <row r="12">
      <c r="A12" s="3">
        <v>11.0</v>
      </c>
      <c r="B12" s="5" t="s">
        <v>32</v>
      </c>
      <c r="C12" s="5">
        <v>65.65</v>
      </c>
      <c r="D12" s="5">
        <v>0.0</v>
      </c>
      <c r="E12" s="5">
        <v>0.0</v>
      </c>
      <c r="F12" s="5">
        <v>83.63</v>
      </c>
      <c r="G12" s="5">
        <v>1.0</v>
      </c>
      <c r="H12" s="5">
        <v>0.0</v>
      </c>
      <c r="I12" s="5">
        <v>0.0</v>
      </c>
      <c r="J12" s="5">
        <v>1105.0</v>
      </c>
      <c r="K12" s="5">
        <v>785.0</v>
      </c>
      <c r="L12" s="5">
        <v>3780.0</v>
      </c>
      <c r="M12" s="5">
        <v>6.12</v>
      </c>
      <c r="N12" s="5">
        <v>0.0</v>
      </c>
      <c r="O12" s="5">
        <v>0.0</v>
      </c>
      <c r="P12" s="5">
        <v>0.0</v>
      </c>
      <c r="Q12" s="5">
        <v>0.0</v>
      </c>
      <c r="R12" s="5" t="s">
        <v>20</v>
      </c>
    </row>
    <row r="13">
      <c r="A13" s="3">
        <v>12.0</v>
      </c>
      <c r="B13" s="5" t="s">
        <v>33</v>
      </c>
      <c r="C13" s="5">
        <v>66.75</v>
      </c>
      <c r="D13" s="5">
        <v>0.0</v>
      </c>
      <c r="E13" s="5">
        <v>0.0</v>
      </c>
      <c r="F13" s="5">
        <v>83.63</v>
      </c>
      <c r="G13" s="5">
        <v>1.0</v>
      </c>
      <c r="H13" s="5">
        <v>0.0</v>
      </c>
      <c r="I13" s="5">
        <v>0.0</v>
      </c>
      <c r="J13" s="5">
        <v>1105.0</v>
      </c>
      <c r="K13" s="5">
        <v>758.0</v>
      </c>
      <c r="L13" s="5">
        <v>3726.0</v>
      </c>
      <c r="M13" s="5">
        <v>6.07</v>
      </c>
      <c r="N13" s="5">
        <v>0.0</v>
      </c>
      <c r="O13" s="5">
        <v>0.0</v>
      </c>
      <c r="P13" s="5">
        <v>0.0</v>
      </c>
      <c r="Q13" s="5">
        <v>0.0</v>
      </c>
      <c r="R13" s="5" t="s">
        <v>20</v>
      </c>
    </row>
    <row r="14">
      <c r="A14" s="3">
        <v>13.0</v>
      </c>
      <c r="B14" s="5" t="s">
        <v>34</v>
      </c>
      <c r="C14" s="5">
        <v>67.4</v>
      </c>
      <c r="D14" s="5">
        <v>0.0</v>
      </c>
      <c r="E14" s="5">
        <v>0.0</v>
      </c>
      <c r="F14" s="5">
        <v>88.48</v>
      </c>
      <c r="G14" s="5">
        <v>1.0</v>
      </c>
      <c r="H14" s="5">
        <v>0.0</v>
      </c>
      <c r="I14" s="5">
        <v>0.0</v>
      </c>
      <c r="J14" s="5">
        <v>1254.0</v>
      </c>
      <c r="K14" s="5">
        <v>704.0</v>
      </c>
      <c r="L14" s="6">
        <v>3916.0</v>
      </c>
      <c r="M14" s="5">
        <v>5.49</v>
      </c>
      <c r="N14" s="5">
        <v>0.0</v>
      </c>
      <c r="O14" s="5">
        <v>0.0</v>
      </c>
      <c r="P14" s="5">
        <v>0.0</v>
      </c>
      <c r="Q14" s="5">
        <v>0.0</v>
      </c>
      <c r="R14" s="5" t="s">
        <v>20</v>
      </c>
    </row>
    <row r="15">
      <c r="A15" s="3">
        <v>14.0</v>
      </c>
      <c r="B15" s="5" t="s">
        <v>35</v>
      </c>
      <c r="C15" s="5">
        <v>67.81</v>
      </c>
      <c r="D15" s="5">
        <v>0.0</v>
      </c>
      <c r="E15" s="5">
        <v>0.0</v>
      </c>
      <c r="F15" s="5">
        <v>87.39500000000001</v>
      </c>
      <c r="G15" s="5">
        <v>1.0</v>
      </c>
      <c r="H15" s="5">
        <v>0.0</v>
      </c>
      <c r="I15" s="5">
        <v>0.0</v>
      </c>
      <c r="J15" s="5">
        <v>1115.0</v>
      </c>
      <c r="K15" s="5">
        <v>754.0</v>
      </c>
      <c r="L15" s="6">
        <v>4520.0</v>
      </c>
      <c r="M15" s="5">
        <v>5.02</v>
      </c>
      <c r="N15" s="5">
        <v>0.0</v>
      </c>
      <c r="O15" s="5">
        <v>0.0</v>
      </c>
      <c r="P15" s="5">
        <v>0.0</v>
      </c>
      <c r="Q15" s="5">
        <v>0.0</v>
      </c>
      <c r="R15" s="5" t="s">
        <v>29</v>
      </c>
    </row>
    <row r="16">
      <c r="A16" s="3">
        <v>15.0</v>
      </c>
      <c r="B16" s="4" t="s">
        <v>36</v>
      </c>
      <c r="C16" s="5">
        <v>68.15</v>
      </c>
      <c r="D16" s="5">
        <v>0.0</v>
      </c>
      <c r="E16" s="5">
        <v>0.0</v>
      </c>
      <c r="F16" s="5">
        <v>87.36</v>
      </c>
      <c r="G16" s="5">
        <v>1.0</v>
      </c>
      <c r="H16" s="5">
        <v>0.0</v>
      </c>
      <c r="I16" s="5">
        <v>0.0</v>
      </c>
      <c r="J16" s="5">
        <v>1115.0</v>
      </c>
      <c r="K16" s="5">
        <v>795.0</v>
      </c>
      <c r="L16" s="6">
        <v>3820.0</v>
      </c>
      <c r="M16" s="5">
        <v>5.02</v>
      </c>
      <c r="N16" s="5">
        <v>0.0</v>
      </c>
      <c r="O16" s="5">
        <v>0.0</v>
      </c>
      <c r="P16" s="5">
        <v>0.0</v>
      </c>
      <c r="Q16" s="5">
        <v>0.0</v>
      </c>
      <c r="R16" s="5" t="s">
        <v>20</v>
      </c>
    </row>
    <row r="17">
      <c r="A17" s="3">
        <v>16.0</v>
      </c>
      <c r="B17" s="5" t="s">
        <v>37</v>
      </c>
      <c r="C17" s="5">
        <v>68.27</v>
      </c>
      <c r="D17" s="5">
        <v>0.0</v>
      </c>
      <c r="E17" s="5">
        <v>0.0</v>
      </c>
      <c r="F17" s="5">
        <v>89.44</v>
      </c>
      <c r="G17" s="5">
        <v>1.0</v>
      </c>
      <c r="H17" s="5">
        <v>0.0</v>
      </c>
      <c r="I17" s="5">
        <v>0.0</v>
      </c>
      <c r="J17" s="5">
        <v>1224.0</v>
      </c>
      <c r="K17" s="5">
        <v>804.0</v>
      </c>
      <c r="L17" s="5">
        <v>4056.0</v>
      </c>
      <c r="M17" s="5">
        <v>6.37</v>
      </c>
      <c r="N17" s="5">
        <v>0.0</v>
      </c>
      <c r="O17" s="5">
        <v>0.0</v>
      </c>
      <c r="P17" s="5">
        <v>0.0</v>
      </c>
      <c r="Q17" s="5">
        <v>0.0</v>
      </c>
      <c r="R17" s="5" t="s">
        <v>20</v>
      </c>
    </row>
    <row r="18">
      <c r="A18" s="3">
        <v>17.0</v>
      </c>
      <c r="B18" s="4" t="s">
        <v>39</v>
      </c>
      <c r="C18" s="5">
        <v>70.96</v>
      </c>
      <c r="D18" s="5">
        <v>0.0</v>
      </c>
      <c r="E18" s="5">
        <v>0.0</v>
      </c>
      <c r="F18" s="5">
        <v>60.43</v>
      </c>
      <c r="G18" s="5">
        <v>2.0</v>
      </c>
      <c r="H18" s="5">
        <v>0.0</v>
      </c>
      <c r="I18" s="5">
        <v>0.0</v>
      </c>
      <c r="J18" s="5">
        <v>855.0</v>
      </c>
      <c r="K18" s="5">
        <v>705.0</v>
      </c>
      <c r="L18" s="6">
        <v>3120.0</v>
      </c>
      <c r="M18" s="5">
        <v>7.09</v>
      </c>
      <c r="N18" s="5">
        <v>0.0</v>
      </c>
      <c r="O18" s="5">
        <v>0.0</v>
      </c>
      <c r="P18" s="5">
        <v>0.0</v>
      </c>
      <c r="Q18" s="5">
        <v>0.0</v>
      </c>
      <c r="R18" s="5" t="s">
        <v>20</v>
      </c>
    </row>
    <row r="19">
      <c r="A19" s="3">
        <v>18.0</v>
      </c>
      <c r="B19" s="4" t="s">
        <v>40</v>
      </c>
      <c r="C19" s="5">
        <v>71.0</v>
      </c>
      <c r="D19" s="5">
        <v>0.0</v>
      </c>
      <c r="E19" s="5">
        <v>0.0</v>
      </c>
      <c r="F19" s="5">
        <v>60.43</v>
      </c>
      <c r="G19" s="5">
        <v>1.0</v>
      </c>
      <c r="H19" s="5">
        <v>0.0</v>
      </c>
      <c r="I19" s="5">
        <v>0.0</v>
      </c>
      <c r="J19" s="5">
        <v>8.55</v>
      </c>
      <c r="K19" s="5">
        <v>7.05</v>
      </c>
      <c r="L19" s="5">
        <v>3120.0</v>
      </c>
      <c r="M19" s="5">
        <v>7.09</v>
      </c>
      <c r="N19" s="5">
        <v>0.0</v>
      </c>
      <c r="O19" s="5">
        <v>0.0</v>
      </c>
      <c r="P19" s="5">
        <v>0.0</v>
      </c>
      <c r="Q19" s="5">
        <v>0.0</v>
      </c>
      <c r="R19" s="5" t="s">
        <v>20</v>
      </c>
    </row>
    <row r="20">
      <c r="A20" s="3">
        <v>19.0</v>
      </c>
      <c r="B20" s="5" t="s">
        <v>41</v>
      </c>
      <c r="C20" s="5">
        <v>71.0</v>
      </c>
      <c r="D20" s="5">
        <v>0.0</v>
      </c>
      <c r="E20" s="5">
        <v>0.0</v>
      </c>
      <c r="F20" s="5">
        <v>60.64</v>
      </c>
      <c r="G20" s="5">
        <v>2.0</v>
      </c>
      <c r="H20" s="5">
        <v>0.0</v>
      </c>
      <c r="I20" s="5">
        <v>0.0</v>
      </c>
      <c r="J20" s="5">
        <v>855.0</v>
      </c>
      <c r="K20" s="5">
        <v>705.0</v>
      </c>
      <c r="L20" s="6">
        <v>3120.0</v>
      </c>
      <c r="M20" s="5">
        <v>7.09</v>
      </c>
      <c r="N20" s="5">
        <v>0.0</v>
      </c>
      <c r="O20" s="5">
        <v>0.0</v>
      </c>
      <c r="P20" s="5">
        <v>0.0</v>
      </c>
      <c r="Q20" s="5">
        <v>0.0</v>
      </c>
      <c r="R20" s="5" t="s">
        <v>20</v>
      </c>
    </row>
    <row r="21" ht="15.75" customHeight="1">
      <c r="A21" s="3">
        <v>20.0</v>
      </c>
      <c r="B21" s="5" t="s">
        <v>42</v>
      </c>
      <c r="C21" s="5">
        <v>71.0</v>
      </c>
      <c r="D21" s="5">
        <v>0.0</v>
      </c>
      <c r="E21" s="5">
        <v>0.0</v>
      </c>
      <c r="F21" s="5">
        <v>60.36600000000001</v>
      </c>
      <c r="G21" s="5">
        <v>1.0</v>
      </c>
      <c r="H21" s="5">
        <v>0.0</v>
      </c>
      <c r="I21" s="5">
        <v>0.0</v>
      </c>
      <c r="J21" s="5">
        <v>885.0</v>
      </c>
      <c r="K21" s="5">
        <v>705.0</v>
      </c>
      <c r="L21" s="6">
        <v>3990.0</v>
      </c>
      <c r="M21" s="5">
        <v>7.24</v>
      </c>
      <c r="N21" s="5">
        <v>0.0</v>
      </c>
      <c r="O21" s="5">
        <v>0.0</v>
      </c>
      <c r="P21" s="5">
        <v>0.0</v>
      </c>
      <c r="Q21" s="5">
        <v>0.0</v>
      </c>
      <c r="R21" s="5" t="s">
        <v>29</v>
      </c>
    </row>
    <row r="22" ht="15.75" customHeight="1">
      <c r="A22" s="3">
        <v>21.0</v>
      </c>
      <c r="B22" s="4" t="s">
        <v>44</v>
      </c>
      <c r="C22" s="5">
        <f>71.26</f>
        <v>71.26</v>
      </c>
      <c r="D22" s="5">
        <v>0.0</v>
      </c>
      <c r="E22" s="5">
        <v>0.0</v>
      </c>
      <c r="F22" s="5">
        <v>97.26</v>
      </c>
      <c r="G22" s="5">
        <v>1.0</v>
      </c>
      <c r="H22" s="5">
        <v>0.0</v>
      </c>
      <c r="I22" s="5">
        <v>0.0</v>
      </c>
      <c r="J22" s="5">
        <v>1260.0</v>
      </c>
      <c r="K22" s="5">
        <v>780.0</v>
      </c>
      <c r="L22" s="6">
        <v>4080.0</v>
      </c>
      <c r="M22" s="5">
        <v>6.44</v>
      </c>
      <c r="N22" s="5">
        <v>0.0</v>
      </c>
      <c r="O22" s="5">
        <v>0.0</v>
      </c>
      <c r="P22" s="5">
        <v>5.64</v>
      </c>
      <c r="Q22" s="5">
        <v>0.0</v>
      </c>
      <c r="R22" s="5" t="s">
        <v>20</v>
      </c>
    </row>
    <row r="23" ht="15.75" customHeight="1">
      <c r="A23" s="3">
        <v>22.0</v>
      </c>
      <c r="B23" s="5" t="s">
        <v>43</v>
      </c>
      <c r="C23" s="5">
        <v>71.63</v>
      </c>
      <c r="D23" s="5">
        <v>0.0</v>
      </c>
      <c r="E23" s="5">
        <v>0.0</v>
      </c>
      <c r="F23" s="5">
        <v>93.26</v>
      </c>
      <c r="G23" s="5">
        <v>1.0</v>
      </c>
      <c r="H23" s="5">
        <v>0.0</v>
      </c>
      <c r="I23" s="5">
        <v>0.0</v>
      </c>
      <c r="J23" s="5">
        <v>1164.0</v>
      </c>
      <c r="K23" s="5">
        <v>824.0</v>
      </c>
      <c r="L23" s="6">
        <v>3976.0</v>
      </c>
      <c r="M23" s="5">
        <v>6.15</v>
      </c>
      <c r="N23" s="5">
        <v>0.0</v>
      </c>
      <c r="O23" s="5">
        <v>0.0</v>
      </c>
      <c r="P23" s="5">
        <v>0.0</v>
      </c>
      <c r="Q23" s="5">
        <v>0.0</v>
      </c>
      <c r="R23" s="5" t="s">
        <v>20</v>
      </c>
    </row>
    <row r="24" ht="15.75" customHeight="1">
      <c r="A24" s="3">
        <v>23.0</v>
      </c>
      <c r="B24" s="5" t="s">
        <v>210</v>
      </c>
      <c r="C24" s="5">
        <v>72.19</v>
      </c>
      <c r="D24" s="5">
        <v>0.0</v>
      </c>
      <c r="E24" s="5">
        <v>0.0</v>
      </c>
      <c r="F24" s="5">
        <v>61.21</v>
      </c>
      <c r="G24" s="5">
        <v>2.0</v>
      </c>
      <c r="H24" s="5">
        <v>0.0</v>
      </c>
      <c r="I24" s="5">
        <v>0.0</v>
      </c>
      <c r="J24" s="5">
        <v>954.0</v>
      </c>
      <c r="K24" s="5">
        <v>714.0</v>
      </c>
      <c r="L24" s="6">
        <v>3336.0</v>
      </c>
      <c r="M24" s="5">
        <v>7.68</v>
      </c>
      <c r="N24" s="5">
        <v>0.0</v>
      </c>
      <c r="O24" s="5">
        <v>0.0</v>
      </c>
      <c r="P24" s="5">
        <v>0.0</v>
      </c>
      <c r="Q24" s="5">
        <v>0.0</v>
      </c>
      <c r="R24" s="5" t="s">
        <v>20</v>
      </c>
      <c r="S24" s="5" t="s">
        <v>211</v>
      </c>
    </row>
    <row r="25" ht="15.75" customHeight="1">
      <c r="A25" s="3">
        <v>24.0</v>
      </c>
      <c r="B25" s="5" t="s">
        <v>38</v>
      </c>
      <c r="C25" s="5">
        <v>72.8</v>
      </c>
      <c r="D25" s="5">
        <v>0.0</v>
      </c>
      <c r="E25" s="5">
        <v>0.0</v>
      </c>
      <c r="F25" s="5">
        <v>60.52</v>
      </c>
      <c r="G25" s="5">
        <v>2.0</v>
      </c>
      <c r="H25" s="5">
        <v>0.0</v>
      </c>
      <c r="I25" s="5">
        <v>0.0</v>
      </c>
      <c r="J25" s="5">
        <v>784.0</v>
      </c>
      <c r="K25" s="5">
        <v>704.0</v>
      </c>
      <c r="L25" s="6">
        <v>3176.0</v>
      </c>
      <c r="M25" s="5">
        <v>8.22</v>
      </c>
      <c r="N25" s="5">
        <v>0.0</v>
      </c>
      <c r="O25" s="5">
        <v>0.0</v>
      </c>
      <c r="P25" s="5">
        <v>0.0</v>
      </c>
      <c r="Q25" s="5">
        <v>0.0</v>
      </c>
      <c r="R25" s="5" t="s">
        <v>20</v>
      </c>
    </row>
    <row r="26" ht="15.75" customHeight="1">
      <c r="A26" s="3">
        <v>25.0</v>
      </c>
      <c r="B26" s="5" t="s">
        <v>49</v>
      </c>
      <c r="C26" s="5">
        <v>77.68</v>
      </c>
      <c r="D26" s="5">
        <v>0.0</v>
      </c>
      <c r="E26" s="5">
        <v>0.0</v>
      </c>
      <c r="F26" s="5">
        <v>97.59</v>
      </c>
      <c r="G26" s="5">
        <v>1.0</v>
      </c>
      <c r="H26" s="5">
        <v>0.0</v>
      </c>
      <c r="I26" s="5">
        <v>0.0</v>
      </c>
      <c r="J26" s="5">
        <v>1135.0</v>
      </c>
      <c r="K26" s="5">
        <v>895.0</v>
      </c>
      <c r="L26" s="6">
        <v>4060.0</v>
      </c>
      <c r="M26" s="5">
        <v>6.49</v>
      </c>
      <c r="N26" s="5">
        <v>0.0</v>
      </c>
      <c r="O26" s="5">
        <v>0.0</v>
      </c>
      <c r="P26" s="5">
        <v>0.0</v>
      </c>
      <c r="Q26" s="5">
        <v>0.0</v>
      </c>
      <c r="R26" s="5" t="s">
        <v>20</v>
      </c>
    </row>
    <row r="27" ht="15.75" customHeight="1">
      <c r="A27" s="3">
        <v>26.0</v>
      </c>
      <c r="B27" s="5" t="s">
        <v>50</v>
      </c>
      <c r="C27" s="5">
        <v>77.71</v>
      </c>
      <c r="D27" s="5">
        <v>0.0</v>
      </c>
      <c r="E27" s="5">
        <v>0.0</v>
      </c>
      <c r="F27" s="5">
        <v>101.53</v>
      </c>
      <c r="G27" s="5">
        <v>1.0</v>
      </c>
      <c r="H27" s="5">
        <v>0.0</v>
      </c>
      <c r="I27" s="5">
        <v>0.0</v>
      </c>
      <c r="J27" s="5">
        <v>1164.0</v>
      </c>
      <c r="K27" s="5">
        <v>944.0</v>
      </c>
      <c r="L27" s="6">
        <v>4216.0</v>
      </c>
      <c r="M27" s="5">
        <v>6.35</v>
      </c>
      <c r="N27" s="5">
        <v>0.0</v>
      </c>
      <c r="O27" s="5">
        <v>0.0</v>
      </c>
      <c r="P27" s="5">
        <v>0.0</v>
      </c>
      <c r="Q27" s="5">
        <v>0.0</v>
      </c>
      <c r="R27" s="5" t="s">
        <v>20</v>
      </c>
    </row>
    <row r="28" ht="15.75" customHeight="1">
      <c r="A28" s="3">
        <v>27.0</v>
      </c>
      <c r="B28" s="5" t="s">
        <v>51</v>
      </c>
      <c r="C28" s="5">
        <f t="shared" ref="C28:C29" si="1">78.06</f>
        <v>78.06</v>
      </c>
      <c r="D28" s="5">
        <v>0.0</v>
      </c>
      <c r="E28" s="5">
        <v>0.0</v>
      </c>
      <c r="F28" s="5">
        <v>106.85</v>
      </c>
      <c r="G28" s="5">
        <v>1.0</v>
      </c>
      <c r="H28" s="5">
        <v>0.0</v>
      </c>
      <c r="I28" s="5">
        <v>0.0</v>
      </c>
      <c r="J28" s="5">
        <v>1205.0</v>
      </c>
      <c r="K28" s="5">
        <v>885.0</v>
      </c>
      <c r="L28" s="6">
        <v>4180.0</v>
      </c>
      <c r="M28" s="5">
        <v>5.19</v>
      </c>
      <c r="N28" s="5">
        <v>0.0</v>
      </c>
      <c r="O28" s="5">
        <v>0.0</v>
      </c>
      <c r="P28" s="5">
        <v>5.45</v>
      </c>
      <c r="Q28" s="5">
        <v>0.0</v>
      </c>
      <c r="R28" s="5" t="s">
        <v>20</v>
      </c>
    </row>
    <row r="29" ht="15.75" customHeight="1">
      <c r="A29" s="3">
        <v>28.0</v>
      </c>
      <c r="B29" s="5" t="s">
        <v>52</v>
      </c>
      <c r="C29" s="5">
        <f t="shared" si="1"/>
        <v>78.06</v>
      </c>
      <c r="D29" s="5">
        <v>0.0</v>
      </c>
      <c r="E29" s="5">
        <v>0.0</v>
      </c>
      <c r="F29" s="5">
        <v>106.85</v>
      </c>
      <c r="G29" s="5">
        <v>1.0</v>
      </c>
      <c r="H29" s="5">
        <v>0.0</v>
      </c>
      <c r="I29" s="5">
        <v>0.0</v>
      </c>
      <c r="J29" s="5">
        <v>1205.0</v>
      </c>
      <c r="K29" s="5">
        <v>885.0</v>
      </c>
      <c r="L29" s="6">
        <v>4180.0</v>
      </c>
      <c r="M29" s="5">
        <v>6.3</v>
      </c>
      <c r="N29" s="5">
        <v>0.0</v>
      </c>
      <c r="O29" s="5">
        <v>0.0</v>
      </c>
      <c r="P29" s="5">
        <v>5.45</v>
      </c>
      <c r="Q29" s="5">
        <v>0.0</v>
      </c>
      <c r="R29" s="5" t="s">
        <v>20</v>
      </c>
    </row>
    <row r="30" ht="15.75" customHeight="1">
      <c r="A30" s="3">
        <v>29.0</v>
      </c>
      <c r="B30" s="5" t="s">
        <v>56</v>
      </c>
      <c r="C30" s="5">
        <v>82.24</v>
      </c>
      <c r="D30" s="5">
        <v>0.0</v>
      </c>
      <c r="E30" s="5">
        <v>0.0</v>
      </c>
      <c r="F30" s="5">
        <v>105.345</v>
      </c>
      <c r="G30" s="5">
        <v>1.0</v>
      </c>
      <c r="H30" s="5">
        <v>0.0</v>
      </c>
      <c r="I30" s="5">
        <v>0.0</v>
      </c>
      <c r="J30" s="5">
        <v>1745.0</v>
      </c>
      <c r="K30" s="5">
        <v>825.0</v>
      </c>
      <c r="L30" s="6">
        <v>4347.0</v>
      </c>
      <c r="M30" s="5">
        <v>6.23</v>
      </c>
      <c r="N30" s="5">
        <v>0.0</v>
      </c>
      <c r="O30" s="5">
        <v>0.0</v>
      </c>
      <c r="P30" s="5">
        <v>5.71</v>
      </c>
      <c r="Q30" s="5">
        <v>0.0</v>
      </c>
      <c r="R30" s="5" t="s">
        <v>29</v>
      </c>
    </row>
    <row r="31" ht="15.75" customHeight="1">
      <c r="A31" s="3">
        <v>30.0</v>
      </c>
      <c r="B31" s="5" t="s">
        <v>98</v>
      </c>
      <c r="C31" s="5">
        <v>83.02</v>
      </c>
      <c r="D31" s="5">
        <v>0.0</v>
      </c>
      <c r="E31" s="5">
        <v>0.0</v>
      </c>
      <c r="F31" s="5">
        <v>98.935</v>
      </c>
      <c r="G31" s="5">
        <v>1.0</v>
      </c>
      <c r="H31" s="5">
        <v>0.0</v>
      </c>
      <c r="I31" s="5">
        <v>0.0</v>
      </c>
      <c r="J31" s="5">
        <v>1425.0</v>
      </c>
      <c r="K31" s="5">
        <v>925.0</v>
      </c>
      <c r="L31" s="5">
        <v>4700.0</v>
      </c>
      <c r="M31" s="5">
        <v>6.51</v>
      </c>
      <c r="N31" s="5">
        <v>0.0</v>
      </c>
      <c r="O31" s="5">
        <v>0.0</v>
      </c>
      <c r="P31" s="5">
        <v>5.13</v>
      </c>
      <c r="Q31" s="5">
        <v>0.0</v>
      </c>
      <c r="R31" s="5" t="s">
        <v>29</v>
      </c>
    </row>
    <row r="32" ht="15.75" customHeight="1">
      <c r="A32" s="3">
        <v>31.0</v>
      </c>
      <c r="B32" s="5" t="s">
        <v>212</v>
      </c>
      <c r="C32" s="5">
        <v>84.33</v>
      </c>
      <c r="D32" s="5">
        <v>0.0</v>
      </c>
      <c r="E32" s="5">
        <v>0.0</v>
      </c>
      <c r="F32" s="5">
        <v>110.17</v>
      </c>
      <c r="G32" s="5">
        <v>1.0</v>
      </c>
      <c r="H32" s="5">
        <v>0.0</v>
      </c>
      <c r="I32" s="5">
        <v>0.0</v>
      </c>
      <c r="J32" s="5">
        <v>1885.0</v>
      </c>
      <c r="K32" s="5">
        <v>870.0</v>
      </c>
      <c r="L32" s="5">
        <v>5510.0</v>
      </c>
      <c r="M32" s="5">
        <v>5.87</v>
      </c>
      <c r="N32" s="5">
        <v>0.0</v>
      </c>
      <c r="O32" s="5">
        <v>0.0</v>
      </c>
      <c r="P32" s="5">
        <v>0.0</v>
      </c>
      <c r="Q32" s="5">
        <v>0.0</v>
      </c>
      <c r="R32" s="5" t="s">
        <v>29</v>
      </c>
    </row>
    <row r="33" ht="15.75" customHeight="1">
      <c r="A33" s="3">
        <v>32.0</v>
      </c>
      <c r="B33" s="4" t="s">
        <v>61</v>
      </c>
      <c r="C33" s="5">
        <f>85.74</f>
        <v>85.74</v>
      </c>
      <c r="D33" s="5">
        <v>0.0</v>
      </c>
      <c r="E33" s="5">
        <v>0.0</v>
      </c>
      <c r="F33" s="5">
        <v>69.61</v>
      </c>
      <c r="G33" s="5">
        <v>2.0</v>
      </c>
      <c r="H33" s="5">
        <v>0.0</v>
      </c>
      <c r="I33" s="5">
        <v>0.0</v>
      </c>
      <c r="J33" s="5">
        <v>985.0</v>
      </c>
      <c r="K33" s="5">
        <v>705.0</v>
      </c>
      <c r="L33" s="6">
        <v>3380.0</v>
      </c>
      <c r="M33" s="5">
        <v>8.85</v>
      </c>
      <c r="N33" s="5">
        <v>1.41</v>
      </c>
      <c r="O33" s="5">
        <v>0.0</v>
      </c>
      <c r="P33" s="5">
        <v>6.52</v>
      </c>
      <c r="Q33" s="5">
        <v>0.0</v>
      </c>
      <c r="R33" s="5" t="s">
        <v>20</v>
      </c>
    </row>
    <row r="34" ht="15.75" customHeight="1">
      <c r="A34" s="3">
        <v>33.0</v>
      </c>
      <c r="B34" s="5" t="s">
        <v>55</v>
      </c>
      <c r="C34" s="5">
        <v>86.03</v>
      </c>
      <c r="D34" s="5">
        <v>0.0</v>
      </c>
      <c r="E34" s="5">
        <v>0.0</v>
      </c>
      <c r="F34" s="5">
        <v>109.338</v>
      </c>
      <c r="G34" s="5">
        <v>1.0</v>
      </c>
      <c r="H34" s="5">
        <v>0.0</v>
      </c>
      <c r="I34" s="5">
        <v>0.0</v>
      </c>
      <c r="J34" s="5">
        <v>1604.0</v>
      </c>
      <c r="K34" s="5">
        <v>904.0</v>
      </c>
      <c r="L34" s="5">
        <v>5016.0</v>
      </c>
      <c r="M34" s="5">
        <v>5.2</v>
      </c>
      <c r="N34" s="5">
        <v>0.0</v>
      </c>
      <c r="O34" s="5">
        <v>0.0</v>
      </c>
      <c r="P34" s="5">
        <v>0.0</v>
      </c>
      <c r="Q34" s="5">
        <v>0.0</v>
      </c>
      <c r="R34" s="5" t="s">
        <v>29</v>
      </c>
    </row>
    <row r="35" ht="15.75" customHeight="1">
      <c r="A35" s="3">
        <v>34.0</v>
      </c>
      <c r="B35" s="4" t="s">
        <v>58</v>
      </c>
      <c r="C35" s="5">
        <v>88.74</v>
      </c>
      <c r="D35" s="5">
        <v>0.0</v>
      </c>
      <c r="E35" s="5">
        <v>0.0</v>
      </c>
      <c r="F35" s="5">
        <v>104.55</v>
      </c>
      <c r="G35" s="5">
        <v>1.0</v>
      </c>
      <c r="H35" s="5">
        <v>0.0</v>
      </c>
      <c r="I35" s="5">
        <v>0.0</v>
      </c>
      <c r="J35" s="5">
        <v>1204.0</v>
      </c>
      <c r="K35" s="5">
        <v>924.0</v>
      </c>
      <c r="L35" s="6">
        <v>4256.0</v>
      </c>
      <c r="M35" s="5">
        <v>6.15</v>
      </c>
      <c r="N35" s="5">
        <v>0.0</v>
      </c>
      <c r="O35" s="5">
        <v>0.0</v>
      </c>
      <c r="P35" s="5">
        <v>6.72</v>
      </c>
      <c r="Q35" s="5">
        <v>0.0</v>
      </c>
      <c r="R35" s="5" t="s">
        <v>29</v>
      </c>
    </row>
    <row r="36" ht="15.75" customHeight="1">
      <c r="A36" s="3">
        <v>35.0</v>
      </c>
      <c r="B36" s="5" t="s">
        <v>57</v>
      </c>
      <c r="C36" s="5">
        <v>88.74</v>
      </c>
      <c r="D36" s="5">
        <v>0.0</v>
      </c>
      <c r="E36" s="5">
        <v>0.0</v>
      </c>
      <c r="F36" s="5">
        <v>104.626</v>
      </c>
      <c r="G36" s="5">
        <v>1.0</v>
      </c>
      <c r="H36" s="5">
        <v>0.0</v>
      </c>
      <c r="I36" s="5">
        <v>0.0</v>
      </c>
      <c r="J36" s="5">
        <v>1584.0</v>
      </c>
      <c r="K36" s="5">
        <v>924.0</v>
      </c>
      <c r="L36" s="6">
        <v>5546.0</v>
      </c>
      <c r="M36" s="5">
        <v>7.34</v>
      </c>
      <c r="N36" s="5">
        <v>0.0</v>
      </c>
      <c r="O36" s="5">
        <v>0.0</v>
      </c>
      <c r="P36" s="5">
        <v>6.72</v>
      </c>
      <c r="Q36" s="5">
        <v>0.0</v>
      </c>
      <c r="R36" s="5" t="s">
        <v>29</v>
      </c>
    </row>
    <row r="37" ht="15.75" customHeight="1">
      <c r="A37" s="3">
        <v>36.0</v>
      </c>
      <c r="B37" s="4" t="s">
        <v>213</v>
      </c>
      <c r="C37" s="5">
        <v>92.3</v>
      </c>
      <c r="D37" s="5">
        <v>0.0</v>
      </c>
      <c r="E37" s="5">
        <v>0.0</v>
      </c>
      <c r="F37" s="5">
        <v>47.71600000000001</v>
      </c>
      <c r="G37" s="5">
        <v>2.0</v>
      </c>
      <c r="H37" s="5">
        <v>0.0</v>
      </c>
      <c r="I37" s="5">
        <v>0.0</v>
      </c>
      <c r="J37" s="5">
        <v>1110.0</v>
      </c>
      <c r="K37" s="5">
        <v>640.0</v>
      </c>
      <c r="L37" s="6">
        <v>3480.0</v>
      </c>
      <c r="M37" s="5">
        <v>9.8</v>
      </c>
      <c r="N37" s="5">
        <v>0.0</v>
      </c>
      <c r="O37" s="5">
        <v>0.0</v>
      </c>
      <c r="P37" s="5">
        <v>0.0</v>
      </c>
      <c r="Q37" s="5">
        <v>0.0</v>
      </c>
      <c r="R37" s="5" t="s">
        <v>29</v>
      </c>
      <c r="S37" s="12" t="s">
        <v>214</v>
      </c>
    </row>
    <row r="38" ht="15.75" customHeight="1">
      <c r="A38" s="3">
        <v>37.0</v>
      </c>
      <c r="B38" s="5" t="s">
        <v>71</v>
      </c>
      <c r="C38" s="5">
        <f>92.4</f>
        <v>92.4</v>
      </c>
      <c r="D38" s="5">
        <v>0.0</v>
      </c>
      <c r="E38" s="5">
        <v>0.0</v>
      </c>
      <c r="F38" s="5">
        <v>134.05</v>
      </c>
      <c r="G38" s="5">
        <v>1.0</v>
      </c>
      <c r="H38" s="5">
        <v>0.0</v>
      </c>
      <c r="I38" s="5">
        <v>0.0</v>
      </c>
      <c r="J38" s="5">
        <v>1464.0</v>
      </c>
      <c r="K38" s="5">
        <v>914.0</v>
      </c>
      <c r="L38" s="6">
        <v>4756.0</v>
      </c>
      <c r="M38" s="5">
        <v>6.39</v>
      </c>
      <c r="N38" s="5">
        <v>0.0</v>
      </c>
      <c r="O38" s="5">
        <v>0.0</v>
      </c>
      <c r="P38" s="5">
        <v>7.24</v>
      </c>
      <c r="Q38" s="5">
        <v>0.0</v>
      </c>
      <c r="R38" s="5" t="s">
        <v>20</v>
      </c>
    </row>
    <row r="39" ht="15.75" customHeight="1">
      <c r="A39" s="3">
        <v>38.0</v>
      </c>
      <c r="B39" s="4" t="s">
        <v>69</v>
      </c>
      <c r="C39" s="5">
        <f>93.33</f>
        <v>93.33</v>
      </c>
      <c r="D39" s="5">
        <v>0.0</v>
      </c>
      <c r="E39" s="5">
        <v>0.0</v>
      </c>
      <c r="F39" s="5">
        <v>75.76</v>
      </c>
      <c r="G39" s="5">
        <v>2.0</v>
      </c>
      <c r="H39" s="5">
        <v>0.0</v>
      </c>
      <c r="I39" s="5">
        <v>0.0</v>
      </c>
      <c r="J39" s="5">
        <v>1044.0</v>
      </c>
      <c r="K39" s="5">
        <v>724.0</v>
      </c>
      <c r="L39" s="6">
        <v>3536.0</v>
      </c>
      <c r="M39" s="5">
        <v>8.25</v>
      </c>
      <c r="N39" s="5">
        <v>0.0</v>
      </c>
      <c r="O39" s="5">
        <v>0.0</v>
      </c>
      <c r="P39" s="5">
        <v>5.2</v>
      </c>
      <c r="Q39" s="5">
        <v>0.0</v>
      </c>
      <c r="R39" s="5" t="s">
        <v>20</v>
      </c>
    </row>
    <row r="40" ht="15.75" customHeight="1">
      <c r="A40" s="3">
        <v>39.0</v>
      </c>
      <c r="B40" s="5" t="s">
        <v>62</v>
      </c>
      <c r="C40" s="5">
        <v>94.67</v>
      </c>
      <c r="D40" s="5">
        <v>0.0</v>
      </c>
      <c r="E40" s="5">
        <v>0.0</v>
      </c>
      <c r="F40" s="5">
        <v>59.312000000000005</v>
      </c>
      <c r="G40" s="5">
        <v>2.0</v>
      </c>
      <c r="H40" s="5">
        <v>0.0</v>
      </c>
      <c r="I40" s="5">
        <v>0.0</v>
      </c>
      <c r="J40" s="5">
        <v>1000.0</v>
      </c>
      <c r="K40" s="5">
        <v>655.0</v>
      </c>
      <c r="L40" s="6">
        <v>4497.0</v>
      </c>
      <c r="M40" s="5">
        <v>8.2</v>
      </c>
      <c r="N40" s="5">
        <v>1.16</v>
      </c>
      <c r="O40" s="5">
        <v>0.0</v>
      </c>
      <c r="P40" s="5">
        <v>6.53</v>
      </c>
      <c r="Q40" s="5">
        <v>0.0</v>
      </c>
      <c r="R40" s="5" t="s">
        <v>29</v>
      </c>
    </row>
    <row r="41" ht="15.75" customHeight="1">
      <c r="A41" s="3">
        <v>40.0</v>
      </c>
      <c r="B41" s="5" t="s">
        <v>63</v>
      </c>
      <c r="C41" s="5">
        <v>95.77</v>
      </c>
      <c r="D41" s="5">
        <v>0.0</v>
      </c>
      <c r="E41" s="5">
        <v>0.0</v>
      </c>
      <c r="F41" s="5">
        <v>73.892</v>
      </c>
      <c r="G41" s="5">
        <v>2.0</v>
      </c>
      <c r="H41" s="5">
        <v>0.0</v>
      </c>
      <c r="I41" s="5">
        <v>0.0</v>
      </c>
      <c r="J41" s="5">
        <v>915.0</v>
      </c>
      <c r="K41" s="5">
        <v>804.0</v>
      </c>
      <c r="L41" s="6">
        <v>4226.0</v>
      </c>
      <c r="M41" s="5">
        <v>8.59</v>
      </c>
      <c r="N41" s="5">
        <v>0.0</v>
      </c>
      <c r="O41" s="5">
        <v>0.0</v>
      </c>
      <c r="P41" s="5">
        <v>0.0</v>
      </c>
      <c r="Q41" s="5">
        <v>0.0</v>
      </c>
      <c r="R41" s="5" t="s">
        <v>29</v>
      </c>
    </row>
    <row r="42" ht="15.75" customHeight="1">
      <c r="A42" s="3">
        <v>41.0</v>
      </c>
      <c r="B42" s="4" t="s">
        <v>64</v>
      </c>
      <c r="C42" s="5">
        <v>95.84</v>
      </c>
      <c r="D42" s="5">
        <v>0.0</v>
      </c>
      <c r="E42" s="5">
        <v>0.0</v>
      </c>
      <c r="F42" s="5">
        <v>113.35</v>
      </c>
      <c r="G42" s="5">
        <v>1.0</v>
      </c>
      <c r="H42" s="5">
        <v>0.0</v>
      </c>
      <c r="I42" s="5">
        <v>0.0</v>
      </c>
      <c r="J42" s="5">
        <v>1195.0</v>
      </c>
      <c r="K42" s="5">
        <v>995.0</v>
      </c>
      <c r="L42" s="6">
        <v>4380.0</v>
      </c>
      <c r="M42" s="5">
        <v>5.89</v>
      </c>
      <c r="N42" s="5">
        <v>0.0</v>
      </c>
      <c r="O42" s="5">
        <v>0.0</v>
      </c>
      <c r="P42" s="5">
        <v>5.81</v>
      </c>
      <c r="Q42" s="5">
        <v>0.0</v>
      </c>
      <c r="R42" s="5" t="s">
        <v>29</v>
      </c>
    </row>
    <row r="43" ht="15.75" customHeight="1">
      <c r="A43" s="3">
        <v>42.0</v>
      </c>
      <c r="B43" s="5" t="s">
        <v>74</v>
      </c>
      <c r="C43" s="5">
        <f t="shared" ref="C43:C44" si="2">96.02</f>
        <v>96.02</v>
      </c>
      <c r="D43" s="5">
        <v>0.0</v>
      </c>
      <c r="E43" s="5">
        <v>0.0</v>
      </c>
      <c r="F43" s="5">
        <v>80.99</v>
      </c>
      <c r="G43" s="5">
        <v>2.0</v>
      </c>
      <c r="H43" s="5">
        <v>0.0</v>
      </c>
      <c r="I43" s="5">
        <v>0.0</v>
      </c>
      <c r="J43" s="5">
        <v>1044.0</v>
      </c>
      <c r="K43" s="5">
        <v>774.0</v>
      </c>
      <c r="L43" s="6">
        <v>3636.0</v>
      </c>
      <c r="M43" s="5">
        <v>7.75</v>
      </c>
      <c r="N43" s="5">
        <v>0.0</v>
      </c>
      <c r="O43" s="5">
        <v>0.0</v>
      </c>
      <c r="P43" s="5">
        <v>4.17</v>
      </c>
      <c r="Q43" s="5">
        <v>0.0</v>
      </c>
      <c r="R43" s="5" t="s">
        <v>20</v>
      </c>
    </row>
    <row r="44" ht="15.75" customHeight="1">
      <c r="A44" s="3">
        <v>43.0</v>
      </c>
      <c r="B44" s="4" t="s">
        <v>75</v>
      </c>
      <c r="C44" s="5">
        <f t="shared" si="2"/>
        <v>96.02</v>
      </c>
      <c r="D44" s="5">
        <v>0.0</v>
      </c>
      <c r="E44" s="5">
        <v>0.0</v>
      </c>
      <c r="F44" s="5">
        <v>82.82</v>
      </c>
      <c r="G44" s="5">
        <v>2.0</v>
      </c>
      <c r="H44" s="5">
        <v>0.0</v>
      </c>
      <c r="I44" s="5">
        <v>0.0</v>
      </c>
      <c r="J44" s="5">
        <v>1054.0</v>
      </c>
      <c r="K44" s="5">
        <v>784.0</v>
      </c>
      <c r="L44" s="6">
        <v>3676.0</v>
      </c>
      <c r="M44" s="5">
        <v>8.15</v>
      </c>
      <c r="N44" s="5">
        <v>0.0</v>
      </c>
      <c r="O44" s="5">
        <v>0.0</v>
      </c>
      <c r="P44" s="5">
        <v>4.17</v>
      </c>
      <c r="Q44" s="5">
        <v>0.0</v>
      </c>
      <c r="R44" s="5" t="s">
        <v>20</v>
      </c>
    </row>
    <row r="45" ht="15.75" customHeight="1">
      <c r="A45" s="3">
        <v>44.0</v>
      </c>
      <c r="B45" s="5" t="s">
        <v>65</v>
      </c>
      <c r="C45" s="5">
        <v>96.13</v>
      </c>
      <c r="D45" s="5">
        <v>0.0</v>
      </c>
      <c r="E45" s="5">
        <v>0.0</v>
      </c>
      <c r="F45" s="5">
        <v>114.61</v>
      </c>
      <c r="G45" s="5">
        <v>1.0</v>
      </c>
      <c r="H45" s="5">
        <v>0.0</v>
      </c>
      <c r="I45" s="5">
        <v>0.0</v>
      </c>
      <c r="J45" s="5">
        <v>1305.0</v>
      </c>
      <c r="K45" s="5">
        <v>935.0</v>
      </c>
      <c r="L45" s="6">
        <v>4480.0</v>
      </c>
      <c r="M45" s="5">
        <v>6.16</v>
      </c>
      <c r="N45" s="5">
        <v>0.0</v>
      </c>
      <c r="O45" s="5">
        <v>0.0</v>
      </c>
      <c r="P45" s="5">
        <v>5.33</v>
      </c>
      <c r="Q45" s="5">
        <v>0.0</v>
      </c>
      <c r="R45" s="5" t="s">
        <v>29</v>
      </c>
    </row>
    <row r="46" ht="15.75" customHeight="1">
      <c r="A46" s="3">
        <v>45.0</v>
      </c>
      <c r="B46" s="5" t="s">
        <v>66</v>
      </c>
      <c r="C46" s="5">
        <v>96.44</v>
      </c>
      <c r="D46" s="5">
        <v>0.0</v>
      </c>
      <c r="E46" s="5">
        <v>0.0</v>
      </c>
      <c r="F46" s="5">
        <v>82.82</v>
      </c>
      <c r="G46" s="5">
        <v>2.0</v>
      </c>
      <c r="H46" s="5">
        <v>0.0</v>
      </c>
      <c r="I46" s="5">
        <v>0.0</v>
      </c>
      <c r="J46" s="5">
        <v>1054.0</v>
      </c>
      <c r="K46" s="5">
        <v>784.0</v>
      </c>
      <c r="L46" s="6">
        <v>3676.0</v>
      </c>
      <c r="M46" s="5">
        <v>7.75</v>
      </c>
      <c r="N46" s="5">
        <v>0.0</v>
      </c>
      <c r="O46" s="5">
        <v>0.0</v>
      </c>
      <c r="P46" s="5">
        <v>0.0</v>
      </c>
      <c r="Q46" s="5">
        <v>0.0</v>
      </c>
      <c r="R46" s="5" t="s">
        <v>20</v>
      </c>
    </row>
    <row r="47" ht="15.75" customHeight="1">
      <c r="A47" s="3">
        <v>46.0</v>
      </c>
      <c r="B47" s="5" t="s">
        <v>67</v>
      </c>
      <c r="C47" s="5">
        <v>96.89</v>
      </c>
      <c r="D47" s="5">
        <v>0.0</v>
      </c>
      <c r="E47" s="5">
        <v>0.0</v>
      </c>
      <c r="F47" s="5">
        <v>82.85</v>
      </c>
      <c r="G47" s="5">
        <v>2.0</v>
      </c>
      <c r="H47" s="5">
        <v>0.0</v>
      </c>
      <c r="I47" s="5">
        <v>0.0</v>
      </c>
      <c r="J47" s="5">
        <v>1095.0</v>
      </c>
      <c r="K47" s="5">
        <v>785.0</v>
      </c>
      <c r="L47" s="6">
        <v>3760.0</v>
      </c>
      <c r="M47" s="5">
        <v>7.85</v>
      </c>
      <c r="N47" s="5">
        <v>0.0</v>
      </c>
      <c r="O47" s="5">
        <v>0.0</v>
      </c>
      <c r="P47" s="5">
        <v>0.0</v>
      </c>
      <c r="Q47" s="5">
        <v>0.0</v>
      </c>
      <c r="R47" s="5" t="s">
        <v>20</v>
      </c>
    </row>
    <row r="48" ht="15.75" customHeight="1">
      <c r="A48" s="3">
        <v>47.0</v>
      </c>
      <c r="B48" s="5" t="s">
        <v>73</v>
      </c>
      <c r="C48" s="5">
        <v>99.96</v>
      </c>
      <c r="D48" s="5">
        <v>0.0</v>
      </c>
      <c r="E48" s="5">
        <v>0.0</v>
      </c>
      <c r="F48" s="5">
        <v>81.16799999999999</v>
      </c>
      <c r="G48" s="5">
        <v>2.0</v>
      </c>
      <c r="H48" s="5">
        <v>0.0</v>
      </c>
      <c r="I48" s="5">
        <v>0.0</v>
      </c>
      <c r="J48" s="5">
        <v>1054.0</v>
      </c>
      <c r="K48" s="5">
        <v>778.0</v>
      </c>
      <c r="L48" s="6">
        <v>4396.0</v>
      </c>
      <c r="M48" s="5">
        <v>8.15</v>
      </c>
      <c r="N48" s="5">
        <v>0.0</v>
      </c>
      <c r="O48" s="5">
        <v>0.0</v>
      </c>
      <c r="P48" s="5">
        <v>0.0</v>
      </c>
      <c r="Q48" s="5">
        <v>0.0</v>
      </c>
      <c r="R48" s="5" t="s">
        <v>29</v>
      </c>
    </row>
    <row r="49" ht="15.75" customHeight="1">
      <c r="A49" s="3">
        <v>48.0</v>
      </c>
      <c r="B49" s="5" t="s">
        <v>77</v>
      </c>
      <c r="C49" s="5">
        <v>100.47</v>
      </c>
      <c r="D49" s="5">
        <v>0.0</v>
      </c>
      <c r="E49" s="5">
        <v>0.0</v>
      </c>
      <c r="F49" s="5">
        <v>118.30999999999999</v>
      </c>
      <c r="G49" s="5">
        <v>2.0</v>
      </c>
      <c r="H49" s="5">
        <v>0.0</v>
      </c>
      <c r="I49" s="5">
        <v>0.0</v>
      </c>
      <c r="J49" s="5">
        <v>1655.0</v>
      </c>
      <c r="K49" s="5">
        <v>770.0</v>
      </c>
      <c r="L49" s="6">
        <v>4830.0</v>
      </c>
      <c r="M49" s="5">
        <v>5.77</v>
      </c>
      <c r="N49" s="5">
        <v>0.0</v>
      </c>
      <c r="O49" s="5">
        <v>0.0</v>
      </c>
      <c r="P49" s="5">
        <v>4.37</v>
      </c>
      <c r="Q49" s="5">
        <v>0.0</v>
      </c>
      <c r="R49" s="5" t="s">
        <v>29</v>
      </c>
      <c r="S49" s="5" t="s">
        <v>215</v>
      </c>
    </row>
    <row r="50" ht="15.75" customHeight="1">
      <c r="A50" s="3">
        <v>49.0</v>
      </c>
      <c r="B50" s="5" t="s">
        <v>79</v>
      </c>
      <c r="C50" s="5">
        <v>100.52</v>
      </c>
      <c r="D50" s="5">
        <v>0.0</v>
      </c>
      <c r="E50" s="5">
        <v>0.0</v>
      </c>
      <c r="F50" s="5">
        <v>76.07</v>
      </c>
      <c r="G50" s="5">
        <v>2.0</v>
      </c>
      <c r="H50" s="5">
        <v>0.0</v>
      </c>
      <c r="I50" s="5">
        <v>0.0</v>
      </c>
      <c r="J50" s="5">
        <v>944.0</v>
      </c>
      <c r="K50" s="5">
        <v>804.0</v>
      </c>
      <c r="L50" s="6">
        <v>3496.0</v>
      </c>
      <c r="M50" s="5">
        <v>8.59</v>
      </c>
      <c r="N50" s="5">
        <v>0.81</v>
      </c>
      <c r="O50" s="5">
        <v>0.0</v>
      </c>
      <c r="P50" s="5">
        <v>0.0</v>
      </c>
      <c r="Q50" s="5">
        <v>0.0</v>
      </c>
      <c r="R50" s="5" t="s">
        <v>20</v>
      </c>
    </row>
    <row r="51" ht="15.75" customHeight="1">
      <c r="A51" s="3">
        <v>50.0</v>
      </c>
      <c r="B51" s="4" t="s">
        <v>81</v>
      </c>
      <c r="C51" s="5">
        <v>100.7</v>
      </c>
      <c r="D51" s="5">
        <v>0.0</v>
      </c>
      <c r="E51" s="5">
        <v>0.0</v>
      </c>
      <c r="F51" s="5">
        <v>131.65</v>
      </c>
      <c r="G51" s="5">
        <v>1.0</v>
      </c>
      <c r="H51" s="5">
        <v>0.0</v>
      </c>
      <c r="I51" s="5">
        <v>0.0</v>
      </c>
      <c r="J51" s="5">
        <v>1364.0</v>
      </c>
      <c r="K51" s="5">
        <v>1044.0</v>
      </c>
      <c r="L51" s="6">
        <v>4816.0</v>
      </c>
      <c r="M51" s="5">
        <v>6.82</v>
      </c>
      <c r="N51" s="5">
        <v>0.0</v>
      </c>
      <c r="O51" s="5">
        <v>0.0</v>
      </c>
      <c r="P51" s="5">
        <v>0.0</v>
      </c>
      <c r="Q51" s="5">
        <v>0.0</v>
      </c>
      <c r="R51" s="5" t="s">
        <v>20</v>
      </c>
    </row>
    <row r="52" ht="15.75" customHeight="1">
      <c r="A52" s="3">
        <v>51.0</v>
      </c>
      <c r="B52" s="5" t="s">
        <v>82</v>
      </c>
      <c r="C52" s="5">
        <v>100.7</v>
      </c>
      <c r="D52" s="5">
        <v>0.0</v>
      </c>
      <c r="E52" s="5">
        <v>0.0</v>
      </c>
      <c r="F52" s="5">
        <v>132.39</v>
      </c>
      <c r="G52" s="5">
        <v>1.0</v>
      </c>
      <c r="H52" s="5">
        <v>0.0</v>
      </c>
      <c r="I52" s="5">
        <v>0.0</v>
      </c>
      <c r="J52" s="5">
        <v>1364.0</v>
      </c>
      <c r="K52" s="5">
        <v>1054.0</v>
      </c>
      <c r="L52" s="5">
        <v>4836.0</v>
      </c>
      <c r="M52" s="5">
        <v>6.32</v>
      </c>
      <c r="N52" s="5">
        <v>0.0</v>
      </c>
      <c r="O52" s="5">
        <v>0.0</v>
      </c>
      <c r="P52" s="5">
        <v>0.0</v>
      </c>
      <c r="Q52" s="5">
        <v>0.0</v>
      </c>
      <c r="R52" s="5" t="s">
        <v>20</v>
      </c>
    </row>
    <row r="53" ht="15.75" customHeight="1">
      <c r="A53" s="3">
        <v>52.0</v>
      </c>
      <c r="B53" s="5" t="s">
        <v>83</v>
      </c>
      <c r="C53" s="5">
        <v>101.28</v>
      </c>
      <c r="D53" s="5">
        <v>0.0</v>
      </c>
      <c r="E53" s="5">
        <v>0.0</v>
      </c>
      <c r="F53" s="5">
        <v>125.1</v>
      </c>
      <c r="G53" s="5">
        <v>1.0</v>
      </c>
      <c r="H53" s="5">
        <v>0.0</v>
      </c>
      <c r="I53" s="5">
        <v>0.0</v>
      </c>
      <c r="J53" s="5">
        <v>1255.0</v>
      </c>
      <c r="K53" s="5">
        <v>995.0</v>
      </c>
      <c r="L53" s="5">
        <v>4500.0</v>
      </c>
      <c r="M53" s="5">
        <v>5.39</v>
      </c>
      <c r="N53" s="5">
        <v>0.0</v>
      </c>
      <c r="O53" s="5">
        <v>0.0</v>
      </c>
      <c r="P53" s="5">
        <v>0.0</v>
      </c>
      <c r="Q53" s="5">
        <v>0.0</v>
      </c>
      <c r="R53" s="5" t="s">
        <v>20</v>
      </c>
    </row>
    <row r="54" ht="15.75" customHeight="1">
      <c r="A54" s="3">
        <v>53.0</v>
      </c>
      <c r="B54" s="5" t="s">
        <v>91</v>
      </c>
      <c r="C54" s="5">
        <v>102.02</v>
      </c>
      <c r="D54" s="5">
        <v>0.0</v>
      </c>
      <c r="E54" s="5">
        <v>0.0</v>
      </c>
      <c r="F54" s="5">
        <v>75.89999999999999</v>
      </c>
      <c r="G54" s="5">
        <v>2.0</v>
      </c>
      <c r="H54" s="5">
        <v>0.0</v>
      </c>
      <c r="I54" s="5">
        <v>0.0</v>
      </c>
      <c r="J54" s="5">
        <v>1077.0</v>
      </c>
      <c r="K54" s="5">
        <v>775.0</v>
      </c>
      <c r="L54" s="6">
        <v>4420.0</v>
      </c>
      <c r="M54" s="5">
        <v>7.8</v>
      </c>
      <c r="N54" s="5">
        <v>0.67</v>
      </c>
      <c r="O54" s="5">
        <v>0.0</v>
      </c>
      <c r="P54" s="5">
        <v>6.42</v>
      </c>
      <c r="Q54" s="5">
        <v>0.0</v>
      </c>
      <c r="R54" s="5" t="s">
        <v>29</v>
      </c>
      <c r="S54" s="5" t="s">
        <v>216</v>
      </c>
    </row>
    <row r="55" ht="15.75" customHeight="1">
      <c r="A55" s="3">
        <v>54.0</v>
      </c>
      <c r="B55" s="4" t="s">
        <v>90</v>
      </c>
      <c r="C55" s="5">
        <f>102.02</f>
        <v>102.02</v>
      </c>
      <c r="D55" s="5">
        <v>0.0</v>
      </c>
      <c r="E55" s="5">
        <v>0.0</v>
      </c>
      <c r="F55" s="5">
        <v>83.3</v>
      </c>
      <c r="G55" s="5">
        <v>2.0</v>
      </c>
      <c r="H55" s="5">
        <v>0.0</v>
      </c>
      <c r="I55" s="5">
        <v>0.0</v>
      </c>
      <c r="J55" s="5">
        <v>1075.0</v>
      </c>
      <c r="K55" s="5">
        <v>775.0</v>
      </c>
      <c r="L55" s="6">
        <v>3700.0</v>
      </c>
      <c r="M55" s="5">
        <v>7.8</v>
      </c>
      <c r="N55" s="5">
        <v>0.67</v>
      </c>
      <c r="O55" s="5">
        <v>0.0</v>
      </c>
      <c r="P55" s="5">
        <v>6.42</v>
      </c>
      <c r="Q55" s="5">
        <v>0.0</v>
      </c>
      <c r="R55" s="5" t="s">
        <v>20</v>
      </c>
    </row>
    <row r="56" ht="15.75" customHeight="1">
      <c r="A56" s="3">
        <v>55.0</v>
      </c>
      <c r="B56" s="5" t="s">
        <v>217</v>
      </c>
      <c r="C56" s="5">
        <v>103.83</v>
      </c>
      <c r="D56" s="5">
        <v>0.0</v>
      </c>
      <c r="E56" s="5">
        <v>0.0</v>
      </c>
      <c r="F56" s="5">
        <v>64.906</v>
      </c>
      <c r="G56" s="5">
        <v>2.0</v>
      </c>
      <c r="H56" s="5">
        <v>0.0</v>
      </c>
      <c r="I56" s="5">
        <v>0.0</v>
      </c>
      <c r="J56" s="5">
        <v>1034.0</v>
      </c>
      <c r="K56" s="5">
        <v>664.0</v>
      </c>
      <c r="L56" s="6">
        <v>4616.0</v>
      </c>
      <c r="M56" s="5">
        <v>8.35</v>
      </c>
      <c r="N56" s="5">
        <v>0.0</v>
      </c>
      <c r="O56" s="5">
        <v>0.0</v>
      </c>
      <c r="P56" s="5">
        <v>2.8</v>
      </c>
      <c r="Q56" s="5">
        <v>0.0</v>
      </c>
      <c r="R56" s="5" t="s">
        <v>29</v>
      </c>
    </row>
    <row r="57" ht="15.75" customHeight="1">
      <c r="A57" s="3">
        <v>56.0</v>
      </c>
      <c r="B57" s="4" t="s">
        <v>86</v>
      </c>
      <c r="C57" s="5">
        <v>104.4</v>
      </c>
      <c r="D57" s="5">
        <v>0.0</v>
      </c>
      <c r="E57" s="5">
        <v>0.0</v>
      </c>
      <c r="F57" s="5">
        <v>135.6</v>
      </c>
      <c r="G57" s="5">
        <v>1.0</v>
      </c>
      <c r="H57" s="5">
        <v>0.0</v>
      </c>
      <c r="I57" s="5">
        <v>0.0</v>
      </c>
      <c r="J57" s="5">
        <v>14.9</v>
      </c>
      <c r="K57" s="5">
        <v>9.3</v>
      </c>
      <c r="L57" s="6">
        <v>4816.0</v>
      </c>
      <c r="M57" s="5">
        <v>7.56</v>
      </c>
      <c r="N57" s="5">
        <v>0.0</v>
      </c>
      <c r="O57" s="5">
        <v>0.0</v>
      </c>
      <c r="P57" s="5">
        <v>0.0</v>
      </c>
      <c r="Q57" s="5">
        <v>0.0</v>
      </c>
      <c r="R57" s="5" t="s">
        <v>20</v>
      </c>
    </row>
    <row r="58" ht="15.75" customHeight="1">
      <c r="A58" s="3">
        <v>57.0</v>
      </c>
      <c r="B58" s="5" t="s">
        <v>218</v>
      </c>
      <c r="C58" s="5">
        <v>105.15</v>
      </c>
      <c r="D58" s="5">
        <v>0.0</v>
      </c>
      <c r="E58" s="5">
        <v>0.0</v>
      </c>
      <c r="F58" s="5">
        <v>69.715</v>
      </c>
      <c r="G58" s="5">
        <v>2.0</v>
      </c>
      <c r="H58" s="5">
        <v>0.0</v>
      </c>
      <c r="I58" s="5">
        <v>0.0</v>
      </c>
      <c r="J58" s="5">
        <v>1325.0</v>
      </c>
      <c r="K58" s="5">
        <v>784.0</v>
      </c>
      <c r="L58" s="6">
        <v>4400.0</v>
      </c>
      <c r="M58" s="5">
        <v>7.45</v>
      </c>
      <c r="N58" s="5">
        <v>0.0</v>
      </c>
      <c r="O58" s="5">
        <v>0.0</v>
      </c>
      <c r="P58" s="5">
        <v>5.92</v>
      </c>
      <c r="Q58" s="5">
        <v>0.0</v>
      </c>
      <c r="R58" s="5" t="s">
        <v>29</v>
      </c>
    </row>
    <row r="59" ht="15.75" customHeight="1">
      <c r="A59" s="3">
        <v>58.0</v>
      </c>
      <c r="B59" s="5" t="s">
        <v>109</v>
      </c>
      <c r="C59" s="5">
        <v>108.85</v>
      </c>
      <c r="D59" s="5">
        <v>0.0</v>
      </c>
      <c r="E59" s="5">
        <v>0.0</v>
      </c>
      <c r="F59" s="5">
        <v>82.46</v>
      </c>
      <c r="G59" s="5">
        <v>2.0</v>
      </c>
      <c r="H59" s="5">
        <v>0.0</v>
      </c>
      <c r="I59" s="5">
        <v>0.0</v>
      </c>
      <c r="J59" s="5">
        <v>1124.0</v>
      </c>
      <c r="K59" s="5">
        <v>804.0</v>
      </c>
      <c r="L59" s="6">
        <v>3856.0</v>
      </c>
      <c r="M59" s="5">
        <v>8.65</v>
      </c>
      <c r="N59" s="5">
        <v>0.0</v>
      </c>
      <c r="O59" s="5">
        <v>0.0</v>
      </c>
      <c r="P59" s="5">
        <v>0.0</v>
      </c>
      <c r="Q59" s="5">
        <v>0.0</v>
      </c>
      <c r="R59" s="5" t="s">
        <v>20</v>
      </c>
    </row>
    <row r="60" ht="15.75" customHeight="1">
      <c r="A60" s="3">
        <v>59.0</v>
      </c>
      <c r="B60" s="5" t="s">
        <v>110</v>
      </c>
      <c r="C60" s="6">
        <v>110.69</v>
      </c>
      <c r="D60" s="5">
        <v>0.0</v>
      </c>
      <c r="E60" s="5">
        <v>0.0</v>
      </c>
      <c r="F60" s="5">
        <v>101.92</v>
      </c>
      <c r="G60" s="5">
        <v>2.0</v>
      </c>
      <c r="H60" s="5">
        <v>0.0</v>
      </c>
      <c r="I60" s="5">
        <v>0.0</v>
      </c>
      <c r="J60" s="5">
        <v>1065.0</v>
      </c>
      <c r="K60" s="5">
        <v>915.0</v>
      </c>
      <c r="L60" s="6">
        <v>4820.0</v>
      </c>
      <c r="M60" s="5">
        <v>6.51</v>
      </c>
      <c r="N60" s="5">
        <v>0.0</v>
      </c>
      <c r="O60" s="5">
        <v>0.0</v>
      </c>
      <c r="P60" s="5">
        <v>0.0</v>
      </c>
      <c r="Q60" s="5">
        <v>0.0</v>
      </c>
      <c r="R60" s="5" t="s">
        <v>29</v>
      </c>
    </row>
    <row r="61" ht="15.75" customHeight="1">
      <c r="A61" s="3">
        <v>60.0</v>
      </c>
      <c r="B61" s="4" t="s">
        <v>99</v>
      </c>
      <c r="C61" s="5">
        <v>110.7</v>
      </c>
      <c r="D61" s="5">
        <v>0.0</v>
      </c>
      <c r="E61" s="5">
        <v>0.0</v>
      </c>
      <c r="F61" s="5">
        <v>98.92500000000001</v>
      </c>
      <c r="G61" s="5">
        <v>2.0</v>
      </c>
      <c r="H61" s="5">
        <v>0.0</v>
      </c>
      <c r="I61" s="5">
        <v>0.0</v>
      </c>
      <c r="J61" s="5">
        <v>1075.0</v>
      </c>
      <c r="K61" s="5">
        <v>925.0</v>
      </c>
      <c r="L61" s="6">
        <v>4000.0</v>
      </c>
      <c r="M61" s="5">
        <v>6.51</v>
      </c>
      <c r="N61" s="5">
        <v>0.0</v>
      </c>
      <c r="O61" s="5">
        <v>0.0</v>
      </c>
      <c r="P61" s="5">
        <v>5.21</v>
      </c>
      <c r="Q61" s="5">
        <v>0.0</v>
      </c>
      <c r="R61" s="5" t="s">
        <v>29</v>
      </c>
    </row>
    <row r="62" ht="15.75" customHeight="1">
      <c r="A62" s="3">
        <v>61.0</v>
      </c>
      <c r="B62" s="5" t="s">
        <v>87</v>
      </c>
      <c r="C62" s="6">
        <v>112.3</v>
      </c>
      <c r="D62" s="5">
        <v>0.0</v>
      </c>
      <c r="E62" s="5">
        <v>0.0</v>
      </c>
      <c r="F62" s="5">
        <v>78.172</v>
      </c>
      <c r="G62" s="5">
        <v>2.0</v>
      </c>
      <c r="H62" s="5">
        <v>0.0</v>
      </c>
      <c r="I62" s="5">
        <v>0.0</v>
      </c>
      <c r="J62" s="5">
        <v>968.0</v>
      </c>
      <c r="K62" s="5">
        <v>848.0</v>
      </c>
      <c r="L62" s="6">
        <v>4708.0</v>
      </c>
      <c r="M62" s="5">
        <v>8.54</v>
      </c>
      <c r="N62" s="5">
        <v>0.66</v>
      </c>
      <c r="O62" s="5">
        <v>0.0</v>
      </c>
      <c r="P62" s="5">
        <v>0.0</v>
      </c>
      <c r="Q62" s="5">
        <v>0.0</v>
      </c>
      <c r="R62" s="5" t="s">
        <v>29</v>
      </c>
      <c r="S62" s="5" t="s">
        <v>211</v>
      </c>
    </row>
    <row r="63" ht="15.75" customHeight="1">
      <c r="A63" s="3">
        <v>62.0</v>
      </c>
      <c r="B63" s="5" t="s">
        <v>103</v>
      </c>
      <c r="C63" s="5">
        <v>113.26</v>
      </c>
      <c r="D63" s="5">
        <v>0.0</v>
      </c>
      <c r="E63" s="5">
        <v>0.0</v>
      </c>
      <c r="F63" s="5">
        <v>83.6</v>
      </c>
      <c r="G63" s="5">
        <v>2.0</v>
      </c>
      <c r="H63" s="5">
        <v>0.0</v>
      </c>
      <c r="I63" s="5">
        <v>0.0</v>
      </c>
      <c r="J63" s="5">
        <v>1064.0</v>
      </c>
      <c r="K63" s="5">
        <v>784.0</v>
      </c>
      <c r="L63" s="6">
        <v>3696.0</v>
      </c>
      <c r="M63" s="5">
        <v>8.48</v>
      </c>
      <c r="N63" s="5">
        <v>0.0</v>
      </c>
      <c r="O63" s="5">
        <v>0.0</v>
      </c>
      <c r="P63" s="5">
        <v>0.0</v>
      </c>
      <c r="Q63" s="5">
        <v>0.0</v>
      </c>
      <c r="R63" s="5" t="s">
        <v>20</v>
      </c>
    </row>
    <row r="64" ht="15.75" customHeight="1">
      <c r="A64" s="3">
        <v>63.0</v>
      </c>
      <c r="B64" s="5" t="s">
        <v>104</v>
      </c>
      <c r="C64" s="5">
        <v>113.38</v>
      </c>
      <c r="D64" s="5">
        <v>0.0</v>
      </c>
      <c r="E64" s="5">
        <v>0.0</v>
      </c>
      <c r="F64" s="5">
        <v>81.9</v>
      </c>
      <c r="G64" s="5">
        <v>2.0</v>
      </c>
      <c r="H64" s="5">
        <v>0.0</v>
      </c>
      <c r="I64" s="5">
        <v>0.0</v>
      </c>
      <c r="J64" s="5">
        <v>1135.0</v>
      </c>
      <c r="K64" s="5">
        <v>775.0</v>
      </c>
      <c r="L64" s="6">
        <v>4570.0</v>
      </c>
      <c r="M64" s="5">
        <v>7.77</v>
      </c>
      <c r="N64" s="5">
        <v>0.68</v>
      </c>
      <c r="O64" s="5">
        <v>0.0</v>
      </c>
      <c r="P64" s="5">
        <v>5.11</v>
      </c>
      <c r="Q64" s="5">
        <v>0.0</v>
      </c>
      <c r="R64" s="5" t="s">
        <v>29</v>
      </c>
    </row>
    <row r="65" ht="15.75" customHeight="1">
      <c r="A65" s="3">
        <v>64.0</v>
      </c>
      <c r="B65" s="4" t="s">
        <v>219</v>
      </c>
      <c r="C65" s="5">
        <v>132.49</v>
      </c>
      <c r="D65" s="5">
        <v>0.0</v>
      </c>
      <c r="E65" s="5">
        <v>0.0</v>
      </c>
      <c r="F65" s="5">
        <v>76.26400000000001</v>
      </c>
      <c r="G65" s="5">
        <v>1.0</v>
      </c>
      <c r="H65" s="5">
        <v>0.0</v>
      </c>
      <c r="I65" s="5">
        <v>0.0</v>
      </c>
      <c r="J65" s="5">
        <v>1620.0</v>
      </c>
      <c r="K65" s="5">
        <v>850.0</v>
      </c>
      <c r="L65" s="6">
        <v>4940.0</v>
      </c>
      <c r="M65" s="5">
        <v>9.08</v>
      </c>
      <c r="N65" s="5">
        <v>0.0</v>
      </c>
      <c r="O65" s="5">
        <v>0.0</v>
      </c>
      <c r="P65" s="5">
        <v>5.75</v>
      </c>
      <c r="Q65" s="5">
        <v>4.07</v>
      </c>
      <c r="R65" s="5" t="s">
        <v>29</v>
      </c>
      <c r="S65" s="5" t="s">
        <v>220</v>
      </c>
    </row>
    <row r="66" ht="15.75" customHeight="1">
      <c r="A66" s="3">
        <v>65.0</v>
      </c>
      <c r="B66" s="4" t="s">
        <v>101</v>
      </c>
      <c r="C66" s="5">
        <v>114.24</v>
      </c>
      <c r="D66" s="5">
        <v>0.0</v>
      </c>
      <c r="E66" s="5">
        <v>0.0</v>
      </c>
      <c r="F66" s="5">
        <v>93.68189999999998</v>
      </c>
      <c r="G66" s="5">
        <v>2.0</v>
      </c>
      <c r="H66" s="5">
        <v>0.0</v>
      </c>
      <c r="I66" s="5">
        <v>0.0</v>
      </c>
      <c r="J66" s="5">
        <v>1073.0</v>
      </c>
      <c r="K66" s="5">
        <v>924.0</v>
      </c>
      <c r="L66" s="5">
        <v>4716.0</v>
      </c>
      <c r="M66" s="5">
        <v>7.19</v>
      </c>
      <c r="N66" s="5">
        <v>0.87</v>
      </c>
      <c r="O66" s="5">
        <v>38.17</v>
      </c>
      <c r="P66" s="5">
        <v>6.09</v>
      </c>
      <c r="Q66" s="5">
        <v>0.0</v>
      </c>
      <c r="R66" s="5" t="s">
        <v>29</v>
      </c>
    </row>
    <row r="67" ht="15.75" customHeight="1">
      <c r="A67" s="3">
        <v>66.0</v>
      </c>
      <c r="B67" s="5" t="s">
        <v>116</v>
      </c>
      <c r="C67" s="5">
        <v>118.53</v>
      </c>
      <c r="D67" s="5">
        <v>0.0</v>
      </c>
      <c r="E67" s="5">
        <v>0.0</v>
      </c>
      <c r="F67" s="5">
        <v>101.37</v>
      </c>
      <c r="G67" s="5">
        <v>2.0</v>
      </c>
      <c r="H67" s="5">
        <v>0.0</v>
      </c>
      <c r="I67" s="5">
        <v>0.0</v>
      </c>
      <c r="J67" s="5">
        <v>1089.0</v>
      </c>
      <c r="K67" s="5">
        <v>929.0</v>
      </c>
      <c r="L67" s="6">
        <v>4036.0</v>
      </c>
      <c r="M67" s="5">
        <v>7.15</v>
      </c>
      <c r="N67" s="5">
        <v>0.0</v>
      </c>
      <c r="O67" s="5">
        <v>0.0</v>
      </c>
      <c r="P67" s="5">
        <v>0.0</v>
      </c>
      <c r="Q67" s="5">
        <v>0.0</v>
      </c>
      <c r="R67" s="5" t="s">
        <v>20</v>
      </c>
    </row>
    <row r="68" ht="15.75" customHeight="1">
      <c r="A68" s="3">
        <v>67.0</v>
      </c>
      <c r="B68" s="5" t="s">
        <v>119</v>
      </c>
      <c r="C68" s="6">
        <v>118.89</v>
      </c>
      <c r="D68" s="5">
        <v>0.0</v>
      </c>
      <c r="E68" s="5">
        <v>0.0</v>
      </c>
      <c r="F68" s="5">
        <v>101.37</v>
      </c>
      <c r="G68" s="5">
        <v>2.0</v>
      </c>
      <c r="H68" s="5">
        <v>0.0</v>
      </c>
      <c r="I68" s="5">
        <v>0.0</v>
      </c>
      <c r="J68" s="5">
        <v>1089.0</v>
      </c>
      <c r="K68" s="5">
        <v>929.0</v>
      </c>
      <c r="L68" s="6">
        <v>4696.0</v>
      </c>
      <c r="M68" s="5">
        <v>7.15</v>
      </c>
      <c r="N68" s="5">
        <v>0.17</v>
      </c>
      <c r="O68" s="5">
        <v>0.0</v>
      </c>
      <c r="P68" s="5">
        <v>0.0</v>
      </c>
      <c r="Q68" s="5">
        <v>0.0</v>
      </c>
      <c r="R68" s="5" t="s">
        <v>29</v>
      </c>
    </row>
    <row r="69" ht="15.75" customHeight="1">
      <c r="A69" s="3">
        <v>68.0</v>
      </c>
      <c r="B69" s="5" t="s">
        <v>221</v>
      </c>
      <c r="C69" s="5">
        <v>119.34</v>
      </c>
      <c r="D69" s="5">
        <v>0.0</v>
      </c>
      <c r="E69" s="5">
        <v>0.0</v>
      </c>
      <c r="F69" s="5">
        <v>103.14760000000001</v>
      </c>
      <c r="G69" s="5">
        <v>2.0</v>
      </c>
      <c r="H69" s="5">
        <v>0.0</v>
      </c>
      <c r="I69" s="5">
        <v>0.0</v>
      </c>
      <c r="J69" s="5">
        <v>1604.0</v>
      </c>
      <c r="K69" s="5">
        <v>924.0</v>
      </c>
      <c r="L69" s="6">
        <v>5056.0</v>
      </c>
      <c r="M69" s="5">
        <v>9.24</v>
      </c>
      <c r="N69" s="5">
        <v>0.0</v>
      </c>
      <c r="O69" s="5">
        <v>0.0</v>
      </c>
      <c r="P69" s="5">
        <v>8.26</v>
      </c>
      <c r="Q69" s="5">
        <v>0.0</v>
      </c>
      <c r="R69" s="5" t="s">
        <v>29</v>
      </c>
    </row>
    <row r="70" ht="15.75" customHeight="1">
      <c r="A70" s="3">
        <v>69.0</v>
      </c>
      <c r="B70" s="4" t="s">
        <v>121</v>
      </c>
      <c r="C70" s="5">
        <v>119.98</v>
      </c>
      <c r="D70" s="5">
        <v>0.0</v>
      </c>
      <c r="E70" s="5">
        <v>0.0</v>
      </c>
      <c r="F70" s="5">
        <v>150.17</v>
      </c>
      <c r="G70" s="5">
        <v>1.0</v>
      </c>
      <c r="H70" s="5">
        <v>0.0</v>
      </c>
      <c r="I70" s="5">
        <v>0.0</v>
      </c>
      <c r="J70" s="5">
        <v>1560.0</v>
      </c>
      <c r="K70" s="5">
        <v>1070.0</v>
      </c>
      <c r="L70" s="6">
        <v>5260.0</v>
      </c>
      <c r="M70" s="5">
        <v>6.64</v>
      </c>
      <c r="N70" s="5">
        <v>0.0</v>
      </c>
      <c r="O70" s="5">
        <v>0.0</v>
      </c>
      <c r="P70" s="5">
        <v>0.0</v>
      </c>
      <c r="Q70" s="5">
        <v>0.0</v>
      </c>
      <c r="R70" s="5" t="s">
        <v>20</v>
      </c>
    </row>
    <row r="71" ht="15.75" customHeight="1">
      <c r="A71" s="3">
        <v>70.0</v>
      </c>
      <c r="B71" s="4" t="s">
        <v>123</v>
      </c>
      <c r="C71" s="5">
        <v>120.43</v>
      </c>
      <c r="D71" s="5">
        <v>0.0</v>
      </c>
      <c r="E71" s="5">
        <v>0.0</v>
      </c>
      <c r="F71" s="5">
        <v>149.48</v>
      </c>
      <c r="G71" s="5">
        <v>1.0</v>
      </c>
      <c r="H71" s="5">
        <v>0.0</v>
      </c>
      <c r="I71" s="5">
        <v>0.0</v>
      </c>
      <c r="J71" s="5">
        <v>1515.0</v>
      </c>
      <c r="K71" s="5">
        <v>985.0</v>
      </c>
      <c r="L71" s="5">
        <f>2*J71+2*K71</f>
        <v>5000</v>
      </c>
      <c r="M71" s="5">
        <v>6.73</v>
      </c>
      <c r="N71" s="5">
        <v>0.0</v>
      </c>
      <c r="O71" s="5">
        <v>0.0</v>
      </c>
      <c r="P71" s="5">
        <v>0.0</v>
      </c>
      <c r="Q71" s="5">
        <v>0.0</v>
      </c>
      <c r="R71" s="5" t="s">
        <v>20</v>
      </c>
    </row>
    <row r="72" ht="15.75" customHeight="1">
      <c r="A72" s="3">
        <v>71.0</v>
      </c>
      <c r="B72" s="5" t="s">
        <v>124</v>
      </c>
      <c r="C72" s="5">
        <v>120.43</v>
      </c>
      <c r="D72" s="5">
        <v>0.0</v>
      </c>
      <c r="E72" s="5">
        <v>0.0</v>
      </c>
      <c r="F72" s="5">
        <v>149.48</v>
      </c>
      <c r="G72" s="5">
        <v>1.0</v>
      </c>
      <c r="H72" s="5">
        <v>0.0</v>
      </c>
      <c r="I72" s="5">
        <v>0.0</v>
      </c>
      <c r="J72" s="5">
        <v>1515.0</v>
      </c>
      <c r="K72" s="5">
        <v>985.0</v>
      </c>
      <c r="L72" s="6">
        <v>5000.0</v>
      </c>
      <c r="M72" s="5">
        <v>5.34</v>
      </c>
      <c r="N72" s="5">
        <v>0.0</v>
      </c>
      <c r="O72" s="5">
        <v>0.0</v>
      </c>
      <c r="P72" s="5">
        <v>0.0</v>
      </c>
      <c r="Q72" s="5">
        <v>0.0</v>
      </c>
      <c r="R72" s="5" t="s">
        <v>20</v>
      </c>
    </row>
    <row r="73" ht="15.75" customHeight="1">
      <c r="A73" s="3">
        <v>72.0</v>
      </c>
      <c r="B73" s="5" t="s">
        <v>125</v>
      </c>
      <c r="C73" s="5">
        <v>120.53</v>
      </c>
      <c r="D73" s="5">
        <v>0.0</v>
      </c>
      <c r="E73" s="5">
        <v>0.0</v>
      </c>
      <c r="F73" s="5">
        <v>85.41</v>
      </c>
      <c r="G73" s="5">
        <v>2.0</v>
      </c>
      <c r="H73" s="5">
        <v>0.0</v>
      </c>
      <c r="I73" s="5">
        <v>0.0</v>
      </c>
      <c r="J73" s="5">
        <v>1068.0</v>
      </c>
      <c r="K73" s="5">
        <v>798.0</v>
      </c>
      <c r="L73" s="6">
        <v>3732.0</v>
      </c>
      <c r="M73" s="5">
        <v>8.66</v>
      </c>
      <c r="N73" s="5">
        <v>0.91</v>
      </c>
      <c r="O73" s="5">
        <v>0.0</v>
      </c>
      <c r="P73" s="5">
        <v>0.0</v>
      </c>
      <c r="Q73" s="5">
        <v>0.0</v>
      </c>
      <c r="R73" s="5" t="s">
        <v>20</v>
      </c>
    </row>
    <row r="74" ht="15.75" customHeight="1">
      <c r="A74" s="3">
        <v>73.0</v>
      </c>
      <c r="B74" s="5" t="s">
        <v>126</v>
      </c>
      <c r="C74" s="5">
        <v>120.55</v>
      </c>
      <c r="D74" s="5">
        <v>0.0</v>
      </c>
      <c r="E74" s="5">
        <v>0.0</v>
      </c>
      <c r="F74" s="5">
        <v>141.37</v>
      </c>
      <c r="G74" s="5">
        <v>1.0</v>
      </c>
      <c r="H74" s="5">
        <v>0.0</v>
      </c>
      <c r="I74" s="5">
        <v>0.0</v>
      </c>
      <c r="J74" s="5">
        <v>1905.0</v>
      </c>
      <c r="K74" s="5">
        <v>985.0</v>
      </c>
      <c r="L74" s="5">
        <v>5780.0</v>
      </c>
      <c r="M74" s="5">
        <v>5.34</v>
      </c>
      <c r="N74" s="5">
        <v>0.0</v>
      </c>
      <c r="O74" s="5">
        <v>0.0</v>
      </c>
      <c r="P74" s="5">
        <v>7.04</v>
      </c>
      <c r="Q74" s="5">
        <v>0.0</v>
      </c>
      <c r="R74" s="5" t="s">
        <v>29</v>
      </c>
    </row>
    <row r="75" ht="15.75" customHeight="1">
      <c r="A75" s="3">
        <v>74.0</v>
      </c>
      <c r="B75" s="4" t="s">
        <v>128</v>
      </c>
      <c r="C75" s="5">
        <v>120.55</v>
      </c>
      <c r="D75" s="5">
        <v>0.0</v>
      </c>
      <c r="E75" s="5">
        <v>0.0</v>
      </c>
      <c r="F75" s="5">
        <v>87.71750000000002</v>
      </c>
      <c r="G75" s="5">
        <v>1.0</v>
      </c>
      <c r="H75" s="5">
        <v>0.0</v>
      </c>
      <c r="I75" s="5">
        <v>0.0</v>
      </c>
      <c r="J75" s="5">
        <v>2050.0</v>
      </c>
      <c r="K75" s="5">
        <v>985.0</v>
      </c>
      <c r="L75" s="6">
        <v>6070.0</v>
      </c>
      <c r="M75" s="5">
        <v>5.34</v>
      </c>
      <c r="N75" s="5">
        <v>0.0</v>
      </c>
      <c r="O75" s="5">
        <v>0.0</v>
      </c>
      <c r="P75" s="5">
        <v>10.0</v>
      </c>
      <c r="Q75" s="5">
        <v>0.0</v>
      </c>
      <c r="R75" s="5" t="s">
        <v>29</v>
      </c>
    </row>
    <row r="76" ht="15.75" customHeight="1">
      <c r="A76" s="3">
        <v>75.0</v>
      </c>
      <c r="B76" s="5" t="s">
        <v>129</v>
      </c>
      <c r="C76" s="5">
        <v>121.39</v>
      </c>
      <c r="D76" s="5">
        <v>0.0</v>
      </c>
      <c r="E76" s="5">
        <v>0.0</v>
      </c>
      <c r="F76" s="5">
        <v>85.41</v>
      </c>
      <c r="G76" s="5">
        <v>2.0</v>
      </c>
      <c r="H76" s="5">
        <v>0.0</v>
      </c>
      <c r="I76" s="5">
        <v>0.0</v>
      </c>
      <c r="J76" s="5">
        <v>1068.0</v>
      </c>
      <c r="K76" s="5">
        <v>798.0</v>
      </c>
      <c r="L76" s="6">
        <v>3732.0</v>
      </c>
      <c r="M76" s="5">
        <v>8.74</v>
      </c>
      <c r="N76" s="5">
        <v>0.91</v>
      </c>
      <c r="O76" s="5">
        <v>0.0</v>
      </c>
      <c r="P76" s="5">
        <v>0.0</v>
      </c>
      <c r="Q76" s="5">
        <v>0.0</v>
      </c>
      <c r="R76" s="5" t="s">
        <v>20</v>
      </c>
    </row>
    <row r="77" ht="15.75" customHeight="1">
      <c r="A77" s="3">
        <v>76.0</v>
      </c>
      <c r="B77" s="4" t="s">
        <v>135</v>
      </c>
      <c r="C77" s="5">
        <v>120.26</v>
      </c>
      <c r="D77" s="5">
        <v>0.0</v>
      </c>
      <c r="E77" s="5">
        <v>0.0</v>
      </c>
      <c r="F77" s="5">
        <v>137.58999999999997</v>
      </c>
      <c r="G77" s="5">
        <v>1.0</v>
      </c>
      <c r="H77" s="5">
        <v>0.0</v>
      </c>
      <c r="I77" s="5">
        <v>0.0</v>
      </c>
      <c r="J77" s="5">
        <v>2154.0</v>
      </c>
      <c r="K77" s="5">
        <v>1064.0</v>
      </c>
      <c r="L77" s="6">
        <v>6436.0</v>
      </c>
      <c r="M77" s="5">
        <v>6.64</v>
      </c>
      <c r="N77" s="5">
        <v>0.0</v>
      </c>
      <c r="O77" s="5">
        <v>0.0</v>
      </c>
      <c r="P77" s="5">
        <v>6.0</v>
      </c>
      <c r="Q77" s="5">
        <v>4.71</v>
      </c>
      <c r="R77" s="5" t="s">
        <v>29</v>
      </c>
    </row>
    <row r="78" ht="15.75" customHeight="1">
      <c r="A78" s="3">
        <v>77.0</v>
      </c>
      <c r="B78" s="5" t="s">
        <v>131</v>
      </c>
      <c r="C78" s="5">
        <v>123.43</v>
      </c>
      <c r="D78" s="5">
        <v>0.0</v>
      </c>
      <c r="E78" s="5">
        <v>0.0</v>
      </c>
      <c r="F78" s="5">
        <v>78.4</v>
      </c>
      <c r="G78" s="5">
        <v>2.0</v>
      </c>
      <c r="H78" s="5">
        <v>0.0</v>
      </c>
      <c r="I78" s="5">
        <v>0.0</v>
      </c>
      <c r="J78" s="5">
        <v>1415.0</v>
      </c>
      <c r="K78" s="5">
        <v>815.0</v>
      </c>
      <c r="L78" s="5">
        <v>4460.0</v>
      </c>
      <c r="M78" s="5">
        <v>8.95</v>
      </c>
      <c r="N78" s="5">
        <v>1.25</v>
      </c>
      <c r="O78" s="5">
        <v>0.0</v>
      </c>
      <c r="P78" s="5">
        <v>5.47</v>
      </c>
      <c r="Q78" s="5">
        <v>0.0</v>
      </c>
      <c r="R78" s="5" t="s">
        <v>29</v>
      </c>
    </row>
    <row r="79" ht="15.75" customHeight="1">
      <c r="A79" s="3">
        <v>78.0</v>
      </c>
      <c r="B79" s="5" t="s">
        <v>132</v>
      </c>
      <c r="C79" s="5">
        <v>123.87</v>
      </c>
      <c r="D79" s="5">
        <v>0.0</v>
      </c>
      <c r="E79" s="5">
        <v>0.0</v>
      </c>
      <c r="F79" s="5">
        <v>101.89</v>
      </c>
      <c r="G79" s="5">
        <v>2.0</v>
      </c>
      <c r="H79" s="5">
        <v>0.0</v>
      </c>
      <c r="I79" s="5">
        <v>0.0</v>
      </c>
      <c r="J79" s="5">
        <v>1044.0</v>
      </c>
      <c r="K79" s="5">
        <v>850.0</v>
      </c>
      <c r="L79" s="5">
        <v>4036.0</v>
      </c>
      <c r="M79" s="5">
        <v>8.5</v>
      </c>
      <c r="N79" s="5">
        <v>0.0</v>
      </c>
      <c r="O79" s="5">
        <v>0.0</v>
      </c>
      <c r="P79" s="5">
        <v>0.0</v>
      </c>
      <c r="Q79" s="5">
        <v>0.0</v>
      </c>
      <c r="R79" s="5" t="s">
        <v>20</v>
      </c>
    </row>
    <row r="80" ht="15.75" customHeight="1">
      <c r="A80" s="3">
        <v>79.0</v>
      </c>
      <c r="B80" s="5" t="s">
        <v>134</v>
      </c>
      <c r="C80" s="5">
        <v>123.87</v>
      </c>
      <c r="D80" s="5">
        <v>0.0</v>
      </c>
      <c r="E80" s="5">
        <v>0.0</v>
      </c>
      <c r="F80" s="5">
        <v>102.12679999999999</v>
      </c>
      <c r="G80" s="5">
        <v>2.0</v>
      </c>
      <c r="H80" s="5">
        <v>0.0</v>
      </c>
      <c r="I80" s="5">
        <v>0.0</v>
      </c>
      <c r="J80" s="5">
        <v>1044.0</v>
      </c>
      <c r="K80" s="5">
        <v>974.0</v>
      </c>
      <c r="L80" s="6">
        <v>5012.0</v>
      </c>
      <c r="M80" s="5">
        <v>8.5</v>
      </c>
      <c r="N80" s="5">
        <v>0.0</v>
      </c>
      <c r="O80" s="5">
        <v>0.0</v>
      </c>
      <c r="P80" s="5">
        <v>0.0</v>
      </c>
      <c r="Q80" s="5">
        <v>0.0</v>
      </c>
      <c r="R80" s="5" t="s">
        <v>29</v>
      </c>
    </row>
    <row r="81" ht="15.75" customHeight="1">
      <c r="A81" s="3">
        <v>80.0</v>
      </c>
      <c r="B81" s="4" t="s">
        <v>222</v>
      </c>
      <c r="C81" s="5">
        <v>123.98</v>
      </c>
      <c r="D81" s="5">
        <v>0.0</v>
      </c>
      <c r="E81" s="5">
        <v>0.0</v>
      </c>
      <c r="F81" s="5">
        <v>79.67999999999998</v>
      </c>
      <c r="G81" s="5">
        <v>2.0</v>
      </c>
      <c r="H81" s="5">
        <v>0.0</v>
      </c>
      <c r="I81" s="5">
        <v>0.0</v>
      </c>
      <c r="J81" s="5">
        <v>1654.0</v>
      </c>
      <c r="K81" s="5">
        <v>784.0</v>
      </c>
      <c r="L81" s="6">
        <v>4876.0</v>
      </c>
      <c r="M81" s="5">
        <v>8.69</v>
      </c>
      <c r="N81" s="5">
        <v>0.0</v>
      </c>
      <c r="O81" s="5">
        <v>0.0</v>
      </c>
      <c r="P81" s="5">
        <v>2.84</v>
      </c>
      <c r="Q81" s="5">
        <v>0.0</v>
      </c>
      <c r="R81" s="5" t="s">
        <v>29</v>
      </c>
      <c r="S81" s="5" t="s">
        <v>220</v>
      </c>
    </row>
    <row r="82" ht="15.75" customHeight="1">
      <c r="A82" s="3">
        <v>81.0</v>
      </c>
      <c r="B82" s="5" t="s">
        <v>195</v>
      </c>
      <c r="C82" s="5">
        <v>163.98</v>
      </c>
      <c r="D82" s="5">
        <v>0.0</v>
      </c>
      <c r="E82" s="5">
        <v>0.0</v>
      </c>
      <c r="F82" s="5">
        <v>189.97000000000003</v>
      </c>
      <c r="G82" s="5">
        <v>1.0</v>
      </c>
      <c r="H82" s="5">
        <v>0.0</v>
      </c>
      <c r="I82" s="5">
        <v>0.0</v>
      </c>
      <c r="J82" s="5">
        <v>2264.0</v>
      </c>
      <c r="K82" s="5">
        <v>844.0</v>
      </c>
      <c r="L82" s="6">
        <v>7822.0</v>
      </c>
      <c r="M82" s="5">
        <v>7.02</v>
      </c>
      <c r="N82" s="5">
        <v>0.0</v>
      </c>
      <c r="O82" s="5">
        <v>0.0</v>
      </c>
      <c r="P82" s="5">
        <v>6.04</v>
      </c>
      <c r="Q82" s="5">
        <v>4.34</v>
      </c>
      <c r="R82" s="5" t="s">
        <v>29</v>
      </c>
      <c r="S82" s="5" t="s">
        <v>211</v>
      </c>
    </row>
    <row r="83" ht="15.75" customHeight="1">
      <c r="A83" s="3">
        <v>82.0</v>
      </c>
      <c r="B83" s="5" t="s">
        <v>150</v>
      </c>
      <c r="C83" s="5">
        <v>124.38</v>
      </c>
      <c r="D83" s="5">
        <v>0.0</v>
      </c>
      <c r="E83" s="5">
        <v>0.0</v>
      </c>
      <c r="F83" s="5">
        <v>88.80969999999999</v>
      </c>
      <c r="G83" s="5">
        <v>2.0</v>
      </c>
      <c r="H83" s="5">
        <v>0.0</v>
      </c>
      <c r="I83" s="5">
        <v>0.0</v>
      </c>
      <c r="J83" s="5">
        <v>1217.0</v>
      </c>
      <c r="K83" s="5">
        <v>790.0</v>
      </c>
      <c r="L83" s="6">
        <v>4084.0</v>
      </c>
      <c r="M83" s="5">
        <v>8.16</v>
      </c>
      <c r="N83" s="5">
        <v>0.0</v>
      </c>
      <c r="O83" s="5">
        <v>0.0</v>
      </c>
      <c r="P83" s="5">
        <v>5.87</v>
      </c>
      <c r="Q83" s="5">
        <v>0.0</v>
      </c>
      <c r="R83" s="5" t="s">
        <v>29</v>
      </c>
    </row>
    <row r="84" ht="15.75" customHeight="1">
      <c r="A84" s="3">
        <v>83.0</v>
      </c>
      <c r="B84" s="5" t="s">
        <v>137</v>
      </c>
      <c r="C84" s="6">
        <v>125.28</v>
      </c>
      <c r="D84" s="5">
        <v>0.0</v>
      </c>
      <c r="E84" s="5">
        <v>0.0</v>
      </c>
      <c r="F84" s="5">
        <v>118.66</v>
      </c>
      <c r="G84" s="5">
        <v>2.0</v>
      </c>
      <c r="H84" s="5">
        <v>0.0</v>
      </c>
      <c r="I84" s="5">
        <v>0.0</v>
      </c>
      <c r="J84" s="5">
        <v>1259.0</v>
      </c>
      <c r="K84" s="5">
        <v>939.0</v>
      </c>
      <c r="L84" s="6">
        <v>4396.0</v>
      </c>
      <c r="M84" s="5">
        <v>6.93</v>
      </c>
      <c r="N84" s="5">
        <v>0.0</v>
      </c>
      <c r="O84" s="5">
        <v>0.0</v>
      </c>
      <c r="P84" s="5">
        <v>0.0</v>
      </c>
      <c r="Q84" s="5">
        <v>0.0</v>
      </c>
      <c r="R84" s="5" t="s">
        <v>20</v>
      </c>
    </row>
    <row r="85" ht="15.75" customHeight="1">
      <c r="A85" s="3">
        <v>84.0</v>
      </c>
      <c r="B85" s="5" t="s">
        <v>223</v>
      </c>
      <c r="C85" s="5">
        <v>106.55</v>
      </c>
      <c r="D85" s="5">
        <v>0.0</v>
      </c>
      <c r="E85" s="5">
        <v>0.0</v>
      </c>
      <c r="F85" s="5">
        <v>64.6782</v>
      </c>
      <c r="G85" s="5">
        <v>2.0</v>
      </c>
      <c r="H85" s="5">
        <v>0.0</v>
      </c>
      <c r="I85" s="5">
        <v>0.0</v>
      </c>
      <c r="J85" s="5">
        <v>1328.0</v>
      </c>
      <c r="K85" s="5">
        <v>788.0</v>
      </c>
      <c r="L85" s="6">
        <v>4385.0</v>
      </c>
      <c r="M85" s="5">
        <v>7.45</v>
      </c>
      <c r="N85" s="5">
        <v>0.42</v>
      </c>
      <c r="O85" s="5">
        <v>0.0</v>
      </c>
      <c r="P85" s="5">
        <v>6.1</v>
      </c>
      <c r="Q85" s="5">
        <v>0.0</v>
      </c>
      <c r="R85" s="5" t="s">
        <v>29</v>
      </c>
    </row>
    <row r="86" ht="15.75" customHeight="1">
      <c r="A86" s="3">
        <v>85.0</v>
      </c>
      <c r="B86" s="5" t="s">
        <v>139</v>
      </c>
      <c r="C86" s="6">
        <v>125.85</v>
      </c>
      <c r="D86" s="5">
        <v>0.0</v>
      </c>
      <c r="E86" s="5">
        <v>0.0</v>
      </c>
      <c r="F86" s="5">
        <v>105.237</v>
      </c>
      <c r="G86" s="5">
        <v>2.0</v>
      </c>
      <c r="H86" s="5">
        <v>0.0</v>
      </c>
      <c r="I86" s="5">
        <v>0.0</v>
      </c>
      <c r="J86" s="5">
        <v>1149.0</v>
      </c>
      <c r="K86" s="5">
        <v>1100.0</v>
      </c>
      <c r="L86" s="6">
        <v>5256.0</v>
      </c>
      <c r="M86" s="5">
        <v>7.21</v>
      </c>
      <c r="N86" s="5">
        <v>0.0</v>
      </c>
      <c r="O86" s="5">
        <v>0.0</v>
      </c>
      <c r="P86" s="5">
        <v>7.77</v>
      </c>
      <c r="Q86" s="5">
        <v>0.0</v>
      </c>
      <c r="R86" s="5" t="s">
        <v>29</v>
      </c>
      <c r="S86" s="5" t="s">
        <v>224</v>
      </c>
    </row>
    <row r="87" ht="15.75" customHeight="1">
      <c r="A87" s="3">
        <v>86.0</v>
      </c>
      <c r="B87" s="5" t="s">
        <v>166</v>
      </c>
      <c r="C87" s="5">
        <v>126.31</v>
      </c>
      <c r="D87" s="5">
        <v>0.0</v>
      </c>
      <c r="E87" s="5">
        <v>0.0</v>
      </c>
      <c r="F87" s="5">
        <v>90.184</v>
      </c>
      <c r="G87" s="5">
        <v>2.0</v>
      </c>
      <c r="H87" s="5">
        <v>0.0</v>
      </c>
      <c r="I87" s="5">
        <v>0.0</v>
      </c>
      <c r="J87" s="5">
        <v>1153.0</v>
      </c>
      <c r="K87" s="5">
        <v>844.0</v>
      </c>
      <c r="L87" s="6">
        <v>4776.0</v>
      </c>
      <c r="M87" s="5">
        <v>8.27</v>
      </c>
      <c r="N87" s="5">
        <v>0.0</v>
      </c>
      <c r="O87" s="5">
        <v>0.0</v>
      </c>
      <c r="P87" s="5">
        <v>7.45</v>
      </c>
      <c r="Q87" s="5">
        <v>0.0</v>
      </c>
      <c r="R87" s="5" t="s">
        <v>29</v>
      </c>
    </row>
    <row r="88" ht="15.75" customHeight="1">
      <c r="A88" s="3">
        <v>87.0</v>
      </c>
      <c r="B88" s="5" t="s">
        <v>161</v>
      </c>
      <c r="C88" s="5">
        <f>127.4</f>
        <v>127.4</v>
      </c>
      <c r="D88" s="5">
        <v>0.0</v>
      </c>
      <c r="E88" s="5">
        <v>0.0</v>
      </c>
      <c r="F88" s="5">
        <v>100.19</v>
      </c>
      <c r="G88" s="5">
        <v>2.0</v>
      </c>
      <c r="H88" s="5">
        <v>0.0</v>
      </c>
      <c r="I88" s="5">
        <v>0.0</v>
      </c>
      <c r="J88" s="5">
        <v>1094.0</v>
      </c>
      <c r="K88" s="5">
        <v>914.0</v>
      </c>
      <c r="L88" s="6">
        <v>4016.0</v>
      </c>
      <c r="M88" s="5">
        <v>8.68</v>
      </c>
      <c r="N88" s="5">
        <v>1.09</v>
      </c>
      <c r="O88" s="5">
        <v>0.0</v>
      </c>
      <c r="P88" s="5">
        <v>5.23</v>
      </c>
      <c r="Q88" s="5">
        <v>0.0</v>
      </c>
      <c r="R88" s="5" t="s">
        <v>20</v>
      </c>
    </row>
    <row r="89" ht="15.75" customHeight="1">
      <c r="A89" s="3">
        <v>88.0</v>
      </c>
      <c r="B89" s="5" t="s">
        <v>143</v>
      </c>
      <c r="C89" s="6">
        <v>127.65</v>
      </c>
      <c r="D89" s="5">
        <v>0.0</v>
      </c>
      <c r="E89" s="5">
        <v>0.0</v>
      </c>
      <c r="F89" s="5">
        <v>114.76</v>
      </c>
      <c r="G89" s="5">
        <v>2.0</v>
      </c>
      <c r="H89" s="5">
        <v>0.0</v>
      </c>
      <c r="I89" s="5">
        <v>0.0</v>
      </c>
      <c r="J89" s="5">
        <v>1119.0</v>
      </c>
      <c r="K89" s="5">
        <v>1029.0</v>
      </c>
      <c r="L89" s="6">
        <v>4536.0</v>
      </c>
      <c r="M89" s="5">
        <v>7.21</v>
      </c>
      <c r="N89" s="5">
        <v>0.0</v>
      </c>
      <c r="O89" s="5">
        <v>0.0</v>
      </c>
      <c r="P89" s="5">
        <v>0.0</v>
      </c>
      <c r="Q89" s="5">
        <v>0.0</v>
      </c>
      <c r="R89" s="5" t="s">
        <v>20</v>
      </c>
    </row>
    <row r="90" ht="15.75" customHeight="1">
      <c r="A90" s="3">
        <v>89.0</v>
      </c>
      <c r="B90" s="4" t="s">
        <v>144</v>
      </c>
      <c r="C90" s="5">
        <v>127.9</v>
      </c>
      <c r="D90" s="5">
        <v>0.0</v>
      </c>
      <c r="E90" s="5">
        <v>0.0</v>
      </c>
      <c r="F90" s="5">
        <v>159.08</v>
      </c>
      <c r="G90" s="5">
        <v>1.0</v>
      </c>
      <c r="H90" s="5">
        <v>0.0</v>
      </c>
      <c r="I90" s="5">
        <v>0.0</v>
      </c>
      <c r="J90" s="5">
        <v>1614.0</v>
      </c>
      <c r="K90" s="5">
        <v>984.0</v>
      </c>
      <c r="L90" s="6">
        <v>5196.0</v>
      </c>
      <c r="M90" s="5">
        <v>6.75</v>
      </c>
      <c r="N90" s="5">
        <v>0.0</v>
      </c>
      <c r="O90" s="5">
        <v>0.0</v>
      </c>
      <c r="P90" s="5">
        <v>0.0</v>
      </c>
      <c r="Q90" s="5">
        <v>0.0</v>
      </c>
      <c r="R90" s="5" t="s">
        <v>20</v>
      </c>
    </row>
    <row r="91" ht="15.75" customHeight="1">
      <c r="A91" s="3">
        <v>90.0</v>
      </c>
      <c r="B91" s="5" t="s">
        <v>146</v>
      </c>
      <c r="C91" s="5">
        <v>129.05</v>
      </c>
      <c r="D91" s="5">
        <v>0.0</v>
      </c>
      <c r="E91" s="5">
        <v>0.0</v>
      </c>
      <c r="F91" s="5">
        <v>98.744</v>
      </c>
      <c r="G91" s="5">
        <v>2.0</v>
      </c>
      <c r="H91" s="5">
        <v>0.0</v>
      </c>
      <c r="I91" s="5">
        <v>0.0</v>
      </c>
      <c r="J91" s="5">
        <v>1394.0</v>
      </c>
      <c r="K91" s="5">
        <v>784.0</v>
      </c>
      <c r="L91" s="6">
        <v>4836.0</v>
      </c>
      <c r="M91" s="5">
        <v>8.18</v>
      </c>
      <c r="N91" s="5">
        <v>1.09</v>
      </c>
      <c r="O91" s="5">
        <v>0.0</v>
      </c>
      <c r="P91" s="5">
        <v>0.0</v>
      </c>
      <c r="Q91" s="5">
        <v>0.0</v>
      </c>
      <c r="R91" s="5" t="s">
        <v>29</v>
      </c>
    </row>
    <row r="92" ht="15.75" customHeight="1">
      <c r="A92" s="3">
        <v>91.0</v>
      </c>
      <c r="B92" s="5" t="s">
        <v>147</v>
      </c>
      <c r="C92" s="5">
        <v>129.08</v>
      </c>
      <c r="D92" s="5">
        <v>0.0</v>
      </c>
      <c r="E92" s="5">
        <v>0.0</v>
      </c>
      <c r="F92" s="5">
        <v>91.66399999999999</v>
      </c>
      <c r="G92" s="5">
        <v>2.0</v>
      </c>
      <c r="H92" s="5">
        <v>0.0</v>
      </c>
      <c r="I92" s="5">
        <v>0.0</v>
      </c>
      <c r="J92" s="5">
        <v>1115.0</v>
      </c>
      <c r="K92" s="5">
        <v>840.0</v>
      </c>
      <c r="L92" s="6">
        <v>4724.0</v>
      </c>
      <c r="M92" s="5">
        <v>8.66</v>
      </c>
      <c r="N92" s="5">
        <v>0.7</v>
      </c>
      <c r="O92" s="5">
        <v>0.0</v>
      </c>
      <c r="P92" s="5">
        <v>0.0</v>
      </c>
      <c r="Q92" s="5">
        <v>0.0</v>
      </c>
      <c r="R92" s="5" t="s">
        <v>29</v>
      </c>
    </row>
    <row r="93" ht="15.75" customHeight="1">
      <c r="A93" s="3">
        <v>92.0</v>
      </c>
      <c r="B93" s="5" t="s">
        <v>148</v>
      </c>
      <c r="C93" s="5">
        <v>129.08</v>
      </c>
      <c r="D93" s="5">
        <v>0.0</v>
      </c>
      <c r="E93" s="5">
        <v>0.0</v>
      </c>
      <c r="F93" s="5">
        <v>92.7419</v>
      </c>
      <c r="G93" s="5">
        <v>2.0</v>
      </c>
      <c r="H93" s="5">
        <v>0.0</v>
      </c>
      <c r="I93" s="5">
        <v>0.0</v>
      </c>
      <c r="J93" s="5">
        <v>1114.0</v>
      </c>
      <c r="K93" s="5">
        <v>874.0</v>
      </c>
      <c r="L93" s="6">
        <v>5356.0</v>
      </c>
      <c r="M93" s="5">
        <v>8.66</v>
      </c>
      <c r="N93" s="5">
        <v>0.85</v>
      </c>
      <c r="O93" s="5">
        <v>0.0</v>
      </c>
      <c r="P93" s="5">
        <v>0.0</v>
      </c>
      <c r="Q93" s="5">
        <v>0.0</v>
      </c>
      <c r="R93" s="5" t="s">
        <v>29</v>
      </c>
      <c r="S93" s="5" t="s">
        <v>211</v>
      </c>
    </row>
    <row r="94" ht="15.75" customHeight="1">
      <c r="A94" s="3">
        <v>93.0</v>
      </c>
      <c r="B94" s="5" t="s">
        <v>225</v>
      </c>
      <c r="C94" s="5">
        <v>129.74</v>
      </c>
      <c r="D94" s="5">
        <v>0.0</v>
      </c>
      <c r="E94" s="5">
        <v>0.0</v>
      </c>
      <c r="F94" s="5">
        <v>67.832</v>
      </c>
      <c r="G94" s="5">
        <v>2.0</v>
      </c>
      <c r="H94" s="5">
        <v>0.0</v>
      </c>
      <c r="I94" s="5">
        <v>0.0</v>
      </c>
      <c r="J94" s="5">
        <v>1318.0</v>
      </c>
      <c r="K94" s="5">
        <v>715.0</v>
      </c>
      <c r="L94" s="6">
        <v>4700.0</v>
      </c>
      <c r="M94" s="5">
        <v>8.44</v>
      </c>
      <c r="N94" s="5">
        <v>0.0</v>
      </c>
      <c r="O94" s="5">
        <v>0.0</v>
      </c>
      <c r="P94" s="5">
        <v>5.97</v>
      </c>
      <c r="Q94" s="5">
        <v>0.0</v>
      </c>
      <c r="R94" s="5" t="s">
        <v>29</v>
      </c>
    </row>
    <row r="95" ht="15.75" customHeight="1">
      <c r="A95" s="3">
        <v>94.0</v>
      </c>
      <c r="B95" s="4" t="s">
        <v>226</v>
      </c>
      <c r="C95" s="5">
        <v>130.88</v>
      </c>
      <c r="D95" s="5">
        <v>0.0</v>
      </c>
      <c r="E95" s="5">
        <v>0.0</v>
      </c>
      <c r="F95" s="5">
        <v>137.78</v>
      </c>
      <c r="G95" s="5">
        <v>2.0</v>
      </c>
      <c r="H95" s="5">
        <v>0.0</v>
      </c>
      <c r="I95" s="5">
        <v>0.0</v>
      </c>
      <c r="J95" s="5">
        <v>1414.0</v>
      </c>
      <c r="K95" s="5">
        <v>1044.0</v>
      </c>
      <c r="L95" s="6">
        <v>4916.0</v>
      </c>
      <c r="M95" s="5">
        <v>6.94</v>
      </c>
      <c r="N95" s="5">
        <v>0.0</v>
      </c>
      <c r="O95" s="5">
        <v>26.75</v>
      </c>
      <c r="P95" s="5">
        <v>0.0</v>
      </c>
      <c r="Q95" s="5">
        <v>0.0</v>
      </c>
      <c r="R95" s="5" t="s">
        <v>20</v>
      </c>
    </row>
    <row r="96" ht="15.75" customHeight="1">
      <c r="A96" s="3">
        <v>95.0</v>
      </c>
      <c r="B96" s="5" t="s">
        <v>169</v>
      </c>
      <c r="C96" s="5">
        <v>131.27</v>
      </c>
      <c r="D96" s="5">
        <v>0.0</v>
      </c>
      <c r="E96" s="5">
        <v>0.0</v>
      </c>
      <c r="F96" s="5">
        <v>90.46799999999999</v>
      </c>
      <c r="G96" s="5">
        <v>2.0</v>
      </c>
      <c r="H96" s="5">
        <v>0.0</v>
      </c>
      <c r="I96" s="5">
        <v>0.0</v>
      </c>
      <c r="J96" s="5">
        <v>1252.0</v>
      </c>
      <c r="K96" s="5">
        <v>790.0</v>
      </c>
      <c r="L96" s="6">
        <v>5084.0</v>
      </c>
      <c r="M96" s="5">
        <v>8.33</v>
      </c>
      <c r="N96" s="5">
        <v>0.0</v>
      </c>
      <c r="O96" s="5">
        <v>0.0</v>
      </c>
      <c r="P96" s="5">
        <v>4.49</v>
      </c>
      <c r="Q96" s="5">
        <v>0.0</v>
      </c>
      <c r="R96" s="5" t="s">
        <v>29</v>
      </c>
    </row>
    <row r="97" ht="15.75" customHeight="1">
      <c r="A97" s="3">
        <v>96.0</v>
      </c>
      <c r="B97" s="5" t="s">
        <v>152</v>
      </c>
      <c r="C97" s="5">
        <v>131.45</v>
      </c>
      <c r="D97" s="5">
        <v>0.0</v>
      </c>
      <c r="E97" s="5">
        <v>0.0</v>
      </c>
      <c r="F97" s="5">
        <v>103.41300000000001</v>
      </c>
      <c r="G97" s="5">
        <v>2.0</v>
      </c>
      <c r="H97" s="5">
        <v>0.0</v>
      </c>
      <c r="I97" s="5">
        <v>0.0</v>
      </c>
      <c r="J97" s="5">
        <v>1089.0</v>
      </c>
      <c r="K97" s="5">
        <v>900.0</v>
      </c>
      <c r="L97" s="6">
        <v>4898.0</v>
      </c>
      <c r="M97" s="5">
        <v>8.34</v>
      </c>
      <c r="N97" s="5">
        <v>0.12</v>
      </c>
      <c r="O97" s="5">
        <v>0.0</v>
      </c>
      <c r="P97" s="5">
        <v>0.0</v>
      </c>
      <c r="Q97" s="5">
        <v>0.0</v>
      </c>
      <c r="R97" s="5" t="s">
        <v>29</v>
      </c>
    </row>
    <row r="98" ht="15.75" customHeight="1">
      <c r="A98" s="3">
        <v>97.0</v>
      </c>
      <c r="B98" s="5" t="s">
        <v>157</v>
      </c>
      <c r="C98" s="5">
        <v>132.2</v>
      </c>
      <c r="D98" s="5">
        <v>0.0</v>
      </c>
      <c r="E98" s="5">
        <v>0.0</v>
      </c>
      <c r="F98" s="5">
        <v>108.92</v>
      </c>
      <c r="G98" s="5">
        <v>2.0</v>
      </c>
      <c r="H98" s="5">
        <v>0.0</v>
      </c>
      <c r="I98" s="5">
        <f>H98/F98</f>
        <v>0</v>
      </c>
      <c r="J98" s="5">
        <v>1204.0</v>
      </c>
      <c r="K98" s="5">
        <v>994.0</v>
      </c>
      <c r="L98" s="6">
        <v>4396.0</v>
      </c>
      <c r="M98" s="5">
        <v>7.35</v>
      </c>
      <c r="N98" s="5">
        <v>0.0</v>
      </c>
      <c r="O98" s="5">
        <v>0.0</v>
      </c>
      <c r="P98" s="5">
        <v>0.0</v>
      </c>
      <c r="Q98" s="5">
        <v>0.0</v>
      </c>
      <c r="R98" s="5" t="s">
        <v>20</v>
      </c>
    </row>
    <row r="99" ht="15.75" customHeight="1">
      <c r="A99" s="3">
        <v>98.0</v>
      </c>
      <c r="B99" s="5" t="s">
        <v>160</v>
      </c>
      <c r="C99" s="5">
        <v>132.61</v>
      </c>
      <c r="D99" s="5">
        <v>0.0</v>
      </c>
      <c r="E99" s="5">
        <v>0.0</v>
      </c>
      <c r="F99" s="5">
        <v>109.54</v>
      </c>
      <c r="G99" s="5">
        <v>2.0</v>
      </c>
      <c r="H99" s="5">
        <v>0.0</v>
      </c>
      <c r="I99" s="5">
        <v>0.0</v>
      </c>
      <c r="J99" s="5">
        <v>1074.0</v>
      </c>
      <c r="K99" s="5">
        <v>1034.0</v>
      </c>
      <c r="L99" s="6">
        <v>4216.0</v>
      </c>
      <c r="M99" s="5">
        <v>7.76</v>
      </c>
      <c r="N99" s="5">
        <v>0.0</v>
      </c>
      <c r="O99" s="5">
        <v>0.0</v>
      </c>
      <c r="P99" s="5">
        <v>0.0</v>
      </c>
      <c r="Q99" s="5">
        <v>0.0</v>
      </c>
      <c r="R99" s="5" t="s">
        <v>20</v>
      </c>
    </row>
    <row r="100" ht="15.75" customHeight="1">
      <c r="A100" s="3">
        <v>99.0</v>
      </c>
      <c r="B100" s="5" t="s">
        <v>162</v>
      </c>
      <c r="C100" s="5">
        <v>133.0</v>
      </c>
      <c r="D100" s="5">
        <v>0.0</v>
      </c>
      <c r="E100" s="5">
        <v>0.0</v>
      </c>
      <c r="F100" s="5">
        <v>104.492</v>
      </c>
      <c r="G100" s="5">
        <v>2.0</v>
      </c>
      <c r="H100" s="5">
        <v>0.0</v>
      </c>
      <c r="I100" s="5">
        <v>0.0</v>
      </c>
      <c r="J100" s="5">
        <v>1164.0</v>
      </c>
      <c r="K100" s="5">
        <v>894.0</v>
      </c>
      <c r="L100" s="6">
        <v>4856.0</v>
      </c>
      <c r="M100" s="5">
        <v>8.55</v>
      </c>
      <c r="N100" s="5">
        <v>0.91</v>
      </c>
      <c r="O100" s="5">
        <v>0.0</v>
      </c>
      <c r="P100" s="5">
        <v>0.0</v>
      </c>
      <c r="Q100" s="5">
        <v>0.0</v>
      </c>
      <c r="R100" s="5" t="s">
        <v>29</v>
      </c>
    </row>
    <row r="101" ht="15.75" customHeight="1">
      <c r="A101" s="3">
        <v>100.0</v>
      </c>
      <c r="B101" s="5" t="s">
        <v>167</v>
      </c>
      <c r="C101" s="5">
        <v>134.17</v>
      </c>
      <c r="D101" s="5">
        <v>0.0</v>
      </c>
      <c r="E101" s="5">
        <v>0.0</v>
      </c>
      <c r="F101" s="5">
        <v>100.84</v>
      </c>
      <c r="G101" s="5">
        <v>2.0</v>
      </c>
      <c r="H101" s="5">
        <v>0.0</v>
      </c>
      <c r="I101" s="5">
        <v>0.0</v>
      </c>
      <c r="J101" s="5">
        <v>1265.0</v>
      </c>
      <c r="K101" s="5">
        <v>905.0</v>
      </c>
      <c r="L101" s="6">
        <v>4340.0</v>
      </c>
      <c r="M101" s="5">
        <v>8.42</v>
      </c>
      <c r="N101" s="5">
        <v>0.0</v>
      </c>
      <c r="O101" s="5">
        <v>0.0</v>
      </c>
      <c r="P101" s="5">
        <v>0.0</v>
      </c>
      <c r="Q101" s="5">
        <v>0.0</v>
      </c>
      <c r="R101" s="5" t="s">
        <v>20</v>
      </c>
    </row>
    <row r="102" ht="15.75" customHeight="1">
      <c r="A102" s="3">
        <v>101.0</v>
      </c>
      <c r="B102" s="5" t="s">
        <v>172</v>
      </c>
      <c r="C102" s="5">
        <v>134.81</v>
      </c>
      <c r="D102" s="5">
        <v>0.0</v>
      </c>
      <c r="E102" s="5">
        <v>0.0</v>
      </c>
      <c r="F102" s="5">
        <v>89.13</v>
      </c>
      <c r="G102" s="5">
        <v>2.0</v>
      </c>
      <c r="H102" s="5">
        <v>0.0</v>
      </c>
      <c r="I102" s="5">
        <v>0.0</v>
      </c>
      <c r="J102" s="5">
        <v>1474.0</v>
      </c>
      <c r="K102" s="5">
        <v>850.0</v>
      </c>
      <c r="L102" s="6">
        <v>4736.0</v>
      </c>
      <c r="M102" s="5">
        <v>8.66</v>
      </c>
      <c r="N102" s="5">
        <v>0.0</v>
      </c>
      <c r="O102" s="5">
        <v>0.0</v>
      </c>
      <c r="P102" s="5">
        <v>0.0</v>
      </c>
      <c r="Q102" s="5">
        <v>0.0</v>
      </c>
      <c r="R102" s="5" t="s">
        <v>29</v>
      </c>
      <c r="S102" s="5" t="s">
        <v>211</v>
      </c>
    </row>
    <row r="103" ht="15.75" customHeight="1">
      <c r="A103" s="3">
        <v>102.0</v>
      </c>
      <c r="B103" s="5" t="s">
        <v>227</v>
      </c>
      <c r="C103" s="5">
        <v>136.5</v>
      </c>
      <c r="D103" s="5">
        <v>0.0</v>
      </c>
      <c r="E103" s="5">
        <v>0.0</v>
      </c>
      <c r="F103" s="5">
        <v>78.07999999999998</v>
      </c>
      <c r="G103" s="5">
        <v>2.0</v>
      </c>
      <c r="H103" s="5">
        <v>0.0</v>
      </c>
      <c r="I103" s="5">
        <v>0.0</v>
      </c>
      <c r="J103" s="5">
        <v>1264.0</v>
      </c>
      <c r="K103" s="5">
        <v>650.0</v>
      </c>
      <c r="L103" s="6">
        <v>4616.0</v>
      </c>
      <c r="M103" s="5">
        <v>8.52</v>
      </c>
      <c r="N103" s="5">
        <v>0.0</v>
      </c>
      <c r="O103" s="5">
        <v>0.0</v>
      </c>
      <c r="P103" s="5">
        <v>5.12</v>
      </c>
      <c r="Q103" s="5">
        <v>0.0</v>
      </c>
      <c r="R103" s="5" t="s">
        <v>29</v>
      </c>
    </row>
    <row r="104" ht="15.75" customHeight="1">
      <c r="A104" s="3">
        <v>103.0</v>
      </c>
      <c r="B104" s="5" t="s">
        <v>228</v>
      </c>
      <c r="C104" s="5">
        <v>137.52</v>
      </c>
      <c r="D104" s="5">
        <v>0.0</v>
      </c>
      <c r="E104" s="5">
        <v>0.0</v>
      </c>
      <c r="F104" s="5">
        <v>105.06</v>
      </c>
      <c r="G104" s="5">
        <v>2.0</v>
      </c>
      <c r="H104" s="5">
        <v>0.0</v>
      </c>
      <c r="I104" s="5">
        <v>0.0</v>
      </c>
      <c r="J104" s="5">
        <v>1024.0</v>
      </c>
      <c r="K104" s="5">
        <v>1024.0</v>
      </c>
      <c r="L104" s="6">
        <v>4096.0</v>
      </c>
      <c r="M104" s="5">
        <v>9.57</v>
      </c>
      <c r="N104" s="5">
        <v>0.0</v>
      </c>
      <c r="O104" s="5">
        <v>0.0</v>
      </c>
      <c r="P104" s="5">
        <v>0.0</v>
      </c>
      <c r="Q104" s="5">
        <v>0.0</v>
      </c>
      <c r="R104" s="5" t="s">
        <v>20</v>
      </c>
    </row>
    <row r="105" ht="15.75" customHeight="1">
      <c r="A105" s="3">
        <v>104.0</v>
      </c>
      <c r="B105" s="5" t="s">
        <v>173</v>
      </c>
      <c r="C105" s="5">
        <v>138.43</v>
      </c>
      <c r="D105" s="5">
        <v>0.0</v>
      </c>
      <c r="E105" s="5">
        <v>0.0</v>
      </c>
      <c r="F105" s="5">
        <v>100.934</v>
      </c>
      <c r="G105" s="5">
        <v>2.0</v>
      </c>
      <c r="H105" s="5">
        <v>0.0</v>
      </c>
      <c r="I105" s="5">
        <v>0.0</v>
      </c>
      <c r="J105" s="5">
        <v>1404.0</v>
      </c>
      <c r="K105" s="5">
        <v>794.0</v>
      </c>
      <c r="L105" s="6">
        <v>5176.0</v>
      </c>
      <c r="M105" s="5">
        <v>8.01</v>
      </c>
      <c r="N105" s="5">
        <v>0.0</v>
      </c>
      <c r="O105" s="5">
        <v>0.0</v>
      </c>
      <c r="P105" s="5">
        <v>0.0</v>
      </c>
      <c r="Q105" s="5">
        <v>0.0</v>
      </c>
      <c r="R105" s="5" t="s">
        <v>29</v>
      </c>
    </row>
    <row r="106" ht="15.75" customHeight="1">
      <c r="A106" s="3">
        <v>105.0</v>
      </c>
      <c r="B106" s="5" t="s">
        <v>175</v>
      </c>
      <c r="C106" s="5">
        <v>138.96</v>
      </c>
      <c r="D106" s="5">
        <v>0.0</v>
      </c>
      <c r="E106" s="5">
        <v>0.0</v>
      </c>
      <c r="F106" s="5">
        <v>85.512</v>
      </c>
      <c r="G106" s="5">
        <v>2.0</v>
      </c>
      <c r="H106" s="5">
        <v>0.0</v>
      </c>
      <c r="I106" s="5">
        <v>0.0</v>
      </c>
      <c r="J106" s="5">
        <v>1544.0</v>
      </c>
      <c r="K106" s="5">
        <v>844.0</v>
      </c>
      <c r="L106" s="5">
        <v>4776.0</v>
      </c>
      <c r="M106" s="5">
        <v>8.44</v>
      </c>
      <c r="N106" s="5">
        <v>2.21</v>
      </c>
      <c r="O106" s="5">
        <v>0.0</v>
      </c>
      <c r="P106" s="5">
        <v>6.18</v>
      </c>
      <c r="Q106" s="5">
        <v>0.0</v>
      </c>
      <c r="R106" s="5" t="s">
        <v>29</v>
      </c>
    </row>
    <row r="107" ht="15.75" customHeight="1">
      <c r="A107" s="3">
        <v>106.0</v>
      </c>
      <c r="B107" s="4" t="s">
        <v>178</v>
      </c>
      <c r="C107" s="5">
        <v>140.2</v>
      </c>
      <c r="D107" s="5">
        <v>0.0</v>
      </c>
      <c r="E107" s="5">
        <v>0.0</v>
      </c>
      <c r="F107" s="5">
        <v>118.5376</v>
      </c>
      <c r="G107" s="5">
        <v>2.0</v>
      </c>
      <c r="H107" s="5">
        <v>0.0</v>
      </c>
      <c r="I107" s="5">
        <v>0.0</v>
      </c>
      <c r="J107" s="5">
        <v>1930.0</v>
      </c>
      <c r="K107" s="5">
        <v>960.0</v>
      </c>
      <c r="L107" s="6">
        <v>5780.0</v>
      </c>
      <c r="M107" s="5">
        <v>7.47</v>
      </c>
      <c r="N107" s="5">
        <v>0.0</v>
      </c>
      <c r="O107" s="5">
        <v>0.0</v>
      </c>
      <c r="P107" s="5">
        <v>0.0</v>
      </c>
      <c r="Q107" s="5">
        <v>0.0</v>
      </c>
      <c r="R107" s="5" t="s">
        <v>29</v>
      </c>
      <c r="S107" s="5" t="s">
        <v>229</v>
      </c>
    </row>
    <row r="108" ht="15.75" customHeight="1">
      <c r="A108" s="3">
        <v>107.0</v>
      </c>
      <c r="B108" s="5" t="s">
        <v>230</v>
      </c>
      <c r="C108" s="5">
        <v>141.26</v>
      </c>
      <c r="D108" s="5">
        <v>0.0</v>
      </c>
      <c r="E108" s="5">
        <v>0.0</v>
      </c>
      <c r="F108" s="5">
        <v>93.00399999999999</v>
      </c>
      <c r="G108" s="5">
        <v>2.0</v>
      </c>
      <c r="H108" s="5">
        <v>0.0</v>
      </c>
      <c r="I108" s="5">
        <v>0.0</v>
      </c>
      <c r="J108" s="5">
        <v>1004.0</v>
      </c>
      <c r="K108" s="5">
        <v>916.0</v>
      </c>
      <c r="L108" s="6">
        <v>3840.0</v>
      </c>
      <c r="M108" s="5">
        <v>7.67</v>
      </c>
      <c r="N108" s="5">
        <v>0.0</v>
      </c>
      <c r="O108" s="5">
        <v>0.0</v>
      </c>
      <c r="P108" s="5">
        <v>0.0</v>
      </c>
      <c r="Q108" s="5">
        <v>0.0</v>
      </c>
      <c r="R108" s="5" t="s">
        <v>29</v>
      </c>
    </row>
    <row r="109" ht="15.75" customHeight="1">
      <c r="A109" s="3">
        <v>108.0</v>
      </c>
      <c r="B109" s="5" t="s">
        <v>231</v>
      </c>
      <c r="C109" s="5">
        <v>142.28</v>
      </c>
      <c r="D109" s="5">
        <v>0.0</v>
      </c>
      <c r="E109" s="5">
        <v>0.0</v>
      </c>
      <c r="F109" s="5">
        <v>94.5264</v>
      </c>
      <c r="G109" s="5">
        <v>2.0</v>
      </c>
      <c r="H109" s="5">
        <v>0.0</v>
      </c>
      <c r="I109" s="5">
        <v>0.0</v>
      </c>
      <c r="J109" s="5">
        <v>1300.0</v>
      </c>
      <c r="K109" s="5">
        <v>1004.0</v>
      </c>
      <c r="L109" s="6">
        <v>4608.0</v>
      </c>
      <c r="M109" s="5">
        <v>9.07</v>
      </c>
      <c r="N109" s="5">
        <v>0.0</v>
      </c>
      <c r="O109" s="5">
        <v>0.0</v>
      </c>
      <c r="P109" s="5">
        <v>0.0</v>
      </c>
      <c r="Q109" s="5">
        <v>0.0</v>
      </c>
      <c r="R109" s="5" t="s">
        <v>29</v>
      </c>
    </row>
    <row r="110" ht="15.75" customHeight="1">
      <c r="A110" s="3">
        <v>109.0</v>
      </c>
      <c r="B110" s="5" t="s">
        <v>232</v>
      </c>
      <c r="C110" s="5">
        <v>144.37</v>
      </c>
      <c r="D110" s="5">
        <v>0.0</v>
      </c>
      <c r="E110" s="5">
        <v>0.0</v>
      </c>
      <c r="F110" s="5">
        <v>92.67999999999999</v>
      </c>
      <c r="G110" s="5">
        <v>2.0</v>
      </c>
      <c r="H110" s="5">
        <v>0.0</v>
      </c>
      <c r="I110" s="5">
        <v>0.0</v>
      </c>
      <c r="J110" s="5">
        <v>1250.0</v>
      </c>
      <c r="K110" s="5">
        <v>800.0</v>
      </c>
      <c r="L110" s="6">
        <v>5216.0</v>
      </c>
      <c r="M110" s="5">
        <v>9.01</v>
      </c>
      <c r="N110" s="5">
        <v>0.0</v>
      </c>
      <c r="O110" s="5">
        <v>0.0</v>
      </c>
      <c r="P110" s="5">
        <v>4.49</v>
      </c>
      <c r="Q110" s="5">
        <v>0.0</v>
      </c>
      <c r="R110" s="5" t="s">
        <v>29</v>
      </c>
    </row>
    <row r="111" ht="15.75" customHeight="1">
      <c r="A111" s="3">
        <v>110.0</v>
      </c>
      <c r="B111" s="5" t="s">
        <v>233</v>
      </c>
      <c r="C111" s="13">
        <v>105.14</v>
      </c>
      <c r="D111" s="5">
        <v>0.0</v>
      </c>
      <c r="E111" s="5">
        <v>0.0</v>
      </c>
      <c r="F111" s="13">
        <v>68.68</v>
      </c>
      <c r="G111" s="5">
        <v>2.0</v>
      </c>
      <c r="H111" s="5">
        <v>0.0</v>
      </c>
      <c r="I111" s="5">
        <v>0.0</v>
      </c>
      <c r="J111" s="5">
        <v>1585.0</v>
      </c>
      <c r="K111" s="5">
        <v>695.0</v>
      </c>
      <c r="L111" s="6">
        <v>4560.0</v>
      </c>
      <c r="M111" s="5">
        <v>8.39</v>
      </c>
      <c r="N111" s="5">
        <v>0.0</v>
      </c>
      <c r="O111" s="5">
        <v>0.0</v>
      </c>
      <c r="P111" s="5">
        <v>0.0</v>
      </c>
      <c r="Q111" s="5">
        <v>0.0</v>
      </c>
      <c r="R111" s="5" t="s">
        <v>29</v>
      </c>
    </row>
    <row r="112" ht="15.75" customHeight="1">
      <c r="A112" s="3">
        <v>111.0</v>
      </c>
      <c r="B112" s="5" t="s">
        <v>182</v>
      </c>
      <c r="C112" s="5">
        <v>142.84</v>
      </c>
      <c r="D112" s="5">
        <v>0.0</v>
      </c>
      <c r="E112" s="5">
        <v>0.0</v>
      </c>
      <c r="F112" s="5">
        <v>95.66399999999999</v>
      </c>
      <c r="G112" s="5">
        <v>2.0</v>
      </c>
      <c r="H112" s="5">
        <v>0.0</v>
      </c>
      <c r="I112" s="5">
        <v>0.0</v>
      </c>
      <c r="J112" s="5">
        <v>1160.0</v>
      </c>
      <c r="K112" s="5">
        <v>884.0</v>
      </c>
      <c r="L112" s="6">
        <v>4836.0</v>
      </c>
      <c r="M112" s="5">
        <v>7.93</v>
      </c>
      <c r="N112" s="5">
        <v>0.0</v>
      </c>
      <c r="O112" s="5">
        <v>0.0</v>
      </c>
      <c r="P112" s="5">
        <v>0.0</v>
      </c>
      <c r="Q112" s="5">
        <v>5.71</v>
      </c>
      <c r="R112" s="5" t="s">
        <v>29</v>
      </c>
    </row>
    <row r="113" ht="15.75" customHeight="1">
      <c r="A113" s="3">
        <v>112.0</v>
      </c>
      <c r="B113" s="5" t="s">
        <v>183</v>
      </c>
      <c r="C113" s="6">
        <v>144.07</v>
      </c>
      <c r="D113" s="5">
        <v>0.0</v>
      </c>
      <c r="E113" s="5">
        <v>0.0</v>
      </c>
      <c r="F113" s="5">
        <v>119.61200000000001</v>
      </c>
      <c r="G113" s="5">
        <v>2.0</v>
      </c>
      <c r="H113" s="5">
        <v>0.0</v>
      </c>
      <c r="I113" s="5">
        <v>0.0</v>
      </c>
      <c r="J113" s="5">
        <v>1728.0</v>
      </c>
      <c r="K113" s="5">
        <v>940.0</v>
      </c>
      <c r="L113" s="6">
        <v>5336.0</v>
      </c>
      <c r="M113" s="5">
        <v>6.95</v>
      </c>
      <c r="N113" s="5">
        <v>0.0</v>
      </c>
      <c r="O113" s="5">
        <v>0.0</v>
      </c>
      <c r="P113" s="5">
        <v>0.0</v>
      </c>
      <c r="Q113" s="5">
        <v>3.68</v>
      </c>
      <c r="R113" s="5" t="s">
        <v>29</v>
      </c>
    </row>
    <row r="114" ht="15.75" customHeight="1">
      <c r="A114" s="3">
        <v>113.0</v>
      </c>
      <c r="B114" s="5" t="s">
        <v>234</v>
      </c>
      <c r="C114" s="5">
        <v>148.53</v>
      </c>
      <c r="D114" s="5">
        <v>0.0</v>
      </c>
      <c r="E114" s="5">
        <v>0.0</v>
      </c>
      <c r="F114" s="5">
        <v>102.60000000000001</v>
      </c>
      <c r="G114" s="5">
        <v>2.0</v>
      </c>
      <c r="H114" s="5">
        <v>0.0</v>
      </c>
      <c r="I114" s="5">
        <v>0.0</v>
      </c>
      <c r="J114" s="5">
        <v>1208.0</v>
      </c>
      <c r="K114" s="5">
        <v>1128.0</v>
      </c>
      <c r="L114" s="6">
        <v>5072.0</v>
      </c>
      <c r="M114" s="5">
        <v>8.79</v>
      </c>
      <c r="N114" s="5">
        <v>0.73</v>
      </c>
      <c r="O114" s="5">
        <v>0.0</v>
      </c>
      <c r="P114" s="5">
        <v>0.0</v>
      </c>
      <c r="Q114" s="5">
        <v>0.0</v>
      </c>
      <c r="R114" s="5" t="s">
        <v>29</v>
      </c>
      <c r="S114" s="5" t="s">
        <v>211</v>
      </c>
    </row>
    <row r="115" ht="15.75" customHeight="1">
      <c r="A115" s="3">
        <v>114.0</v>
      </c>
      <c r="B115" s="5" t="s">
        <v>180</v>
      </c>
      <c r="C115" s="6">
        <v>148.98</v>
      </c>
      <c r="D115" s="5">
        <v>0.0</v>
      </c>
      <c r="E115" s="5">
        <v>0.0</v>
      </c>
      <c r="F115" s="5">
        <v>112.826</v>
      </c>
      <c r="G115" s="5">
        <v>2.0</v>
      </c>
      <c r="H115" s="5">
        <v>0.0</v>
      </c>
      <c r="I115" s="5">
        <v>0.0</v>
      </c>
      <c r="J115" s="5">
        <v>1504.0</v>
      </c>
      <c r="K115" s="5">
        <v>964.0</v>
      </c>
      <c r="L115" s="5">
        <v>5056.0</v>
      </c>
      <c r="M115" s="5">
        <v>7.47</v>
      </c>
      <c r="N115" s="5">
        <v>0.3</v>
      </c>
      <c r="O115" s="5">
        <v>0.0</v>
      </c>
      <c r="P115" s="5">
        <v>4.48</v>
      </c>
      <c r="Q115" s="5">
        <v>0.0</v>
      </c>
      <c r="R115" s="5" t="s">
        <v>29</v>
      </c>
      <c r="S115" s="5" t="s">
        <v>235</v>
      </c>
    </row>
    <row r="116" ht="15.75" customHeight="1">
      <c r="A116" s="3">
        <v>115.0</v>
      </c>
      <c r="B116" s="5" t="s">
        <v>236</v>
      </c>
      <c r="C116" s="5">
        <v>149.32</v>
      </c>
      <c r="D116" s="5">
        <v>0.0</v>
      </c>
      <c r="E116" s="5">
        <v>0.0</v>
      </c>
      <c r="F116" s="5">
        <v>113.50999999999999</v>
      </c>
      <c r="G116" s="5">
        <v>2.0</v>
      </c>
      <c r="H116" s="5">
        <v>0.0</v>
      </c>
      <c r="I116" s="5">
        <v>0.0</v>
      </c>
      <c r="J116" s="5">
        <v>1231.0</v>
      </c>
      <c r="K116" s="5">
        <v>824.0</v>
      </c>
      <c r="L116" s="6">
        <v>5856.0</v>
      </c>
      <c r="M116" s="5">
        <v>8.15</v>
      </c>
      <c r="N116" s="5">
        <v>0.0</v>
      </c>
      <c r="O116" s="5">
        <v>0.0</v>
      </c>
      <c r="P116" s="5">
        <v>6.68</v>
      </c>
      <c r="Q116" s="5">
        <v>0.0</v>
      </c>
      <c r="R116" s="5" t="s">
        <v>29</v>
      </c>
    </row>
    <row r="117" ht="15.75" customHeight="1">
      <c r="A117" s="3">
        <v>116.0</v>
      </c>
      <c r="B117" s="5" t="s">
        <v>177</v>
      </c>
      <c r="C117" s="6">
        <v>149.72</v>
      </c>
      <c r="D117" s="5">
        <v>0.0</v>
      </c>
      <c r="E117" s="5">
        <v>0.0</v>
      </c>
      <c r="F117" s="5">
        <v>114.576</v>
      </c>
      <c r="G117" s="5">
        <v>2.0</v>
      </c>
      <c r="H117" s="5">
        <v>0.0</v>
      </c>
      <c r="I117" s="5">
        <v>0.0</v>
      </c>
      <c r="J117" s="5">
        <v>1265.0</v>
      </c>
      <c r="K117" s="5">
        <v>954.0</v>
      </c>
      <c r="L117" s="6">
        <v>5196.0</v>
      </c>
      <c r="M117" s="5">
        <v>7.24</v>
      </c>
      <c r="N117" s="5">
        <v>0.0</v>
      </c>
      <c r="O117" s="5">
        <v>0.0</v>
      </c>
      <c r="P117" s="5">
        <v>6.27</v>
      </c>
      <c r="Q117" s="5">
        <v>0.0</v>
      </c>
      <c r="R117" s="5" t="s">
        <v>29</v>
      </c>
    </row>
    <row r="118" ht="15.75" customHeight="1">
      <c r="A118" s="3">
        <v>117.0</v>
      </c>
      <c r="B118" s="5" t="s">
        <v>237</v>
      </c>
      <c r="C118" s="5">
        <v>151.45</v>
      </c>
      <c r="D118" s="5">
        <v>0.0</v>
      </c>
      <c r="E118" s="5">
        <v>0.0</v>
      </c>
      <c r="F118" s="5">
        <v>99.594</v>
      </c>
      <c r="G118" s="5">
        <v>2.0</v>
      </c>
      <c r="H118" s="5">
        <v>0.0</v>
      </c>
      <c r="I118" s="5">
        <v>0.0</v>
      </c>
      <c r="J118" s="5">
        <v>1594.0</v>
      </c>
      <c r="K118" s="5">
        <v>874.0</v>
      </c>
      <c r="L118" s="5">
        <v>4936.0</v>
      </c>
      <c r="M118" s="5">
        <v>8.66</v>
      </c>
      <c r="N118" s="5">
        <v>0.0</v>
      </c>
      <c r="O118" s="5">
        <v>0.0</v>
      </c>
      <c r="P118" s="5">
        <v>0.0</v>
      </c>
      <c r="Q118" s="5">
        <v>0.0</v>
      </c>
      <c r="R118" s="5" t="s">
        <v>29</v>
      </c>
    </row>
    <row r="119" ht="15.75" customHeight="1">
      <c r="A119" s="3">
        <v>118.0</v>
      </c>
      <c r="B119" s="5" t="s">
        <v>186</v>
      </c>
      <c r="C119" s="5">
        <v>149.52</v>
      </c>
      <c r="D119" s="5">
        <v>0.0</v>
      </c>
      <c r="E119" s="5">
        <v>0.0</v>
      </c>
      <c r="F119" s="5">
        <v>97.9578</v>
      </c>
      <c r="G119" s="5">
        <v>2.0</v>
      </c>
      <c r="H119" s="5">
        <v>0.0</v>
      </c>
      <c r="I119" s="5">
        <v>0.0</v>
      </c>
      <c r="J119" s="5">
        <v>1870.0</v>
      </c>
      <c r="K119" s="5">
        <v>950.0</v>
      </c>
      <c r="L119" s="6">
        <v>5640.0</v>
      </c>
      <c r="M119" s="5">
        <v>7.76</v>
      </c>
      <c r="N119" s="5">
        <v>0.57</v>
      </c>
      <c r="O119" s="5">
        <v>0.0</v>
      </c>
      <c r="P119" s="5">
        <v>0.0</v>
      </c>
      <c r="Q119" s="5">
        <v>15.12</v>
      </c>
      <c r="R119" s="5" t="s">
        <v>29</v>
      </c>
    </row>
    <row r="120" ht="15.75" customHeight="1">
      <c r="A120" s="3">
        <v>119.0</v>
      </c>
      <c r="B120" s="5" t="s">
        <v>200</v>
      </c>
      <c r="C120" s="5">
        <v>160.22</v>
      </c>
      <c r="D120" s="5">
        <v>0.0</v>
      </c>
      <c r="E120" s="5">
        <v>0.0</v>
      </c>
      <c r="F120" s="5">
        <v>132.39</v>
      </c>
      <c r="G120" s="5">
        <v>2.0</v>
      </c>
      <c r="H120" s="5">
        <v>0.0</v>
      </c>
      <c r="I120" s="5">
        <v>0.0</v>
      </c>
      <c r="J120" s="5">
        <v>1365.0</v>
      </c>
      <c r="K120" s="5">
        <v>1024.0</v>
      </c>
      <c r="L120" s="6">
        <v>5936.0</v>
      </c>
      <c r="M120" s="5">
        <v>7.34</v>
      </c>
      <c r="N120" s="5">
        <v>0.0</v>
      </c>
      <c r="O120" s="5">
        <v>0.0</v>
      </c>
      <c r="P120" s="5">
        <v>6.78</v>
      </c>
      <c r="Q120" s="5">
        <v>7.87</v>
      </c>
      <c r="R120" s="5" t="s">
        <v>29</v>
      </c>
    </row>
    <row r="121" ht="15.75" customHeight="1">
      <c r="A121" s="3">
        <v>120.0</v>
      </c>
      <c r="B121" s="5" t="s">
        <v>189</v>
      </c>
      <c r="C121" s="5">
        <v>153.83</v>
      </c>
      <c r="D121" s="5">
        <v>0.0</v>
      </c>
      <c r="E121" s="5">
        <v>0.0</v>
      </c>
      <c r="F121" s="5">
        <v>81.478</v>
      </c>
      <c r="G121" s="5">
        <v>2.0</v>
      </c>
      <c r="H121" s="5">
        <v>0.0</v>
      </c>
      <c r="I121" s="5">
        <v>0.0</v>
      </c>
      <c r="J121" s="5">
        <v>1040.0</v>
      </c>
      <c r="K121" s="5">
        <v>944.0</v>
      </c>
      <c r="L121" s="6">
        <v>4736.0</v>
      </c>
      <c r="M121" s="5">
        <v>8.84</v>
      </c>
      <c r="N121" s="5">
        <v>2.21</v>
      </c>
      <c r="O121" s="5">
        <v>0.0</v>
      </c>
      <c r="P121" s="5">
        <v>7.87</v>
      </c>
      <c r="Q121" s="5">
        <v>0.0</v>
      </c>
      <c r="R121" s="5" t="s">
        <v>29</v>
      </c>
    </row>
    <row r="122" ht="15.75" customHeight="1">
      <c r="A122" s="3">
        <v>121.0</v>
      </c>
      <c r="B122" s="5" t="s">
        <v>238</v>
      </c>
      <c r="C122" s="5">
        <v>130.74</v>
      </c>
      <c r="D122" s="5">
        <v>0.0</v>
      </c>
      <c r="E122" s="5">
        <v>0.0</v>
      </c>
      <c r="F122" s="5">
        <v>105.94999999999999</v>
      </c>
      <c r="G122" s="5">
        <v>2.0</v>
      </c>
      <c r="H122" s="5">
        <v>0.0</v>
      </c>
      <c r="I122" s="5">
        <v>0.0</v>
      </c>
      <c r="J122" s="5">
        <v>1480.0</v>
      </c>
      <c r="K122" s="5">
        <v>1330.0</v>
      </c>
      <c r="L122" s="6">
        <v>5620.0</v>
      </c>
      <c r="M122" s="5">
        <v>8.41</v>
      </c>
      <c r="N122" s="5">
        <v>2.01</v>
      </c>
      <c r="O122" s="5">
        <v>0.0</v>
      </c>
      <c r="P122" s="5">
        <v>7.0</v>
      </c>
      <c r="Q122" s="5">
        <v>5.32</v>
      </c>
      <c r="R122" s="5" t="s">
        <v>29</v>
      </c>
    </row>
    <row r="123" ht="15.75" customHeight="1">
      <c r="A123" s="3">
        <v>122.0</v>
      </c>
      <c r="B123" s="5" t="s">
        <v>190</v>
      </c>
      <c r="C123" s="6">
        <v>154.52</v>
      </c>
      <c r="D123" s="5">
        <v>0.0</v>
      </c>
      <c r="E123" s="5">
        <v>0.0</v>
      </c>
      <c r="F123" s="5">
        <v>126.37700000000001</v>
      </c>
      <c r="G123" s="5">
        <v>2.0</v>
      </c>
      <c r="H123" s="5">
        <v>0.0</v>
      </c>
      <c r="I123" s="5">
        <v>0.0</v>
      </c>
      <c r="J123" s="5">
        <v>1749.0</v>
      </c>
      <c r="K123" s="5">
        <v>939.0</v>
      </c>
      <c r="L123" s="6">
        <v>5576.0</v>
      </c>
      <c r="M123" s="5">
        <v>6.85</v>
      </c>
      <c r="N123" s="5">
        <v>0.0</v>
      </c>
      <c r="O123" s="5">
        <v>0.0</v>
      </c>
      <c r="P123" s="5">
        <v>7.62</v>
      </c>
      <c r="Q123" s="5">
        <v>0.0</v>
      </c>
      <c r="R123" s="5" t="s">
        <v>29</v>
      </c>
    </row>
    <row r="124" ht="15.75" customHeight="1">
      <c r="A124" s="3">
        <v>123.0</v>
      </c>
      <c r="B124" s="5" t="s">
        <v>163</v>
      </c>
      <c r="C124" s="6">
        <v>155.29</v>
      </c>
      <c r="D124" s="5">
        <v>0.0</v>
      </c>
      <c r="E124" s="5">
        <v>0.0</v>
      </c>
      <c r="F124" s="5">
        <v>99.84299999999999</v>
      </c>
      <c r="G124" s="5">
        <v>2.0</v>
      </c>
      <c r="H124" s="5">
        <v>0.0</v>
      </c>
      <c r="I124" s="5">
        <v>0.0</v>
      </c>
      <c r="J124" s="5">
        <v>1144.0</v>
      </c>
      <c r="K124" s="5">
        <v>8.74</v>
      </c>
      <c r="L124" s="6">
        <v>5176.0</v>
      </c>
      <c r="M124" s="5">
        <v>8.35</v>
      </c>
      <c r="N124" s="5">
        <v>0.91</v>
      </c>
      <c r="O124" s="5">
        <v>0.0</v>
      </c>
      <c r="P124" s="5">
        <v>0.0</v>
      </c>
      <c r="Q124" s="5">
        <v>0.0</v>
      </c>
      <c r="R124" s="5" t="s">
        <v>29</v>
      </c>
    </row>
    <row r="125" ht="15.75" customHeight="1">
      <c r="A125" s="3">
        <v>124.0</v>
      </c>
      <c r="B125" s="5" t="s">
        <v>191</v>
      </c>
      <c r="C125" s="5">
        <v>155.84</v>
      </c>
      <c r="D125" s="5">
        <v>0.0</v>
      </c>
      <c r="E125" s="5">
        <v>0.0</v>
      </c>
      <c r="F125" s="5">
        <v>113.211</v>
      </c>
      <c r="G125" s="5">
        <v>2.0</v>
      </c>
      <c r="H125" s="5">
        <v>0.0</v>
      </c>
      <c r="I125" s="5">
        <v>0.0</v>
      </c>
      <c r="J125" s="5">
        <v>1268.0</v>
      </c>
      <c r="K125" s="5">
        <v>944.0</v>
      </c>
      <c r="L125" s="6">
        <v>5176.0</v>
      </c>
      <c r="M125" s="5">
        <v>8.27</v>
      </c>
      <c r="N125" s="5">
        <v>0.0</v>
      </c>
      <c r="O125" s="5">
        <v>0.0</v>
      </c>
      <c r="P125" s="5">
        <v>0.0</v>
      </c>
      <c r="Q125" s="5">
        <v>0.0</v>
      </c>
      <c r="R125" s="5" t="s">
        <v>29</v>
      </c>
    </row>
    <row r="126" ht="15.75" customHeight="1">
      <c r="A126" s="3">
        <v>125.0</v>
      </c>
      <c r="B126" s="5" t="s">
        <v>192</v>
      </c>
      <c r="C126" s="5">
        <v>155.96</v>
      </c>
      <c r="D126" s="5">
        <v>0.0</v>
      </c>
      <c r="E126" s="5">
        <v>0.0</v>
      </c>
      <c r="F126" s="5">
        <v>119.64</v>
      </c>
      <c r="G126" s="5">
        <v>2.0</v>
      </c>
      <c r="H126" s="5">
        <v>0.0</v>
      </c>
      <c r="I126" s="5">
        <v>0.0</v>
      </c>
      <c r="J126" s="5">
        <v>1284.0</v>
      </c>
      <c r="K126" s="5">
        <v>964.0</v>
      </c>
      <c r="L126" s="6">
        <v>4496.0</v>
      </c>
      <c r="M126" s="5">
        <v>9.16</v>
      </c>
      <c r="N126" s="5">
        <v>0.0</v>
      </c>
      <c r="O126" s="5">
        <v>0.0</v>
      </c>
      <c r="P126" s="5">
        <v>0.0</v>
      </c>
      <c r="Q126" s="5">
        <v>0.0</v>
      </c>
      <c r="R126" s="5" t="s">
        <v>20</v>
      </c>
    </row>
    <row r="127" ht="15.75" customHeight="1">
      <c r="A127" s="3">
        <v>126.0</v>
      </c>
      <c r="B127" s="5" t="s">
        <v>239</v>
      </c>
      <c r="C127" s="5">
        <v>156.53</v>
      </c>
      <c r="D127" s="5">
        <v>0.0</v>
      </c>
      <c r="E127" s="5">
        <v>0.0</v>
      </c>
      <c r="F127" s="5">
        <v>120.87</v>
      </c>
      <c r="G127" s="5">
        <v>2.0</v>
      </c>
      <c r="H127" s="5">
        <v>0.0</v>
      </c>
      <c r="I127" s="5">
        <v>0.0</v>
      </c>
      <c r="J127" s="5">
        <v>1260.0</v>
      </c>
      <c r="K127" s="5">
        <v>964.0</v>
      </c>
      <c r="L127" s="6">
        <v>5968.0</v>
      </c>
      <c r="M127" s="5">
        <v>8.48</v>
      </c>
      <c r="N127" s="5">
        <v>0.0</v>
      </c>
      <c r="O127" s="5">
        <v>0.0</v>
      </c>
      <c r="P127" s="5">
        <v>0.0</v>
      </c>
      <c r="Q127" s="5">
        <v>0.0</v>
      </c>
      <c r="R127" s="5" t="s">
        <v>29</v>
      </c>
    </row>
    <row r="128" ht="15.75" customHeight="1">
      <c r="A128" s="3">
        <v>127.0</v>
      </c>
      <c r="B128" s="5" t="s">
        <v>240</v>
      </c>
      <c r="C128" s="5">
        <v>158.12</v>
      </c>
      <c r="D128" s="5">
        <v>0.0</v>
      </c>
      <c r="E128" s="5">
        <v>0.0</v>
      </c>
      <c r="F128" s="5">
        <v>102.502</v>
      </c>
      <c r="G128" s="5">
        <v>2.0</v>
      </c>
      <c r="H128" s="5">
        <v>0.0</v>
      </c>
      <c r="I128" s="5">
        <v>0.0</v>
      </c>
      <c r="J128" s="5">
        <v>1610.0</v>
      </c>
      <c r="K128" s="5">
        <v>671.0</v>
      </c>
      <c r="L128" s="6">
        <v>5780.0</v>
      </c>
      <c r="M128" s="5">
        <v>8.35</v>
      </c>
      <c r="N128" s="5">
        <v>0.0</v>
      </c>
      <c r="O128" s="5">
        <v>0.0</v>
      </c>
      <c r="P128" s="5">
        <v>4.0</v>
      </c>
      <c r="Q128" s="5">
        <v>0.0</v>
      </c>
      <c r="R128" s="5" t="s">
        <v>29</v>
      </c>
      <c r="S128" s="5" t="s">
        <v>241</v>
      </c>
    </row>
    <row r="129" ht="15.75" customHeight="1">
      <c r="A129" s="3">
        <v>128.0</v>
      </c>
      <c r="B129" s="4" t="s">
        <v>242</v>
      </c>
      <c r="C129" s="5">
        <v>159.75</v>
      </c>
      <c r="D129" s="5">
        <v>0.0</v>
      </c>
      <c r="E129" s="5">
        <v>0.0</v>
      </c>
      <c r="F129" s="5">
        <v>86.04</v>
      </c>
      <c r="G129" s="5">
        <v>2.0</v>
      </c>
      <c r="H129" s="5">
        <v>0.0</v>
      </c>
      <c r="I129" s="5">
        <v>0.0</v>
      </c>
      <c r="J129" s="5">
        <v>1288.0</v>
      </c>
      <c r="K129" s="5">
        <v>685.0</v>
      </c>
      <c r="L129" s="6">
        <v>3946.0</v>
      </c>
      <c r="M129" s="5">
        <v>10.1</v>
      </c>
      <c r="N129" s="5">
        <v>0.0</v>
      </c>
      <c r="O129" s="5">
        <v>0.0</v>
      </c>
      <c r="P129" s="5">
        <v>0.0</v>
      </c>
      <c r="Q129" s="5">
        <v>0.0</v>
      </c>
      <c r="R129" s="5" t="s">
        <v>20</v>
      </c>
    </row>
    <row r="130" ht="15.75" customHeight="1">
      <c r="A130" s="3">
        <v>129.0</v>
      </c>
      <c r="B130" s="5" t="s">
        <v>243</v>
      </c>
      <c r="C130" s="5">
        <f>159.93-15.37</f>
        <v>144.56</v>
      </c>
      <c r="D130" s="5">
        <v>0.0</v>
      </c>
      <c r="E130" s="5">
        <v>0.0</v>
      </c>
      <c r="F130" s="5">
        <v>99.3</v>
      </c>
      <c r="G130" s="5">
        <v>2.0</v>
      </c>
      <c r="H130" s="5">
        <v>0.0</v>
      </c>
      <c r="I130" s="5">
        <v>0.0</v>
      </c>
      <c r="J130" s="5">
        <v>1128.0</v>
      </c>
      <c r="K130" s="5">
        <v>1130.0</v>
      </c>
      <c r="L130" s="6">
        <v>4716.0</v>
      </c>
      <c r="M130" s="5">
        <v>8.8</v>
      </c>
      <c r="N130" s="5">
        <v>0.71</v>
      </c>
      <c r="O130" s="5">
        <v>0.0</v>
      </c>
      <c r="P130" s="5">
        <v>0.0</v>
      </c>
      <c r="Q130" s="5">
        <v>0.0</v>
      </c>
      <c r="R130" s="5" t="s">
        <v>29</v>
      </c>
    </row>
    <row r="131" ht="15.75" customHeight="1">
      <c r="A131" s="3">
        <v>130.0</v>
      </c>
      <c r="B131" s="5" t="s">
        <v>197</v>
      </c>
      <c r="C131" s="6">
        <f>160.12</f>
        <v>160.12</v>
      </c>
      <c r="D131" s="5">
        <v>0.0</v>
      </c>
      <c r="E131" s="5">
        <v>0.0</v>
      </c>
      <c r="F131" s="5">
        <v>127.15</v>
      </c>
      <c r="G131" s="5">
        <v>2.0</v>
      </c>
      <c r="H131" s="5">
        <v>0.0</v>
      </c>
      <c r="I131" s="5">
        <v>0.0</v>
      </c>
      <c r="J131" s="5">
        <v>1404.0</v>
      </c>
      <c r="K131" s="5">
        <v>904.0</v>
      </c>
      <c r="L131" s="6">
        <v>4616.0</v>
      </c>
      <c r="M131" s="5">
        <v>7.22</v>
      </c>
      <c r="N131" s="5">
        <v>0.0</v>
      </c>
      <c r="O131" s="5">
        <v>0.0</v>
      </c>
      <c r="P131" s="5">
        <v>4.51</v>
      </c>
      <c r="Q131" s="5">
        <v>0.0</v>
      </c>
      <c r="R131" s="5" t="s">
        <v>20</v>
      </c>
    </row>
    <row r="132" ht="15.75" customHeight="1">
      <c r="A132" s="3">
        <v>131.0</v>
      </c>
      <c r="B132" s="5" t="s">
        <v>204</v>
      </c>
      <c r="C132" s="5">
        <v>160.36</v>
      </c>
      <c r="D132" s="5">
        <v>0.0</v>
      </c>
      <c r="E132" s="5">
        <v>0.0</v>
      </c>
      <c r="F132" s="5">
        <v>121.21000000000001</v>
      </c>
      <c r="G132" s="5">
        <v>2.0</v>
      </c>
      <c r="H132" s="5">
        <v>0.0</v>
      </c>
      <c r="I132" s="5">
        <v>0.0</v>
      </c>
      <c r="J132" s="5">
        <v>1290.0</v>
      </c>
      <c r="K132" s="5">
        <v>1104.0</v>
      </c>
      <c r="L132" s="6">
        <v>5536.0</v>
      </c>
      <c r="M132" s="5">
        <v>7.83</v>
      </c>
      <c r="N132" s="5">
        <v>0.0</v>
      </c>
      <c r="O132" s="5">
        <v>0.0</v>
      </c>
      <c r="P132" s="5">
        <v>10.59</v>
      </c>
      <c r="Q132" s="5">
        <v>0.0</v>
      </c>
      <c r="R132" s="5" t="s">
        <v>29</v>
      </c>
    </row>
    <row r="133" ht="15.75" customHeight="1">
      <c r="A133" s="3">
        <v>132.0</v>
      </c>
      <c r="B133" s="5" t="s">
        <v>76</v>
      </c>
      <c r="C133" s="5">
        <v>120.14</v>
      </c>
      <c r="D133" s="5">
        <v>0.0</v>
      </c>
      <c r="E133" s="5">
        <v>0.0</v>
      </c>
      <c r="F133" s="5">
        <v>83.707</v>
      </c>
      <c r="G133" s="5">
        <v>2.0</v>
      </c>
      <c r="H133" s="5">
        <v>0.0</v>
      </c>
      <c r="I133" s="5">
        <v>0.0</v>
      </c>
      <c r="J133" s="5">
        <v>1314.0</v>
      </c>
      <c r="K133" s="5">
        <v>900.0</v>
      </c>
      <c r="L133" s="5">
        <v>4428.0</v>
      </c>
      <c r="M133" s="5">
        <v>8.16</v>
      </c>
      <c r="N133" s="5">
        <v>0.0</v>
      </c>
      <c r="O133" s="5">
        <v>0.0</v>
      </c>
      <c r="P133" s="5">
        <v>7.58</v>
      </c>
      <c r="Q133" s="5">
        <v>0.0</v>
      </c>
      <c r="R133" s="5" t="s">
        <v>29</v>
      </c>
    </row>
    <row r="134" ht="15.75" customHeight="1">
      <c r="A134" s="3">
        <v>133.0</v>
      </c>
      <c r="B134" s="5" t="s">
        <v>193</v>
      </c>
      <c r="C134" s="5">
        <v>161.75</v>
      </c>
      <c r="D134" s="5">
        <v>0.0</v>
      </c>
      <c r="E134" s="5">
        <v>0.0</v>
      </c>
      <c r="F134" s="5">
        <v>110.8244</v>
      </c>
      <c r="G134" s="5">
        <v>2.0</v>
      </c>
      <c r="H134" s="5">
        <v>0.0</v>
      </c>
      <c r="I134" s="5">
        <v>0.0</v>
      </c>
      <c r="J134" s="5">
        <v>1254.0</v>
      </c>
      <c r="K134" s="5">
        <v>884.0</v>
      </c>
      <c r="L134" s="6">
        <v>5546.0</v>
      </c>
      <c r="M134" s="5">
        <v>8.47</v>
      </c>
      <c r="N134" s="5">
        <v>2.09</v>
      </c>
      <c r="O134" s="5">
        <v>0.0</v>
      </c>
      <c r="P134" s="5">
        <v>0.0</v>
      </c>
      <c r="Q134" s="5">
        <v>0.0</v>
      </c>
      <c r="R134" s="5" t="s">
        <v>29</v>
      </c>
      <c r="S134" s="5" t="s">
        <v>244</v>
      </c>
    </row>
    <row r="135" ht="15.75" customHeight="1">
      <c r="A135" s="3">
        <v>134.0</v>
      </c>
      <c r="B135" s="5" t="s">
        <v>245</v>
      </c>
      <c r="C135" s="5">
        <f>162.35</f>
        <v>162.35</v>
      </c>
      <c r="D135" s="5">
        <v>0.0</v>
      </c>
      <c r="E135" s="5">
        <v>0.0</v>
      </c>
      <c r="F135" s="5">
        <v>141.99</v>
      </c>
      <c r="G135" s="5">
        <v>2.0</v>
      </c>
      <c r="H135" s="5">
        <v>0.0</v>
      </c>
      <c r="I135" s="5">
        <v>0.0</v>
      </c>
      <c r="J135" s="5">
        <v>1284.0</v>
      </c>
      <c r="K135" s="5">
        <v>1104.0</v>
      </c>
      <c r="L135" s="6">
        <v>4776.0</v>
      </c>
      <c r="M135" s="5">
        <v>7.83</v>
      </c>
      <c r="N135" s="5">
        <v>0.0</v>
      </c>
      <c r="O135" s="5">
        <v>0.0</v>
      </c>
      <c r="P135" s="5">
        <v>8.6</v>
      </c>
      <c r="Q135" s="5">
        <v>0.0</v>
      </c>
      <c r="R135" s="5" t="s">
        <v>20</v>
      </c>
    </row>
    <row r="136" ht="15.75" customHeight="1">
      <c r="A136" s="3">
        <v>135.0</v>
      </c>
      <c r="B136" s="5" t="s">
        <v>202</v>
      </c>
      <c r="C136" s="6">
        <f>163.54</f>
        <v>163.54</v>
      </c>
      <c r="D136" s="5">
        <v>0.0</v>
      </c>
      <c r="E136" s="5">
        <v>0.0</v>
      </c>
      <c r="F136" s="5">
        <v>139.38</v>
      </c>
      <c r="G136" s="5">
        <v>2.0</v>
      </c>
      <c r="H136" s="5">
        <v>0.0</v>
      </c>
      <c r="I136" s="5">
        <v>0.0</v>
      </c>
      <c r="J136" s="5">
        <v>1314.0</v>
      </c>
      <c r="K136" s="5">
        <v>1104.0</v>
      </c>
      <c r="L136" s="6">
        <v>4836.0</v>
      </c>
      <c r="M136" s="5">
        <v>7.23</v>
      </c>
      <c r="N136" s="5">
        <v>0.0</v>
      </c>
      <c r="O136" s="5">
        <v>0.0</v>
      </c>
      <c r="P136" s="5">
        <v>6.17</v>
      </c>
      <c r="Q136" s="5">
        <v>0.0</v>
      </c>
      <c r="R136" s="5" t="s">
        <v>20</v>
      </c>
      <c r="S136" s="5" t="s">
        <v>211</v>
      </c>
    </row>
    <row r="137" ht="15.75" customHeight="1">
      <c r="A137" s="3">
        <v>136.0</v>
      </c>
      <c r="B137" s="5" t="s">
        <v>246</v>
      </c>
      <c r="C137" s="5">
        <v>164.11</v>
      </c>
      <c r="D137" s="5">
        <v>0.0</v>
      </c>
      <c r="E137" s="5">
        <v>0.0</v>
      </c>
      <c r="F137" s="5">
        <v>140.75</v>
      </c>
      <c r="G137" s="5">
        <v>1.0</v>
      </c>
      <c r="H137" s="5">
        <v>0.0</v>
      </c>
      <c r="I137" s="5">
        <v>0.0</v>
      </c>
      <c r="J137" s="5">
        <v>1350.0</v>
      </c>
      <c r="K137" s="5">
        <v>1040.0</v>
      </c>
      <c r="L137" s="6">
        <v>4780.0</v>
      </c>
      <c r="M137" s="5">
        <v>9.38</v>
      </c>
      <c r="N137" s="5">
        <v>0.0</v>
      </c>
      <c r="O137" s="5">
        <v>0.0</v>
      </c>
      <c r="P137" s="5">
        <v>0.0</v>
      </c>
      <c r="Q137" s="5">
        <v>0.0</v>
      </c>
      <c r="R137" s="5" t="s">
        <v>29</v>
      </c>
    </row>
    <row r="138" ht="15.75" customHeight="1">
      <c r="A138" s="3">
        <v>137.0</v>
      </c>
      <c r="B138" s="5" t="s">
        <v>198</v>
      </c>
      <c r="C138" s="5">
        <v>165.19</v>
      </c>
      <c r="D138" s="5">
        <v>0.0</v>
      </c>
      <c r="E138" s="5">
        <v>0.0</v>
      </c>
      <c r="F138" s="5">
        <v>146.83</v>
      </c>
      <c r="G138" s="5">
        <v>2.0</v>
      </c>
      <c r="H138" s="5">
        <v>0.0</v>
      </c>
      <c r="I138" s="5">
        <v>0.0</v>
      </c>
      <c r="J138" s="5">
        <v>1190.0</v>
      </c>
      <c r="K138" s="5">
        <v>1370.0</v>
      </c>
      <c r="L138" s="5">
        <v>5120.0</v>
      </c>
      <c r="M138" s="5">
        <v>7.34</v>
      </c>
      <c r="N138" s="5">
        <v>0.0</v>
      </c>
      <c r="O138" s="5">
        <v>0.0</v>
      </c>
      <c r="P138" s="5">
        <v>0.0</v>
      </c>
      <c r="Q138" s="5">
        <v>0.0</v>
      </c>
      <c r="R138" s="5" t="s">
        <v>20</v>
      </c>
    </row>
    <row r="139" ht="15.75" customHeight="1">
      <c r="A139" s="3">
        <v>138.0</v>
      </c>
      <c r="B139" s="5" t="s">
        <v>199</v>
      </c>
      <c r="C139" s="5">
        <v>165.65</v>
      </c>
      <c r="D139" s="5">
        <v>0.0</v>
      </c>
      <c r="E139" s="5">
        <v>0.0</v>
      </c>
      <c r="F139" s="13">
        <v>110.69</v>
      </c>
      <c r="G139" s="5">
        <v>2.0</v>
      </c>
      <c r="H139" s="5">
        <v>0.0</v>
      </c>
      <c r="I139" s="5">
        <v>0.0</v>
      </c>
      <c r="J139" s="5">
        <v>1545.0</v>
      </c>
      <c r="K139" s="5">
        <v>885.0</v>
      </c>
      <c r="L139" s="6">
        <v>4860.0</v>
      </c>
      <c r="M139" s="5">
        <v>8.93</v>
      </c>
      <c r="N139" s="5">
        <v>0.0</v>
      </c>
      <c r="O139" s="5">
        <v>0.0</v>
      </c>
      <c r="P139" s="5">
        <v>5.96</v>
      </c>
      <c r="Q139" s="5">
        <v>0.0</v>
      </c>
      <c r="R139" s="5" t="s">
        <v>29</v>
      </c>
    </row>
    <row r="140" ht="15.75" customHeight="1">
      <c r="A140" s="3">
        <v>139.0</v>
      </c>
      <c r="B140" s="5" t="s">
        <v>247</v>
      </c>
      <c r="C140" s="5">
        <v>169.66</v>
      </c>
      <c r="D140" s="5">
        <v>0.0</v>
      </c>
      <c r="E140" s="5">
        <v>0.0</v>
      </c>
      <c r="F140" s="5">
        <v>105.69</v>
      </c>
      <c r="G140" s="5">
        <v>2.0</v>
      </c>
      <c r="H140" s="5">
        <v>0.0</v>
      </c>
      <c r="I140" s="5">
        <v>0.0</v>
      </c>
      <c r="J140" s="5">
        <v>1214.0</v>
      </c>
      <c r="K140" s="5">
        <v>924.0</v>
      </c>
      <c r="L140" s="6">
        <v>4996.0</v>
      </c>
      <c r="M140" s="5">
        <v>9.46</v>
      </c>
      <c r="N140" s="5">
        <v>0.0</v>
      </c>
      <c r="O140" s="5">
        <v>0.0</v>
      </c>
      <c r="P140" s="5">
        <v>6.63</v>
      </c>
      <c r="Q140" s="5">
        <v>0.0</v>
      </c>
      <c r="R140" s="5" t="s">
        <v>29</v>
      </c>
    </row>
    <row r="141" ht="15.75" customHeight="1">
      <c r="A141" s="3">
        <v>140.0</v>
      </c>
      <c r="B141" s="5" t="s">
        <v>248</v>
      </c>
      <c r="C141" s="5">
        <v>142.07</v>
      </c>
      <c r="D141" s="5">
        <v>0.0</v>
      </c>
      <c r="E141" s="5">
        <v>0.0</v>
      </c>
      <c r="F141" s="5">
        <v>81.0452</v>
      </c>
      <c r="G141" s="5">
        <v>2.0</v>
      </c>
      <c r="H141" s="5">
        <v>0.0</v>
      </c>
      <c r="I141" s="5">
        <v>0.0</v>
      </c>
      <c r="J141" s="5">
        <v>1360.0</v>
      </c>
      <c r="K141" s="5">
        <v>1000.0</v>
      </c>
      <c r="L141" s="6">
        <v>4720.0</v>
      </c>
      <c r="M141" s="5">
        <v>9.07</v>
      </c>
      <c r="N141" s="5">
        <v>0.0</v>
      </c>
      <c r="O141" s="5">
        <v>0.0</v>
      </c>
      <c r="P141" s="5">
        <v>8.56</v>
      </c>
      <c r="Q141" s="5">
        <v>0.0</v>
      </c>
      <c r="R141" s="5" t="s">
        <v>29</v>
      </c>
    </row>
    <row r="142" ht="15.75" customHeight="1">
      <c r="A142" s="3">
        <v>141.0</v>
      </c>
      <c r="B142" s="5" t="s">
        <v>249</v>
      </c>
      <c r="C142" s="5">
        <v>174.67</v>
      </c>
      <c r="D142" s="5">
        <v>0.0</v>
      </c>
      <c r="E142" s="5">
        <v>0.0</v>
      </c>
      <c r="F142" s="5">
        <v>129.964</v>
      </c>
      <c r="G142" s="5">
        <v>2.0</v>
      </c>
      <c r="H142" s="5">
        <v>0.0</v>
      </c>
      <c r="I142" s="5">
        <v>0.0</v>
      </c>
      <c r="J142" s="5">
        <v>1694.0</v>
      </c>
      <c r="K142" s="5">
        <v>954.0</v>
      </c>
      <c r="L142" s="6">
        <v>5296.0</v>
      </c>
      <c r="M142" s="5">
        <v>7.48</v>
      </c>
      <c r="N142" s="5">
        <v>0.0</v>
      </c>
      <c r="O142" s="5">
        <v>0.0</v>
      </c>
      <c r="P142" s="5">
        <v>0.0</v>
      </c>
      <c r="Q142" s="5">
        <v>0.0</v>
      </c>
      <c r="R142" s="5" t="s">
        <v>29</v>
      </c>
    </row>
    <row r="143" ht="15.75" customHeight="1">
      <c r="A143" s="3">
        <v>142.0</v>
      </c>
      <c r="B143" s="4" t="s">
        <v>206</v>
      </c>
      <c r="C143" s="5">
        <v>182.79</v>
      </c>
      <c r="D143" s="5">
        <v>0.0</v>
      </c>
      <c r="E143" s="5">
        <v>0.0</v>
      </c>
      <c r="F143" s="5">
        <v>230.57000000000002</v>
      </c>
      <c r="G143" s="5">
        <v>1.0</v>
      </c>
      <c r="H143" s="5">
        <v>0.0</v>
      </c>
      <c r="I143" s="5">
        <v>0.0</v>
      </c>
      <c r="J143" s="5">
        <v>2450.0</v>
      </c>
      <c r="K143" s="5">
        <v>960.0</v>
      </c>
      <c r="L143" s="6">
        <v>7964.0</v>
      </c>
      <c r="M143" s="5">
        <v>6.09</v>
      </c>
      <c r="N143" s="5">
        <v>0.0</v>
      </c>
      <c r="O143" s="5">
        <v>0.0</v>
      </c>
      <c r="P143" s="5">
        <v>6.28</v>
      </c>
      <c r="Q143" s="5">
        <v>0.0</v>
      </c>
      <c r="R143" s="5" t="s">
        <v>29</v>
      </c>
    </row>
    <row r="144" ht="15.75" customHeight="1">
      <c r="A144" s="3">
        <v>143.0</v>
      </c>
      <c r="B144" s="5" t="s">
        <v>250</v>
      </c>
      <c r="C144" s="5">
        <v>183.25</v>
      </c>
      <c r="D144" s="5">
        <v>0.0</v>
      </c>
      <c r="E144" s="5">
        <v>0.0</v>
      </c>
      <c r="F144" s="5">
        <v>154.31640000000002</v>
      </c>
      <c r="G144" s="5">
        <v>2.0</v>
      </c>
      <c r="H144" s="5">
        <v>0.0</v>
      </c>
      <c r="I144" s="5">
        <v>0.0</v>
      </c>
      <c r="J144" s="5">
        <v>1722.0</v>
      </c>
      <c r="K144" s="5">
        <v>1163.0</v>
      </c>
      <c r="L144" s="6">
        <v>6390.0</v>
      </c>
      <c r="M144" s="5">
        <v>8.66</v>
      </c>
      <c r="N144" s="5">
        <v>0.0</v>
      </c>
      <c r="O144" s="5">
        <v>0.0</v>
      </c>
      <c r="P144" s="5">
        <v>7.45</v>
      </c>
      <c r="Q144" s="5">
        <v>0.0</v>
      </c>
      <c r="R144" s="5" t="s">
        <v>29</v>
      </c>
      <c r="S144" s="5" t="s">
        <v>211</v>
      </c>
    </row>
    <row r="145" ht="15.75" customHeight="1">
      <c r="A145" s="3">
        <v>144.0</v>
      </c>
      <c r="B145" s="4" t="s">
        <v>207</v>
      </c>
      <c r="C145" s="6">
        <f>123.98+59.33</f>
        <v>183.31</v>
      </c>
      <c r="D145" s="5">
        <v>0.0</v>
      </c>
      <c r="E145" s="5">
        <v>0.0</v>
      </c>
      <c r="F145" s="5">
        <v>165.01</v>
      </c>
      <c r="G145" s="5">
        <v>2.0</v>
      </c>
      <c r="H145" s="5">
        <v>0.0</v>
      </c>
      <c r="I145" s="5">
        <v>0.0</v>
      </c>
      <c r="J145" s="5">
        <v>1524.0</v>
      </c>
      <c r="K145" s="5">
        <v>1144.0</v>
      </c>
      <c r="L145" s="6">
        <v>5336.0</v>
      </c>
      <c r="M145" s="5">
        <v>7.12</v>
      </c>
      <c r="N145" s="5">
        <v>0.0</v>
      </c>
      <c r="O145" s="5">
        <v>0.0</v>
      </c>
      <c r="P145" s="5">
        <v>6.02</v>
      </c>
      <c r="Q145" s="5">
        <v>0.0</v>
      </c>
      <c r="R145" s="5" t="s">
        <v>20</v>
      </c>
      <c r="S145" s="5" t="s">
        <v>209</v>
      </c>
    </row>
    <row r="146" ht="15.75" customHeight="1">
      <c r="A146" s="3">
        <v>145.0</v>
      </c>
      <c r="B146" s="5" t="s">
        <v>251</v>
      </c>
      <c r="C146" s="6">
        <v>193.88</v>
      </c>
      <c r="D146" s="5">
        <v>0.0</v>
      </c>
      <c r="E146" s="5">
        <v>0.0</v>
      </c>
      <c r="F146" s="5">
        <v>154.173</v>
      </c>
      <c r="G146" s="5">
        <v>2.0</v>
      </c>
      <c r="H146" s="5">
        <v>0.0</v>
      </c>
      <c r="I146" s="5">
        <v>0.0</v>
      </c>
      <c r="J146" s="5">
        <v>1565.0</v>
      </c>
      <c r="K146" s="5">
        <v>1205.0</v>
      </c>
      <c r="L146" s="6">
        <v>5540.0</v>
      </c>
      <c r="M146" s="5">
        <v>7.25</v>
      </c>
      <c r="N146" s="5">
        <v>0.0</v>
      </c>
      <c r="O146" s="5">
        <v>0.0</v>
      </c>
      <c r="P146" s="5">
        <v>0.0</v>
      </c>
      <c r="Q146" s="5">
        <v>0.0</v>
      </c>
      <c r="R146" s="5" t="s">
        <v>29</v>
      </c>
      <c r="S146" s="5" t="s">
        <v>252</v>
      </c>
    </row>
    <row r="147" ht="15.75" customHeight="1">
      <c r="A147" s="3">
        <v>146.0</v>
      </c>
      <c r="B147" s="5" t="s">
        <v>253</v>
      </c>
      <c r="C147" s="5">
        <v>204.56</v>
      </c>
      <c r="D147" s="5">
        <v>0.0</v>
      </c>
      <c r="E147" s="5">
        <v>0.0</v>
      </c>
      <c r="F147" s="5">
        <v>168.62539999999998</v>
      </c>
      <c r="G147" s="5">
        <v>2.0</v>
      </c>
      <c r="H147" s="5">
        <v>0.0</v>
      </c>
      <c r="I147" s="5">
        <v>0.0</v>
      </c>
      <c r="J147" s="5">
        <v>2140.0</v>
      </c>
      <c r="K147" s="5">
        <v>1146.0</v>
      </c>
      <c r="L147" s="6">
        <v>6853.0</v>
      </c>
      <c r="M147" s="5">
        <v>8.97</v>
      </c>
      <c r="N147" s="5">
        <v>0.0</v>
      </c>
      <c r="O147" s="5">
        <v>0.0</v>
      </c>
      <c r="P147" s="5">
        <v>0.0</v>
      </c>
      <c r="Q147" s="5">
        <v>0.0</v>
      </c>
      <c r="R147" s="5" t="s">
        <v>29</v>
      </c>
      <c r="S147" s="5" t="s">
        <v>254</v>
      </c>
    </row>
    <row r="148" ht="15.75" customHeight="1">
      <c r="A148" s="3">
        <v>147.0</v>
      </c>
      <c r="B148" s="5" t="s">
        <v>255</v>
      </c>
      <c r="C148" s="6">
        <v>209.75</v>
      </c>
      <c r="D148" s="5">
        <v>0.0</v>
      </c>
      <c r="E148" s="5">
        <v>0.0</v>
      </c>
      <c r="F148" s="5">
        <v>172.26</v>
      </c>
      <c r="G148" s="5">
        <v>2.0</v>
      </c>
      <c r="H148" s="5">
        <v>0.0</v>
      </c>
      <c r="I148" s="5">
        <v>0.0</v>
      </c>
      <c r="J148" s="5">
        <v>1864.0</v>
      </c>
      <c r="K148" s="5">
        <v>1204.0</v>
      </c>
      <c r="L148" s="6">
        <v>6136.0</v>
      </c>
      <c r="M148" s="5">
        <v>7.35</v>
      </c>
      <c r="N148" s="5">
        <v>0.0</v>
      </c>
      <c r="O148" s="5">
        <v>0.0</v>
      </c>
      <c r="P148" s="5">
        <v>0.0</v>
      </c>
      <c r="Q148" s="5">
        <v>0.0</v>
      </c>
      <c r="R148" s="5" t="s">
        <v>29</v>
      </c>
      <c r="S148" s="5" t="s">
        <v>256</v>
      </c>
    </row>
    <row r="149" ht="15.75" customHeight="1">
      <c r="A149" s="3">
        <v>148.0</v>
      </c>
      <c r="B149" s="5" t="s">
        <v>208</v>
      </c>
      <c r="C149" s="5">
        <v>217.34</v>
      </c>
      <c r="D149" s="5">
        <v>0.0</v>
      </c>
      <c r="E149" s="5">
        <v>0.0</v>
      </c>
      <c r="F149" s="5">
        <v>181.87</v>
      </c>
      <c r="G149" s="5">
        <v>2.0</v>
      </c>
      <c r="H149" s="5">
        <v>0.0</v>
      </c>
      <c r="I149" s="5">
        <v>0.0</v>
      </c>
      <c r="J149" s="5">
        <v>1445.0</v>
      </c>
      <c r="K149" s="5">
        <v>1535.0</v>
      </c>
      <c r="L149" s="6">
        <v>5960.0</v>
      </c>
      <c r="M149" s="5">
        <v>9.11</v>
      </c>
      <c r="N149" s="5">
        <v>0.0</v>
      </c>
      <c r="O149" s="5">
        <v>0.0</v>
      </c>
      <c r="P149" s="5">
        <v>0.0</v>
      </c>
      <c r="Q149" s="5">
        <v>0.0</v>
      </c>
      <c r="R149" s="5" t="s">
        <v>20</v>
      </c>
      <c r="S149" s="5" t="s">
        <v>209</v>
      </c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49">
    <sortState ref="A1:S149">
      <sortCondition ref="C1:C149"/>
    </sortState>
  </autoFilter>
  <hyperlinks>
    <hyperlink r:id="rId1" ref="B3"/>
    <hyperlink r:id="rId2" ref="B18"/>
    <hyperlink r:id="rId3" ref="B33"/>
    <hyperlink r:id="rId4" ref="B39"/>
    <hyperlink r:id="rId5" ref="B44"/>
    <hyperlink r:id="rId6" ref="B81"/>
    <hyperlink r:id="rId7" ref="B145"/>
  </hyperlinks>
  <printOptions/>
  <pageMargins bottom="0.75" footer="0.0" header="0.0" left="0.7" right="0.7" top="0.75"/>
  <pageSetup paperSize="9" orientation="portrait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8.14"/>
    <col customWidth="1" min="3" max="3" width="13.71"/>
    <col customWidth="1" min="4" max="7" width="8.86"/>
    <col customWidth="1" min="8" max="9" width="12.43"/>
    <col customWidth="1" min="10" max="10" width="14.71"/>
    <col customWidth="1" min="11" max="11" width="12.14"/>
    <col customWidth="1" min="12" max="12" width="11.43"/>
    <col customWidth="1" min="13" max="13" width="10.14"/>
    <col customWidth="1" min="14" max="14" width="11.71"/>
    <col customWidth="1" min="15" max="15" width="8.86"/>
    <col customWidth="1" min="16" max="16" width="10.14"/>
    <col customWidth="1" min="17" max="17" width="14.0"/>
    <col customWidth="1" min="18" max="19" width="27.14"/>
    <col customWidth="1" min="20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</row>
    <row r="2">
      <c r="A2" s="3">
        <v>1.0</v>
      </c>
      <c r="B2" s="5" t="s">
        <v>28</v>
      </c>
      <c r="C2" s="5">
        <v>61.88</v>
      </c>
      <c r="D2" s="5">
        <v>16.54</v>
      </c>
      <c r="E2" s="5">
        <v>1.0</v>
      </c>
      <c r="F2" s="5">
        <v>109.05</v>
      </c>
      <c r="G2" s="5">
        <v>1.0</v>
      </c>
      <c r="H2" s="6">
        <v>30.954</v>
      </c>
      <c r="I2" s="5">
        <v>0.28385144429160936</v>
      </c>
      <c r="J2" s="5">
        <v>1404.0</v>
      </c>
      <c r="K2" s="5">
        <v>804.0</v>
      </c>
      <c r="L2" s="6">
        <v>4416.0</v>
      </c>
      <c r="M2" s="5">
        <v>5.96</v>
      </c>
      <c r="N2" s="5">
        <v>0.0</v>
      </c>
      <c r="O2" s="5">
        <v>0.0</v>
      </c>
      <c r="P2" s="5">
        <v>5.3</v>
      </c>
      <c r="Q2" s="5">
        <v>0.0</v>
      </c>
      <c r="R2" s="5" t="s">
        <v>20</v>
      </c>
    </row>
    <row r="3">
      <c r="A3" s="3">
        <v>2.0</v>
      </c>
      <c r="B3" s="5" t="s">
        <v>30</v>
      </c>
      <c r="C3" s="5">
        <v>62.18</v>
      </c>
      <c r="D3" s="5">
        <v>16.0</v>
      </c>
      <c r="E3" s="5">
        <v>1.0</v>
      </c>
      <c r="F3" s="5">
        <v>106.0</v>
      </c>
      <c r="G3" s="5">
        <v>1.0</v>
      </c>
      <c r="H3" s="5">
        <v>28.9075</v>
      </c>
      <c r="I3" s="5">
        <v>0.2727122641509434</v>
      </c>
      <c r="J3" s="5">
        <v>1375.0</v>
      </c>
      <c r="K3" s="5">
        <v>775.0</v>
      </c>
      <c r="L3" s="6">
        <v>4280.0</v>
      </c>
      <c r="M3" s="5">
        <v>6.08</v>
      </c>
      <c r="N3" s="5">
        <v>0.0</v>
      </c>
      <c r="O3" s="5">
        <v>0.0</v>
      </c>
      <c r="P3" s="5">
        <v>4.74</v>
      </c>
      <c r="Q3" s="5">
        <v>0.0</v>
      </c>
      <c r="R3" s="5" t="s">
        <v>20</v>
      </c>
      <c r="V3" s="14"/>
    </row>
    <row r="4">
      <c r="A4" s="3">
        <v>3.0</v>
      </c>
      <c r="B4" s="5" t="s">
        <v>35</v>
      </c>
      <c r="C4" s="5">
        <v>67.81</v>
      </c>
      <c r="D4" s="5">
        <v>17.36</v>
      </c>
      <c r="E4" s="5">
        <v>1.0</v>
      </c>
      <c r="F4" s="5">
        <v>109.62</v>
      </c>
      <c r="G4" s="5">
        <v>1.0</v>
      </c>
      <c r="H4" s="6">
        <v>22.225</v>
      </c>
      <c r="I4" s="5">
        <v>0.20274584929757344</v>
      </c>
      <c r="J4" s="5">
        <v>1115.0</v>
      </c>
      <c r="K4" s="5">
        <v>754.0</v>
      </c>
      <c r="L4" s="6">
        <v>4520.0</v>
      </c>
      <c r="M4" s="5">
        <v>5.02</v>
      </c>
      <c r="N4" s="5">
        <v>0.0</v>
      </c>
      <c r="O4" s="5">
        <v>0.0</v>
      </c>
      <c r="P4" s="5">
        <v>0.0</v>
      </c>
      <c r="Q4" s="5">
        <v>0.0</v>
      </c>
      <c r="R4" s="5" t="s">
        <v>20</v>
      </c>
      <c r="V4" s="14"/>
    </row>
    <row r="5" ht="15.0" customHeight="1">
      <c r="A5" s="3">
        <v>4.0</v>
      </c>
      <c r="B5" s="5" t="s">
        <v>42</v>
      </c>
      <c r="C5" s="5">
        <v>71.0</v>
      </c>
      <c r="D5" s="5">
        <v>16.18</v>
      </c>
      <c r="E5" s="5">
        <v>1.0</v>
      </c>
      <c r="F5" s="5">
        <v>80.76</v>
      </c>
      <c r="G5" s="5">
        <v>1.0</v>
      </c>
      <c r="H5" s="6">
        <v>20.394</v>
      </c>
      <c r="I5" s="5">
        <v>0.2525260029717682</v>
      </c>
      <c r="J5" s="5">
        <v>885.0</v>
      </c>
      <c r="K5" s="5">
        <v>705.0</v>
      </c>
      <c r="L5" s="6">
        <v>3990.0</v>
      </c>
      <c r="M5" s="5">
        <v>7.24</v>
      </c>
      <c r="N5" s="5">
        <v>0.0</v>
      </c>
      <c r="O5" s="5">
        <v>0.0</v>
      </c>
      <c r="P5" s="5">
        <v>0.0</v>
      </c>
      <c r="Q5" s="5">
        <v>0.0</v>
      </c>
      <c r="R5" s="5" t="s">
        <v>20</v>
      </c>
      <c r="V5" s="15"/>
    </row>
    <row r="6">
      <c r="A6" s="3">
        <v>5.0</v>
      </c>
      <c r="B6" s="4" t="s">
        <v>56</v>
      </c>
      <c r="C6" s="5">
        <v>82.24</v>
      </c>
      <c r="D6" s="5">
        <v>18.48</v>
      </c>
      <c r="E6" s="5">
        <v>1.0</v>
      </c>
      <c r="F6" s="5">
        <v>137.52</v>
      </c>
      <c r="G6" s="5">
        <v>1.0</v>
      </c>
      <c r="H6" s="6">
        <v>26.465</v>
      </c>
      <c r="I6" s="5">
        <v>0.19244473531122744</v>
      </c>
      <c r="J6" s="5">
        <v>1745.0</v>
      </c>
      <c r="K6" s="5">
        <v>825.0</v>
      </c>
      <c r="L6" s="6">
        <v>4347.0</v>
      </c>
      <c r="M6" s="5">
        <v>6.23</v>
      </c>
      <c r="N6" s="5">
        <v>0.0</v>
      </c>
      <c r="O6" s="5">
        <v>0.0</v>
      </c>
      <c r="P6" s="5">
        <v>5.71</v>
      </c>
      <c r="Q6" s="5">
        <v>0.0</v>
      </c>
      <c r="R6" s="5" t="s">
        <v>20</v>
      </c>
      <c r="U6" s="12"/>
      <c r="V6" s="16"/>
      <c r="W6" s="16"/>
    </row>
    <row r="7">
      <c r="A7" s="3">
        <v>6.0</v>
      </c>
      <c r="B7" s="4" t="s">
        <v>212</v>
      </c>
      <c r="C7" s="5">
        <v>84.33</v>
      </c>
      <c r="D7" s="5">
        <v>17.22</v>
      </c>
      <c r="E7" s="5">
        <v>1.0</v>
      </c>
      <c r="F7" s="5">
        <v>144.97</v>
      </c>
      <c r="G7" s="5">
        <v>1.0</v>
      </c>
      <c r="H7" s="6">
        <v>34.8</v>
      </c>
      <c r="I7" s="5">
        <v>0.24004966544802372</v>
      </c>
      <c r="J7" s="5">
        <v>1885.0</v>
      </c>
      <c r="K7" s="5">
        <v>870.0</v>
      </c>
      <c r="L7" s="5">
        <v>5510.0</v>
      </c>
      <c r="M7" s="5">
        <v>5.87</v>
      </c>
      <c r="N7" s="5">
        <v>0.0</v>
      </c>
      <c r="O7" s="5">
        <v>0.0</v>
      </c>
      <c r="P7" s="5">
        <v>0.0</v>
      </c>
      <c r="Q7" s="5">
        <v>0.0</v>
      </c>
      <c r="R7" s="5" t="s">
        <v>20</v>
      </c>
      <c r="U7" s="7"/>
      <c r="V7" s="16"/>
      <c r="W7" s="16"/>
    </row>
    <row r="8">
      <c r="A8" s="3">
        <v>7.0</v>
      </c>
      <c r="B8" s="4" t="s">
        <v>55</v>
      </c>
      <c r="C8" s="5">
        <v>86.03</v>
      </c>
      <c r="D8" s="5">
        <v>19.71</v>
      </c>
      <c r="E8" s="5">
        <v>1.0</v>
      </c>
      <c r="F8" s="5">
        <v>134.57</v>
      </c>
      <c r="G8" s="5">
        <v>1.0</v>
      </c>
      <c r="H8" s="6">
        <v>25.232</v>
      </c>
      <c r="I8" s="5">
        <v>0.18750092888459538</v>
      </c>
      <c r="J8" s="5">
        <v>1604.0</v>
      </c>
      <c r="K8" s="5">
        <v>904.0</v>
      </c>
      <c r="L8" s="5">
        <v>5016.0</v>
      </c>
      <c r="M8" s="5">
        <v>5.2</v>
      </c>
      <c r="N8" s="5">
        <v>0.0</v>
      </c>
      <c r="O8" s="5">
        <v>0.0</v>
      </c>
      <c r="P8" s="5">
        <v>0.0</v>
      </c>
      <c r="Q8" s="5">
        <v>0.0</v>
      </c>
      <c r="R8" s="5" t="s">
        <v>20</v>
      </c>
    </row>
    <row r="9">
      <c r="A9" s="3">
        <v>8.0</v>
      </c>
      <c r="B9" s="4" t="s">
        <v>58</v>
      </c>
      <c r="C9" s="5">
        <v>88.74</v>
      </c>
      <c r="D9" s="5">
        <v>19.43</v>
      </c>
      <c r="E9" s="5">
        <v>1.0</v>
      </c>
      <c r="F9" s="5">
        <v>143.57</v>
      </c>
      <c r="G9" s="5">
        <v>1.0</v>
      </c>
      <c r="H9" s="5">
        <v>32.3</v>
      </c>
      <c r="I9" s="5">
        <v>0.22497736295883541</v>
      </c>
      <c r="J9" s="5">
        <v>1204.0</v>
      </c>
      <c r="K9" s="5">
        <v>924.0</v>
      </c>
      <c r="L9" s="6">
        <v>4256.0</v>
      </c>
      <c r="M9" s="5">
        <v>6.15</v>
      </c>
      <c r="N9" s="5">
        <v>0.0</v>
      </c>
      <c r="O9" s="5">
        <v>0.0</v>
      </c>
      <c r="P9" s="5">
        <v>6.72</v>
      </c>
      <c r="Q9" s="5">
        <v>0.0</v>
      </c>
      <c r="R9" s="5" t="s">
        <v>20</v>
      </c>
    </row>
    <row r="10">
      <c r="A10" s="3">
        <v>9.0</v>
      </c>
      <c r="B10" s="4" t="s">
        <v>57</v>
      </c>
      <c r="C10" s="5">
        <v>88.74</v>
      </c>
      <c r="D10" s="5">
        <v>19.43</v>
      </c>
      <c r="E10" s="5">
        <v>1.0</v>
      </c>
      <c r="F10" s="5">
        <v>143.57</v>
      </c>
      <c r="G10" s="5">
        <v>1.0</v>
      </c>
      <c r="H10" s="6">
        <v>32.224</v>
      </c>
      <c r="I10" s="5">
        <v>0.22444800445775578</v>
      </c>
      <c r="J10" s="5">
        <v>1584.0</v>
      </c>
      <c r="K10" s="5">
        <v>924.0</v>
      </c>
      <c r="L10" s="6">
        <v>5546.0</v>
      </c>
      <c r="M10" s="5">
        <v>7.34</v>
      </c>
      <c r="N10" s="5">
        <v>0.0</v>
      </c>
      <c r="O10" s="5">
        <v>0.0</v>
      </c>
      <c r="P10" s="5">
        <v>6.72</v>
      </c>
      <c r="Q10" s="5">
        <v>0.0</v>
      </c>
      <c r="R10" s="5" t="s">
        <v>20</v>
      </c>
    </row>
    <row r="11">
      <c r="A11" s="3">
        <v>10.0</v>
      </c>
      <c r="B11" s="4" t="s">
        <v>213</v>
      </c>
      <c r="C11" s="5">
        <v>92.3</v>
      </c>
      <c r="D11" s="5">
        <v>17.6</v>
      </c>
      <c r="E11" s="5">
        <v>1.0</v>
      </c>
      <c r="F11" s="5">
        <v>69.23</v>
      </c>
      <c r="G11" s="5">
        <v>2.0</v>
      </c>
      <c r="H11" s="6">
        <v>21.514</v>
      </c>
      <c r="I11" s="5">
        <v>0.31076123068034084</v>
      </c>
      <c r="J11" s="5">
        <v>1110.0</v>
      </c>
      <c r="K11" s="5">
        <v>640.0</v>
      </c>
      <c r="L11" s="6">
        <v>3480.0</v>
      </c>
      <c r="M11" s="5">
        <v>9.8</v>
      </c>
      <c r="N11" s="5">
        <v>0.0</v>
      </c>
      <c r="O11" s="5">
        <v>0.0</v>
      </c>
      <c r="P11" s="5">
        <v>0.0</v>
      </c>
      <c r="Q11" s="5">
        <v>0.0</v>
      </c>
      <c r="R11" s="5" t="s">
        <v>20</v>
      </c>
    </row>
    <row r="12">
      <c r="A12" s="3">
        <v>11.0</v>
      </c>
      <c r="B12" s="5" t="s">
        <v>62</v>
      </c>
      <c r="C12" s="5">
        <v>94.67</v>
      </c>
      <c r="D12" s="5">
        <v>17.19</v>
      </c>
      <c r="E12" s="5">
        <v>1.0</v>
      </c>
      <c r="F12" s="5">
        <v>99.54</v>
      </c>
      <c r="G12" s="5">
        <v>2.0</v>
      </c>
      <c r="H12" s="6">
        <v>33.698</v>
      </c>
      <c r="I12" s="5">
        <v>0.33853727144866386</v>
      </c>
      <c r="J12" s="5">
        <v>1000.0</v>
      </c>
      <c r="K12" s="5">
        <v>655.0</v>
      </c>
      <c r="L12" s="6">
        <v>4497.0</v>
      </c>
      <c r="M12" s="5">
        <v>8.2</v>
      </c>
      <c r="N12" s="5">
        <v>1.16</v>
      </c>
      <c r="O12" s="5">
        <v>0.0</v>
      </c>
      <c r="P12" s="5">
        <v>6.53</v>
      </c>
      <c r="Q12" s="5">
        <v>0.0</v>
      </c>
      <c r="R12" s="5" t="s">
        <v>20</v>
      </c>
    </row>
    <row r="13">
      <c r="A13" s="3">
        <v>12.0</v>
      </c>
      <c r="B13" s="5" t="s">
        <v>63</v>
      </c>
      <c r="C13" s="5">
        <v>95.77</v>
      </c>
      <c r="D13" s="5">
        <v>18.66</v>
      </c>
      <c r="E13" s="5">
        <v>1.0</v>
      </c>
      <c r="F13" s="5">
        <v>100.01</v>
      </c>
      <c r="G13" s="5">
        <v>2.0</v>
      </c>
      <c r="H13" s="6">
        <v>26.208</v>
      </c>
      <c r="I13" s="5">
        <v>0.26181818181818184</v>
      </c>
      <c r="J13" s="5">
        <v>915.0</v>
      </c>
      <c r="K13" s="5">
        <v>804.0</v>
      </c>
      <c r="L13" s="6">
        <v>4226.0</v>
      </c>
      <c r="M13" s="5">
        <v>8.59</v>
      </c>
      <c r="N13" s="5">
        <v>0.0</v>
      </c>
      <c r="O13" s="5">
        <v>0.0</v>
      </c>
      <c r="P13" s="5">
        <v>0.0</v>
      </c>
      <c r="Q13" s="5">
        <v>0.0</v>
      </c>
      <c r="R13" s="5" t="s">
        <v>20</v>
      </c>
      <c r="S13" s="5" t="s">
        <v>229</v>
      </c>
    </row>
    <row r="14">
      <c r="A14" s="3">
        <v>13.0</v>
      </c>
      <c r="B14" s="4" t="s">
        <v>64</v>
      </c>
      <c r="C14" s="5">
        <v>95.84</v>
      </c>
      <c r="D14" s="5">
        <v>19.4</v>
      </c>
      <c r="E14" s="5">
        <v>1.0</v>
      </c>
      <c r="F14" s="5">
        <v>150.66</v>
      </c>
      <c r="G14" s="5">
        <v>1.0</v>
      </c>
      <c r="H14" s="5">
        <v>31.5</v>
      </c>
      <c r="I14" s="5">
        <v>0.20908004778972522</v>
      </c>
      <c r="J14" s="5">
        <v>1195.0</v>
      </c>
      <c r="K14" s="5">
        <v>995.0</v>
      </c>
      <c r="L14" s="6">
        <v>4380.0</v>
      </c>
      <c r="M14" s="5">
        <v>5.89</v>
      </c>
      <c r="N14" s="5">
        <v>0.0</v>
      </c>
      <c r="O14" s="5">
        <v>0.0</v>
      </c>
      <c r="P14" s="5">
        <v>5.81</v>
      </c>
      <c r="Q14" s="5">
        <v>0.0</v>
      </c>
      <c r="R14" s="5" t="s">
        <v>20</v>
      </c>
    </row>
    <row r="15">
      <c r="A15" s="3">
        <v>14.0</v>
      </c>
      <c r="B15" s="5" t="s">
        <v>65</v>
      </c>
      <c r="C15" s="5">
        <v>96.13</v>
      </c>
      <c r="D15" s="5">
        <v>17.43</v>
      </c>
      <c r="E15" s="5">
        <v>1.0</v>
      </c>
      <c r="F15" s="5">
        <v>148.38</v>
      </c>
      <c r="G15" s="5">
        <v>1.0</v>
      </c>
      <c r="H15" s="6">
        <v>28.39</v>
      </c>
      <c r="I15" s="5">
        <v>0.191397559495719</v>
      </c>
      <c r="J15" s="5">
        <v>1305.0</v>
      </c>
      <c r="K15" s="5">
        <v>935.0</v>
      </c>
      <c r="L15" s="6">
        <v>4480.0</v>
      </c>
      <c r="M15" s="5">
        <v>6.16</v>
      </c>
      <c r="N15" s="5">
        <v>0.0</v>
      </c>
      <c r="O15" s="5">
        <v>0.0</v>
      </c>
      <c r="P15" s="5">
        <v>5.33</v>
      </c>
      <c r="Q15" s="5">
        <v>0.0</v>
      </c>
      <c r="R15" s="5" t="s">
        <v>20</v>
      </c>
    </row>
    <row r="16">
      <c r="A16" s="3">
        <v>15.0</v>
      </c>
      <c r="B16" s="5" t="s">
        <v>73</v>
      </c>
      <c r="C16" s="5">
        <v>99.96</v>
      </c>
      <c r="D16" s="5">
        <v>17.74</v>
      </c>
      <c r="E16" s="5">
        <v>1.0</v>
      </c>
      <c r="F16" s="5">
        <v>113.24</v>
      </c>
      <c r="G16" s="5">
        <v>2.0</v>
      </c>
      <c r="H16" s="6">
        <v>32.072</v>
      </c>
      <c r="I16" s="5">
        <v>0.2832214765100671</v>
      </c>
      <c r="J16" s="5">
        <v>1054.0</v>
      </c>
      <c r="K16" s="5">
        <v>778.0</v>
      </c>
      <c r="L16" s="6">
        <v>4396.0</v>
      </c>
      <c r="M16" s="5">
        <v>8.15</v>
      </c>
      <c r="N16" s="5">
        <v>0.0</v>
      </c>
      <c r="O16" s="5">
        <v>0.0</v>
      </c>
      <c r="P16" s="5">
        <v>0.0</v>
      </c>
      <c r="Q16" s="5">
        <v>0.0</v>
      </c>
      <c r="R16" s="5" t="s">
        <v>20</v>
      </c>
      <c r="S16" s="5" t="s">
        <v>241</v>
      </c>
    </row>
    <row r="17">
      <c r="A17" s="3">
        <v>16.0</v>
      </c>
      <c r="B17" s="5" t="s">
        <v>77</v>
      </c>
      <c r="C17" s="5">
        <v>100.47</v>
      </c>
      <c r="D17" s="5">
        <v>16.5</v>
      </c>
      <c r="E17" s="5">
        <v>1.0</v>
      </c>
      <c r="F17" s="5">
        <v>151.17</v>
      </c>
      <c r="G17" s="5">
        <v>2.0</v>
      </c>
      <c r="H17" s="6">
        <v>28.49</v>
      </c>
      <c r="I17" s="5">
        <v>0.18846331944168818</v>
      </c>
      <c r="J17" s="5">
        <v>1655.0</v>
      </c>
      <c r="K17" s="5">
        <v>770.0</v>
      </c>
      <c r="L17" s="6">
        <v>4830.0</v>
      </c>
      <c r="M17" s="5">
        <v>5.77</v>
      </c>
      <c r="N17" s="5">
        <v>0.0</v>
      </c>
      <c r="O17" s="5">
        <v>0.0</v>
      </c>
      <c r="P17" s="5">
        <v>4.37</v>
      </c>
      <c r="Q17" s="5">
        <v>0.0</v>
      </c>
      <c r="R17" s="5" t="s">
        <v>20</v>
      </c>
      <c r="S17" s="5" t="s">
        <v>257</v>
      </c>
    </row>
    <row r="18">
      <c r="A18" s="3">
        <v>17.0</v>
      </c>
      <c r="B18" s="5" t="s">
        <v>91</v>
      </c>
      <c r="C18" s="5">
        <v>102.02</v>
      </c>
      <c r="D18" s="5">
        <v>18.8</v>
      </c>
      <c r="E18" s="5">
        <v>1.0</v>
      </c>
      <c r="F18" s="5">
        <v>107.02</v>
      </c>
      <c r="G18" s="5">
        <v>2.0</v>
      </c>
      <c r="H18" s="6">
        <v>24.7</v>
      </c>
      <c r="I18" s="5">
        <v>0.23079798168566623</v>
      </c>
      <c r="J18" s="5">
        <v>1077.0</v>
      </c>
      <c r="K18" s="5">
        <v>775.0</v>
      </c>
      <c r="L18" s="6">
        <v>4420.0</v>
      </c>
      <c r="M18" s="5">
        <v>7.8</v>
      </c>
      <c r="N18" s="5">
        <v>0.67</v>
      </c>
      <c r="O18" s="5">
        <v>0.0</v>
      </c>
      <c r="P18" s="5">
        <v>6.42</v>
      </c>
      <c r="Q18" s="5">
        <v>0.0</v>
      </c>
      <c r="R18" s="5" t="s">
        <v>20</v>
      </c>
      <c r="S18" s="5" t="s">
        <v>258</v>
      </c>
    </row>
    <row r="19">
      <c r="A19" s="3">
        <v>18.0</v>
      </c>
      <c r="B19" s="5" t="s">
        <v>217</v>
      </c>
      <c r="C19" s="5">
        <v>103.83</v>
      </c>
      <c r="D19" s="5">
        <v>29.07</v>
      </c>
      <c r="E19" s="5">
        <v>2.0</v>
      </c>
      <c r="F19" s="5">
        <v>108.21</v>
      </c>
      <c r="G19" s="5">
        <v>2.0</v>
      </c>
      <c r="H19" s="6">
        <v>40.504</v>
      </c>
      <c r="I19" s="5">
        <v>0.3743092135662138</v>
      </c>
      <c r="J19" s="5">
        <v>1034.0</v>
      </c>
      <c r="K19" s="5">
        <v>664.0</v>
      </c>
      <c r="L19" s="6">
        <v>4616.0</v>
      </c>
      <c r="M19" s="5">
        <v>8.35</v>
      </c>
      <c r="N19" s="5">
        <v>0.0</v>
      </c>
      <c r="O19" s="5">
        <v>0.0</v>
      </c>
      <c r="P19" s="5">
        <v>2.8</v>
      </c>
      <c r="Q19" s="5">
        <v>0.0</v>
      </c>
      <c r="R19" s="5" t="s">
        <v>20</v>
      </c>
    </row>
    <row r="20">
      <c r="A20" s="3">
        <v>19.0</v>
      </c>
      <c r="B20" s="5" t="s">
        <v>218</v>
      </c>
      <c r="C20" s="5">
        <v>105.15</v>
      </c>
      <c r="D20" s="5">
        <v>16.7</v>
      </c>
      <c r="E20" s="5">
        <v>1.0</v>
      </c>
      <c r="F20" s="5">
        <v>108.01</v>
      </c>
      <c r="G20" s="5">
        <v>2.0</v>
      </c>
      <c r="H20" s="6">
        <v>32.375</v>
      </c>
      <c r="I20" s="5">
        <v>0.2997407647440052</v>
      </c>
      <c r="J20" s="5">
        <v>1325.0</v>
      </c>
      <c r="K20" s="5">
        <v>784.0</v>
      </c>
      <c r="L20" s="6">
        <v>4400.0</v>
      </c>
      <c r="M20" s="5">
        <v>7.45</v>
      </c>
      <c r="N20" s="5">
        <v>0.0</v>
      </c>
      <c r="O20" s="5">
        <v>0.0</v>
      </c>
      <c r="P20" s="5">
        <v>5.92</v>
      </c>
      <c r="Q20" s="5">
        <v>0.0</v>
      </c>
      <c r="R20" s="5" t="s">
        <v>20</v>
      </c>
    </row>
    <row r="21" ht="15.75" customHeight="1">
      <c r="A21" s="3">
        <v>20.0</v>
      </c>
      <c r="B21" s="4" t="s">
        <v>223</v>
      </c>
      <c r="C21" s="5">
        <v>106.55</v>
      </c>
      <c r="D21" s="5">
        <v>14.27</v>
      </c>
      <c r="E21" s="5">
        <v>1.0</v>
      </c>
      <c r="F21" s="5">
        <v>108.23</v>
      </c>
      <c r="G21" s="5">
        <v>2.0</v>
      </c>
      <c r="H21" s="6">
        <v>37.4518</v>
      </c>
      <c r="I21" s="5">
        <v>0.34603899103760505</v>
      </c>
      <c r="J21" s="5">
        <v>1328.0</v>
      </c>
      <c r="K21" s="5">
        <v>788.0</v>
      </c>
      <c r="L21" s="6">
        <v>4385.0</v>
      </c>
      <c r="M21" s="5">
        <v>7.45</v>
      </c>
      <c r="N21" s="5">
        <v>0.42</v>
      </c>
      <c r="O21" s="5">
        <v>0.0</v>
      </c>
      <c r="P21" s="5">
        <v>6.1</v>
      </c>
      <c r="Q21" s="5">
        <v>0.0</v>
      </c>
      <c r="R21" s="5" t="s">
        <v>20</v>
      </c>
    </row>
    <row r="22" ht="15.75" customHeight="1">
      <c r="A22" s="3">
        <v>21.0</v>
      </c>
      <c r="B22" s="4" t="s">
        <v>98</v>
      </c>
      <c r="C22" s="5">
        <f>83.02+27.63</f>
        <v>110.65</v>
      </c>
      <c r="D22" s="5">
        <v>16.96</v>
      </c>
      <c r="E22" s="5">
        <v>1.0</v>
      </c>
      <c r="F22" s="5">
        <v>132.31</v>
      </c>
      <c r="G22" s="5">
        <v>2.0</v>
      </c>
      <c r="H22" s="6">
        <v>28.245</v>
      </c>
      <c r="I22" s="5">
        <v>0.2134759277454463</v>
      </c>
      <c r="J22" s="5">
        <v>1425.0</v>
      </c>
      <c r="K22" s="5">
        <v>925.0</v>
      </c>
      <c r="L22" s="5">
        <v>4700.0</v>
      </c>
      <c r="M22" s="5">
        <v>6.51</v>
      </c>
      <c r="N22" s="5">
        <v>0.0</v>
      </c>
      <c r="O22" s="5">
        <v>0.0</v>
      </c>
      <c r="P22" s="5">
        <v>5.13</v>
      </c>
      <c r="Q22" s="5">
        <v>0.0</v>
      </c>
      <c r="R22" s="5" t="s">
        <v>20</v>
      </c>
    </row>
    <row r="23" ht="15.75" customHeight="1">
      <c r="A23" s="3">
        <v>22.0</v>
      </c>
      <c r="B23" s="5" t="s">
        <v>110</v>
      </c>
      <c r="C23" s="6">
        <f>83.06+27.63</f>
        <v>110.69</v>
      </c>
      <c r="D23" s="5">
        <v>17.97</v>
      </c>
      <c r="E23" s="5">
        <v>1.0</v>
      </c>
      <c r="F23" s="5">
        <v>124.36</v>
      </c>
      <c r="G23" s="5">
        <v>2.0</v>
      </c>
      <c r="H23" s="6">
        <v>22.44</v>
      </c>
      <c r="I23" s="5">
        <v>0.18044387262785463</v>
      </c>
      <c r="J23" s="5">
        <v>1065.0</v>
      </c>
      <c r="K23" s="5">
        <v>915.0</v>
      </c>
      <c r="L23" s="6">
        <v>4820.0</v>
      </c>
      <c r="M23" s="5">
        <v>6.51</v>
      </c>
      <c r="N23" s="5">
        <v>0.0</v>
      </c>
      <c r="O23" s="5">
        <v>0.0</v>
      </c>
      <c r="P23" s="5">
        <v>0.0</v>
      </c>
      <c r="Q23" s="5">
        <v>0.0</v>
      </c>
      <c r="R23" s="5" t="s">
        <v>20</v>
      </c>
    </row>
    <row r="24" ht="15.75" customHeight="1">
      <c r="A24" s="3">
        <v>23.0</v>
      </c>
      <c r="B24" s="4" t="s">
        <v>99</v>
      </c>
      <c r="C24" s="5">
        <f>83.22+27.48</f>
        <v>110.7</v>
      </c>
      <c r="D24" s="5">
        <v>17.3</v>
      </c>
      <c r="E24" s="5">
        <v>1.0</v>
      </c>
      <c r="F24" s="5">
        <v>132.31</v>
      </c>
      <c r="G24" s="5">
        <v>2.0</v>
      </c>
      <c r="H24" s="5">
        <v>28.175</v>
      </c>
      <c r="I24" s="5">
        <v>0.21294686720580455</v>
      </c>
      <c r="J24" s="5">
        <v>1075.0</v>
      </c>
      <c r="K24" s="5">
        <v>925.0</v>
      </c>
      <c r="L24" s="6">
        <v>4000.0</v>
      </c>
      <c r="M24" s="5">
        <v>6.51</v>
      </c>
      <c r="N24" s="5">
        <v>0.0</v>
      </c>
      <c r="O24" s="5">
        <v>0.0</v>
      </c>
      <c r="P24" s="5">
        <v>5.21</v>
      </c>
      <c r="Q24" s="5">
        <v>0.0</v>
      </c>
      <c r="R24" s="5" t="s">
        <v>20</v>
      </c>
    </row>
    <row r="25" ht="15.75" customHeight="1">
      <c r="A25" s="3">
        <v>24.0</v>
      </c>
      <c r="B25" s="5" t="s">
        <v>87</v>
      </c>
      <c r="C25" s="6">
        <f>107.06+5.24</f>
        <v>112.3</v>
      </c>
      <c r="D25" s="5">
        <v>17.52</v>
      </c>
      <c r="E25" s="5">
        <v>1.0</v>
      </c>
      <c r="F25" s="5">
        <v>100.96</v>
      </c>
      <c r="G25" s="5">
        <v>2.0</v>
      </c>
      <c r="H25" s="6">
        <v>22.788</v>
      </c>
      <c r="I25" s="5">
        <v>0.22571315372424725</v>
      </c>
      <c r="J25" s="5">
        <v>968.0</v>
      </c>
      <c r="K25" s="5">
        <v>848.0</v>
      </c>
      <c r="L25" s="6">
        <v>4708.0</v>
      </c>
      <c r="M25" s="5">
        <v>8.54</v>
      </c>
      <c r="N25" s="5">
        <v>0.66</v>
      </c>
      <c r="O25" s="5">
        <v>0.0</v>
      </c>
      <c r="P25" s="5">
        <v>0.0</v>
      </c>
      <c r="Q25" s="5">
        <v>0.0</v>
      </c>
      <c r="R25" s="5" t="s">
        <v>20</v>
      </c>
    </row>
    <row r="26" ht="15.75" customHeight="1">
      <c r="A26" s="3">
        <v>25.0</v>
      </c>
      <c r="B26" s="5" t="s">
        <v>104</v>
      </c>
      <c r="C26" s="5">
        <v>113.38</v>
      </c>
      <c r="D26" s="5">
        <v>17.3</v>
      </c>
      <c r="E26" s="5">
        <v>1.0</v>
      </c>
      <c r="F26" s="5">
        <v>115.89</v>
      </c>
      <c r="G26" s="5">
        <v>2.0</v>
      </c>
      <c r="H26" s="6">
        <v>28.88</v>
      </c>
      <c r="I26" s="5">
        <v>0.24920182932090776</v>
      </c>
      <c r="J26" s="5">
        <v>1135.0</v>
      </c>
      <c r="K26" s="5">
        <v>775.0</v>
      </c>
      <c r="L26" s="6">
        <v>4570.0</v>
      </c>
      <c r="M26" s="5">
        <v>7.77</v>
      </c>
      <c r="N26" s="5">
        <v>0.68</v>
      </c>
      <c r="O26" s="5">
        <v>0.0</v>
      </c>
      <c r="P26" s="5">
        <v>5.11</v>
      </c>
      <c r="Q26" s="5">
        <v>0.0</v>
      </c>
      <c r="R26" s="5" t="s">
        <v>20</v>
      </c>
    </row>
    <row r="27" ht="15.75" customHeight="1">
      <c r="A27" s="3">
        <v>26.0</v>
      </c>
      <c r="B27" s="4" t="s">
        <v>101</v>
      </c>
      <c r="C27" s="5">
        <v>114.24</v>
      </c>
      <c r="D27" s="5">
        <v>16.61</v>
      </c>
      <c r="E27" s="5">
        <v>1.0</v>
      </c>
      <c r="F27" s="5">
        <v>129.41</v>
      </c>
      <c r="G27" s="5">
        <v>2.0</v>
      </c>
      <c r="H27" s="5">
        <v>29.6381</v>
      </c>
      <c r="I27" s="5">
        <v>0.22902480488370297</v>
      </c>
      <c r="J27" s="5">
        <v>1073.0</v>
      </c>
      <c r="K27" s="5">
        <v>924.0</v>
      </c>
      <c r="L27" s="5">
        <v>4716.0</v>
      </c>
      <c r="M27" s="5">
        <v>7.19</v>
      </c>
      <c r="N27" s="5">
        <v>0.87</v>
      </c>
      <c r="O27" s="5">
        <v>38.17</v>
      </c>
      <c r="P27" s="5">
        <v>6.09</v>
      </c>
      <c r="Q27" s="5">
        <v>0.0</v>
      </c>
      <c r="R27" s="5" t="s">
        <v>20</v>
      </c>
    </row>
    <row r="28" ht="15.75" customHeight="1">
      <c r="A28" s="3">
        <v>27.0</v>
      </c>
      <c r="B28" s="5" t="s">
        <v>119</v>
      </c>
      <c r="C28" s="6">
        <f>78.21+40.68</f>
        <v>118.89</v>
      </c>
      <c r="D28" s="5">
        <v>17.49</v>
      </c>
      <c r="E28" s="5">
        <v>1.0</v>
      </c>
      <c r="F28" s="5">
        <v>124.14</v>
      </c>
      <c r="G28" s="5">
        <v>2.0</v>
      </c>
      <c r="H28" s="6">
        <v>22.77</v>
      </c>
      <c r="I28" s="5">
        <v>0.1834219429676172</v>
      </c>
      <c r="J28" s="5">
        <v>1089.0</v>
      </c>
      <c r="K28" s="5">
        <v>929.0</v>
      </c>
      <c r="L28" s="6">
        <v>4696.0</v>
      </c>
      <c r="M28" s="5">
        <v>7.15</v>
      </c>
      <c r="N28" s="5">
        <v>0.17</v>
      </c>
      <c r="O28" s="5">
        <v>0.0</v>
      </c>
      <c r="P28" s="5">
        <v>0.0</v>
      </c>
      <c r="Q28" s="5">
        <v>0.0</v>
      </c>
      <c r="R28" s="5" t="s">
        <v>20</v>
      </c>
    </row>
    <row r="29" ht="15.75" customHeight="1">
      <c r="A29" s="3">
        <v>28.0</v>
      </c>
      <c r="B29" s="4" t="s">
        <v>76</v>
      </c>
      <c r="C29" s="5">
        <v>120.14</v>
      </c>
      <c r="D29" s="5">
        <v>18.48</v>
      </c>
      <c r="E29" s="5">
        <v>1.0</v>
      </c>
      <c r="F29" s="5">
        <v>108.33</v>
      </c>
      <c r="G29" s="5">
        <v>2.0</v>
      </c>
      <c r="H29" s="6">
        <v>17.043</v>
      </c>
      <c r="I29" s="5">
        <v>0.1573248407643312</v>
      </c>
      <c r="J29" s="5">
        <v>1314.0</v>
      </c>
      <c r="K29" s="5">
        <v>900.0</v>
      </c>
      <c r="L29" s="5">
        <v>4428.0</v>
      </c>
      <c r="M29" s="5">
        <v>8.16</v>
      </c>
      <c r="N29" s="5">
        <v>0.0</v>
      </c>
      <c r="O29" s="5">
        <v>0.0</v>
      </c>
      <c r="P29" s="5">
        <v>7.58</v>
      </c>
      <c r="Q29" s="5">
        <v>0.0</v>
      </c>
      <c r="R29" s="5" t="s">
        <v>20</v>
      </c>
    </row>
    <row r="30" ht="15.75" customHeight="1">
      <c r="A30" s="3">
        <v>29.0</v>
      </c>
      <c r="B30" s="4" t="s">
        <v>135</v>
      </c>
      <c r="C30" s="5">
        <v>120.26</v>
      </c>
      <c r="D30" s="5">
        <v>31.87</v>
      </c>
      <c r="E30" s="5">
        <v>1.0</v>
      </c>
      <c r="F30" s="5">
        <v>202.07</v>
      </c>
      <c r="G30" s="5">
        <v>1.0</v>
      </c>
      <c r="H30" s="5">
        <v>53.77</v>
      </c>
      <c r="I30" s="5">
        <v>0.2660959073588361</v>
      </c>
      <c r="J30" s="5">
        <v>2154.0</v>
      </c>
      <c r="K30" s="5">
        <v>1064.0</v>
      </c>
      <c r="L30" s="6">
        <v>6436.0</v>
      </c>
      <c r="M30" s="5">
        <v>6.64</v>
      </c>
      <c r="N30" s="5">
        <v>0.0</v>
      </c>
      <c r="O30" s="5">
        <v>0.0</v>
      </c>
      <c r="P30" s="5">
        <v>6.0</v>
      </c>
      <c r="Q30" s="5">
        <v>4.71</v>
      </c>
      <c r="R30" s="5" t="s">
        <v>20</v>
      </c>
    </row>
    <row r="31" ht="15.75" customHeight="1">
      <c r="A31" s="3">
        <v>30.0</v>
      </c>
      <c r="B31" s="4" t="s">
        <v>128</v>
      </c>
      <c r="C31" s="5">
        <v>120.55</v>
      </c>
      <c r="D31" s="5">
        <v>26.9</v>
      </c>
      <c r="E31" s="5">
        <v>2.0</v>
      </c>
      <c r="F31" s="5">
        <v>194.74</v>
      </c>
      <c r="G31" s="5">
        <v>1.0</v>
      </c>
      <c r="H31" s="6">
        <v>97.0225</v>
      </c>
      <c r="I31" s="5">
        <v>0.49821556947725165</v>
      </c>
      <c r="J31" s="5">
        <v>2050.0</v>
      </c>
      <c r="K31" s="5">
        <v>985.0</v>
      </c>
      <c r="L31" s="6">
        <v>6070.0</v>
      </c>
      <c r="M31" s="5">
        <v>5.34</v>
      </c>
      <c r="N31" s="5">
        <v>0.0</v>
      </c>
      <c r="O31" s="5">
        <v>0.0</v>
      </c>
      <c r="P31" s="5">
        <v>10.0</v>
      </c>
      <c r="Q31" s="5">
        <v>0.0</v>
      </c>
      <c r="R31" s="5" t="s">
        <v>20</v>
      </c>
      <c r="S31" s="5" t="s">
        <v>259</v>
      </c>
    </row>
    <row r="32" ht="15.75" customHeight="1">
      <c r="A32" s="3">
        <v>31.0</v>
      </c>
      <c r="B32" s="4" t="s">
        <v>126</v>
      </c>
      <c r="C32" s="5">
        <v>120.55</v>
      </c>
      <c r="D32" s="5">
        <v>19.08</v>
      </c>
      <c r="E32" s="5">
        <v>1.0</v>
      </c>
      <c r="F32" s="5">
        <v>181.37</v>
      </c>
      <c r="G32" s="5">
        <v>1.0</v>
      </c>
      <c r="H32" s="5">
        <v>32.96</v>
      </c>
      <c r="I32" s="5">
        <v>0.18172795941997022</v>
      </c>
      <c r="J32" s="5">
        <v>1905.0</v>
      </c>
      <c r="K32" s="5">
        <v>985.0</v>
      </c>
      <c r="L32" s="5">
        <v>5780.0</v>
      </c>
      <c r="M32" s="5">
        <v>5.34</v>
      </c>
      <c r="N32" s="5">
        <v>0.0</v>
      </c>
      <c r="O32" s="5">
        <v>0.0</v>
      </c>
      <c r="P32" s="5">
        <v>7.04</v>
      </c>
      <c r="Q32" s="5">
        <v>0.0</v>
      </c>
      <c r="R32" s="5" t="s">
        <v>20</v>
      </c>
    </row>
    <row r="33" ht="15.75" customHeight="1">
      <c r="A33" s="3">
        <v>32.0</v>
      </c>
      <c r="B33" s="4" t="s">
        <v>131</v>
      </c>
      <c r="C33" s="5">
        <v>123.23</v>
      </c>
      <c r="D33" s="5">
        <v>17.62</v>
      </c>
      <c r="E33" s="5">
        <v>1.0</v>
      </c>
      <c r="F33" s="5">
        <v>114.84</v>
      </c>
      <c r="G33" s="5">
        <v>2.0</v>
      </c>
      <c r="H33" s="6">
        <v>30.97</v>
      </c>
      <c r="I33" s="5">
        <v>0.26967955416231276</v>
      </c>
      <c r="J33" s="5">
        <v>1415.0</v>
      </c>
      <c r="K33" s="5">
        <v>815.0</v>
      </c>
      <c r="L33" s="5">
        <v>4460.0</v>
      </c>
      <c r="M33" s="5">
        <v>8.95</v>
      </c>
      <c r="N33" s="5">
        <v>1.25</v>
      </c>
      <c r="O33" s="5">
        <v>0.0</v>
      </c>
      <c r="P33" s="5">
        <v>5.47</v>
      </c>
      <c r="Q33" s="5">
        <v>0.0</v>
      </c>
      <c r="R33" s="5" t="s">
        <v>20</v>
      </c>
      <c r="S33" s="5" t="s">
        <v>235</v>
      </c>
    </row>
    <row r="34" ht="15.75" customHeight="1">
      <c r="A34" s="3">
        <v>33.0</v>
      </c>
      <c r="B34" s="5" t="s">
        <v>134</v>
      </c>
      <c r="C34" s="5">
        <v>123.87</v>
      </c>
      <c r="D34" s="5">
        <v>34.03</v>
      </c>
      <c r="E34" s="5">
        <v>1.0</v>
      </c>
      <c r="F34" s="5">
        <v>144.29</v>
      </c>
      <c r="G34" s="5">
        <v>2.0</v>
      </c>
      <c r="H34" s="6">
        <v>42.1632</v>
      </c>
      <c r="I34" s="5">
        <v>0.29221151846974847</v>
      </c>
      <c r="J34" s="5">
        <v>1044.0</v>
      </c>
      <c r="K34" s="5">
        <v>974.0</v>
      </c>
      <c r="L34" s="6">
        <v>5012.0</v>
      </c>
      <c r="M34" s="5">
        <v>8.5</v>
      </c>
      <c r="N34" s="5">
        <v>0.0</v>
      </c>
      <c r="O34" s="5">
        <v>0.0</v>
      </c>
      <c r="P34" s="5">
        <v>0.0</v>
      </c>
      <c r="Q34" s="5">
        <v>0.0</v>
      </c>
      <c r="R34" s="5" t="s">
        <v>20</v>
      </c>
    </row>
    <row r="35" ht="15.75" customHeight="1">
      <c r="A35" s="3">
        <v>34.0</v>
      </c>
      <c r="B35" s="5" t="s">
        <v>150</v>
      </c>
      <c r="C35" s="5">
        <v>124.38</v>
      </c>
      <c r="D35" s="5">
        <v>22.4</v>
      </c>
      <c r="E35" s="5">
        <v>1.0</v>
      </c>
      <c r="F35" s="5">
        <v>125.41</v>
      </c>
      <c r="G35" s="5">
        <v>2.0</v>
      </c>
      <c r="H35" s="6">
        <v>30.7303</v>
      </c>
      <c r="I35" s="5">
        <v>0.24503867315206124</v>
      </c>
      <c r="J35" s="5">
        <v>1217.0</v>
      </c>
      <c r="K35" s="5">
        <v>790.0</v>
      </c>
      <c r="L35" s="6">
        <v>4084.0</v>
      </c>
      <c r="M35" s="5">
        <v>8.16</v>
      </c>
      <c r="N35" s="5">
        <v>0.0</v>
      </c>
      <c r="O35" s="5">
        <v>0.0</v>
      </c>
      <c r="P35" s="5">
        <v>5.87</v>
      </c>
      <c r="Q35" s="5">
        <v>0.0</v>
      </c>
      <c r="R35" s="5" t="s">
        <v>20</v>
      </c>
      <c r="S35" s="5" t="s">
        <v>260</v>
      </c>
    </row>
    <row r="36" ht="15.75" customHeight="1">
      <c r="A36" s="3">
        <v>35.0</v>
      </c>
      <c r="B36" s="5" t="s">
        <v>139</v>
      </c>
      <c r="C36" s="6">
        <f>87.98+37.96</f>
        <v>125.94</v>
      </c>
      <c r="D36" s="5">
        <v>18.22</v>
      </c>
      <c r="E36" s="5">
        <v>1.0</v>
      </c>
      <c r="F36" s="5">
        <v>148.38</v>
      </c>
      <c r="G36" s="5">
        <v>2.0</v>
      </c>
      <c r="H36" s="6">
        <v>35.373</v>
      </c>
      <c r="I36" s="5">
        <v>0.2383946623534169</v>
      </c>
      <c r="J36" s="5">
        <v>1149.0</v>
      </c>
      <c r="K36" s="5">
        <v>1100.0</v>
      </c>
      <c r="L36" s="6">
        <v>5256.0</v>
      </c>
      <c r="M36" s="5">
        <v>7.21</v>
      </c>
      <c r="N36" s="5">
        <v>0.0</v>
      </c>
      <c r="O36" s="5">
        <v>0.0</v>
      </c>
      <c r="P36" s="5">
        <v>7.77</v>
      </c>
      <c r="Q36" s="5">
        <v>0.0</v>
      </c>
      <c r="R36" s="5" t="s">
        <v>20</v>
      </c>
      <c r="S36" s="5" t="s">
        <v>224</v>
      </c>
    </row>
    <row r="37" ht="15.75" customHeight="1">
      <c r="A37" s="3">
        <v>36.0</v>
      </c>
      <c r="B37" s="5" t="s">
        <v>166</v>
      </c>
      <c r="C37" s="5">
        <v>126.31</v>
      </c>
      <c r="D37" s="5">
        <v>22.44</v>
      </c>
      <c r="E37" s="5">
        <v>1.0</v>
      </c>
      <c r="F37" s="5">
        <v>125.87</v>
      </c>
      <c r="G37" s="5">
        <v>2.0</v>
      </c>
      <c r="H37" s="6">
        <v>28.236</v>
      </c>
      <c r="I37" s="5">
        <v>0.2243266862636053</v>
      </c>
      <c r="J37" s="5">
        <v>1153.0</v>
      </c>
      <c r="K37" s="5">
        <v>844.0</v>
      </c>
      <c r="L37" s="6">
        <v>4776.0</v>
      </c>
      <c r="M37" s="5">
        <v>8.27</v>
      </c>
      <c r="N37" s="5">
        <v>0.0</v>
      </c>
      <c r="O37" s="5">
        <v>0.0</v>
      </c>
      <c r="P37" s="5">
        <v>7.45</v>
      </c>
      <c r="Q37" s="5">
        <v>0.0</v>
      </c>
      <c r="R37" s="5" t="s">
        <v>20</v>
      </c>
    </row>
    <row r="38" ht="15.75" customHeight="1">
      <c r="A38" s="3">
        <v>37.0</v>
      </c>
      <c r="B38" s="5" t="s">
        <v>146</v>
      </c>
      <c r="C38" s="5">
        <v>129.05</v>
      </c>
      <c r="D38" s="5">
        <v>20.32</v>
      </c>
      <c r="E38" s="5">
        <v>1.0</v>
      </c>
      <c r="F38" s="5">
        <v>124.64</v>
      </c>
      <c r="G38" s="5">
        <v>2.0</v>
      </c>
      <c r="H38" s="6">
        <v>25.896</v>
      </c>
      <c r="I38" s="5">
        <v>0.20776636713735558</v>
      </c>
      <c r="J38" s="5">
        <v>1394.0</v>
      </c>
      <c r="K38" s="5">
        <v>784.0</v>
      </c>
      <c r="L38" s="6">
        <v>4836.0</v>
      </c>
      <c r="M38" s="5">
        <v>8.18</v>
      </c>
      <c r="N38" s="5">
        <v>1.09</v>
      </c>
      <c r="O38" s="5">
        <v>0.0</v>
      </c>
      <c r="P38" s="5">
        <v>0.0</v>
      </c>
      <c r="Q38" s="5">
        <v>0.0</v>
      </c>
      <c r="R38" s="5" t="s">
        <v>20</v>
      </c>
    </row>
    <row r="39" ht="15.75" customHeight="1">
      <c r="A39" s="3">
        <v>38.0</v>
      </c>
      <c r="B39" s="5" t="s">
        <v>147</v>
      </c>
      <c r="C39" s="5">
        <v>129.08</v>
      </c>
      <c r="D39" s="5">
        <v>21.41</v>
      </c>
      <c r="E39" s="5">
        <v>1.0</v>
      </c>
      <c r="F39" s="5">
        <v>121.07</v>
      </c>
      <c r="G39" s="5">
        <v>2.0</v>
      </c>
      <c r="H39" s="6">
        <v>29.406</v>
      </c>
      <c r="I39" s="5">
        <v>0.24288428182043445</v>
      </c>
      <c r="J39" s="5">
        <v>1115.0</v>
      </c>
      <c r="K39" s="5">
        <v>840.0</v>
      </c>
      <c r="L39" s="6">
        <v>4724.0</v>
      </c>
      <c r="M39" s="5">
        <v>8.66</v>
      </c>
      <c r="N39" s="5">
        <v>0.7</v>
      </c>
      <c r="O39" s="5">
        <v>0.0</v>
      </c>
      <c r="P39" s="5">
        <v>0.0</v>
      </c>
      <c r="Q39" s="5">
        <v>0.0</v>
      </c>
      <c r="R39" s="5" t="s">
        <v>20</v>
      </c>
    </row>
    <row r="40" ht="15.75" customHeight="1">
      <c r="A40" s="3">
        <v>39.0</v>
      </c>
      <c r="B40" s="5" t="s">
        <v>148</v>
      </c>
      <c r="C40" s="5">
        <v>129.08</v>
      </c>
      <c r="D40" s="5">
        <v>41.3</v>
      </c>
      <c r="E40" s="5">
        <v>2.0</v>
      </c>
      <c r="F40" s="5">
        <v>143.72</v>
      </c>
      <c r="G40" s="5">
        <v>2.0</v>
      </c>
      <c r="H40" s="6">
        <v>50.9781</v>
      </c>
      <c r="I40" s="5">
        <v>0.3547042861118842</v>
      </c>
      <c r="J40" s="5">
        <v>1114.0</v>
      </c>
      <c r="K40" s="5">
        <v>874.0</v>
      </c>
      <c r="L40" s="6">
        <v>5356.0</v>
      </c>
      <c r="M40" s="5">
        <v>8.66</v>
      </c>
      <c r="N40" s="5">
        <v>0.85</v>
      </c>
      <c r="O40" s="5">
        <v>0.0</v>
      </c>
      <c r="P40" s="5">
        <v>0.0</v>
      </c>
      <c r="Q40" s="5">
        <v>0.0</v>
      </c>
      <c r="R40" s="5" t="s">
        <v>20</v>
      </c>
    </row>
    <row r="41" ht="15.75" customHeight="1">
      <c r="A41" s="3">
        <v>40.0</v>
      </c>
      <c r="B41" s="5" t="s">
        <v>225</v>
      </c>
      <c r="C41" s="5">
        <v>129.74</v>
      </c>
      <c r="D41" s="5">
        <v>19.17</v>
      </c>
      <c r="E41" s="5">
        <v>1.0</v>
      </c>
      <c r="F41" s="5">
        <v>108.46</v>
      </c>
      <c r="G41" s="5">
        <v>2.0</v>
      </c>
      <c r="H41" s="6">
        <v>34.658</v>
      </c>
      <c r="I41" s="5">
        <v>0.3195463765443482</v>
      </c>
      <c r="J41" s="5">
        <v>1318.0</v>
      </c>
      <c r="K41" s="5">
        <v>715.0</v>
      </c>
      <c r="L41" s="6">
        <v>4700.0</v>
      </c>
      <c r="M41" s="5">
        <v>8.44</v>
      </c>
      <c r="N41" s="5">
        <v>0.0</v>
      </c>
      <c r="O41" s="5">
        <v>0.0</v>
      </c>
      <c r="P41" s="5">
        <v>5.97</v>
      </c>
      <c r="Q41" s="5">
        <v>0.0</v>
      </c>
      <c r="R41" s="5" t="s">
        <v>20</v>
      </c>
    </row>
    <row r="42" ht="15.75" customHeight="1">
      <c r="A42" s="3">
        <v>41.0</v>
      </c>
      <c r="B42" s="4" t="s">
        <v>222</v>
      </c>
      <c r="C42" s="5">
        <v>129.98</v>
      </c>
      <c r="D42" s="5">
        <v>35.9</v>
      </c>
      <c r="E42" s="5">
        <v>2.0</v>
      </c>
      <c r="F42" s="5">
        <v>129.92</v>
      </c>
      <c r="G42" s="5">
        <v>2.0</v>
      </c>
      <c r="H42" s="6">
        <v>47.4</v>
      </c>
      <c r="I42" s="5">
        <v>0.3648399014778325</v>
      </c>
      <c r="J42" s="5">
        <v>1654.0</v>
      </c>
      <c r="K42" s="5">
        <v>784.0</v>
      </c>
      <c r="L42" s="6">
        <v>4876.0</v>
      </c>
      <c r="M42" s="5">
        <v>8.69</v>
      </c>
      <c r="N42" s="5">
        <v>0.0</v>
      </c>
      <c r="O42" s="5">
        <v>0.0</v>
      </c>
      <c r="P42" s="5">
        <v>2.84</v>
      </c>
      <c r="Q42" s="5">
        <v>0.0</v>
      </c>
      <c r="R42" s="5" t="s">
        <v>20</v>
      </c>
      <c r="S42" s="5" t="s">
        <v>252</v>
      </c>
    </row>
    <row r="43" ht="15.75" customHeight="1">
      <c r="A43" s="3">
        <v>42.0</v>
      </c>
      <c r="B43" s="4" t="s">
        <v>238</v>
      </c>
      <c r="C43" s="5">
        <v>130.74</v>
      </c>
      <c r="D43" s="5">
        <v>17.81</v>
      </c>
      <c r="E43" s="5">
        <v>1.0</v>
      </c>
      <c r="F43" s="5">
        <v>149.95</v>
      </c>
      <c r="G43" s="5">
        <v>2.0</v>
      </c>
      <c r="H43" s="6">
        <v>31.68</v>
      </c>
      <c r="I43" s="5">
        <v>0.21127042347449151</v>
      </c>
      <c r="J43" s="5">
        <v>1480.0</v>
      </c>
      <c r="K43" s="5">
        <v>1330.0</v>
      </c>
      <c r="L43" s="6">
        <v>5620.0</v>
      </c>
      <c r="M43" s="5">
        <v>8.41</v>
      </c>
      <c r="N43" s="5">
        <v>2.01</v>
      </c>
      <c r="O43" s="5">
        <v>0.0</v>
      </c>
      <c r="P43" s="5">
        <v>7.0</v>
      </c>
      <c r="Q43" s="5">
        <v>5.32</v>
      </c>
      <c r="R43" s="5" t="s">
        <v>20</v>
      </c>
      <c r="S43" s="5" t="s">
        <v>256</v>
      </c>
    </row>
    <row r="44" ht="15.75" customHeight="1">
      <c r="A44" s="3">
        <v>43.0</v>
      </c>
      <c r="B44" s="5" t="s">
        <v>169</v>
      </c>
      <c r="C44" s="5">
        <v>131.27</v>
      </c>
      <c r="D44" s="5">
        <v>34.69</v>
      </c>
      <c r="E44" s="5">
        <v>2.0</v>
      </c>
      <c r="F44" s="5">
        <v>141.07</v>
      </c>
      <c r="G44" s="5">
        <v>2.0</v>
      </c>
      <c r="H44" s="6">
        <v>46.112</v>
      </c>
      <c r="I44" s="5">
        <v>0.32687318352590916</v>
      </c>
      <c r="J44" s="5">
        <v>1252.0</v>
      </c>
      <c r="K44" s="5">
        <v>790.0</v>
      </c>
      <c r="L44" s="6">
        <v>5084.0</v>
      </c>
      <c r="M44" s="5">
        <v>8.33</v>
      </c>
      <c r="N44" s="5">
        <v>0.0</v>
      </c>
      <c r="O44" s="5">
        <v>0.0</v>
      </c>
      <c r="P44" s="5">
        <v>4.49</v>
      </c>
      <c r="Q44" s="5">
        <v>0.0</v>
      </c>
      <c r="R44" s="5" t="s">
        <v>20</v>
      </c>
    </row>
    <row r="45" ht="15.75" customHeight="1">
      <c r="A45" s="3">
        <v>44.0</v>
      </c>
      <c r="B45" s="5" t="s">
        <v>152</v>
      </c>
      <c r="C45" s="5">
        <v>131.45</v>
      </c>
      <c r="D45" s="5">
        <v>17.52</v>
      </c>
      <c r="E45" s="5">
        <v>1.0</v>
      </c>
      <c r="F45" s="5">
        <v>126.48</v>
      </c>
      <c r="G45" s="5">
        <v>2.0</v>
      </c>
      <c r="H45" s="6">
        <v>23.067</v>
      </c>
      <c r="I45" s="5">
        <v>0.18237666034155597</v>
      </c>
      <c r="J45" s="5">
        <v>1089.0</v>
      </c>
      <c r="K45" s="5">
        <v>900.0</v>
      </c>
      <c r="L45" s="6">
        <v>4898.0</v>
      </c>
      <c r="M45" s="5">
        <v>8.34</v>
      </c>
      <c r="N45" s="5">
        <v>0.12</v>
      </c>
      <c r="O45" s="5">
        <v>0.0</v>
      </c>
      <c r="P45" s="5">
        <v>0.0</v>
      </c>
      <c r="Q45" s="5">
        <v>0.0</v>
      </c>
      <c r="R45" s="5" t="s">
        <v>20</v>
      </c>
      <c r="S45" s="5" t="s">
        <v>261</v>
      </c>
    </row>
    <row r="46" ht="15.75" customHeight="1">
      <c r="A46" s="3">
        <v>45.0</v>
      </c>
      <c r="B46" s="4" t="s">
        <v>219</v>
      </c>
      <c r="C46" s="5">
        <v>132.49</v>
      </c>
      <c r="D46" s="5">
        <v>31.8</v>
      </c>
      <c r="E46" s="5">
        <v>2.0</v>
      </c>
      <c r="F46" s="5">
        <v>135.88</v>
      </c>
      <c r="G46" s="5">
        <v>1.0</v>
      </c>
      <c r="H46" s="6">
        <v>49.796</v>
      </c>
      <c r="I46" s="5">
        <v>0.36647041507212247</v>
      </c>
      <c r="J46" s="5">
        <v>1620.0</v>
      </c>
      <c r="K46" s="5">
        <v>850.0</v>
      </c>
      <c r="L46" s="6">
        <v>4940.0</v>
      </c>
      <c r="M46" s="5">
        <v>9.08</v>
      </c>
      <c r="N46" s="5">
        <v>0.0</v>
      </c>
      <c r="O46" s="5">
        <v>0.0</v>
      </c>
      <c r="P46" s="5">
        <v>5.75</v>
      </c>
      <c r="Q46" s="5">
        <v>4.07</v>
      </c>
      <c r="R46" s="5" t="s">
        <v>20</v>
      </c>
    </row>
    <row r="47" ht="15.75" customHeight="1">
      <c r="A47" s="3">
        <v>46.0</v>
      </c>
      <c r="B47" s="5" t="s">
        <v>162</v>
      </c>
      <c r="C47" s="5">
        <v>133.0</v>
      </c>
      <c r="D47" s="5">
        <v>18.63</v>
      </c>
      <c r="E47" s="5">
        <v>1.0</v>
      </c>
      <c r="F47" s="5">
        <v>129.43</v>
      </c>
      <c r="G47" s="5">
        <v>2.0</v>
      </c>
      <c r="H47" s="6">
        <v>24.938</v>
      </c>
      <c r="I47" s="5">
        <v>0.1926755775322568</v>
      </c>
      <c r="J47" s="5">
        <v>1164.0</v>
      </c>
      <c r="K47" s="5">
        <v>894.0</v>
      </c>
      <c r="L47" s="6">
        <v>4856.0</v>
      </c>
      <c r="M47" s="5">
        <v>8.55</v>
      </c>
      <c r="N47" s="5">
        <v>0.91</v>
      </c>
      <c r="O47" s="5">
        <v>0.0</v>
      </c>
      <c r="P47" s="5">
        <v>0.0</v>
      </c>
      <c r="Q47" s="5">
        <v>0.0</v>
      </c>
      <c r="R47" s="5" t="s">
        <v>20</v>
      </c>
    </row>
    <row r="48" ht="15.75" customHeight="1">
      <c r="A48" s="3">
        <v>47.0</v>
      </c>
      <c r="B48" s="5" t="s">
        <v>227</v>
      </c>
      <c r="C48" s="5">
        <v>136.5</v>
      </c>
      <c r="D48" s="5">
        <v>17.76</v>
      </c>
      <c r="E48" s="5">
        <v>1.0</v>
      </c>
      <c r="F48" s="5">
        <v>125.71</v>
      </c>
      <c r="G48" s="5">
        <v>2.0</v>
      </c>
      <c r="H48" s="6">
        <v>42.51</v>
      </c>
      <c r="I48" s="5">
        <v>0.33815925542916236</v>
      </c>
      <c r="J48" s="5">
        <v>1264.0</v>
      </c>
      <c r="K48" s="5">
        <v>650.0</v>
      </c>
      <c r="L48" s="6">
        <v>4616.0</v>
      </c>
      <c r="M48" s="5">
        <v>8.52</v>
      </c>
      <c r="N48" s="5">
        <v>0.0</v>
      </c>
      <c r="O48" s="5">
        <v>0.0</v>
      </c>
      <c r="P48" s="5">
        <v>5.12</v>
      </c>
      <c r="Q48" s="5">
        <v>0.0</v>
      </c>
      <c r="R48" s="5" t="s">
        <v>20</v>
      </c>
    </row>
    <row r="49" ht="15.75" customHeight="1">
      <c r="A49" s="3">
        <v>48.0</v>
      </c>
      <c r="B49" s="5" t="s">
        <v>172</v>
      </c>
      <c r="C49" s="5">
        <v>138.41</v>
      </c>
      <c r="D49" s="5">
        <v>18.68</v>
      </c>
      <c r="E49" s="5">
        <v>1.0</v>
      </c>
      <c r="F49" s="5">
        <v>123.13</v>
      </c>
      <c r="G49" s="5">
        <v>2.0</v>
      </c>
      <c r="H49" s="6">
        <v>34.0</v>
      </c>
      <c r="I49" s="5">
        <v>0.27613091854137906</v>
      </c>
      <c r="J49" s="5">
        <v>1474.0</v>
      </c>
      <c r="K49" s="5">
        <v>850.0</v>
      </c>
      <c r="L49" s="6">
        <v>4736.0</v>
      </c>
      <c r="M49" s="5">
        <v>8.66</v>
      </c>
      <c r="N49" s="5">
        <v>0.0</v>
      </c>
      <c r="O49" s="5">
        <v>0.0</v>
      </c>
      <c r="P49" s="5">
        <v>0.0</v>
      </c>
      <c r="Q49" s="5">
        <v>0.0</v>
      </c>
      <c r="R49" s="5" t="s">
        <v>20</v>
      </c>
      <c r="S49" s="5" t="s">
        <v>211</v>
      </c>
    </row>
    <row r="50" ht="15.75" customHeight="1">
      <c r="A50" s="3">
        <v>49.0</v>
      </c>
      <c r="B50" s="5" t="s">
        <v>173</v>
      </c>
      <c r="C50" s="5">
        <v>138.43</v>
      </c>
      <c r="D50" s="5">
        <v>20.32</v>
      </c>
      <c r="E50" s="5">
        <v>1.0</v>
      </c>
      <c r="F50" s="5">
        <v>127.22</v>
      </c>
      <c r="G50" s="5">
        <v>2.0</v>
      </c>
      <c r="H50" s="6">
        <v>26.286</v>
      </c>
      <c r="I50" s="5">
        <v>0.20661845621757585</v>
      </c>
      <c r="J50" s="5">
        <v>1404.0</v>
      </c>
      <c r="K50" s="5">
        <v>794.0</v>
      </c>
      <c r="L50" s="6">
        <v>5176.0</v>
      </c>
      <c r="M50" s="5">
        <v>8.01</v>
      </c>
      <c r="N50" s="5">
        <v>0.0</v>
      </c>
      <c r="O50" s="5">
        <v>0.0</v>
      </c>
      <c r="P50" s="5">
        <v>0.0</v>
      </c>
      <c r="Q50" s="5">
        <v>0.0</v>
      </c>
      <c r="R50" s="5" t="s">
        <v>20</v>
      </c>
    </row>
    <row r="51" ht="15.75" customHeight="1">
      <c r="A51" s="3">
        <v>50.0</v>
      </c>
      <c r="B51" s="4" t="s">
        <v>175</v>
      </c>
      <c r="C51" s="5">
        <v>138.96</v>
      </c>
      <c r="D51" s="5">
        <v>18.67</v>
      </c>
      <c r="E51" s="5">
        <v>1.0</v>
      </c>
      <c r="F51" s="5">
        <v>125.03</v>
      </c>
      <c r="G51" s="5">
        <v>2.0</v>
      </c>
      <c r="H51" s="6">
        <v>33.338</v>
      </c>
      <c r="I51" s="5">
        <v>0.26664000639846436</v>
      </c>
      <c r="J51" s="5">
        <v>1544.0</v>
      </c>
      <c r="K51" s="5">
        <v>844.0</v>
      </c>
      <c r="L51" s="5">
        <v>4776.0</v>
      </c>
      <c r="M51" s="5">
        <v>8.44</v>
      </c>
      <c r="N51" s="5">
        <v>2.21</v>
      </c>
      <c r="O51" s="5">
        <v>0.0</v>
      </c>
      <c r="P51" s="5">
        <v>6.18</v>
      </c>
      <c r="Q51" s="5">
        <v>0.0</v>
      </c>
      <c r="R51" s="5" t="s">
        <v>20</v>
      </c>
    </row>
    <row r="52" ht="15.75" customHeight="1">
      <c r="A52" s="3">
        <v>51.0</v>
      </c>
      <c r="B52" s="4" t="s">
        <v>178</v>
      </c>
      <c r="C52" s="5">
        <v>140.2</v>
      </c>
      <c r="D52" s="5">
        <v>32.95</v>
      </c>
      <c r="E52" s="5">
        <v>2.0</v>
      </c>
      <c r="F52" s="5">
        <v>161.75</v>
      </c>
      <c r="G52" s="5">
        <v>2.0</v>
      </c>
      <c r="H52" s="6">
        <v>43.2124</v>
      </c>
      <c r="I52" s="5">
        <v>0.26715548686244206</v>
      </c>
      <c r="J52" s="5">
        <v>1930.0</v>
      </c>
      <c r="K52" s="5">
        <v>960.0</v>
      </c>
      <c r="L52" s="6">
        <v>5780.0</v>
      </c>
      <c r="M52" s="5">
        <v>7.47</v>
      </c>
      <c r="N52" s="5">
        <v>0.0</v>
      </c>
      <c r="O52" s="5">
        <v>0.0</v>
      </c>
      <c r="P52" s="5">
        <v>0.0</v>
      </c>
      <c r="Q52" s="5">
        <v>0.0</v>
      </c>
      <c r="R52" s="5" t="s">
        <v>20</v>
      </c>
      <c r="S52" s="5" t="s">
        <v>216</v>
      </c>
    </row>
    <row r="53" ht="15.75" customHeight="1">
      <c r="A53" s="3">
        <v>52.0</v>
      </c>
      <c r="B53" s="5" t="s">
        <v>230</v>
      </c>
      <c r="C53" s="5">
        <v>141.62</v>
      </c>
      <c r="D53" s="5">
        <v>37.77</v>
      </c>
      <c r="E53" s="5">
        <v>1.0</v>
      </c>
      <c r="F53" s="5">
        <v>140.22</v>
      </c>
      <c r="G53" s="5">
        <v>2.0</v>
      </c>
      <c r="H53" s="6">
        <v>47.216</v>
      </c>
      <c r="I53" s="5">
        <v>0.33672799885893595</v>
      </c>
      <c r="J53" s="5">
        <v>1004.0</v>
      </c>
      <c r="K53" s="5">
        <v>916.0</v>
      </c>
      <c r="L53" s="6">
        <v>3840.0</v>
      </c>
      <c r="M53" s="5">
        <v>7.67</v>
      </c>
      <c r="N53" s="5">
        <v>0.0</v>
      </c>
      <c r="O53" s="5">
        <v>0.0</v>
      </c>
      <c r="P53" s="5">
        <v>0.0</v>
      </c>
      <c r="Q53" s="5">
        <v>0.0</v>
      </c>
      <c r="R53" s="5" t="s">
        <v>20</v>
      </c>
    </row>
    <row r="54" ht="15.75" customHeight="1">
      <c r="A54" s="3">
        <v>53.0</v>
      </c>
      <c r="B54" s="4" t="s">
        <v>248</v>
      </c>
      <c r="C54" s="5">
        <v>142.07</v>
      </c>
      <c r="D54" s="5">
        <v>23.0</v>
      </c>
      <c r="E54" s="5">
        <v>1.0</v>
      </c>
      <c r="F54" s="5">
        <v>133.48</v>
      </c>
      <c r="G54" s="5">
        <v>2.0</v>
      </c>
      <c r="H54" s="6">
        <v>43.8748</v>
      </c>
      <c r="I54" s="5">
        <v>0.3286994306263111</v>
      </c>
      <c r="J54" s="5">
        <v>1360.0</v>
      </c>
      <c r="K54" s="5">
        <v>1000.0</v>
      </c>
      <c r="L54" s="6">
        <v>4720.0</v>
      </c>
      <c r="M54" s="5">
        <v>9.07</v>
      </c>
      <c r="N54" s="5">
        <v>0.0</v>
      </c>
      <c r="O54" s="5">
        <v>0.0</v>
      </c>
      <c r="P54" s="5">
        <v>8.56</v>
      </c>
      <c r="Q54" s="5">
        <v>0.0</v>
      </c>
      <c r="R54" s="5" t="s">
        <v>20</v>
      </c>
    </row>
    <row r="55" ht="15.75" customHeight="1">
      <c r="A55" s="3">
        <v>54.0</v>
      </c>
      <c r="B55" s="4" t="s">
        <v>231</v>
      </c>
      <c r="C55" s="5">
        <v>142.28</v>
      </c>
      <c r="D55" s="5">
        <v>19.21</v>
      </c>
      <c r="E55" s="5">
        <v>1.0</v>
      </c>
      <c r="F55" s="5">
        <v>118.77</v>
      </c>
      <c r="G55" s="5">
        <v>2.0</v>
      </c>
      <c r="H55" s="6">
        <v>24.2436</v>
      </c>
      <c r="I55" s="5">
        <v>0.20412225309421572</v>
      </c>
      <c r="J55" s="5">
        <v>1300.0</v>
      </c>
      <c r="K55" s="5">
        <v>1004.0</v>
      </c>
      <c r="L55" s="6">
        <v>4608.0</v>
      </c>
      <c r="M55" s="5">
        <v>9.07</v>
      </c>
      <c r="N55" s="5">
        <v>0.0</v>
      </c>
      <c r="O55" s="5">
        <v>0.0</v>
      </c>
      <c r="P55" s="5">
        <v>0.0</v>
      </c>
      <c r="Q55" s="5">
        <v>0.0</v>
      </c>
      <c r="R55" s="5" t="s">
        <v>20</v>
      </c>
    </row>
    <row r="56" ht="15.75" customHeight="1">
      <c r="A56" s="3">
        <v>55.0</v>
      </c>
      <c r="B56" s="5" t="s">
        <v>182</v>
      </c>
      <c r="C56" s="5">
        <v>142.84</v>
      </c>
      <c r="D56" s="5">
        <v>19.73</v>
      </c>
      <c r="E56" s="5">
        <v>1.0</v>
      </c>
      <c r="F56" s="5">
        <v>135.85</v>
      </c>
      <c r="G56" s="5">
        <v>2.0</v>
      </c>
      <c r="H56" s="6">
        <v>34.476</v>
      </c>
      <c r="I56" s="5">
        <v>0.2537799043062201</v>
      </c>
      <c r="J56" s="5">
        <v>1160.0</v>
      </c>
      <c r="K56" s="5">
        <v>884.0</v>
      </c>
      <c r="L56" s="6">
        <v>4836.0</v>
      </c>
      <c r="M56" s="5">
        <v>7.93</v>
      </c>
      <c r="N56" s="5">
        <v>0.0</v>
      </c>
      <c r="O56" s="5">
        <v>0.0</v>
      </c>
      <c r="P56" s="5">
        <v>0.0</v>
      </c>
      <c r="Q56" s="5">
        <v>5.71</v>
      </c>
      <c r="R56" s="5" t="s">
        <v>20</v>
      </c>
    </row>
    <row r="57" ht="15.75" customHeight="1">
      <c r="A57" s="3">
        <v>56.0</v>
      </c>
      <c r="B57" s="5" t="s">
        <v>183</v>
      </c>
      <c r="C57" s="6">
        <f>99.17+44.9</f>
        <v>144.07</v>
      </c>
      <c r="D57" s="5">
        <v>17.29</v>
      </c>
      <c r="E57" s="5">
        <v>1.0</v>
      </c>
      <c r="F57" s="5">
        <v>150.58</v>
      </c>
      <c r="G57" s="5">
        <v>2.0</v>
      </c>
      <c r="H57" s="6">
        <v>27.288</v>
      </c>
      <c r="I57" s="5">
        <v>0.18121928542967192</v>
      </c>
      <c r="J57" s="5">
        <v>1728.0</v>
      </c>
      <c r="K57" s="5">
        <v>940.0</v>
      </c>
      <c r="L57" s="6">
        <v>5336.0</v>
      </c>
      <c r="M57" s="5">
        <v>6.95</v>
      </c>
      <c r="N57" s="5">
        <v>0.0</v>
      </c>
      <c r="O57" s="5">
        <v>0.0</v>
      </c>
      <c r="P57" s="5">
        <v>0.0</v>
      </c>
      <c r="Q57" s="5">
        <v>3.68</v>
      </c>
      <c r="R57" s="5" t="s">
        <v>20</v>
      </c>
    </row>
    <row r="58" ht="15.75" customHeight="1">
      <c r="A58" s="3">
        <v>57.0</v>
      </c>
      <c r="B58" s="5" t="s">
        <v>232</v>
      </c>
      <c r="C58" s="5">
        <v>144.37</v>
      </c>
      <c r="D58" s="5">
        <v>23.64</v>
      </c>
      <c r="E58" s="5">
        <v>1.0</v>
      </c>
      <c r="F58" s="5">
        <v>128.38</v>
      </c>
      <c r="G58" s="5">
        <v>2.0</v>
      </c>
      <c r="H58" s="6">
        <v>31.22</v>
      </c>
      <c r="I58" s="5">
        <v>0.2431653555572864</v>
      </c>
      <c r="J58" s="5">
        <v>1250.0</v>
      </c>
      <c r="K58" s="5">
        <v>800.0</v>
      </c>
      <c r="L58" s="6">
        <v>5216.0</v>
      </c>
      <c r="M58" s="5">
        <v>9.01</v>
      </c>
      <c r="N58" s="5">
        <v>0.0</v>
      </c>
      <c r="O58" s="5">
        <v>0.0</v>
      </c>
      <c r="P58" s="5">
        <v>4.49</v>
      </c>
      <c r="Q58" s="5">
        <v>0.0</v>
      </c>
      <c r="R58" s="5" t="s">
        <v>20</v>
      </c>
    </row>
    <row r="59" ht="15.75" customHeight="1">
      <c r="A59" s="3">
        <v>58.0</v>
      </c>
      <c r="B59" s="5" t="s">
        <v>233</v>
      </c>
      <c r="C59" s="5">
        <v>144.5</v>
      </c>
      <c r="D59" s="5">
        <v>19.12</v>
      </c>
      <c r="E59" s="5">
        <v>1.0</v>
      </c>
      <c r="F59" s="5">
        <v>110.38</v>
      </c>
      <c r="G59" s="5">
        <v>2.0</v>
      </c>
      <c r="H59" s="6">
        <v>23.79</v>
      </c>
      <c r="I59" s="5">
        <v>0.21552817539409314</v>
      </c>
      <c r="J59" s="5">
        <v>1585.0</v>
      </c>
      <c r="K59" s="5">
        <v>695.0</v>
      </c>
      <c r="L59" s="6">
        <v>4560.0</v>
      </c>
      <c r="M59" s="5">
        <v>8.39</v>
      </c>
      <c r="N59" s="5">
        <v>0.0</v>
      </c>
      <c r="O59" s="5">
        <v>0.0</v>
      </c>
      <c r="P59" s="5">
        <v>0.0</v>
      </c>
      <c r="Q59" s="5">
        <v>0.0</v>
      </c>
      <c r="R59" s="5" t="s">
        <v>20</v>
      </c>
    </row>
    <row r="60" ht="15.75" customHeight="1">
      <c r="A60" s="3">
        <v>59.0</v>
      </c>
      <c r="B60" s="5" t="s">
        <v>234</v>
      </c>
      <c r="C60" s="5">
        <v>148.53</v>
      </c>
      <c r="D60" s="5">
        <v>18.95</v>
      </c>
      <c r="E60" s="5">
        <v>1.0</v>
      </c>
      <c r="F60" s="5">
        <v>125.4</v>
      </c>
      <c r="G60" s="5">
        <v>2.0</v>
      </c>
      <c r="H60" s="6">
        <v>22.8</v>
      </c>
      <c r="I60" s="5">
        <v>0.18181818181818182</v>
      </c>
      <c r="J60" s="5">
        <v>1208.0</v>
      </c>
      <c r="K60" s="5">
        <v>1128.0</v>
      </c>
      <c r="L60" s="6">
        <v>5072.0</v>
      </c>
      <c r="M60" s="5">
        <v>8.79</v>
      </c>
      <c r="N60" s="5">
        <v>0.73</v>
      </c>
      <c r="O60" s="5">
        <v>0.0</v>
      </c>
      <c r="P60" s="5">
        <v>0.0</v>
      </c>
      <c r="Q60" s="5">
        <v>0.0</v>
      </c>
      <c r="R60" s="5" t="s">
        <v>20</v>
      </c>
    </row>
    <row r="61" ht="15.75" customHeight="1">
      <c r="A61" s="3">
        <v>60.0</v>
      </c>
      <c r="B61" s="4" t="s">
        <v>180</v>
      </c>
      <c r="C61" s="6">
        <f>141.96+7.02</f>
        <v>148.98</v>
      </c>
      <c r="D61" s="5">
        <v>17.61</v>
      </c>
      <c r="E61" s="5">
        <v>1.0</v>
      </c>
      <c r="F61" s="5">
        <v>145.29</v>
      </c>
      <c r="G61" s="5">
        <v>2.0</v>
      </c>
      <c r="H61" s="6">
        <v>27.984</v>
      </c>
      <c r="I61" s="5">
        <v>0.19260788767293002</v>
      </c>
      <c r="J61" s="5">
        <v>1504.0</v>
      </c>
      <c r="K61" s="5">
        <v>964.0</v>
      </c>
      <c r="L61" s="5">
        <v>5056.0</v>
      </c>
      <c r="M61" s="5">
        <v>7.47</v>
      </c>
      <c r="N61" s="5">
        <v>0.3</v>
      </c>
      <c r="O61" s="5">
        <v>0.0</v>
      </c>
      <c r="P61" s="5">
        <v>4.48</v>
      </c>
      <c r="Q61" s="5">
        <v>0.0</v>
      </c>
      <c r="R61" s="5" t="s">
        <v>20</v>
      </c>
    </row>
    <row r="62" ht="15.75" customHeight="1">
      <c r="A62" s="3">
        <v>61.0</v>
      </c>
      <c r="B62" s="5" t="s">
        <v>236</v>
      </c>
      <c r="C62" s="5">
        <v>149.32</v>
      </c>
      <c r="D62" s="5">
        <v>34.63</v>
      </c>
      <c r="E62" s="5">
        <v>2.0</v>
      </c>
      <c r="F62" s="5">
        <v>164.78</v>
      </c>
      <c r="G62" s="5">
        <v>2.0</v>
      </c>
      <c r="H62" s="6">
        <v>44.59</v>
      </c>
      <c r="I62" s="5">
        <v>0.2706032285471538</v>
      </c>
      <c r="J62" s="5">
        <v>1231.0</v>
      </c>
      <c r="K62" s="5">
        <v>824.0</v>
      </c>
      <c r="L62" s="6">
        <v>5856.0</v>
      </c>
      <c r="M62" s="5">
        <v>8.15</v>
      </c>
      <c r="N62" s="5">
        <v>0.0</v>
      </c>
      <c r="O62" s="5">
        <v>0.0</v>
      </c>
      <c r="P62" s="5">
        <v>6.68</v>
      </c>
      <c r="Q62" s="5">
        <v>0.0</v>
      </c>
      <c r="R62" s="5" t="s">
        <v>20</v>
      </c>
    </row>
    <row r="63" ht="15.75" customHeight="1">
      <c r="A63" s="3">
        <v>62.0</v>
      </c>
      <c r="B63" s="5" t="s">
        <v>177</v>
      </c>
      <c r="C63" s="6">
        <v>149.72</v>
      </c>
      <c r="D63" s="5">
        <v>19.04</v>
      </c>
      <c r="E63" s="5">
        <v>1.0</v>
      </c>
      <c r="F63" s="5">
        <v>154.21</v>
      </c>
      <c r="G63" s="5">
        <v>2.0</v>
      </c>
      <c r="H63" s="6">
        <v>33.364</v>
      </c>
      <c r="I63" s="5">
        <v>0.2163543220284028</v>
      </c>
      <c r="J63" s="5">
        <v>1265.0</v>
      </c>
      <c r="K63" s="5">
        <v>954.0</v>
      </c>
      <c r="L63" s="6">
        <v>5196.0</v>
      </c>
      <c r="M63" s="5">
        <v>7.24</v>
      </c>
      <c r="N63" s="5">
        <v>0.0</v>
      </c>
      <c r="O63" s="5">
        <v>0.0</v>
      </c>
      <c r="P63" s="5">
        <v>6.27</v>
      </c>
      <c r="Q63" s="5">
        <v>0.0</v>
      </c>
      <c r="R63" s="5" t="s">
        <v>20</v>
      </c>
    </row>
    <row r="64" ht="15.75" customHeight="1">
      <c r="A64" s="3">
        <v>63.0</v>
      </c>
      <c r="B64" s="4" t="s">
        <v>237</v>
      </c>
      <c r="C64" s="5">
        <v>151.45</v>
      </c>
      <c r="D64" s="5">
        <v>27.48</v>
      </c>
      <c r="E64" s="5">
        <v>1.0</v>
      </c>
      <c r="F64" s="5">
        <v>135.69</v>
      </c>
      <c r="G64" s="5">
        <v>2.0</v>
      </c>
      <c r="H64" s="6">
        <v>36.096</v>
      </c>
      <c r="I64" s="5">
        <v>0.2660181295600265</v>
      </c>
      <c r="J64" s="5">
        <v>1594.0</v>
      </c>
      <c r="K64" s="5">
        <v>874.0</v>
      </c>
      <c r="L64" s="5">
        <v>4936.0</v>
      </c>
      <c r="M64" s="5">
        <v>8.66</v>
      </c>
      <c r="N64" s="5">
        <v>0.0</v>
      </c>
      <c r="O64" s="5">
        <v>0.0</v>
      </c>
      <c r="P64" s="5">
        <v>0.0</v>
      </c>
      <c r="Q64" s="5">
        <v>0.0</v>
      </c>
      <c r="R64" s="5" t="s">
        <v>20</v>
      </c>
    </row>
    <row r="65" ht="15.75" customHeight="1">
      <c r="A65" s="3">
        <v>64.0</v>
      </c>
      <c r="B65" s="5" t="s">
        <v>190</v>
      </c>
      <c r="C65" s="6">
        <f>108.78+45.74</f>
        <v>154.52</v>
      </c>
      <c r="D65" s="5">
        <v>17.07</v>
      </c>
      <c r="E65" s="5">
        <v>1.0</v>
      </c>
      <c r="F65" s="5">
        <v>168.74</v>
      </c>
      <c r="G65" s="5">
        <v>2.0</v>
      </c>
      <c r="H65" s="6">
        <v>34.743</v>
      </c>
      <c r="I65" s="5">
        <v>0.20589664572715421</v>
      </c>
      <c r="J65" s="5">
        <v>1749.0</v>
      </c>
      <c r="K65" s="5">
        <v>939.0</v>
      </c>
      <c r="L65" s="6">
        <v>5576.0</v>
      </c>
      <c r="M65" s="5">
        <v>6.85</v>
      </c>
      <c r="N65" s="5">
        <v>0.0</v>
      </c>
      <c r="O65" s="5">
        <v>0.0</v>
      </c>
      <c r="P65" s="5">
        <v>7.62</v>
      </c>
      <c r="Q65" s="5">
        <v>0.0</v>
      </c>
      <c r="R65" s="5" t="s">
        <v>20</v>
      </c>
    </row>
    <row r="66" ht="15.75" customHeight="1">
      <c r="A66" s="3">
        <v>65.0</v>
      </c>
      <c r="B66" s="5" t="s">
        <v>163</v>
      </c>
      <c r="C66" s="6">
        <f>133.01+22.28</f>
        <v>155.29</v>
      </c>
      <c r="D66" s="5">
        <v>39.26</v>
      </c>
      <c r="E66" s="5">
        <v>2.0</v>
      </c>
      <c r="F66" s="5">
        <v>146.64</v>
      </c>
      <c r="G66" s="5">
        <v>2.0</v>
      </c>
      <c r="H66" s="6">
        <v>46.797</v>
      </c>
      <c r="I66" s="5">
        <v>0.31912847790507365</v>
      </c>
      <c r="J66" s="5">
        <v>1144.0</v>
      </c>
      <c r="K66" s="5">
        <v>8.74</v>
      </c>
      <c r="L66" s="6">
        <v>5176.0</v>
      </c>
      <c r="M66" s="5">
        <v>8.35</v>
      </c>
      <c r="N66" s="5">
        <v>0.91</v>
      </c>
      <c r="O66" s="5">
        <v>0.0</v>
      </c>
      <c r="P66" s="5">
        <v>0.0</v>
      </c>
      <c r="Q66" s="5">
        <v>0.0</v>
      </c>
      <c r="R66" s="5" t="s">
        <v>20</v>
      </c>
    </row>
    <row r="67" ht="15.75" customHeight="1">
      <c r="A67" s="3">
        <v>66.0</v>
      </c>
      <c r="B67" s="5" t="s">
        <v>191</v>
      </c>
      <c r="C67" s="5">
        <v>155.84</v>
      </c>
      <c r="D67" s="5">
        <v>22.56</v>
      </c>
      <c r="E67" s="5">
        <v>1.0</v>
      </c>
      <c r="F67" s="5">
        <v>142.5</v>
      </c>
      <c r="G67" s="5">
        <v>2.0</v>
      </c>
      <c r="H67" s="6">
        <v>29.289</v>
      </c>
      <c r="I67" s="5">
        <v>0.20553684210526316</v>
      </c>
      <c r="J67" s="5">
        <v>1268.0</v>
      </c>
      <c r="K67" s="5">
        <v>944.0</v>
      </c>
      <c r="L67" s="6">
        <v>5176.0</v>
      </c>
      <c r="M67" s="5">
        <v>8.27</v>
      </c>
      <c r="N67" s="5">
        <v>0.0</v>
      </c>
      <c r="O67" s="5">
        <v>0.0</v>
      </c>
      <c r="P67" s="5">
        <v>0.0</v>
      </c>
      <c r="Q67" s="5">
        <v>0.0</v>
      </c>
      <c r="R67" s="5" t="s">
        <v>20</v>
      </c>
    </row>
    <row r="68" ht="15.75" customHeight="1">
      <c r="A68" s="3">
        <v>67.0</v>
      </c>
      <c r="B68" s="5" t="s">
        <v>239</v>
      </c>
      <c r="C68" s="5">
        <v>156.53</v>
      </c>
      <c r="D68" s="5">
        <v>22.94</v>
      </c>
      <c r="E68" s="5">
        <v>1.0</v>
      </c>
      <c r="F68" s="5">
        <v>150.96</v>
      </c>
      <c r="G68" s="5">
        <v>2.0</v>
      </c>
      <c r="H68" s="6">
        <v>30.09</v>
      </c>
      <c r="I68" s="5">
        <v>0.19932432432432431</v>
      </c>
      <c r="J68" s="5">
        <v>1260.0</v>
      </c>
      <c r="K68" s="5">
        <v>964.0</v>
      </c>
      <c r="L68" s="6">
        <v>5968.0</v>
      </c>
      <c r="M68" s="5">
        <v>8.48</v>
      </c>
      <c r="N68" s="5">
        <v>0.0</v>
      </c>
      <c r="O68" s="5">
        <v>0.0</v>
      </c>
      <c r="P68" s="5">
        <v>0.0</v>
      </c>
      <c r="Q68" s="5">
        <v>0.0</v>
      </c>
      <c r="R68" s="5" t="s">
        <v>20</v>
      </c>
    </row>
    <row r="69" ht="15.75" customHeight="1">
      <c r="A69" s="3">
        <v>68.0</v>
      </c>
      <c r="B69" s="4" t="s">
        <v>240</v>
      </c>
      <c r="C69" s="5">
        <v>158.12</v>
      </c>
      <c r="D69" s="5">
        <v>32.32</v>
      </c>
      <c r="E69" s="5">
        <v>2.0</v>
      </c>
      <c r="F69" s="5">
        <v>146.63</v>
      </c>
      <c r="G69" s="5">
        <v>2.0</v>
      </c>
      <c r="H69" s="6">
        <v>40.128</v>
      </c>
      <c r="I69" s="5">
        <v>0.2736684171042761</v>
      </c>
      <c r="J69" s="5">
        <v>1610.0</v>
      </c>
      <c r="K69" s="5">
        <v>671.0</v>
      </c>
      <c r="L69" s="6">
        <v>5780.0</v>
      </c>
      <c r="M69" s="5">
        <v>8.35</v>
      </c>
      <c r="N69" s="5">
        <v>0.0</v>
      </c>
      <c r="O69" s="5">
        <v>0.0</v>
      </c>
      <c r="P69" s="5">
        <v>4.0</v>
      </c>
      <c r="Q69" s="5">
        <v>0.0</v>
      </c>
      <c r="R69" s="5" t="s">
        <v>20</v>
      </c>
    </row>
    <row r="70" ht="15.75" customHeight="1">
      <c r="A70" s="3">
        <v>69.0</v>
      </c>
      <c r="B70" s="5" t="s">
        <v>189</v>
      </c>
      <c r="C70" s="5">
        <v>158.83</v>
      </c>
      <c r="D70" s="5">
        <v>20.1</v>
      </c>
      <c r="E70" s="5">
        <v>1.0</v>
      </c>
      <c r="F70" s="5">
        <v>134.66</v>
      </c>
      <c r="G70" s="5">
        <v>2.0</v>
      </c>
      <c r="H70" s="6">
        <v>45.312</v>
      </c>
      <c r="I70" s="5">
        <v>0.3364919055398782</v>
      </c>
      <c r="J70" s="5">
        <v>1040.0</v>
      </c>
      <c r="K70" s="5">
        <v>944.0</v>
      </c>
      <c r="L70" s="6">
        <v>4736.0</v>
      </c>
      <c r="M70" s="5">
        <v>8.84</v>
      </c>
      <c r="N70" s="5">
        <v>2.21</v>
      </c>
      <c r="O70" s="5">
        <v>0.0</v>
      </c>
      <c r="P70" s="5">
        <v>7.87</v>
      </c>
      <c r="Q70" s="5">
        <v>0.0</v>
      </c>
      <c r="R70" s="5" t="s">
        <v>20</v>
      </c>
    </row>
    <row r="71" ht="15.75" customHeight="1">
      <c r="A71" s="3">
        <v>70.0</v>
      </c>
      <c r="B71" s="5" t="s">
        <v>243</v>
      </c>
      <c r="C71" s="5">
        <v>159.93</v>
      </c>
      <c r="D71" s="5">
        <v>18.59</v>
      </c>
      <c r="E71" s="5">
        <v>1.0</v>
      </c>
      <c r="F71" s="5">
        <v>122.1</v>
      </c>
      <c r="G71" s="5">
        <v>2.0</v>
      </c>
      <c r="H71" s="6">
        <v>22.8</v>
      </c>
      <c r="I71" s="5">
        <v>0.18673218673218675</v>
      </c>
      <c r="J71" s="5">
        <v>1128.0</v>
      </c>
      <c r="K71" s="5">
        <v>1130.0</v>
      </c>
      <c r="L71" s="6">
        <v>4716.0</v>
      </c>
      <c r="M71" s="5">
        <v>8.8</v>
      </c>
      <c r="N71" s="5">
        <v>0.71</v>
      </c>
      <c r="O71" s="5">
        <v>0.0</v>
      </c>
      <c r="P71" s="5">
        <v>0.0</v>
      </c>
      <c r="Q71" s="5">
        <v>0.0</v>
      </c>
      <c r="R71" s="5" t="s">
        <v>20</v>
      </c>
      <c r="S71" s="5" t="s">
        <v>211</v>
      </c>
    </row>
    <row r="72" ht="15.75" customHeight="1">
      <c r="A72" s="3">
        <v>71.0</v>
      </c>
      <c r="B72" s="5" t="s">
        <v>200</v>
      </c>
      <c r="C72" s="5">
        <v>160.22</v>
      </c>
      <c r="D72" s="5">
        <v>22.92</v>
      </c>
      <c r="E72" s="5">
        <v>1.0</v>
      </c>
      <c r="F72" s="5">
        <v>184.84</v>
      </c>
      <c r="G72" s="5">
        <v>2.0</v>
      </c>
      <c r="H72" s="5">
        <v>37.8</v>
      </c>
      <c r="I72" s="5">
        <v>0.20450119021856739</v>
      </c>
      <c r="J72" s="5">
        <v>1365.0</v>
      </c>
      <c r="K72" s="5">
        <v>1024.0</v>
      </c>
      <c r="L72" s="6">
        <v>5936.0</v>
      </c>
      <c r="M72" s="5">
        <v>7.34</v>
      </c>
      <c r="N72" s="5">
        <v>0.0</v>
      </c>
      <c r="O72" s="5">
        <v>0.0</v>
      </c>
      <c r="P72" s="5">
        <v>6.78</v>
      </c>
      <c r="Q72" s="5">
        <v>7.87</v>
      </c>
      <c r="R72" s="5" t="s">
        <v>20</v>
      </c>
    </row>
    <row r="73" ht="15.75" customHeight="1">
      <c r="A73" s="3">
        <v>72.0</v>
      </c>
      <c r="B73" s="5" t="s">
        <v>204</v>
      </c>
      <c r="C73" s="5">
        <v>160.36</v>
      </c>
      <c r="D73" s="5">
        <v>22.53</v>
      </c>
      <c r="E73" s="5">
        <v>1.0</v>
      </c>
      <c r="F73" s="5">
        <v>160.3</v>
      </c>
      <c r="G73" s="5">
        <v>2.0</v>
      </c>
      <c r="H73" s="6">
        <v>28.5</v>
      </c>
      <c r="I73" s="5">
        <v>0.17779164067373673</v>
      </c>
      <c r="J73" s="5">
        <v>1290.0</v>
      </c>
      <c r="K73" s="5">
        <v>1104.0</v>
      </c>
      <c r="L73" s="6">
        <v>5536.0</v>
      </c>
      <c r="M73" s="5">
        <v>7.83</v>
      </c>
      <c r="N73" s="5">
        <v>0.0</v>
      </c>
      <c r="O73" s="5">
        <v>0.0</v>
      </c>
      <c r="P73" s="5">
        <v>10.59</v>
      </c>
      <c r="Q73" s="5">
        <v>0.0</v>
      </c>
      <c r="R73" s="5" t="s">
        <v>20</v>
      </c>
    </row>
    <row r="74" ht="15.75" customHeight="1">
      <c r="A74" s="3">
        <v>73.0</v>
      </c>
      <c r="B74" s="4" t="s">
        <v>193</v>
      </c>
      <c r="C74" s="5">
        <v>161.75</v>
      </c>
      <c r="D74" s="5">
        <v>22.74</v>
      </c>
      <c r="E74" s="5">
        <v>1.0</v>
      </c>
      <c r="F74" s="5">
        <v>149.19</v>
      </c>
      <c r="G74" s="5">
        <v>2.0</v>
      </c>
      <c r="H74" s="5">
        <v>38.3656</v>
      </c>
      <c r="I74" s="5">
        <v>0.25715932703264294</v>
      </c>
      <c r="J74" s="5">
        <v>1254.0</v>
      </c>
      <c r="K74" s="5">
        <v>884.0</v>
      </c>
      <c r="L74" s="6">
        <v>5546.0</v>
      </c>
      <c r="M74" s="5">
        <v>8.47</v>
      </c>
      <c r="N74" s="5">
        <v>2.09</v>
      </c>
      <c r="O74" s="5">
        <v>0.0</v>
      </c>
      <c r="P74" s="5">
        <v>0.0</v>
      </c>
      <c r="Q74" s="5">
        <v>0.0</v>
      </c>
      <c r="R74" s="5" t="s">
        <v>20</v>
      </c>
      <c r="S74" s="5" t="s">
        <v>211</v>
      </c>
    </row>
    <row r="75" ht="15.75" customHeight="1">
      <c r="A75" s="3">
        <v>74.0</v>
      </c>
      <c r="B75" s="4" t="s">
        <v>195</v>
      </c>
      <c r="C75" s="5">
        <v>163.98</v>
      </c>
      <c r="D75" s="5">
        <v>30.68</v>
      </c>
      <c r="E75" s="5">
        <v>2.0</v>
      </c>
      <c r="F75" s="5">
        <v>255.21</v>
      </c>
      <c r="G75" s="5">
        <v>1.0</v>
      </c>
      <c r="H75" s="6">
        <v>54.86</v>
      </c>
      <c r="I75" s="5">
        <v>0.21496022883115865</v>
      </c>
      <c r="J75" s="5">
        <v>2264.0</v>
      </c>
      <c r="K75" s="5">
        <v>844.0</v>
      </c>
      <c r="L75" s="6">
        <v>7822.0</v>
      </c>
      <c r="M75" s="5">
        <v>7.02</v>
      </c>
      <c r="N75" s="5">
        <v>0.0</v>
      </c>
      <c r="O75" s="5">
        <v>0.0</v>
      </c>
      <c r="P75" s="5">
        <v>6.04</v>
      </c>
      <c r="Q75" s="5">
        <v>4.34</v>
      </c>
      <c r="R75" s="5" t="s">
        <v>20</v>
      </c>
    </row>
    <row r="76" ht="15.75" customHeight="1">
      <c r="A76" s="3">
        <v>75.0</v>
      </c>
      <c r="B76" s="4" t="s">
        <v>262</v>
      </c>
      <c r="C76" s="5">
        <v>165.58</v>
      </c>
      <c r="D76" s="5">
        <v>47.74</v>
      </c>
      <c r="E76" s="5">
        <v>2.0</v>
      </c>
      <c r="F76" s="5">
        <v>176.75</v>
      </c>
      <c r="G76" s="5">
        <v>2.0</v>
      </c>
      <c r="H76" s="5">
        <v>0.0</v>
      </c>
      <c r="I76" s="5">
        <v>0.0</v>
      </c>
      <c r="J76" s="5">
        <v>1870.0</v>
      </c>
      <c r="K76" s="5">
        <v>970.0</v>
      </c>
      <c r="L76" s="5">
        <v>5680.0</v>
      </c>
      <c r="M76" s="5">
        <v>7.45</v>
      </c>
      <c r="N76" s="5">
        <v>0.31</v>
      </c>
      <c r="O76" s="5">
        <v>0.0</v>
      </c>
      <c r="P76" s="5">
        <v>0.0</v>
      </c>
      <c r="Q76" s="5">
        <v>0.0</v>
      </c>
      <c r="R76" s="5" t="s">
        <v>20</v>
      </c>
    </row>
    <row r="77" ht="15.75" customHeight="1">
      <c r="A77" s="3">
        <v>76.0</v>
      </c>
      <c r="B77" s="5" t="s">
        <v>199</v>
      </c>
      <c r="C77" s="5">
        <v>165.65</v>
      </c>
      <c r="D77" s="5">
        <v>17.85</v>
      </c>
      <c r="E77" s="5">
        <v>1.0</v>
      </c>
      <c r="F77" s="5">
        <v>136.98</v>
      </c>
      <c r="G77" s="5">
        <v>2.0</v>
      </c>
      <c r="H77" s="6">
        <v>30.975</v>
      </c>
      <c r="I77" s="5">
        <v>0.22612790188348666</v>
      </c>
      <c r="J77" s="5">
        <v>1545.0</v>
      </c>
      <c r="K77" s="5">
        <v>885.0</v>
      </c>
      <c r="L77" s="6">
        <v>4860.0</v>
      </c>
      <c r="M77" s="5">
        <v>8.93</v>
      </c>
      <c r="N77" s="5">
        <v>0.0</v>
      </c>
      <c r="O77" s="5">
        <v>0.0</v>
      </c>
      <c r="P77" s="5">
        <v>5.96</v>
      </c>
      <c r="Q77" s="5">
        <v>0.0</v>
      </c>
      <c r="R77" s="5" t="s">
        <v>20</v>
      </c>
    </row>
    <row r="78" ht="15.75" customHeight="1">
      <c r="A78" s="3">
        <v>77.0</v>
      </c>
      <c r="B78" s="5" t="s">
        <v>247</v>
      </c>
      <c r="C78" s="5">
        <v>169.66</v>
      </c>
      <c r="D78" s="5">
        <v>19.33</v>
      </c>
      <c r="E78" s="5">
        <v>1.0</v>
      </c>
      <c r="F78" s="5">
        <v>144.72</v>
      </c>
      <c r="G78" s="5">
        <v>2.0</v>
      </c>
      <c r="H78" s="6">
        <v>32.4</v>
      </c>
      <c r="I78" s="5">
        <v>0.22388059701492535</v>
      </c>
      <c r="J78" s="5">
        <v>1214.0</v>
      </c>
      <c r="K78" s="5">
        <v>924.0</v>
      </c>
      <c r="L78" s="6">
        <v>4996.0</v>
      </c>
      <c r="M78" s="5">
        <v>9.46</v>
      </c>
      <c r="N78" s="5">
        <v>0.0</v>
      </c>
      <c r="O78" s="5">
        <v>0.0</v>
      </c>
      <c r="P78" s="5">
        <v>6.63</v>
      </c>
      <c r="Q78" s="5">
        <v>0.0</v>
      </c>
      <c r="R78" s="5" t="s">
        <v>20</v>
      </c>
      <c r="S78" s="5" t="s">
        <v>211</v>
      </c>
    </row>
    <row r="79" ht="15.75" customHeight="1">
      <c r="A79" s="3">
        <v>78.0</v>
      </c>
      <c r="B79" s="4" t="s">
        <v>249</v>
      </c>
      <c r="C79" s="5">
        <v>174.67</v>
      </c>
      <c r="D79" s="5">
        <v>20.38</v>
      </c>
      <c r="E79" s="5">
        <v>1.0</v>
      </c>
      <c r="F79" s="5">
        <v>157.43</v>
      </c>
      <c r="G79" s="5">
        <v>2.0</v>
      </c>
      <c r="H79" s="6">
        <v>27.466</v>
      </c>
      <c r="I79" s="5">
        <v>0.17446484151686464</v>
      </c>
      <c r="J79" s="5">
        <v>1694.0</v>
      </c>
      <c r="K79" s="5">
        <v>954.0</v>
      </c>
      <c r="L79" s="6">
        <v>5296.0</v>
      </c>
      <c r="M79" s="5">
        <v>7.48</v>
      </c>
      <c r="N79" s="5">
        <v>0.0</v>
      </c>
      <c r="O79" s="5">
        <v>0.0</v>
      </c>
      <c r="P79" s="5">
        <v>0.0</v>
      </c>
      <c r="Q79" s="5">
        <v>0.0</v>
      </c>
      <c r="R79" s="5" t="s">
        <v>20</v>
      </c>
      <c r="S79" s="5" t="s">
        <v>211</v>
      </c>
    </row>
    <row r="80" ht="15.75" customHeight="1">
      <c r="A80" s="3">
        <v>79.0</v>
      </c>
      <c r="B80" s="4" t="s">
        <v>186</v>
      </c>
      <c r="C80" s="5">
        <f>149.52+28.84</f>
        <v>178.36</v>
      </c>
      <c r="D80" s="5">
        <v>32.14</v>
      </c>
      <c r="E80" s="5">
        <v>2.0</v>
      </c>
      <c r="F80" s="5">
        <v>173.49</v>
      </c>
      <c r="G80" s="5">
        <v>2.0</v>
      </c>
      <c r="H80" s="6">
        <v>60.4122</v>
      </c>
      <c r="I80" s="5">
        <v>0.3482171883105654</v>
      </c>
      <c r="J80" s="5">
        <v>1870.0</v>
      </c>
      <c r="K80" s="5">
        <v>950.0</v>
      </c>
      <c r="L80" s="6">
        <v>5640.0</v>
      </c>
      <c r="M80" s="5">
        <v>7.76</v>
      </c>
      <c r="N80" s="5">
        <v>0.57</v>
      </c>
      <c r="O80" s="5">
        <v>0.0</v>
      </c>
      <c r="P80" s="5">
        <v>0.0</v>
      </c>
      <c r="Q80" s="5">
        <v>15.12</v>
      </c>
      <c r="R80" s="5" t="s">
        <v>20</v>
      </c>
    </row>
    <row r="81" ht="15.75" customHeight="1">
      <c r="A81" s="3">
        <v>80.0</v>
      </c>
      <c r="B81" s="4" t="s">
        <v>206</v>
      </c>
      <c r="C81" s="5">
        <v>182.79</v>
      </c>
      <c r="D81" s="5">
        <v>30.65</v>
      </c>
      <c r="E81" s="5">
        <v>2.0</v>
      </c>
      <c r="F81" s="5">
        <v>267.63</v>
      </c>
      <c r="G81" s="5">
        <v>1.0</v>
      </c>
      <c r="H81" s="5">
        <v>30.78</v>
      </c>
      <c r="I81" s="5">
        <v>0.11500952807981168</v>
      </c>
      <c r="J81" s="5">
        <v>2450.0</v>
      </c>
      <c r="K81" s="5">
        <v>960.0</v>
      </c>
      <c r="L81" s="6">
        <v>7964.0</v>
      </c>
      <c r="M81" s="5">
        <v>6.09</v>
      </c>
      <c r="N81" s="5">
        <v>0.0</v>
      </c>
      <c r="O81" s="5">
        <v>0.0</v>
      </c>
      <c r="P81" s="5">
        <v>6.28</v>
      </c>
      <c r="Q81" s="5">
        <v>0.0</v>
      </c>
      <c r="R81" s="5" t="s">
        <v>20</v>
      </c>
    </row>
    <row r="82" ht="15.75" customHeight="1">
      <c r="A82" s="3">
        <v>81.0</v>
      </c>
      <c r="B82" s="5" t="s">
        <v>250</v>
      </c>
      <c r="C82" s="5">
        <v>183.25</v>
      </c>
      <c r="D82" s="5">
        <v>32.23</v>
      </c>
      <c r="E82" s="5">
        <v>2.0</v>
      </c>
      <c r="F82" s="5">
        <v>204.03</v>
      </c>
      <c r="G82" s="5">
        <v>2.0</v>
      </c>
      <c r="H82" s="6">
        <v>42.5336</v>
      </c>
      <c r="I82" s="5">
        <v>0.20819187469407732</v>
      </c>
      <c r="J82" s="5">
        <v>1722.0</v>
      </c>
      <c r="K82" s="5">
        <v>1163.0</v>
      </c>
      <c r="L82" s="6">
        <v>6390.0</v>
      </c>
      <c r="M82" s="5">
        <v>8.66</v>
      </c>
      <c r="N82" s="5">
        <v>0.0</v>
      </c>
      <c r="O82" s="5">
        <v>0.0</v>
      </c>
      <c r="P82" s="5">
        <v>7.45</v>
      </c>
      <c r="Q82" s="5">
        <v>0.0</v>
      </c>
      <c r="R82" s="5" t="s">
        <v>20</v>
      </c>
      <c r="S82" s="5" t="s">
        <v>211</v>
      </c>
    </row>
    <row r="83" ht="15.75" customHeight="1">
      <c r="A83" s="3">
        <v>82.0</v>
      </c>
      <c r="B83" s="5" t="s">
        <v>251</v>
      </c>
      <c r="C83" s="6">
        <f>125.57+71.31</f>
        <v>196.88</v>
      </c>
      <c r="D83" s="5">
        <v>18.72</v>
      </c>
      <c r="E83" s="5">
        <v>1.0</v>
      </c>
      <c r="F83" s="5">
        <v>178.86</v>
      </c>
      <c r="G83" s="5">
        <v>2.0</v>
      </c>
      <c r="H83" s="6">
        <v>24.687</v>
      </c>
      <c r="I83" s="5">
        <v>0.1380241529688024</v>
      </c>
      <c r="J83" s="5">
        <v>1565.0</v>
      </c>
      <c r="K83" s="5">
        <v>1205.0</v>
      </c>
      <c r="L83" s="6">
        <v>5540.0</v>
      </c>
      <c r="M83" s="5">
        <v>7.25</v>
      </c>
      <c r="N83" s="5">
        <v>0.0</v>
      </c>
      <c r="O83" s="5">
        <v>0.0</v>
      </c>
      <c r="P83" s="5">
        <v>0.0</v>
      </c>
      <c r="Q83" s="5">
        <v>0.0</v>
      </c>
      <c r="R83" s="5" t="s">
        <v>20</v>
      </c>
    </row>
    <row r="84" ht="15.75" customHeight="1">
      <c r="A84" s="3">
        <v>83.0</v>
      </c>
      <c r="B84" s="5" t="s">
        <v>255</v>
      </c>
      <c r="C84" s="6">
        <f>139.44+70.31</f>
        <v>209.75</v>
      </c>
      <c r="D84" s="5">
        <v>35.88</v>
      </c>
      <c r="E84" s="5">
        <v>2.0</v>
      </c>
      <c r="F84" s="5">
        <v>214.73</v>
      </c>
      <c r="G84" s="5">
        <v>2.0</v>
      </c>
      <c r="H84" s="6">
        <v>42.47</v>
      </c>
      <c r="I84" s="5">
        <v>0.19778326270199786</v>
      </c>
      <c r="J84" s="5">
        <v>1864.0</v>
      </c>
      <c r="K84" s="5">
        <v>1204.0</v>
      </c>
      <c r="L84" s="6">
        <v>6136.0</v>
      </c>
      <c r="M84" s="5">
        <v>7.35</v>
      </c>
      <c r="N84" s="5">
        <v>0.0</v>
      </c>
      <c r="O84" s="5">
        <v>0.0</v>
      </c>
      <c r="P84" s="5">
        <v>0.0</v>
      </c>
      <c r="Q84" s="5">
        <v>0.0</v>
      </c>
      <c r="R84" s="5" t="s">
        <v>20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R$84">
    <sortState ref="A1:R84">
      <sortCondition ref="C1:C84"/>
    </sortState>
  </autoFilter>
  <hyperlinks>
    <hyperlink r:id="rId1" ref="B6"/>
    <hyperlink r:id="rId2" ref="B7"/>
    <hyperlink r:id="rId3" ref="B8"/>
    <hyperlink r:id="rId4" ref="B10"/>
    <hyperlink r:id="rId5" ref="B21"/>
    <hyperlink r:id="rId6" ref="B22"/>
    <hyperlink r:id="rId7" ref="B29"/>
    <hyperlink r:id="rId8" ref="B32"/>
    <hyperlink r:id="rId9" ref="B33"/>
    <hyperlink r:id="rId10" ref="B43"/>
    <hyperlink r:id="rId11" ref="B51"/>
    <hyperlink r:id="rId12" ref="B54"/>
    <hyperlink r:id="rId13" ref="B55"/>
    <hyperlink r:id="rId14" ref="B61"/>
    <hyperlink r:id="rId15" ref="B64"/>
    <hyperlink r:id="rId16" ref="B69"/>
    <hyperlink r:id="rId17" ref="B74"/>
    <hyperlink r:id="rId18" ref="B75"/>
    <hyperlink r:id="rId19" ref="B76"/>
    <hyperlink r:id="rId20" ref="B79"/>
    <hyperlink r:id="rId21" ref="B80"/>
  </hyperlinks>
  <printOptions/>
  <pageMargins bottom="0.75" footer="0.0" header="0.0" left="0.7" right="0.7" top="0.75"/>
  <pageSetup paperSize="9" orientation="portrait"/>
  <drawing r:id="rId2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Anna Dawid</dc:creator>
</cp:coreProperties>
</file>