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4cp3rskiii/Library/Mobile Documents/com~apple~CloudDocs/MISMaP/Area_ML/Gable-roof/"/>
    </mc:Choice>
  </mc:AlternateContent>
  <xr:revisionPtr revIDLastSave="0" documentId="13_ncr:1_{0443BEB5-6CCB-4E4C-9670-D5808B44EDE1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Without garages or boiler rooms" sheetId="2" r:id="rId1"/>
    <sheet name="Without garages, with boilers" sheetId="6" r:id="rId2"/>
    <sheet name="With garages and boiler rooms" sheetId="3" r:id="rId3"/>
  </sheets>
  <definedNames>
    <definedName name="_xlnm._FilterDatabase" localSheetId="2" hidden="1">'With garages and boiler rooms'!$A$1:$R$84</definedName>
    <definedName name="_xlnm._FilterDatabase" localSheetId="0" hidden="1">'Without garages or boiler rooms'!$A$1:$S$173</definedName>
    <definedName name="_xlnm._FilterDatabase" localSheetId="1" hidden="1">'Without garages, with boilers'!$A$1:$S$149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4" i="2" l="1"/>
  <c r="C53" i="2"/>
  <c r="C25" i="2"/>
  <c r="C18" i="2"/>
  <c r="F18" i="2"/>
  <c r="C25" i="3" l="1"/>
  <c r="C65" i="3"/>
  <c r="C28" i="3"/>
  <c r="C23" i="3"/>
  <c r="C66" i="3"/>
  <c r="C57" i="3"/>
  <c r="C36" i="3"/>
  <c r="C84" i="3"/>
  <c r="C83" i="3"/>
  <c r="C61" i="3"/>
  <c r="C80" i="3"/>
  <c r="C22" i="3"/>
  <c r="C24" i="3"/>
  <c r="C145" i="6"/>
  <c r="C135" i="6"/>
  <c r="C136" i="6"/>
  <c r="C131" i="6"/>
  <c r="C88" i="6"/>
  <c r="I98" i="6"/>
  <c r="L71" i="6"/>
  <c r="C55" i="6"/>
  <c r="C43" i="6"/>
  <c r="C44" i="6"/>
  <c r="C38" i="6"/>
  <c r="C39" i="6"/>
  <c r="C33" i="6"/>
  <c r="C29" i="6"/>
  <c r="C28" i="6"/>
  <c r="C22" i="6"/>
  <c r="C95" i="2"/>
  <c r="C61" i="2"/>
  <c r="C133" i="2"/>
  <c r="C37" i="2"/>
  <c r="C155" i="2"/>
  <c r="C56" i="2"/>
  <c r="C143" i="2"/>
  <c r="C124" i="2"/>
  <c r="C45" i="2"/>
  <c r="C31" i="2"/>
  <c r="C123" i="2"/>
  <c r="C36" i="2"/>
  <c r="C111" i="2"/>
  <c r="C151" i="2"/>
  <c r="C170" i="2"/>
  <c r="C166" i="2"/>
  <c r="F110" i="2"/>
  <c r="C110" i="2"/>
  <c r="C87" i="2"/>
  <c r="F86" i="2"/>
  <c r="C86" i="2"/>
  <c r="F134" i="2"/>
  <c r="C134" i="2"/>
  <c r="F47" i="2"/>
  <c r="C47" i="2"/>
  <c r="F114" i="2"/>
  <c r="C114" i="2"/>
  <c r="F60" i="2"/>
  <c r="C60" i="2"/>
  <c r="F122" i="2"/>
  <c r="C122" i="2"/>
  <c r="F89" i="2"/>
  <c r="C89" i="2"/>
  <c r="F30" i="2"/>
  <c r="C30" i="2"/>
  <c r="F137" i="2"/>
  <c r="F82" i="2"/>
  <c r="C82" i="2"/>
  <c r="F68" i="2"/>
  <c r="F80" i="2"/>
  <c r="C80" i="2"/>
  <c r="F120" i="2"/>
  <c r="C120" i="2"/>
  <c r="F102" i="2"/>
  <c r="C102" i="2"/>
  <c r="F127" i="2"/>
  <c r="C127" i="2"/>
  <c r="F145" i="2"/>
  <c r="C145" i="2"/>
  <c r="F81" i="2"/>
  <c r="C81" i="2"/>
  <c r="F85" i="2"/>
  <c r="C85" i="2"/>
  <c r="F153" i="2"/>
  <c r="C153" i="2"/>
  <c r="F161" i="2"/>
  <c r="C161" i="2"/>
  <c r="F117" i="2"/>
  <c r="F132" i="2"/>
  <c r="C132" i="2"/>
  <c r="F138" i="2"/>
  <c r="C138" i="2"/>
  <c r="F156" i="2"/>
  <c r="F147" i="2"/>
  <c r="F160" i="2"/>
  <c r="C160" i="2"/>
  <c r="F165" i="2"/>
  <c r="C165" i="2"/>
  <c r="F109" i="2"/>
  <c r="C109" i="2"/>
  <c r="F157" i="2"/>
  <c r="C157" i="2"/>
  <c r="F149" i="2"/>
  <c r="C149" i="2"/>
  <c r="F141" i="2"/>
  <c r="F146" i="2"/>
  <c r="C146" i="2"/>
  <c r="F144" i="2"/>
  <c r="F35" i="2"/>
  <c r="C35" i="2"/>
  <c r="F34" i="2"/>
  <c r="C34" i="2"/>
  <c r="F50" i="2"/>
  <c r="C50" i="2"/>
  <c r="F41" i="2"/>
  <c r="C41" i="2"/>
  <c r="C164" i="2"/>
  <c r="F103" i="2"/>
  <c r="C171" i="2"/>
  <c r="F119" i="2"/>
  <c r="C119" i="2"/>
  <c r="F116" i="2"/>
  <c r="F158" i="2"/>
  <c r="C158" i="2"/>
  <c r="F10" i="2"/>
  <c r="F78" i="2"/>
  <c r="C169" i="2"/>
  <c r="F54" i="2"/>
  <c r="F42" i="2"/>
  <c r="C42" i="2"/>
  <c r="F72" i="2"/>
  <c r="C72" i="2"/>
  <c r="F135" i="2"/>
  <c r="C135" i="2"/>
  <c r="F148" i="2"/>
  <c r="F150" i="2"/>
  <c r="C150" i="2"/>
  <c r="F33" i="2"/>
  <c r="C33" i="2"/>
  <c r="F142" i="2"/>
  <c r="F40" i="2"/>
  <c r="F115" i="2"/>
  <c r="C115" i="2"/>
  <c r="F131" i="2"/>
  <c r="F66" i="2"/>
  <c r="C66" i="2"/>
  <c r="F121" i="2"/>
  <c r="C121" i="2"/>
  <c r="C63" i="2"/>
  <c r="F92" i="2"/>
  <c r="C92" i="2"/>
  <c r="F15" i="2"/>
  <c r="C15" i="2"/>
  <c r="F53" i="2"/>
  <c r="C51" i="2"/>
  <c r="C46" i="2"/>
  <c r="C83" i="2"/>
  <c r="C167" i="2"/>
  <c r="C52" i="2"/>
  <c r="C162" i="2"/>
  <c r="C38" i="2"/>
  <c r="C172" i="2"/>
  <c r="C168" i="2"/>
  <c r="I126" i="2"/>
  <c r="C48" i="2"/>
  <c r="C29" i="2"/>
  <c r="C130" i="2"/>
  <c r="C28" i="2"/>
  <c r="C65" i="2"/>
  <c r="C24" i="2"/>
  <c r="L96" i="2"/>
</calcChain>
</file>

<file path=xl/sharedStrings.xml><?xml version="1.0" encoding="utf-8"?>
<sst xmlns="http://schemas.openxmlformats.org/spreadsheetml/2006/main" count="1220" uniqueCount="263">
  <si>
    <t>https://lipinscy.pl/projekt/arosa</t>
  </si>
  <si>
    <t>https://lipinscy.pl/projekt/tuluza-vii</t>
  </si>
  <si>
    <t>https://lipinscy.pl/projekt/mindelo</t>
  </si>
  <si>
    <t>https://lipinscy.pl/projekt/rockville-ii</t>
  </si>
  <si>
    <t>https://lipinscy.pl/projekt/aspen-iii</t>
  </si>
  <si>
    <t>https://lipinscy.pl/projekt/rockville</t>
  </si>
  <si>
    <t>https://lipinscy.pl/projekt/corte-iv</t>
  </si>
  <si>
    <t>https://lipinscy.pl/projekt/royan-ii</t>
  </si>
  <si>
    <t>https://lipinscy.pl/projekt/sofia-iv</t>
  </si>
  <si>
    <t>https://lipinscy.pl/projekt/oslo</t>
  </si>
  <si>
    <t>https://lipinscy.pl/projekt/praia-ii</t>
  </si>
  <si>
    <t>https://lipinscy.pl/projekt/ostenda</t>
  </si>
  <si>
    <t>https://lipinscy.pl/projekt/franklin-iv</t>
  </si>
  <si>
    <t>https://lipinscy.pl/projekt/lucca</t>
  </si>
  <si>
    <t>https://lipinscy.pl/projekt/vigo</t>
  </si>
  <si>
    <t>https://lipinscy.pl/projekt/oban</t>
  </si>
  <si>
    <t>https://lipinscy.pl/projekt/franklin-iii</t>
  </si>
  <si>
    <t>https://lipinscy.pl/projekt/belfast-iv</t>
  </si>
  <si>
    <t>https://lipinscy.pl/projekt/arosa-ii</t>
  </si>
  <si>
    <t>https://lipinscy.pl/projekt/pireus-ii-pasywny-3a</t>
  </si>
  <si>
    <t xml:space="preserve">poddasze </t>
  </si>
  <si>
    <t>https://lipinscy.pl/projekt/dax</t>
  </si>
  <si>
    <t>https://lipinscy.pl/projekt/royan</t>
  </si>
  <si>
    <t>https://lipinscy.pl/projekt/belfast-ix</t>
  </si>
  <si>
    <t>https://lipinscy.pl/projekt/aspen-vi</t>
  </si>
  <si>
    <t>https://lipinscy.pl/projekt/lillehammer</t>
  </si>
  <si>
    <t>https://lipinscy.pl/projekt/everett</t>
  </si>
  <si>
    <t>https://lipinscy.pl/projekt/nikozja-iii</t>
  </si>
  <si>
    <t>https://lipinscy.pl/projekt/lund</t>
  </si>
  <si>
    <t>https://lipinscy.pl/projekt/lucca-ii</t>
  </si>
  <si>
    <t>https://lipinscy.pl/projekt/hobart</t>
  </si>
  <si>
    <t>https://lipinscy.pl/projekt/noordwijk</t>
  </si>
  <si>
    <t>https://lipinscy.pl/projekt/sligo-pasywny-9</t>
  </si>
  <si>
    <t>https://lipinscy.pl/projekt/tokio-vii</t>
  </si>
  <si>
    <t>https://lipinscy.pl/projekt/sofia-ii</t>
  </si>
  <si>
    <t>https://lipinscy.pl/projekt/tampa</t>
  </si>
  <si>
    <t>https://lipinscy.pl/projekt/royan-v</t>
  </si>
  <si>
    <t>https://lipinscy.pl/projekt/skagen</t>
  </si>
  <si>
    <t>https://lipinscy.pl/projekt/nikozja-ii</t>
  </si>
  <si>
    <t>https://lipinscy.pl/projekt/skagen-ii</t>
  </si>
  <si>
    <t>https://lipinscy.pl/projekt/oznaczony-w-ii</t>
  </si>
  <si>
    <t>https://lipinscy.pl/projekt/olbia</t>
  </si>
  <si>
    <t>https://lipinscy.pl/projekt/tuluza</t>
  </si>
  <si>
    <t>w tym strych 40,59m2</t>
  </si>
  <si>
    <t>https://lipinscy.pl/projekt/bergen-iv</t>
  </si>
  <si>
    <t>https://lipinscy.pl/projekt/lagos-ii</t>
  </si>
  <si>
    <t>https://lipinscy.pl/projekt/aspen-iv</t>
  </si>
  <si>
    <t>https://lipinscy.pl/projekt/tacoma-ii</t>
  </si>
  <si>
    <t>https://lipinscy.pl/projekt/valletta-pasywny-6</t>
  </si>
  <si>
    <t>https://lipinscy.pl/projekt/lucca-iii</t>
  </si>
  <si>
    <t>https://lipinscy.pl/projekt/aspen</t>
  </si>
  <si>
    <t>https://lipinscy.pl/projekt/nikozja</t>
  </si>
  <si>
    <t>https://lipinscy.pl/projekt/atlanta</t>
  </si>
  <si>
    <t>w tym strych 7,02</t>
  </si>
  <si>
    <t>https://lipinscy.pl/projekt/nikko</t>
  </si>
  <si>
    <t>https://lipinscy.pl/projekt/toledo</t>
  </si>
  <si>
    <t>w tym strych 32,76</t>
  </si>
  <si>
    <t>https://lipinscy.pl/projekt/bergamo-iii</t>
  </si>
  <si>
    <t>https://lipinscy.pl/projekt/lucca-viii</t>
  </si>
  <si>
    <t>https://lipinscy.pl/projekt/lancaster</t>
  </si>
  <si>
    <t>https://lipinscy.pl/projekt/aspen-v</t>
  </si>
  <si>
    <t>https://lipinscy.pl/projekt/bolton</t>
  </si>
  <si>
    <t>https://lipinscy.pl/projekt/royan-iii</t>
  </si>
  <si>
    <t>https://lipinscy.pl/projekt/franklin</t>
  </si>
  <si>
    <t>garaż z boku 4,34x8,84</t>
  </si>
  <si>
    <t>https://lipinscy.pl/projekt/rimini#</t>
  </si>
  <si>
    <t>https://lipinscy.pl/projekt/asti</t>
  </si>
  <si>
    <t>https://lipinscy.pl/projekt/filigranowy-w-ii</t>
  </si>
  <si>
    <t>https://lipinscy.pl/projekt/oznaczony-w-iii</t>
  </si>
  <si>
    <t>https://lipinscy.pl/projekt/nikko-ii</t>
  </si>
  <si>
    <t>https://lipinscy.pl/projekt/malmo-iii</t>
  </si>
  <si>
    <t>https://lipinscy.pl/projekt/gandawa</t>
  </si>
  <si>
    <t>https://lipinscy.pl/projekt/tacoma</t>
  </si>
  <si>
    <t>https://lipinscy.pl/projekt/oznaczony-w-i</t>
  </si>
  <si>
    <t>https://lipinscy.pl/projekt/loreto-ii</t>
  </si>
  <si>
    <t>https://lipinscy.pl/projekt/vis-iii</t>
  </si>
  <si>
    <t>https://lipinscy.pl/projekt/lucca-iv</t>
  </si>
  <si>
    <t>https://lipinscy.pl/projekt/skagen-iii</t>
  </si>
  <si>
    <t>https://lipinscy.pl/projekt/aosta</t>
  </si>
  <si>
    <t>https://lipinscy.pl/projekt/mito</t>
  </si>
  <si>
    <t>https://lipinscy.pl/projekt/gilbert</t>
  </si>
  <si>
    <t>https://lipinscy.pl/projekt/lille</t>
  </si>
  <si>
    <t>https://lipinscy.pl/projekt/asti-iii</t>
  </si>
  <si>
    <t>https://lipinscy.pl/projekt/itaka-ii</t>
  </si>
  <si>
    <t>https://lipinscy.pl/projekt/lugo</t>
  </si>
  <si>
    <t>https://lipinscy.pl/projekt/aosta-ii</t>
  </si>
  <si>
    <t>https://lipinscy.pl/projekt/darmstadt-pasywny-1</t>
  </si>
  <si>
    <t>https://lipinscy.pl/projekt/belfast-v</t>
  </si>
  <si>
    <t>https://lipinscy.pl/projekt/salida-ii</t>
  </si>
  <si>
    <t>https://lipinscy.pl/projekt/rijeka-ii#</t>
  </si>
  <si>
    <t>zmienna szerokość 770 - 1195</t>
  </si>
  <si>
    <t>https://lipinscy.pl/projekt/oslo-ii</t>
  </si>
  <si>
    <t>https://lipinscy.pl/projekt/oban-ii</t>
  </si>
  <si>
    <t>https://lipinscy.pl/projekt/tivoli</t>
  </si>
  <si>
    <t>https://lipinscy.pl/projekt/perugia-ii</t>
  </si>
  <si>
    <t>https://lipinscy.pl/projekt/lucca-vi</t>
  </si>
  <si>
    <t>zmienna wysokość</t>
  </si>
  <si>
    <t>https://lipinscy.pl/projekt/lagos-vi</t>
  </si>
  <si>
    <t>https://lipinscy.pl/projekt/luton</t>
  </si>
  <si>
    <t>https://lipinscy.pl/projekt/bergamo</t>
  </si>
  <si>
    <t>https://lipinscy.pl/projekt/pireus-iv-pasywny-3c</t>
  </si>
  <si>
    <t>https://lipinscy.pl/projekt/rode</t>
  </si>
  <si>
    <t>https://lipinscy.pl/projekt/teneryfa</t>
  </si>
  <si>
    <t>https://lipinscy.pl/projekt/vigo-ii</t>
  </si>
  <si>
    <t>funkcjonalny</t>
  </si>
  <si>
    <t>https://lipinscy.pl/projekt/celowy</t>
  </si>
  <si>
    <t>https://lipinscy.pl/projekt/koge-ii</t>
  </si>
  <si>
    <t>https://lipinscy.pl/projekt/martin</t>
  </si>
  <si>
    <t>https://lipinscy.pl/projekt/sprzyjajacy</t>
  </si>
  <si>
    <t>https://lipinscy.pl/projekt/frankfurt-iv</t>
  </si>
  <si>
    <t>w tym strych 37,97</t>
  </si>
  <si>
    <t>https://lipinscy.pl/projekt/gladki-w-e</t>
  </si>
  <si>
    <t>https://lipinscy.pl/projekt/haga-iii</t>
  </si>
  <si>
    <t>https://lipinscy.pl/projekt/hamburg-iii</t>
  </si>
  <si>
    <t>https://lipinscy.pl/projekt/felix</t>
  </si>
  <si>
    <t>https://lipinscy.pl/projekt/bergamo-ii</t>
  </si>
  <si>
    <t>https://lipinscy.pl/projekt/tampa-iii</t>
  </si>
  <si>
    <t>https://lipinscy.pl/projekt/lennox</t>
  </si>
  <si>
    <t>https://lipinscy.pl/projekt/arras-ii</t>
  </si>
  <si>
    <t>https://lipinscy.pl/projekt/loreto</t>
  </si>
  <si>
    <t>https://lipinscy.pl/projekt/ponadczasowy</t>
  </si>
  <si>
    <t>https://lipinscy.pl/projekt/garda</t>
  </si>
  <si>
    <t>https://lipinscy.pl/projekt/wiadomy</t>
  </si>
  <si>
    <t>https://lipinscy.pl/projekt/rodez-iii</t>
  </si>
  <si>
    <t>https://lipinscy.pl/projekt/przeznaczony</t>
  </si>
  <si>
    <t>https://lipinscy.pl/projekt/meribel</t>
  </si>
  <si>
    <t>https://lipinscy.pl/projekt/tokio-iii</t>
  </si>
  <si>
    <t>https://lipinscy.pl/projekt/brunico-ii</t>
  </si>
  <si>
    <t>https://lipinscy.pl/projekt/berlin-iii</t>
  </si>
  <si>
    <t>https://lipinscy.pl/projekt/panama</t>
  </si>
  <si>
    <t>https://lipinscy.pl/projekt/pewny</t>
  </si>
  <si>
    <t>https://lipinscy.pl/projekt/altea</t>
  </si>
  <si>
    <t>https://lipinscy.pl/projekt/lwow-ii</t>
  </si>
  <si>
    <t>https://lipinscy.pl/projekt/gladki-w-i</t>
  </si>
  <si>
    <t>https://lipinscy.pl/projekt/aurora</t>
  </si>
  <si>
    <t>https://lipinscy.pl/projekt/sensowny</t>
  </si>
  <si>
    <t>zmienna szerokosc</t>
  </si>
  <si>
    <t>https://lipinscy.pl/projekt/stamford</t>
  </si>
  <si>
    <t>https://lipinscy.pl/projekt/tokio-vi</t>
  </si>
  <si>
    <t>https://lipinscy.pl/projekt/sydney</t>
  </si>
  <si>
    <t>https://lipinscy.pl/projekt/saloniki</t>
  </si>
  <si>
    <t>https://lipinscy.pl/projekt/tuluza-iii</t>
  </si>
  <si>
    <t>https://lipinscy.pl/projekt/klajpeda</t>
  </si>
  <si>
    <t>https://lipinscy.pl/projekt/praga-iv</t>
  </si>
  <si>
    <t>https://lipinscy.pl/projekt/ustronny-iii-w-e</t>
  </si>
  <si>
    <t>https://lipinscy.pl/projekt/uzyteczny</t>
  </si>
  <si>
    <t>https://lipinscy.pl/projekt/valletta-ii-pasywny-6a</t>
  </si>
  <si>
    <t>https://lipinscy.pl/projekt/okayama</t>
  </si>
  <si>
    <t>https://lipinscy.pl/projekt/ars</t>
  </si>
  <si>
    <t>https://lipinscy.pl/projekt/madryt</t>
  </si>
  <si>
    <t>https://lipinscy.pl/projekt/gladki-w-ii</t>
  </si>
  <si>
    <t>https://lipinscy.pl/projekt/kaprun</t>
  </si>
  <si>
    <t>https://lipinscy.pl/projekt/sendai</t>
  </si>
  <si>
    <t>https://lipinscy.pl/projekt/eden</t>
  </si>
  <si>
    <t>https://lipinscy.pl/projekt/vigo-iii</t>
  </si>
  <si>
    <t>https://lipinscy.pl/projekt/sanremo</t>
  </si>
  <si>
    <t>https://lipinscy.pl/projekt/frankfurt-iii</t>
  </si>
  <si>
    <t>https://lipinscy.pl/projekt/gladki</t>
  </si>
  <si>
    <t>https://lipinscy.pl/projekt/malmo</t>
  </si>
  <si>
    <t>różna szerokość budynku</t>
  </si>
  <si>
    <t>garaż z boku w nim kotlownia, wymiary domu bez garażu</t>
  </si>
  <si>
    <t>WSZĘDZIE DODAŁAM POW. KOTŁOWNI i POM. POMOCNICZNEGO DO PUŻ</t>
  </si>
  <si>
    <t>(w granicach rozsądku :P)</t>
  </si>
  <si>
    <t>https://www.archon.pl/projekty-domow/projekt-dom-w-jablonkach-4-m52ea4801dc444</t>
  </si>
  <si>
    <t>https://www.archon.pl/projekty-domow/projekt-dom-w-zielistkach-ver-3-m35a2477e0f2ca</t>
  </si>
  <si>
    <t>https://www.archon.pl/projekty-domow/projekt-dom-w-malinowkach-4-ma81221b2fdcda</t>
  </si>
  <si>
    <t>https://www.archon.pl/projekty-domow/projekt-dom-w-malinowkach-11-maee2419ac8b9a</t>
  </si>
  <si>
    <t>https://www.archon.pl/projekty-domow/projekt-dom-w-malinowkach-mdfe2199f9a105</t>
  </si>
  <si>
    <t>https://www.archon.pl/projekty-domow/projekt-dom-w-lucernie-7-m84222426129bc</t>
  </si>
  <si>
    <t>https://www.archon.pl/projekty-domow/projekt-dom-w-malinowkach-2-m16021fa4e5575</t>
  </si>
  <si>
    <t>https://www.archon.pl/projekty-domow/projekt-dom-w-malinowkach-7-mfd2238e130ec9</t>
  </si>
  <si>
    <t>https://www.archon.pl/projekty-domow/projekt-dom-w-jablonkach-14-m85823179b972a</t>
  </si>
  <si>
    <t>https://www.archon.pl/projekty-domow/projekt-dom-w-lucernie-5-mba220e84674f2</t>
  </si>
  <si>
    <t>https://www.archon.pl/projekty-domow/projekt-dom-w-zielistkach-17-m71c24a10d5409</t>
  </si>
  <si>
    <t>https://www.archon.pl/projekty-domow/projekt-dom-w-szmaragdach-mb2922945355dc</t>
  </si>
  <si>
    <t>https://www.archon.pl/projekty-domow/projekt-dom-w-rododendronach-5-wn-m516bfd09edacc</t>
  </si>
  <si>
    <t>https://www.archon.pl/projekty-domow/projekt-dom-w-sasankach-3-m213227b9f54b6</t>
  </si>
  <si>
    <t>https://www.archon.pl/projekty-domow/projekt-dom-w-szmaragdach-2-m960231819bc16</t>
  </si>
  <si>
    <t>https://www.archon.pl/projekty-domow/projekt-dom-w-zielistkach-a-m2be233aa6ef56</t>
  </si>
  <si>
    <t>https://www.archon.pl/projekty-domow/projekt-dom-w-zielistkach-t-ma14228993a920</t>
  </si>
  <si>
    <t>https://www.archon.pl/projekty-domow/projekt-dom-w-aurorach-2-md872175875840</t>
  </si>
  <si>
    <t>https://www.archon.pl/projekty-domow/projekt-dom-w-sasankach-4-m61323d195f5cd</t>
  </si>
  <si>
    <t>https://www.archon.pl/projekty-domow/projekt-dom-w-zurawkach-2-m5281e59a86530</t>
  </si>
  <si>
    <t>https://www.archon.pl/projekty-domow/projekt-dom-w-zielistkach-g-m511a17f08861c</t>
  </si>
  <si>
    <t>https://www.archon.pl/projekty-domow/projekt-dom-w-malinowkach-3-m34121fccca60d</t>
  </si>
  <si>
    <t>https://www.archon.pl/projekty-domow/projekt-dom-w-rododendronach-23-m6f721923ac5b1</t>
  </si>
  <si>
    <t>https://www.archon.pl/projekty-domow/projekt-dom-w-czerwonokrzewach-m6f220cb8dcf3e</t>
  </si>
  <si>
    <t>https://www.archon.pl/projekty-domow/projekt-dom-w-marcinkach-m8ee2494a8910f</t>
  </si>
  <si>
    <t>https://www.archon.pl/projekty-domow/projekt-dom-w-szmaragdach-3-g-m5952360570830</t>
  </si>
  <si>
    <t>https://www.archon.pl/projekty-domow/projekt-dom-w-rododendronach-6-ver-3-m4fe20d558bc76</t>
  </si>
  <si>
    <t>https://www.archon.pl/projekty-domow/projekt-dom-w-rododendronach-22-mbae213bcd7122</t>
  </si>
  <si>
    <t>https://www.archon.pl/projekty-domow/projekt-dom-w-malinowkach-3-t-mf55233898135c</t>
  </si>
  <si>
    <t>https://www.archon.pl/projekty-domow/projekt-dom-w-zdrojowkach-4-m91f234dc16a78</t>
  </si>
  <si>
    <t>https://www.archon.pl/projekty-domow/projekt-dom-w-perlowce-bn-m5dd21844cde8e</t>
  </si>
  <si>
    <t>https://www.archon.pl/projekty-domow/projekt-dom-w-zielistkach-5-ga-m934234c2a5b32</t>
  </si>
  <si>
    <t>https://www.archon.pl/projekty-domow/projekt-dom-w-szmaragdach-4-g-m50f23d619b401</t>
  </si>
  <si>
    <t>https://www.archon.pl/projekty-domow/projekt-dom-w-poziomkach-6-m52fb828ef01f7</t>
  </si>
  <si>
    <t>https://www.archon.pl/projekty-domow/projekt-dom-w-szmaragdach-g-m52b232d5702f0</t>
  </si>
  <si>
    <t>https://www.archon.pl/projekty-domow/projekt-dom-w-akantach-2-ma1a218245767c</t>
  </si>
  <si>
    <t>https://www.archon.pl/projekty-domow/projekt-dom-w-czerwonokrzewach-t-mc35221d631d86</t>
  </si>
  <si>
    <t>https://www.archon.pl/projekty-domow/projekt-dom-w-zielistkach-gt-mc69207805754c</t>
  </si>
  <si>
    <t>https://www.archon.pl/projekty-domow/projekt-dom-w-zielistkach-gnt-mf7220b55c2554</t>
  </si>
  <si>
    <t>https://www.archon.pl/projekty-domow/projekt-dom-w-zielistkach-5-g-m1d122a7eba9b3</t>
  </si>
  <si>
    <t>mieszane</t>
  </si>
  <si>
    <t>https://lipinscy.pl/projekt/rodez</t>
  </si>
  <si>
    <t>https://www.archon.pl/projekty-domow/projekt-dom-w-sorgo-m71323f5979223</t>
  </si>
  <si>
    <t>https://www.archon.pl/projekty-domow/projekt-dom-w-winogronach-ver-2-m3fc1f781404f0</t>
  </si>
  <si>
    <t>https://www.archon.pl/projekty-domow/projekt-dom-w-wilcach-ver-2-m6471fb5e74643</t>
  </si>
  <si>
    <t>https://www.archon.pl/projekty-domow/projekt-dom-w-jablonkach-7-t-m95122ae90fa4d</t>
  </si>
  <si>
    <t>https://www.archon.pl/projekty-domow/projekt-dom-w-rododendronach-21-n-ma3520fef349f0</t>
  </si>
  <si>
    <t>https://www.archon.pl/projekty-domow/projekt-dom-w-poziomkach-3-ver-2-mb221f80f8877e</t>
  </si>
  <si>
    <t>https://www.archon.pl/projekty-domow/projekt-dom-w-filodendronach-3-meb32183d92d9f</t>
  </si>
  <si>
    <t>https://www.archon.pl/projekty-domow/projekt-dom-miniaturka-t-mf52237f18fcac</t>
  </si>
  <si>
    <t>https://www.archon.pl/projekty-domow/projekt-dom-w-kolendrze-2-ver-2-mf8c1fce12218d</t>
  </si>
  <si>
    <t>https://www.archon.pl/projekty-domow/projekt-dom-w-amarylisach-6-mbf420ed0a29c5</t>
  </si>
  <si>
    <t>https://www.archon.pl/projekty-domow/projekt-dom-w-dzwonecznikach-2-m5e3209569e16b</t>
  </si>
  <si>
    <t>https://www.archon.pl/projekty-domow/projekt-dom-w-rododendronach-3-ver-2-mcdb1ffd81fde2</t>
  </si>
  <si>
    <t>https://www.archon.pl/projekty-domow/projekt-dom-w-majeranku-2-n-ver-2-me881fc3e00141</t>
  </si>
  <si>
    <t>https://www.archon.pl/projekty-domow/projekt-dom-w-lukrecji-4-ver-2-mec01f8a38d36a</t>
  </si>
  <si>
    <t>https://www.archon.pl/projekty-domow/projekt-dom-w-truskawkach-2-ver-2-m5311f7fdb315a</t>
  </si>
  <si>
    <t>https://www.archon.pl/projekty-domow/projekt-dom-w-rododendronach-t-m414210416f7e1</t>
  </si>
  <si>
    <t>https://www.archon.pl/projekty-domow/projekt-dom-w-kolendrze-ver-2-m477212490561e</t>
  </si>
  <si>
    <t>Usable area [m2]</t>
  </si>
  <si>
    <t>Source</t>
  </si>
  <si>
    <t>No.</t>
  </si>
  <si>
    <t>Garage area [m2]</t>
  </si>
  <si>
    <t>Number of garage spots</t>
  </si>
  <si>
    <t>Number of stories</t>
  </si>
  <si>
    <t>Extension area [m2]</t>
  </si>
  <si>
    <t>Percentage of extension area in covered area [%]</t>
  </si>
  <si>
    <t>Covered area [m2]</t>
  </si>
  <si>
    <t>Building width [cm] (perpendicular to a roof ridge)</t>
  </si>
  <si>
    <t>Building length [cm] (along a roof ridge)</t>
  </si>
  <si>
    <t>Perimeter [cm]</t>
  </si>
  <si>
    <t>Height [m]</t>
  </si>
  <si>
    <t>Height of a knee wall [m]</t>
  </si>
  <si>
    <t>Attic area [m2]</t>
  </si>
  <si>
    <t>Boiler room [m2]</t>
  </si>
  <si>
    <t>Auxiliary room [m2]</t>
  </si>
  <si>
    <t>Remarks</t>
  </si>
  <si>
    <t>Artificial example?</t>
  </si>
  <si>
    <t>yes</t>
  </si>
  <si>
    <t>unknown</t>
  </si>
  <si>
    <t>no</t>
  </si>
  <si>
    <t>varied height</t>
  </si>
  <si>
    <t>varied width</t>
  </si>
  <si>
    <t>varied width 770 - 1195</t>
  </si>
  <si>
    <t>balcony above garage</t>
  </si>
  <si>
    <t>6,6x6,08 garage</t>
  </si>
  <si>
    <t>including attic 7,02</t>
  </si>
  <si>
    <t xml:space="preserve">
terraced house</t>
  </si>
  <si>
    <t>functional</t>
  </si>
  <si>
    <t>attic</t>
  </si>
  <si>
    <t>including attic 37,97</t>
  </si>
  <si>
    <t>garage next to it 4,34x8,84</t>
  </si>
  <si>
    <t>including attic 71,31</t>
  </si>
  <si>
    <t>garage 5,93x6,22</t>
  </si>
  <si>
    <t>including attic 70,31</t>
  </si>
  <si>
    <t>garage 4,34x8,84</t>
  </si>
  <si>
    <t>terraced house</t>
  </si>
  <si>
    <t>balcony over the garage</t>
  </si>
  <si>
    <t>house without garage</t>
  </si>
  <si>
    <t>balcony over the garage, varied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</si>
</sst>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0000"/>
      <name val="Czcionka tekstu podstawowego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8" fillId="0" borderId="0" xfId="2"/>
    <xf numFmtId="10" fontId="0" fillId="0" borderId="0" xfId="1" applyNumberFormat="1" applyFont="1"/>
    <xf numFmtId="0" fontId="7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5" fillId="0" borderId="0" xfId="0" applyFont="1"/>
    <xf numFmtId="0" fontId="10" fillId="0" borderId="0" xfId="0" applyFont="1" applyAlignment="1">
      <alignment wrapText="1"/>
    </xf>
    <xf numFmtId="0" fontId="4" fillId="0" borderId="0" xfId="0" applyFont="1"/>
    <xf numFmtId="165" fontId="0" fillId="0" borderId="0" xfId="1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0" borderId="0" xfId="2" applyFill="1"/>
    <xf numFmtId="0" fontId="0" fillId="0" borderId="0" xfId="0" applyAlignment="1">
      <alignment wrapText="1"/>
    </xf>
  </cellXfs>
  <cellStyles count="3">
    <cellStyle name="Hiperłącze" xfId="2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Walka z wykrese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A5A5A5"/>
      </a:accent1>
      <a:accent2>
        <a:srgbClr val="5B9BD5"/>
      </a:accent2>
      <a:accent3>
        <a:srgbClr val="ED7D31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pinscy.pl/projekt/hamburg-iii" TargetMode="External"/><Relationship Id="rId21" Type="http://schemas.openxmlformats.org/officeDocument/2006/relationships/hyperlink" Target="https://lipinscy.pl/projekt/pireus-ii-pasywny-3a" TargetMode="External"/><Relationship Id="rId42" Type="http://schemas.openxmlformats.org/officeDocument/2006/relationships/hyperlink" Target="https://lipinscy.pl/projekt/darmstadt-pasywny-1" TargetMode="External"/><Relationship Id="rId47" Type="http://schemas.openxmlformats.org/officeDocument/2006/relationships/hyperlink" Target="https://lipinscy.pl/projekt/vis-iii" TargetMode="External"/><Relationship Id="rId63" Type="http://schemas.openxmlformats.org/officeDocument/2006/relationships/hyperlink" Target="https://lipinscy.pl/projekt/ostenda" TargetMode="External"/><Relationship Id="rId68" Type="http://schemas.openxmlformats.org/officeDocument/2006/relationships/hyperlink" Target="https://lipinscy.pl/projekt/tivoli" TargetMode="External"/><Relationship Id="rId84" Type="http://schemas.openxmlformats.org/officeDocument/2006/relationships/hyperlink" Target="https://www.archon.pl/projekty-domow/projekt-dom-w-zdrojowkach-4-m91f234dc16a78" TargetMode="External"/><Relationship Id="rId89" Type="http://schemas.openxmlformats.org/officeDocument/2006/relationships/hyperlink" Target="https://www.archon.pl/projekty-domow/projekt-dom-w-szmaragdach-g-m52b232d5702f0" TargetMode="External"/><Relationship Id="rId112" Type="http://schemas.openxmlformats.org/officeDocument/2006/relationships/hyperlink" Target="https://www.archon.pl/projekty-domow/projekt-dom-w-winogronach-ver-2-m3fc1f781404f0" TargetMode="External"/><Relationship Id="rId16" Type="http://schemas.openxmlformats.org/officeDocument/2006/relationships/hyperlink" Target="https://lipinscy.pl/projekt/tuluza-iii" TargetMode="External"/><Relationship Id="rId107" Type="http://schemas.openxmlformats.org/officeDocument/2006/relationships/hyperlink" Target="https://lipinscy.pl/projekt/pireus-iv-pasywny-3c" TargetMode="External"/><Relationship Id="rId11" Type="http://schemas.openxmlformats.org/officeDocument/2006/relationships/hyperlink" Target="https://lipinscy.pl/projekt/bergamo-ii" TargetMode="External"/><Relationship Id="rId32" Type="http://schemas.openxmlformats.org/officeDocument/2006/relationships/hyperlink" Target="https://lipinscy.pl/projekt/aspen-iii" TargetMode="External"/><Relationship Id="rId37" Type="http://schemas.openxmlformats.org/officeDocument/2006/relationships/hyperlink" Target="https://lipinscy.pl/projekt/tampa-iii" TargetMode="External"/><Relationship Id="rId53" Type="http://schemas.openxmlformats.org/officeDocument/2006/relationships/hyperlink" Target="https://lipinscy.pl/projekt/rimini" TargetMode="External"/><Relationship Id="rId58" Type="http://schemas.openxmlformats.org/officeDocument/2006/relationships/hyperlink" Target="https://lipinscy.pl/projekt/lwow-ii" TargetMode="External"/><Relationship Id="rId74" Type="http://schemas.openxmlformats.org/officeDocument/2006/relationships/hyperlink" Target="https://www.archon.pl/projekty-domow/projekt-dom-w-czerwonokrzewach-m6f220cb8dcf3e" TargetMode="External"/><Relationship Id="rId79" Type="http://schemas.openxmlformats.org/officeDocument/2006/relationships/hyperlink" Target="https://www.archon.pl/projekty-domow/projekt-dom-w-szmaragdach-3-g-m5952360570830" TargetMode="External"/><Relationship Id="rId102" Type="http://schemas.openxmlformats.org/officeDocument/2006/relationships/hyperlink" Target="https://lipinscy.pl/projekt/valletta-pasywny-6" TargetMode="External"/><Relationship Id="rId5" Type="http://schemas.openxmlformats.org/officeDocument/2006/relationships/hyperlink" Target="https://lipinscy.pl/projekt/frankfurt-iv" TargetMode="External"/><Relationship Id="rId90" Type="http://schemas.openxmlformats.org/officeDocument/2006/relationships/hyperlink" Target="https://www.archon.pl/projekty-domow/projekt-dom-w-akantach-2-ma1a218245767c" TargetMode="External"/><Relationship Id="rId95" Type="http://schemas.openxmlformats.org/officeDocument/2006/relationships/hyperlink" Target="https://lipinscy.pl/projekt/uzyteczny" TargetMode="External"/><Relationship Id="rId22" Type="http://schemas.openxmlformats.org/officeDocument/2006/relationships/hyperlink" Target="https://lipinscy.pl/projekt/lille" TargetMode="External"/><Relationship Id="rId27" Type="http://schemas.openxmlformats.org/officeDocument/2006/relationships/hyperlink" Target="https://lipinscy.pl/projekt/oban-ii" TargetMode="External"/><Relationship Id="rId43" Type="http://schemas.openxmlformats.org/officeDocument/2006/relationships/hyperlink" Target="https://lipinscy.pl/projekt/tacoma-ii" TargetMode="External"/><Relationship Id="rId48" Type="http://schemas.openxmlformats.org/officeDocument/2006/relationships/hyperlink" Target="https://lipinscy.pl/projekt/olbia" TargetMode="External"/><Relationship Id="rId64" Type="http://schemas.openxmlformats.org/officeDocument/2006/relationships/hyperlink" Target="https://lipinscy.pl/projekt/aurora" TargetMode="External"/><Relationship Id="rId69" Type="http://schemas.openxmlformats.org/officeDocument/2006/relationships/hyperlink" Target="https://lipinscy.pl/projekt/malmo-iii" TargetMode="External"/><Relationship Id="rId113" Type="http://schemas.openxmlformats.org/officeDocument/2006/relationships/hyperlink" Target="https://www.archon.pl/projekty-domow/projekt-dom-w-wilcach-ver-2-m6471fb5e74643" TargetMode="External"/><Relationship Id="rId80" Type="http://schemas.openxmlformats.org/officeDocument/2006/relationships/hyperlink" Target="https://www.archon.pl/projekty-domow/projekt-dom-w-rododendronach-6-ver-3-m4fe20d558bc76" TargetMode="External"/><Relationship Id="rId85" Type="http://schemas.openxmlformats.org/officeDocument/2006/relationships/hyperlink" Target="https://www.archon.pl/projekty-domow/projekt-dom-w-perlowce-bn-m5dd21844cde8e" TargetMode="External"/><Relationship Id="rId12" Type="http://schemas.openxmlformats.org/officeDocument/2006/relationships/hyperlink" Target="https://lipinscy.pl/projekt/tokio-vi" TargetMode="External"/><Relationship Id="rId17" Type="http://schemas.openxmlformats.org/officeDocument/2006/relationships/hyperlink" Target="https://lipinscy.pl/projekt/ars" TargetMode="External"/><Relationship Id="rId33" Type="http://schemas.openxmlformats.org/officeDocument/2006/relationships/hyperlink" Target="https://lipinscy.pl/projekt/bergamo-iii" TargetMode="External"/><Relationship Id="rId38" Type="http://schemas.openxmlformats.org/officeDocument/2006/relationships/hyperlink" Target="https://lipinscy.pl/projekt/noordwijk" TargetMode="External"/><Relationship Id="rId59" Type="http://schemas.openxmlformats.org/officeDocument/2006/relationships/hyperlink" Target="https://lipinscy.pl/projekt/aspen-v" TargetMode="External"/><Relationship Id="rId103" Type="http://schemas.openxmlformats.org/officeDocument/2006/relationships/hyperlink" Target="https://lipinscy.pl/projekt/toledo" TargetMode="External"/><Relationship Id="rId108" Type="http://schemas.openxmlformats.org/officeDocument/2006/relationships/hyperlink" Target="https://lipinscy.pl/projekt/rodez" TargetMode="External"/><Relationship Id="rId54" Type="http://schemas.openxmlformats.org/officeDocument/2006/relationships/hyperlink" Target="https://lipinscy.pl/projekt/mindelo" TargetMode="External"/><Relationship Id="rId70" Type="http://schemas.openxmlformats.org/officeDocument/2006/relationships/hyperlink" Target="https://lipinscy.pl/projekt/altea" TargetMode="External"/><Relationship Id="rId75" Type="http://schemas.openxmlformats.org/officeDocument/2006/relationships/hyperlink" Target="https://www.archon.pl/projekty-domow/projekt-dom-w-zielistkach-g-m511a17f08861c" TargetMode="External"/><Relationship Id="rId91" Type="http://schemas.openxmlformats.org/officeDocument/2006/relationships/hyperlink" Target="https://www.archon.pl/projekty-domow/projekt-dom-w-czerwonokrzewach-t-mc35221d631d86" TargetMode="External"/><Relationship Id="rId96" Type="http://schemas.openxmlformats.org/officeDocument/2006/relationships/hyperlink" Target="https://lipinscy.pl/projekt/martin" TargetMode="External"/><Relationship Id="rId1" Type="http://schemas.openxmlformats.org/officeDocument/2006/relationships/hyperlink" Target="https://lipinscy.pl/projekt/gladki-w-i" TargetMode="External"/><Relationship Id="rId6" Type="http://schemas.openxmlformats.org/officeDocument/2006/relationships/hyperlink" Target="https://lipinscy.pl/projekt/royan-ii" TargetMode="External"/><Relationship Id="rId15" Type="http://schemas.openxmlformats.org/officeDocument/2006/relationships/hyperlink" Target="https://lipinscy.pl/projekt/sanremo" TargetMode="External"/><Relationship Id="rId23" Type="http://schemas.openxmlformats.org/officeDocument/2006/relationships/hyperlink" Target="https://lipinscy.pl/projekt/lennox" TargetMode="External"/><Relationship Id="rId28" Type="http://schemas.openxmlformats.org/officeDocument/2006/relationships/hyperlink" Target="https://lipinscy.pl/projekt/nikko-ii" TargetMode="External"/><Relationship Id="rId36" Type="http://schemas.openxmlformats.org/officeDocument/2006/relationships/hyperlink" Target="https://lipinscy.pl/projekt/nikozja-ii" TargetMode="External"/><Relationship Id="rId49" Type="http://schemas.openxmlformats.org/officeDocument/2006/relationships/hyperlink" Target="https://lipinscy.pl/projekt/madryt" TargetMode="External"/><Relationship Id="rId57" Type="http://schemas.openxmlformats.org/officeDocument/2006/relationships/hyperlink" Target="https://lipinscy.pl/projekt/tuluza-vii" TargetMode="External"/><Relationship Id="rId106" Type="http://schemas.openxmlformats.org/officeDocument/2006/relationships/hyperlink" Target="https://lipinscy.pl/projekt/ustronny-iii-w-e" TargetMode="External"/><Relationship Id="rId114" Type="http://schemas.openxmlformats.org/officeDocument/2006/relationships/hyperlink" Target="https://www.archon.pl/projekty-domow/projekt-dom-w-jablonkach-7-t-m95122ae90fa4d" TargetMode="External"/><Relationship Id="rId10" Type="http://schemas.openxmlformats.org/officeDocument/2006/relationships/hyperlink" Target="https://lipinscy.pl/projekt/oznaczony-w-ii" TargetMode="External"/><Relationship Id="rId31" Type="http://schemas.openxmlformats.org/officeDocument/2006/relationships/hyperlink" Target="https://lipinscy.pl/projekt/rijeka-ii" TargetMode="External"/><Relationship Id="rId44" Type="http://schemas.openxmlformats.org/officeDocument/2006/relationships/hyperlink" Target="https://lipinscy.pl/projekt/felix" TargetMode="External"/><Relationship Id="rId52" Type="http://schemas.openxmlformats.org/officeDocument/2006/relationships/hyperlink" Target="https://lipinscy.pl/projekt/rodez-iii" TargetMode="External"/><Relationship Id="rId60" Type="http://schemas.openxmlformats.org/officeDocument/2006/relationships/hyperlink" Target="https://lipinscy.pl/projekt/aspen-vi" TargetMode="External"/><Relationship Id="rId65" Type="http://schemas.openxmlformats.org/officeDocument/2006/relationships/hyperlink" Target="https://lipinscy.pl/projekt/oslo" TargetMode="External"/><Relationship Id="rId73" Type="http://schemas.openxmlformats.org/officeDocument/2006/relationships/hyperlink" Target="https://www.archon.pl/projekty-domow/projekt-dom-w-sasankach-4-m61323d195f5cd" TargetMode="External"/><Relationship Id="rId78" Type="http://schemas.openxmlformats.org/officeDocument/2006/relationships/hyperlink" Target="https://www.archon.pl/projekty-domow/projekt-dom-w-marcinkach-m8ee2494a8910f" TargetMode="External"/><Relationship Id="rId81" Type="http://schemas.openxmlformats.org/officeDocument/2006/relationships/hyperlink" Target="https://www.archon.pl/projekty-domow/projekt-dom-w-rododendronach-22-mbae213bcd7122" TargetMode="External"/><Relationship Id="rId86" Type="http://schemas.openxmlformats.org/officeDocument/2006/relationships/hyperlink" Target="https://www.archon.pl/projekty-domow/projekt-dom-w-zielistkach-5-ga-m934234c2a5b32" TargetMode="External"/><Relationship Id="rId94" Type="http://schemas.openxmlformats.org/officeDocument/2006/relationships/hyperlink" Target="https://lipinscy.pl/projekt/lagos-vi" TargetMode="External"/><Relationship Id="rId99" Type="http://schemas.openxmlformats.org/officeDocument/2006/relationships/hyperlink" Target="https://lipinscy.pl/projekt/arras-ii" TargetMode="External"/><Relationship Id="rId101" Type="http://schemas.openxmlformats.org/officeDocument/2006/relationships/hyperlink" Target="https://lipinscy.pl/projekt/tuluza" TargetMode="External"/><Relationship Id="rId4" Type="http://schemas.openxmlformats.org/officeDocument/2006/relationships/hyperlink" Target="https://lipinscy.pl/projekt/haga-iii" TargetMode="External"/><Relationship Id="rId9" Type="http://schemas.openxmlformats.org/officeDocument/2006/relationships/hyperlink" Target="https://lipinscy.pl/projekt/tokio-iii" TargetMode="External"/><Relationship Id="rId13" Type="http://schemas.openxmlformats.org/officeDocument/2006/relationships/hyperlink" Target="https://lipinscy.pl/projekt/vigo-ii" TargetMode="External"/><Relationship Id="rId18" Type="http://schemas.openxmlformats.org/officeDocument/2006/relationships/hyperlink" Target="https://lipinscy.pl/projekt/okayama" TargetMode="External"/><Relationship Id="rId39" Type="http://schemas.openxmlformats.org/officeDocument/2006/relationships/hyperlink" Target="https://lipinscy.pl/projekt/saloniki" TargetMode="External"/><Relationship Id="rId109" Type="http://schemas.openxmlformats.org/officeDocument/2006/relationships/hyperlink" Target="https://lipinscy.pl/projekt/tampa" TargetMode="External"/><Relationship Id="rId34" Type="http://schemas.openxmlformats.org/officeDocument/2006/relationships/hyperlink" Target="https://lipinscy.pl/projekt/oznaczony-w-iii" TargetMode="External"/><Relationship Id="rId50" Type="http://schemas.openxmlformats.org/officeDocument/2006/relationships/hyperlink" Target="https://lipinscy.pl/projekt/tacoma" TargetMode="External"/><Relationship Id="rId55" Type="http://schemas.openxmlformats.org/officeDocument/2006/relationships/hyperlink" Target="https://lipinscy.pl/projekt/oslo-ii" TargetMode="External"/><Relationship Id="rId76" Type="http://schemas.openxmlformats.org/officeDocument/2006/relationships/hyperlink" Target="https://www.archon.pl/projekty-domow/projekt-dom-w-malinowkach-3-m34121fccca60d" TargetMode="External"/><Relationship Id="rId97" Type="http://schemas.openxmlformats.org/officeDocument/2006/relationships/hyperlink" Target="https://lipinscy.pl/projekt/klajpeda" TargetMode="External"/><Relationship Id="rId104" Type="http://schemas.openxmlformats.org/officeDocument/2006/relationships/hyperlink" Target="https://lipinscy.pl/projekt/frankfurt-iii" TargetMode="External"/><Relationship Id="rId7" Type="http://schemas.openxmlformats.org/officeDocument/2006/relationships/hyperlink" Target="https://lipinscy.pl/projekt/gladki-w-ii" TargetMode="External"/><Relationship Id="rId71" Type="http://schemas.openxmlformats.org/officeDocument/2006/relationships/hyperlink" Target="https://lipinscy.pl/projekt/malmo" TargetMode="External"/><Relationship Id="rId92" Type="http://schemas.openxmlformats.org/officeDocument/2006/relationships/hyperlink" Target="https://www.archon.pl/projekty-domow/projekt-dom-w-zielistkach-gt-mc69207805754c" TargetMode="External"/><Relationship Id="rId2" Type="http://schemas.openxmlformats.org/officeDocument/2006/relationships/hyperlink" Target="https://lipinscy.pl/projekt/celowy" TargetMode="External"/><Relationship Id="rId29" Type="http://schemas.openxmlformats.org/officeDocument/2006/relationships/hyperlink" Target="https://lipinscy.pl/projekt/praga-iv" TargetMode="External"/><Relationship Id="rId24" Type="http://schemas.openxmlformats.org/officeDocument/2006/relationships/hyperlink" Target="https://lipinscy.pl/projekt/bergamo" TargetMode="External"/><Relationship Id="rId40" Type="http://schemas.openxmlformats.org/officeDocument/2006/relationships/hyperlink" Target="https://lipinscy.pl/projekt/loreto" TargetMode="External"/><Relationship Id="rId45" Type="http://schemas.openxmlformats.org/officeDocument/2006/relationships/hyperlink" Target="https://lipinscy.pl/projekt/eden" TargetMode="External"/><Relationship Id="rId66" Type="http://schemas.openxmlformats.org/officeDocument/2006/relationships/hyperlink" Target="https://lipinscy.pl/projekt/gilbert" TargetMode="External"/><Relationship Id="rId87" Type="http://schemas.openxmlformats.org/officeDocument/2006/relationships/hyperlink" Target="https://www.archon.pl/projekty-domow/projekt-dom-w-szmaragdach-4-g-m50f23d619b401" TargetMode="External"/><Relationship Id="rId110" Type="http://schemas.openxmlformats.org/officeDocument/2006/relationships/hyperlink" Target="https://lipinscy.pl/projekt/sensowny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lipinscy.pl/projekt/valletta-ii-pasywny-6a" TargetMode="External"/><Relationship Id="rId82" Type="http://schemas.openxmlformats.org/officeDocument/2006/relationships/hyperlink" Target="https://www.archon.pl/projekty-domow/projekt-dom-w-zielistkach-5-g-m1d122a7eba9b3" TargetMode="External"/><Relationship Id="rId19" Type="http://schemas.openxmlformats.org/officeDocument/2006/relationships/hyperlink" Target="https://lipinscy.pl/projekt/royan-iii" TargetMode="External"/><Relationship Id="rId14" Type="http://schemas.openxmlformats.org/officeDocument/2006/relationships/hyperlink" Target="https://lipinscy.pl/projekt/oznaczony-w-i" TargetMode="External"/><Relationship Id="rId30" Type="http://schemas.openxmlformats.org/officeDocument/2006/relationships/hyperlink" Target="https://lipinscy.pl/projekt/berlin-iii" TargetMode="External"/><Relationship Id="rId35" Type="http://schemas.openxmlformats.org/officeDocument/2006/relationships/hyperlink" Target="https://lipinscy.pl/projekt/filigranowy-w-ii" TargetMode="External"/><Relationship Id="rId56" Type="http://schemas.openxmlformats.org/officeDocument/2006/relationships/hyperlink" Target="https://lipinscy.pl/projekt/sofia-iv" TargetMode="External"/><Relationship Id="rId77" Type="http://schemas.openxmlformats.org/officeDocument/2006/relationships/hyperlink" Target="https://www.archon.pl/projekty-domow/projekt-dom-w-rododendronach-23-m6f721923ac5b1" TargetMode="External"/><Relationship Id="rId100" Type="http://schemas.openxmlformats.org/officeDocument/2006/relationships/hyperlink" Target="https://lipinscy.pl/projekt/gladki" TargetMode="External"/><Relationship Id="rId105" Type="http://schemas.openxmlformats.org/officeDocument/2006/relationships/hyperlink" Target="https://lipinscy.pl/projekt/meribel" TargetMode="External"/><Relationship Id="rId8" Type="http://schemas.openxmlformats.org/officeDocument/2006/relationships/hyperlink" Target="https://lipinscy.pl/projekt/sofia-ii" TargetMode="External"/><Relationship Id="rId51" Type="http://schemas.openxmlformats.org/officeDocument/2006/relationships/hyperlink" Target="https://lipinscy.pl/projekt/atlanta" TargetMode="External"/><Relationship Id="rId72" Type="http://schemas.openxmlformats.org/officeDocument/2006/relationships/hyperlink" Target="https://lipinscy.pl/projekt/sydney" TargetMode="External"/><Relationship Id="rId93" Type="http://schemas.openxmlformats.org/officeDocument/2006/relationships/hyperlink" Target="https://www.archon.pl/projekty-domow/projekt-dom-w-zielistkach-gnt-mf7220b55c2554" TargetMode="External"/><Relationship Id="rId98" Type="http://schemas.openxmlformats.org/officeDocument/2006/relationships/hyperlink" Target="https://lipinscy.pl/projekt/gladki-w-e" TargetMode="External"/><Relationship Id="rId3" Type="http://schemas.openxmlformats.org/officeDocument/2006/relationships/hyperlink" Target="https://lipinscy.pl/projekt/teneryfa" TargetMode="External"/><Relationship Id="rId25" Type="http://schemas.openxmlformats.org/officeDocument/2006/relationships/hyperlink" Target="https://lipinscy.pl/projekt/salida-ii" TargetMode="External"/><Relationship Id="rId46" Type="http://schemas.openxmlformats.org/officeDocument/2006/relationships/hyperlink" Target="https://lipinscy.pl/projekt/kaprun" TargetMode="External"/><Relationship Id="rId67" Type="http://schemas.openxmlformats.org/officeDocument/2006/relationships/hyperlink" Target="https://lipinscy.pl/projekt/ponadczasowy" TargetMode="External"/><Relationship Id="rId20" Type="http://schemas.openxmlformats.org/officeDocument/2006/relationships/hyperlink" Target="https://lipinscy.pl/projekt/nikko" TargetMode="External"/><Relationship Id="rId41" Type="http://schemas.openxmlformats.org/officeDocument/2006/relationships/hyperlink" Target="https://lipinscy.pl/projekt/vigo-iii" TargetMode="External"/><Relationship Id="rId62" Type="http://schemas.openxmlformats.org/officeDocument/2006/relationships/hyperlink" Target="https://lipinscy.pl/projekt/rockville-ii" TargetMode="External"/><Relationship Id="rId83" Type="http://schemas.openxmlformats.org/officeDocument/2006/relationships/hyperlink" Target="https://www.archon.pl/projekty-domow/projekt-dom-w-malinowkach-3-t-mf55233898135c" TargetMode="External"/><Relationship Id="rId88" Type="http://schemas.openxmlformats.org/officeDocument/2006/relationships/hyperlink" Target="https://www.archon.pl/projekty-domow/projekt-dom-w-poziomkach-6-m52fb828ef01f7" TargetMode="External"/><Relationship Id="rId111" Type="http://schemas.openxmlformats.org/officeDocument/2006/relationships/hyperlink" Target="https://www.archon.pl/projekty-domow/projekt-dom-w-sorgo-m71323f59792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lipinscy.pl/projekt/eden" TargetMode="External"/><Relationship Id="rId7" Type="http://schemas.openxmlformats.org/officeDocument/2006/relationships/hyperlink" Target="https://lipinscy.pl/projekt/belfast-ix" TargetMode="External"/><Relationship Id="rId2" Type="http://schemas.openxmlformats.org/officeDocument/2006/relationships/hyperlink" Target="https://lipinscy.pl/projekt/gladki-w-i" TargetMode="External"/><Relationship Id="rId1" Type="http://schemas.openxmlformats.org/officeDocument/2006/relationships/hyperlink" Target="https://lipinscy.pl/projekt/kaprun" TargetMode="External"/><Relationship Id="rId6" Type="http://schemas.openxmlformats.org/officeDocument/2006/relationships/hyperlink" Target="https://lipinscy.pl/projekt/teneryfa" TargetMode="External"/><Relationship Id="rId5" Type="http://schemas.openxmlformats.org/officeDocument/2006/relationships/hyperlink" Target="https://lipinscy.pl/projekt/felix" TargetMode="External"/><Relationship Id="rId4" Type="http://schemas.openxmlformats.org/officeDocument/2006/relationships/hyperlink" Target="https://lipinscy.pl/projekt/celow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pinscy.pl/projekt/aspen-v" TargetMode="External"/><Relationship Id="rId13" Type="http://schemas.openxmlformats.org/officeDocument/2006/relationships/hyperlink" Target="https://lipinscy.pl/projekt/tacoma-ii" TargetMode="External"/><Relationship Id="rId18" Type="http://schemas.openxmlformats.org/officeDocument/2006/relationships/hyperlink" Target="https://lipinscy.pl/projekt/oznaczony-w-ii" TargetMode="External"/><Relationship Id="rId3" Type="http://schemas.openxmlformats.org/officeDocument/2006/relationships/hyperlink" Target="https://lipinscy.pl/projekt/noordwijk" TargetMode="External"/><Relationship Id="rId21" Type="http://schemas.openxmlformats.org/officeDocument/2006/relationships/hyperlink" Target="https://lipinscy.pl/projekt/nikozja-ii" TargetMode="External"/><Relationship Id="rId7" Type="http://schemas.openxmlformats.org/officeDocument/2006/relationships/hyperlink" Target="https://lipinscy.pl/projekt/royan-iii" TargetMode="External"/><Relationship Id="rId12" Type="http://schemas.openxmlformats.org/officeDocument/2006/relationships/hyperlink" Target="https://lipinscy.pl/projekt/atlanta" TargetMode="External"/><Relationship Id="rId17" Type="http://schemas.openxmlformats.org/officeDocument/2006/relationships/hyperlink" Target="https://lipinscy.pl/projekt/olbia" TargetMode="External"/><Relationship Id="rId2" Type="http://schemas.openxmlformats.org/officeDocument/2006/relationships/hyperlink" Target="https://lipinscy.pl/projekt/tokio-vii" TargetMode="External"/><Relationship Id="rId16" Type="http://schemas.openxmlformats.org/officeDocument/2006/relationships/hyperlink" Target="https://lipinscy.pl/projekt/bergen-iv" TargetMode="External"/><Relationship Id="rId20" Type="http://schemas.openxmlformats.org/officeDocument/2006/relationships/hyperlink" Target="https://lipinscy.pl/projekt/skagen" TargetMode="External"/><Relationship Id="rId1" Type="http://schemas.openxmlformats.org/officeDocument/2006/relationships/hyperlink" Target="https://lipinscy.pl/projekt/sofia-ii" TargetMode="External"/><Relationship Id="rId6" Type="http://schemas.openxmlformats.org/officeDocument/2006/relationships/hyperlink" Target="https://lipinscy.pl/projekt/rimini" TargetMode="External"/><Relationship Id="rId11" Type="http://schemas.openxmlformats.org/officeDocument/2006/relationships/hyperlink" Target="https://lipinscy.pl/projekt/nikko" TargetMode="External"/><Relationship Id="rId5" Type="http://schemas.openxmlformats.org/officeDocument/2006/relationships/hyperlink" Target="https://lipinscy.pl/projekt/dax" TargetMode="External"/><Relationship Id="rId15" Type="http://schemas.openxmlformats.org/officeDocument/2006/relationships/hyperlink" Target="https://lipinscy.pl/projekt/lagos-ii" TargetMode="External"/><Relationship Id="rId10" Type="http://schemas.openxmlformats.org/officeDocument/2006/relationships/hyperlink" Target="https://lipinscy.pl/projekt/lancaster" TargetMode="External"/><Relationship Id="rId19" Type="http://schemas.openxmlformats.org/officeDocument/2006/relationships/hyperlink" Target="https://lipinscy.pl/projekt/skagen-ii" TargetMode="External"/><Relationship Id="rId4" Type="http://schemas.openxmlformats.org/officeDocument/2006/relationships/hyperlink" Target="https://lipinscy.pl/projekt/nikozja-iii" TargetMode="External"/><Relationship Id="rId9" Type="http://schemas.openxmlformats.org/officeDocument/2006/relationships/hyperlink" Target="https://lipinscy.pl/projekt/bergamo-iii" TargetMode="External"/><Relationship Id="rId14" Type="http://schemas.openxmlformats.org/officeDocument/2006/relationships/hyperlink" Target="https://lipinscy.pl/projekt/nikozja" TargetMode="Externa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3"/>
  <sheetViews>
    <sheetView topLeftCell="A140" zoomScaleNormal="100" workbookViewId="0">
      <selection activeCell="G39" sqref="G39"/>
    </sheetView>
  </sheetViews>
  <sheetFormatPr baseColWidth="10" defaultColWidth="8.83203125" defaultRowHeight="15"/>
  <cols>
    <col min="1" max="1" width="11.5" customWidth="1"/>
    <col min="2" max="2" width="43.33203125" customWidth="1"/>
    <col min="3" max="3" width="10.33203125" style="18" customWidth="1"/>
    <col min="4" max="6" width="8.83203125" style="18"/>
    <col min="8" max="8" width="13.1640625" customWidth="1"/>
    <col min="9" max="9" width="13.5" customWidth="1"/>
    <col min="10" max="10" width="14.1640625" customWidth="1"/>
    <col min="11" max="11" width="16.6640625" customWidth="1"/>
    <col min="13" max="13" width="12.6640625" customWidth="1"/>
    <col min="14" max="14" width="11.1640625" customWidth="1"/>
    <col min="15" max="15" width="11.6640625" customWidth="1"/>
    <col min="16" max="16" width="10.5" customWidth="1"/>
    <col min="17" max="17" width="14.33203125" customWidth="1"/>
    <col min="18" max="18" width="11.1640625" customWidth="1"/>
    <col min="19" max="19" width="19" customWidth="1"/>
    <col min="20" max="20" width="16" customWidth="1"/>
    <col min="21" max="21" width="14.1640625" customWidth="1"/>
  </cols>
  <sheetData>
    <row r="1" spans="1:22" ht="64">
      <c r="A1" s="3" t="s">
        <v>224</v>
      </c>
      <c r="B1" s="3" t="s">
        <v>223</v>
      </c>
      <c r="C1" s="17" t="s">
        <v>222</v>
      </c>
      <c r="D1" s="17" t="s">
        <v>225</v>
      </c>
      <c r="E1" s="17" t="s">
        <v>226</v>
      </c>
      <c r="F1" s="17" t="s">
        <v>230</v>
      </c>
      <c r="G1" s="3" t="s">
        <v>227</v>
      </c>
      <c r="H1" s="3" t="s">
        <v>228</v>
      </c>
      <c r="I1" s="3" t="s">
        <v>229</v>
      </c>
      <c r="J1" s="3" t="s">
        <v>232</v>
      </c>
      <c r="K1" s="3" t="s">
        <v>231</v>
      </c>
      <c r="L1" s="3" t="s">
        <v>233</v>
      </c>
      <c r="M1" s="3" t="s">
        <v>234</v>
      </c>
      <c r="N1" s="3" t="s">
        <v>235</v>
      </c>
      <c r="O1" s="3" t="s">
        <v>236</v>
      </c>
      <c r="P1" s="3" t="s">
        <v>237</v>
      </c>
      <c r="Q1" s="3" t="s">
        <v>238</v>
      </c>
      <c r="R1" s="16" t="s">
        <v>240</v>
      </c>
      <c r="S1" s="3" t="s">
        <v>239</v>
      </c>
    </row>
    <row r="2" spans="1:22" ht="16.5" customHeight="1">
      <c r="A2" s="5">
        <v>1</v>
      </c>
      <c r="B2" s="1" t="s">
        <v>80</v>
      </c>
      <c r="C2">
        <v>42.47</v>
      </c>
      <c r="D2">
        <v>0</v>
      </c>
      <c r="E2">
        <v>0</v>
      </c>
      <c r="F2">
        <v>52.93</v>
      </c>
      <c r="G2">
        <v>1</v>
      </c>
      <c r="H2">
        <v>0</v>
      </c>
      <c r="I2">
        <v>0</v>
      </c>
      <c r="J2">
        <v>789</v>
      </c>
      <c r="K2">
        <v>669</v>
      </c>
      <c r="L2" s="13">
        <v>2916</v>
      </c>
      <c r="M2">
        <v>4.54</v>
      </c>
      <c r="N2">
        <v>0</v>
      </c>
      <c r="O2">
        <v>0</v>
      </c>
      <c r="P2">
        <v>0</v>
      </c>
      <c r="Q2">
        <v>0</v>
      </c>
      <c r="R2" t="s">
        <v>243</v>
      </c>
    </row>
    <row r="3" spans="1:22">
      <c r="A3" s="5">
        <v>2</v>
      </c>
      <c r="B3" s="1" t="s">
        <v>102</v>
      </c>
      <c r="C3">
        <v>50.03</v>
      </c>
      <c r="D3">
        <v>0</v>
      </c>
      <c r="E3">
        <v>0</v>
      </c>
      <c r="F3">
        <v>66.84</v>
      </c>
      <c r="G3">
        <v>1</v>
      </c>
      <c r="H3">
        <v>0</v>
      </c>
      <c r="I3">
        <v>0</v>
      </c>
      <c r="J3">
        <v>895</v>
      </c>
      <c r="K3">
        <v>895</v>
      </c>
      <c r="L3" s="13">
        <v>3580</v>
      </c>
      <c r="M3">
        <v>5.27</v>
      </c>
      <c r="N3">
        <v>0</v>
      </c>
      <c r="O3">
        <v>0</v>
      </c>
      <c r="P3">
        <v>0</v>
      </c>
      <c r="Q3">
        <v>0</v>
      </c>
      <c r="R3" t="s">
        <v>243</v>
      </c>
      <c r="T3" s="9"/>
    </row>
    <row r="4" spans="1:22">
      <c r="A4" s="5">
        <v>3</v>
      </c>
      <c r="B4" s="1" t="s">
        <v>134</v>
      </c>
      <c r="C4">
        <v>50.67</v>
      </c>
      <c r="D4">
        <v>0</v>
      </c>
      <c r="E4">
        <v>0</v>
      </c>
      <c r="F4">
        <v>48.55</v>
      </c>
      <c r="G4">
        <v>2</v>
      </c>
      <c r="H4">
        <v>0</v>
      </c>
      <c r="I4">
        <v>0</v>
      </c>
      <c r="J4">
        <v>970</v>
      </c>
      <c r="K4">
        <v>655</v>
      </c>
      <c r="L4" s="13">
        <v>3230</v>
      </c>
      <c r="M4">
        <v>6.44</v>
      </c>
      <c r="N4">
        <v>0</v>
      </c>
      <c r="O4">
        <v>0</v>
      </c>
      <c r="P4">
        <v>0</v>
      </c>
      <c r="Q4">
        <v>0</v>
      </c>
      <c r="R4" t="s">
        <v>243</v>
      </c>
      <c r="T4" s="9"/>
    </row>
    <row r="5" spans="1:22">
      <c r="A5" s="5">
        <v>4</v>
      </c>
      <c r="B5" t="s">
        <v>95</v>
      </c>
      <c r="C5">
        <v>50.7</v>
      </c>
      <c r="D5">
        <v>0</v>
      </c>
      <c r="E5">
        <v>0</v>
      </c>
      <c r="F5">
        <v>66.72</v>
      </c>
      <c r="G5">
        <v>1</v>
      </c>
      <c r="H5">
        <v>0</v>
      </c>
      <c r="I5">
        <v>0</v>
      </c>
      <c r="J5">
        <v>995</v>
      </c>
      <c r="K5">
        <v>735</v>
      </c>
      <c r="L5" s="13">
        <v>3460</v>
      </c>
      <c r="M5">
        <v>5.93</v>
      </c>
      <c r="N5">
        <v>0</v>
      </c>
      <c r="O5">
        <v>0</v>
      </c>
      <c r="P5">
        <v>0</v>
      </c>
      <c r="Q5">
        <v>0</v>
      </c>
      <c r="R5" t="s">
        <v>243</v>
      </c>
      <c r="S5" t="s">
        <v>96</v>
      </c>
      <c r="U5" s="8"/>
      <c r="V5" s="7"/>
    </row>
    <row r="6" spans="1:22">
      <c r="A6" s="5">
        <v>5</v>
      </c>
      <c r="B6" s="1" t="s">
        <v>13</v>
      </c>
      <c r="C6">
        <v>53.58</v>
      </c>
      <c r="D6">
        <v>0</v>
      </c>
      <c r="E6">
        <v>0</v>
      </c>
      <c r="F6">
        <v>70.099999999999994</v>
      </c>
      <c r="G6">
        <v>1</v>
      </c>
      <c r="H6">
        <v>0</v>
      </c>
      <c r="I6">
        <v>0</v>
      </c>
      <c r="J6">
        <v>995</v>
      </c>
      <c r="K6">
        <v>735</v>
      </c>
      <c r="L6" s="13">
        <v>3460</v>
      </c>
      <c r="M6">
        <v>5.93</v>
      </c>
      <c r="N6">
        <v>0</v>
      </c>
      <c r="O6">
        <v>0</v>
      </c>
      <c r="P6">
        <v>0</v>
      </c>
      <c r="Q6">
        <v>0</v>
      </c>
      <c r="R6" t="s">
        <v>243</v>
      </c>
    </row>
    <row r="7" spans="1:22">
      <c r="A7" s="5">
        <v>6</v>
      </c>
      <c r="B7" s="1" t="s">
        <v>107</v>
      </c>
      <c r="C7">
        <v>54.1</v>
      </c>
      <c r="D7">
        <v>0</v>
      </c>
      <c r="E7">
        <v>0</v>
      </c>
      <c r="F7">
        <v>47.18</v>
      </c>
      <c r="G7">
        <v>2</v>
      </c>
      <c r="H7">
        <v>0</v>
      </c>
      <c r="I7">
        <v>0</v>
      </c>
      <c r="J7">
        <v>834</v>
      </c>
      <c r="K7">
        <v>564</v>
      </c>
      <c r="L7" s="13">
        <v>2796</v>
      </c>
      <c r="M7">
        <v>6.98</v>
      </c>
      <c r="N7">
        <v>0.65</v>
      </c>
      <c r="O7">
        <v>0</v>
      </c>
      <c r="P7">
        <v>0</v>
      </c>
      <c r="Q7">
        <v>0</v>
      </c>
      <c r="R7" t="s">
        <v>243</v>
      </c>
    </row>
    <row r="8" spans="1:22">
      <c r="A8" s="5">
        <v>7</v>
      </c>
      <c r="B8" t="s">
        <v>76</v>
      </c>
      <c r="C8">
        <v>58.66</v>
      </c>
      <c r="D8">
        <v>0</v>
      </c>
      <c r="E8">
        <v>0</v>
      </c>
      <c r="F8">
        <v>75.77</v>
      </c>
      <c r="G8">
        <v>1</v>
      </c>
      <c r="H8">
        <v>0</v>
      </c>
      <c r="I8">
        <v>0</v>
      </c>
      <c r="J8">
        <v>1005</v>
      </c>
      <c r="K8">
        <v>785</v>
      </c>
      <c r="L8" s="13">
        <v>3580</v>
      </c>
      <c r="M8">
        <v>6.07</v>
      </c>
      <c r="N8">
        <v>0</v>
      </c>
      <c r="O8">
        <v>0</v>
      </c>
      <c r="P8">
        <v>0</v>
      </c>
      <c r="Q8">
        <v>0</v>
      </c>
      <c r="R8" t="s">
        <v>243</v>
      </c>
    </row>
    <row r="9" spans="1:22">
      <c r="A9" s="5">
        <v>8</v>
      </c>
      <c r="B9" s="1" t="s">
        <v>75</v>
      </c>
      <c r="C9">
        <v>61.68</v>
      </c>
      <c r="D9">
        <v>0</v>
      </c>
      <c r="E9">
        <v>0</v>
      </c>
      <c r="F9" s="14">
        <v>80.749200000000002</v>
      </c>
      <c r="G9">
        <v>1</v>
      </c>
      <c r="H9">
        <v>0</v>
      </c>
      <c r="I9">
        <v>0</v>
      </c>
      <c r="J9">
        <v>1404</v>
      </c>
      <c r="K9">
        <v>804</v>
      </c>
      <c r="L9" s="13">
        <v>4416</v>
      </c>
      <c r="M9">
        <v>5.96</v>
      </c>
      <c r="N9">
        <v>0</v>
      </c>
      <c r="O9">
        <v>0</v>
      </c>
      <c r="P9">
        <v>5.3</v>
      </c>
      <c r="Q9">
        <v>0</v>
      </c>
      <c r="R9" t="s">
        <v>241</v>
      </c>
    </row>
    <row r="10" spans="1:22">
      <c r="A10" s="5">
        <v>9</v>
      </c>
      <c r="B10" s="1" t="s">
        <v>67</v>
      </c>
      <c r="C10" s="18">
        <v>62.18</v>
      </c>
      <c r="D10" s="18">
        <v>0</v>
      </c>
      <c r="E10" s="18">
        <v>0</v>
      </c>
      <c r="F10" s="18">
        <f>106-7.75*3.4</f>
        <v>79.650000000000006</v>
      </c>
      <c r="G10">
        <v>1</v>
      </c>
      <c r="H10">
        <v>0</v>
      </c>
      <c r="I10">
        <v>0</v>
      </c>
      <c r="J10">
        <v>1375</v>
      </c>
      <c r="K10">
        <v>775</v>
      </c>
      <c r="L10" s="13">
        <v>4280</v>
      </c>
      <c r="M10">
        <v>6.08</v>
      </c>
      <c r="N10">
        <v>0</v>
      </c>
      <c r="O10">
        <v>0</v>
      </c>
      <c r="P10">
        <v>4.74</v>
      </c>
      <c r="Q10">
        <v>0</v>
      </c>
      <c r="R10" t="s">
        <v>241</v>
      </c>
    </row>
    <row r="11" spans="1:22">
      <c r="A11" s="5">
        <v>10</v>
      </c>
      <c r="B11" s="1" t="s">
        <v>10</v>
      </c>
      <c r="C11" s="4">
        <v>63.32</v>
      </c>
      <c r="D11" s="4">
        <v>0</v>
      </c>
      <c r="E11" s="4">
        <v>0</v>
      </c>
      <c r="F11" s="4">
        <v>86.16</v>
      </c>
      <c r="G11" s="4">
        <v>1</v>
      </c>
      <c r="H11" s="4">
        <v>0</v>
      </c>
      <c r="I11" s="4">
        <v>0</v>
      </c>
      <c r="J11" s="4">
        <v>15.3</v>
      </c>
      <c r="K11" s="4">
        <v>5.7</v>
      </c>
      <c r="L11" s="13">
        <v>4176</v>
      </c>
      <c r="M11" s="4">
        <v>5.13</v>
      </c>
      <c r="N11" s="4">
        <v>0</v>
      </c>
      <c r="O11">
        <v>0</v>
      </c>
      <c r="P11">
        <v>0</v>
      </c>
      <c r="Q11">
        <v>0</v>
      </c>
      <c r="R11" t="s">
        <v>243</v>
      </c>
    </row>
    <row r="12" spans="1:22">
      <c r="A12" s="5">
        <v>11</v>
      </c>
      <c r="B12" t="s">
        <v>58</v>
      </c>
      <c r="C12">
        <v>65.650000000000006</v>
      </c>
      <c r="D12">
        <v>0</v>
      </c>
      <c r="E12">
        <v>0</v>
      </c>
      <c r="F12">
        <v>83.63</v>
      </c>
      <c r="G12">
        <v>1</v>
      </c>
      <c r="H12">
        <v>0</v>
      </c>
      <c r="I12">
        <v>0</v>
      </c>
      <c r="J12">
        <v>1105</v>
      </c>
      <c r="K12">
        <v>785</v>
      </c>
      <c r="L12">
        <v>3780</v>
      </c>
      <c r="M12">
        <v>6.12</v>
      </c>
      <c r="N12">
        <v>0</v>
      </c>
      <c r="O12">
        <v>0</v>
      </c>
      <c r="P12">
        <v>0</v>
      </c>
      <c r="Q12">
        <v>0</v>
      </c>
      <c r="R12" t="s">
        <v>243</v>
      </c>
    </row>
    <row r="13" spans="1:22">
      <c r="A13" s="5">
        <v>12</v>
      </c>
      <c r="B13" t="s">
        <v>49</v>
      </c>
      <c r="C13">
        <v>66.75</v>
      </c>
      <c r="D13">
        <v>0</v>
      </c>
      <c r="E13">
        <v>0</v>
      </c>
      <c r="F13">
        <v>83.63</v>
      </c>
      <c r="G13">
        <v>1</v>
      </c>
      <c r="H13">
        <v>0</v>
      </c>
      <c r="I13">
        <v>0</v>
      </c>
      <c r="J13">
        <v>1105</v>
      </c>
      <c r="K13">
        <v>758</v>
      </c>
      <c r="L13">
        <v>3726</v>
      </c>
      <c r="M13">
        <v>6.07</v>
      </c>
      <c r="N13">
        <v>0</v>
      </c>
      <c r="O13">
        <v>0</v>
      </c>
      <c r="P13">
        <v>0</v>
      </c>
      <c r="Q13">
        <v>0</v>
      </c>
      <c r="R13" t="s">
        <v>243</v>
      </c>
    </row>
    <row r="14" spans="1:22">
      <c r="A14" s="5">
        <v>13</v>
      </c>
      <c r="B14" t="s">
        <v>83</v>
      </c>
      <c r="C14">
        <v>67.400000000000006</v>
      </c>
      <c r="D14">
        <v>0</v>
      </c>
      <c r="E14">
        <v>0</v>
      </c>
      <c r="F14">
        <v>88.48</v>
      </c>
      <c r="G14">
        <v>1</v>
      </c>
      <c r="H14">
        <v>0</v>
      </c>
      <c r="I14">
        <v>0</v>
      </c>
      <c r="J14">
        <v>1254</v>
      </c>
      <c r="K14">
        <v>704</v>
      </c>
      <c r="L14" s="13">
        <v>3916</v>
      </c>
      <c r="M14">
        <v>5.49</v>
      </c>
      <c r="N14">
        <v>0</v>
      </c>
      <c r="O14">
        <v>0</v>
      </c>
      <c r="P14">
        <v>0</v>
      </c>
      <c r="Q14">
        <v>0</v>
      </c>
      <c r="R14" t="s">
        <v>243</v>
      </c>
    </row>
    <row r="15" spans="1:22">
      <c r="A15" s="5">
        <v>14</v>
      </c>
      <c r="B15" s="1" t="s">
        <v>92</v>
      </c>
      <c r="C15" s="18">
        <f>67.81</f>
        <v>67.81</v>
      </c>
      <c r="D15" s="18">
        <v>0</v>
      </c>
      <c r="E15" s="18">
        <v>0</v>
      </c>
      <c r="F15" s="18">
        <f>109.62-3.5*6.35</f>
        <v>87.39500000000001</v>
      </c>
      <c r="G15">
        <v>1</v>
      </c>
      <c r="H15">
        <v>0</v>
      </c>
      <c r="I15">
        <v>0</v>
      </c>
      <c r="J15">
        <v>1115</v>
      </c>
      <c r="K15">
        <v>754</v>
      </c>
      <c r="L15" s="13">
        <v>4520</v>
      </c>
      <c r="M15">
        <v>5.0199999999999996</v>
      </c>
      <c r="N15">
        <v>0</v>
      </c>
      <c r="O15">
        <v>0</v>
      </c>
      <c r="P15">
        <v>0</v>
      </c>
      <c r="Q15">
        <v>0</v>
      </c>
      <c r="R15" t="s">
        <v>241</v>
      </c>
    </row>
    <row r="16" spans="1:22">
      <c r="A16" s="5">
        <v>15</v>
      </c>
      <c r="B16" s="1" t="s">
        <v>15</v>
      </c>
      <c r="C16">
        <v>68.150000000000006</v>
      </c>
      <c r="D16">
        <v>0</v>
      </c>
      <c r="E16">
        <v>0</v>
      </c>
      <c r="F16">
        <v>87.36</v>
      </c>
      <c r="G16">
        <v>1</v>
      </c>
      <c r="H16">
        <v>0</v>
      </c>
      <c r="I16">
        <v>0</v>
      </c>
      <c r="J16">
        <v>1115</v>
      </c>
      <c r="K16">
        <v>795</v>
      </c>
      <c r="L16" s="13">
        <v>3820</v>
      </c>
      <c r="M16">
        <v>5.0199999999999996</v>
      </c>
      <c r="N16">
        <v>0</v>
      </c>
      <c r="O16">
        <v>0</v>
      </c>
      <c r="P16">
        <v>0</v>
      </c>
      <c r="Q16">
        <v>0</v>
      </c>
      <c r="R16" t="s">
        <v>243</v>
      </c>
    </row>
    <row r="17" spans="1:20">
      <c r="A17" s="5">
        <v>16</v>
      </c>
      <c r="B17" t="s">
        <v>61</v>
      </c>
      <c r="C17">
        <v>68.27</v>
      </c>
      <c r="D17">
        <v>0</v>
      </c>
      <c r="E17">
        <v>0</v>
      </c>
      <c r="F17">
        <v>89.44</v>
      </c>
      <c r="G17">
        <v>1</v>
      </c>
      <c r="H17">
        <v>0</v>
      </c>
      <c r="I17">
        <v>0</v>
      </c>
      <c r="J17">
        <v>1224</v>
      </c>
      <c r="K17">
        <v>804</v>
      </c>
      <c r="L17">
        <v>4056</v>
      </c>
      <c r="M17">
        <v>6.37</v>
      </c>
      <c r="N17">
        <v>0</v>
      </c>
      <c r="O17">
        <v>0</v>
      </c>
      <c r="P17">
        <v>0</v>
      </c>
      <c r="Q17">
        <v>0</v>
      </c>
      <c r="R17" t="s">
        <v>243</v>
      </c>
    </row>
    <row r="18" spans="1:20">
      <c r="A18" s="5">
        <v>17</v>
      </c>
      <c r="B18" s="1" t="s">
        <v>145</v>
      </c>
      <c r="C18">
        <f>72.8-3.15</f>
        <v>69.649999999999991</v>
      </c>
      <c r="D18">
        <v>0</v>
      </c>
      <c r="E18">
        <v>0</v>
      </c>
      <c r="F18">
        <f>7.84*7.04</f>
        <v>55.193599999999996</v>
      </c>
      <c r="G18">
        <v>2</v>
      </c>
      <c r="H18">
        <v>0</v>
      </c>
      <c r="I18">
        <v>0</v>
      </c>
      <c r="J18">
        <v>784</v>
      </c>
      <c r="K18">
        <v>704</v>
      </c>
      <c r="L18" s="13">
        <v>3176</v>
      </c>
      <c r="M18">
        <v>8.2200000000000006</v>
      </c>
      <c r="N18">
        <v>1.2</v>
      </c>
      <c r="O18">
        <v>0</v>
      </c>
      <c r="P18">
        <v>0</v>
      </c>
      <c r="Q18">
        <v>0</v>
      </c>
      <c r="R18" t="s">
        <v>241</v>
      </c>
    </row>
    <row r="19" spans="1:20">
      <c r="A19" s="5">
        <v>18</v>
      </c>
      <c r="B19" s="1" t="s">
        <v>151</v>
      </c>
      <c r="C19">
        <v>70.959999999999994</v>
      </c>
      <c r="D19">
        <v>0</v>
      </c>
      <c r="E19">
        <v>0</v>
      </c>
      <c r="F19">
        <v>60.43</v>
      </c>
      <c r="G19">
        <v>2</v>
      </c>
      <c r="H19">
        <v>0</v>
      </c>
      <c r="I19">
        <v>0</v>
      </c>
      <c r="J19">
        <v>855</v>
      </c>
      <c r="K19">
        <v>705</v>
      </c>
      <c r="L19" s="13">
        <v>3120</v>
      </c>
      <c r="M19">
        <v>7.09</v>
      </c>
      <c r="N19">
        <v>0</v>
      </c>
      <c r="O19">
        <v>0</v>
      </c>
      <c r="P19">
        <v>0</v>
      </c>
      <c r="Q19">
        <v>0</v>
      </c>
      <c r="R19" t="s">
        <v>243</v>
      </c>
    </row>
    <row r="20" spans="1:20">
      <c r="A20" s="5">
        <v>19</v>
      </c>
      <c r="B20" s="1" t="s">
        <v>9</v>
      </c>
      <c r="C20">
        <v>71</v>
      </c>
      <c r="D20">
        <v>0</v>
      </c>
      <c r="E20">
        <v>0</v>
      </c>
      <c r="F20">
        <v>60.43</v>
      </c>
      <c r="G20">
        <v>2</v>
      </c>
      <c r="H20">
        <v>0</v>
      </c>
      <c r="I20">
        <v>0</v>
      </c>
      <c r="J20">
        <v>8.5500000000000007</v>
      </c>
      <c r="K20">
        <v>7.05</v>
      </c>
      <c r="L20">
        <v>3120</v>
      </c>
      <c r="M20">
        <v>7.09</v>
      </c>
      <c r="N20">
        <v>0</v>
      </c>
      <c r="O20">
        <v>0</v>
      </c>
      <c r="P20">
        <v>0</v>
      </c>
      <c r="Q20">
        <v>0</v>
      </c>
      <c r="R20" t="s">
        <v>243</v>
      </c>
    </row>
    <row r="21" spans="1:20">
      <c r="A21" s="5">
        <v>20</v>
      </c>
      <c r="B21" s="1" t="s">
        <v>142</v>
      </c>
      <c r="C21">
        <v>71</v>
      </c>
      <c r="D21">
        <v>0</v>
      </c>
      <c r="E21">
        <v>0</v>
      </c>
      <c r="F21">
        <v>60.64</v>
      </c>
      <c r="G21">
        <v>2</v>
      </c>
      <c r="H21">
        <v>0</v>
      </c>
      <c r="I21">
        <v>0</v>
      </c>
      <c r="J21">
        <v>855</v>
      </c>
      <c r="K21">
        <v>705</v>
      </c>
      <c r="L21" s="13">
        <v>3120</v>
      </c>
      <c r="M21">
        <v>7.09</v>
      </c>
      <c r="N21">
        <v>0</v>
      </c>
      <c r="O21">
        <v>0</v>
      </c>
      <c r="P21">
        <v>0</v>
      </c>
      <c r="Q21">
        <v>0</v>
      </c>
      <c r="R21" t="s">
        <v>243</v>
      </c>
    </row>
    <row r="22" spans="1:20">
      <c r="A22" s="5">
        <v>21</v>
      </c>
      <c r="B22" s="1" t="s">
        <v>91</v>
      </c>
      <c r="C22">
        <v>71</v>
      </c>
      <c r="D22">
        <v>0</v>
      </c>
      <c r="E22">
        <v>0</v>
      </c>
      <c r="F22" s="14">
        <v>60.267000000000003</v>
      </c>
      <c r="G22">
        <v>2</v>
      </c>
      <c r="H22">
        <v>0</v>
      </c>
      <c r="I22">
        <v>0</v>
      </c>
      <c r="J22">
        <v>885</v>
      </c>
      <c r="K22">
        <v>705</v>
      </c>
      <c r="L22" s="13">
        <v>3990</v>
      </c>
      <c r="M22">
        <v>7.24</v>
      </c>
      <c r="N22">
        <v>0</v>
      </c>
      <c r="O22">
        <v>0</v>
      </c>
      <c r="P22">
        <v>0</v>
      </c>
      <c r="Q22">
        <v>0</v>
      </c>
      <c r="R22" t="s">
        <v>241</v>
      </c>
    </row>
    <row r="23" spans="1:20">
      <c r="A23" s="5">
        <v>22</v>
      </c>
      <c r="B23" t="s">
        <v>22</v>
      </c>
      <c r="C23">
        <v>71.63</v>
      </c>
      <c r="D23">
        <v>0</v>
      </c>
      <c r="E23">
        <v>0</v>
      </c>
      <c r="F23">
        <v>93.26</v>
      </c>
      <c r="G23">
        <v>1</v>
      </c>
      <c r="H23">
        <v>0</v>
      </c>
      <c r="I23">
        <v>0</v>
      </c>
      <c r="J23">
        <v>1164</v>
      </c>
      <c r="K23">
        <v>824</v>
      </c>
      <c r="L23" s="13">
        <v>3976</v>
      </c>
      <c r="M23">
        <v>6.15</v>
      </c>
      <c r="N23">
        <v>0</v>
      </c>
      <c r="O23">
        <v>0</v>
      </c>
      <c r="P23">
        <v>0</v>
      </c>
      <c r="Q23">
        <v>0</v>
      </c>
      <c r="R23" t="s">
        <v>243</v>
      </c>
    </row>
    <row r="24" spans="1:20">
      <c r="A24" s="5">
        <v>23</v>
      </c>
      <c r="B24" s="1" t="s">
        <v>6</v>
      </c>
      <c r="C24">
        <f>71.26+5.64</f>
        <v>76.900000000000006</v>
      </c>
      <c r="D24">
        <v>0</v>
      </c>
      <c r="E24">
        <v>0</v>
      </c>
      <c r="F24">
        <v>97.26</v>
      </c>
      <c r="G24">
        <v>1</v>
      </c>
      <c r="H24">
        <v>0</v>
      </c>
      <c r="I24">
        <v>0</v>
      </c>
      <c r="J24">
        <v>1260</v>
      </c>
      <c r="K24">
        <v>780</v>
      </c>
      <c r="L24" s="13">
        <v>4080</v>
      </c>
      <c r="M24">
        <v>6.44</v>
      </c>
      <c r="N24">
        <v>0</v>
      </c>
      <c r="O24">
        <v>0</v>
      </c>
      <c r="P24">
        <v>5.64</v>
      </c>
      <c r="Q24">
        <v>0</v>
      </c>
      <c r="R24" t="s">
        <v>243</v>
      </c>
      <c r="T24" s="15" t="s">
        <v>161</v>
      </c>
    </row>
    <row r="25" spans="1:20">
      <c r="A25" s="5">
        <v>24</v>
      </c>
      <c r="B25" s="1" t="s">
        <v>206</v>
      </c>
      <c r="C25">
        <f>74.12+3.41</f>
        <v>77.53</v>
      </c>
      <c r="D25">
        <v>0</v>
      </c>
      <c r="E25">
        <v>0</v>
      </c>
      <c r="F25">
        <v>63.32</v>
      </c>
      <c r="G25">
        <v>2</v>
      </c>
      <c r="H25">
        <v>0</v>
      </c>
      <c r="I25">
        <v>0</v>
      </c>
      <c r="J25" t="s">
        <v>242</v>
      </c>
      <c r="K25" t="s">
        <v>242</v>
      </c>
      <c r="L25" t="s">
        <v>242</v>
      </c>
      <c r="M25">
        <v>8.19</v>
      </c>
      <c r="N25">
        <v>1.23</v>
      </c>
      <c r="O25" t="s">
        <v>242</v>
      </c>
      <c r="P25">
        <v>3.41</v>
      </c>
      <c r="Q25" t="s">
        <v>242</v>
      </c>
      <c r="R25" t="s">
        <v>243</v>
      </c>
      <c r="T25" t="s">
        <v>162</v>
      </c>
    </row>
    <row r="26" spans="1:20">
      <c r="A26" s="5">
        <v>25</v>
      </c>
      <c r="B26" t="s">
        <v>29</v>
      </c>
      <c r="C26">
        <v>77.680000000000007</v>
      </c>
      <c r="D26">
        <v>0</v>
      </c>
      <c r="E26">
        <v>0</v>
      </c>
      <c r="F26">
        <v>97.59</v>
      </c>
      <c r="G26">
        <v>1</v>
      </c>
      <c r="H26">
        <v>0</v>
      </c>
      <c r="I26">
        <v>0</v>
      </c>
      <c r="J26">
        <v>1135</v>
      </c>
      <c r="K26">
        <v>895</v>
      </c>
      <c r="L26" s="13">
        <v>4060</v>
      </c>
      <c r="M26">
        <v>6.49</v>
      </c>
      <c r="N26">
        <v>0</v>
      </c>
      <c r="O26">
        <v>0</v>
      </c>
      <c r="P26">
        <v>0</v>
      </c>
      <c r="Q26">
        <v>0</v>
      </c>
      <c r="R26" t="s">
        <v>243</v>
      </c>
    </row>
    <row r="27" spans="1:20">
      <c r="A27" s="5">
        <v>26</v>
      </c>
      <c r="B27" t="s">
        <v>30</v>
      </c>
      <c r="C27">
        <v>77.709999999999994</v>
      </c>
      <c r="D27">
        <v>0</v>
      </c>
      <c r="E27">
        <v>0</v>
      </c>
      <c r="F27">
        <v>101.53</v>
      </c>
      <c r="G27">
        <v>1</v>
      </c>
      <c r="H27">
        <v>0</v>
      </c>
      <c r="I27">
        <v>0</v>
      </c>
      <c r="J27">
        <v>1164</v>
      </c>
      <c r="K27">
        <v>944</v>
      </c>
      <c r="L27" s="13">
        <v>4216</v>
      </c>
      <c r="M27">
        <v>6.35</v>
      </c>
      <c r="N27">
        <v>0</v>
      </c>
      <c r="O27">
        <v>0</v>
      </c>
      <c r="P27">
        <v>0</v>
      </c>
      <c r="Q27">
        <v>0</v>
      </c>
      <c r="R27" t="s">
        <v>243</v>
      </c>
    </row>
    <row r="28" spans="1:20">
      <c r="A28" s="5">
        <v>27</v>
      </c>
      <c r="B28" t="s">
        <v>66</v>
      </c>
      <c r="C28">
        <f>78.06+5.45</f>
        <v>83.51</v>
      </c>
      <c r="D28">
        <v>0</v>
      </c>
      <c r="E28">
        <v>0</v>
      </c>
      <c r="F28">
        <v>106.85</v>
      </c>
      <c r="G28">
        <v>1</v>
      </c>
      <c r="H28">
        <v>0</v>
      </c>
      <c r="I28">
        <v>0</v>
      </c>
      <c r="J28">
        <v>1205</v>
      </c>
      <c r="K28">
        <v>885</v>
      </c>
      <c r="L28" s="13">
        <v>4180</v>
      </c>
      <c r="M28">
        <v>5.19</v>
      </c>
      <c r="N28">
        <v>0</v>
      </c>
      <c r="O28">
        <v>0</v>
      </c>
      <c r="P28">
        <v>5.45</v>
      </c>
      <c r="Q28">
        <v>0</v>
      </c>
      <c r="R28" t="s">
        <v>243</v>
      </c>
    </row>
    <row r="29" spans="1:20">
      <c r="A29" s="5">
        <v>28</v>
      </c>
      <c r="B29" t="s">
        <v>82</v>
      </c>
      <c r="C29">
        <f>78.06+5.45</f>
        <v>83.51</v>
      </c>
      <c r="D29">
        <v>0</v>
      </c>
      <c r="E29">
        <v>0</v>
      </c>
      <c r="F29">
        <v>106.85</v>
      </c>
      <c r="G29">
        <v>1</v>
      </c>
      <c r="H29">
        <v>0</v>
      </c>
      <c r="I29">
        <v>0</v>
      </c>
      <c r="J29">
        <v>1205</v>
      </c>
      <c r="K29">
        <v>885</v>
      </c>
      <c r="L29" s="13">
        <v>4180</v>
      </c>
      <c r="M29">
        <v>6.3</v>
      </c>
      <c r="N29">
        <v>0</v>
      </c>
      <c r="O29">
        <v>0</v>
      </c>
      <c r="P29">
        <v>5.45</v>
      </c>
      <c r="Q29">
        <v>0</v>
      </c>
      <c r="R29" t="s">
        <v>243</v>
      </c>
    </row>
    <row r="30" spans="1:20">
      <c r="A30" s="5">
        <v>29</v>
      </c>
      <c r="B30" s="1" t="s">
        <v>193</v>
      </c>
      <c r="C30">
        <f>92.78+5.44-13.59</f>
        <v>84.63</v>
      </c>
      <c r="D30">
        <v>0</v>
      </c>
      <c r="E30">
        <v>0</v>
      </c>
      <c r="F30" s="20">
        <f>87.34-3.3*6.7</f>
        <v>65.23</v>
      </c>
      <c r="G30">
        <v>2</v>
      </c>
      <c r="H30">
        <v>0</v>
      </c>
      <c r="I30">
        <v>0</v>
      </c>
      <c r="J30" t="s">
        <v>242</v>
      </c>
      <c r="K30" t="s">
        <v>242</v>
      </c>
      <c r="L30" t="s">
        <v>242</v>
      </c>
      <c r="M30">
        <v>8.09</v>
      </c>
      <c r="N30">
        <v>1.1299999999999999</v>
      </c>
      <c r="O30" t="s">
        <v>242</v>
      </c>
      <c r="P30">
        <v>5.44</v>
      </c>
      <c r="Q30" t="s">
        <v>242</v>
      </c>
      <c r="R30" t="s">
        <v>241</v>
      </c>
    </row>
    <row r="31" spans="1:20">
      <c r="A31" s="5">
        <v>30</v>
      </c>
      <c r="B31" s="1" t="s">
        <v>212</v>
      </c>
      <c r="C31">
        <f>81.69+4.13</f>
        <v>85.82</v>
      </c>
      <c r="D31">
        <v>0</v>
      </c>
      <c r="E31">
        <v>0</v>
      </c>
      <c r="F31">
        <v>73.23</v>
      </c>
      <c r="G31">
        <v>2</v>
      </c>
      <c r="H31">
        <v>0</v>
      </c>
      <c r="I31">
        <v>0</v>
      </c>
      <c r="J31" t="s">
        <v>242</v>
      </c>
      <c r="K31" t="s">
        <v>242</v>
      </c>
      <c r="L31" t="s">
        <v>242</v>
      </c>
      <c r="M31">
        <v>7.49</v>
      </c>
      <c r="N31">
        <v>0.81</v>
      </c>
      <c r="O31" t="s">
        <v>242</v>
      </c>
      <c r="P31">
        <v>4.13</v>
      </c>
      <c r="Q31" t="s">
        <v>242</v>
      </c>
      <c r="R31" t="s">
        <v>243</v>
      </c>
    </row>
    <row r="32" spans="1:20">
      <c r="A32" s="5">
        <v>31</v>
      </c>
      <c r="B32" s="1" t="s">
        <v>41</v>
      </c>
      <c r="C32">
        <v>86.03</v>
      </c>
      <c r="D32">
        <v>0</v>
      </c>
      <c r="E32">
        <v>0</v>
      </c>
      <c r="F32" s="19">
        <v>109.33799999999999</v>
      </c>
      <c r="G32">
        <v>1</v>
      </c>
      <c r="H32">
        <v>0</v>
      </c>
      <c r="I32">
        <v>0</v>
      </c>
      <c r="J32">
        <v>1604</v>
      </c>
      <c r="K32">
        <v>904</v>
      </c>
      <c r="L32">
        <v>5016</v>
      </c>
      <c r="M32">
        <v>5.2</v>
      </c>
      <c r="N32">
        <v>0</v>
      </c>
      <c r="O32">
        <v>0</v>
      </c>
      <c r="P32">
        <v>0</v>
      </c>
      <c r="Q32">
        <v>0</v>
      </c>
      <c r="R32" t="s">
        <v>241</v>
      </c>
    </row>
    <row r="33" spans="1:18">
      <c r="A33" s="5">
        <v>32</v>
      </c>
      <c r="B33" s="1" t="s">
        <v>65</v>
      </c>
      <c r="C33">
        <f>82.24+5.71</f>
        <v>87.949999999999989</v>
      </c>
      <c r="D33">
        <v>0</v>
      </c>
      <c r="E33">
        <v>0</v>
      </c>
      <c r="F33" s="14">
        <f>137.52-6.64*3.6</f>
        <v>113.61600000000001</v>
      </c>
      <c r="G33">
        <v>1</v>
      </c>
      <c r="H33">
        <v>0</v>
      </c>
      <c r="I33">
        <v>0</v>
      </c>
      <c r="J33">
        <v>1745</v>
      </c>
      <c r="K33">
        <v>825</v>
      </c>
      <c r="L33" s="13">
        <v>4347</v>
      </c>
      <c r="M33">
        <v>6.23</v>
      </c>
      <c r="N33">
        <v>0</v>
      </c>
      <c r="O33">
        <v>0</v>
      </c>
      <c r="P33">
        <v>5.71</v>
      </c>
      <c r="Q33">
        <v>0</v>
      </c>
      <c r="R33" t="s">
        <v>241</v>
      </c>
    </row>
    <row r="34" spans="1:18">
      <c r="A34" s="5">
        <v>33</v>
      </c>
      <c r="B34" s="1" t="s">
        <v>62</v>
      </c>
      <c r="C34" s="18">
        <f>88.74</f>
        <v>88.74</v>
      </c>
      <c r="D34" s="18">
        <v>0</v>
      </c>
      <c r="E34" s="18">
        <v>0</v>
      </c>
      <c r="F34" s="18">
        <f>143.57-3.8*8.44</f>
        <v>111.49799999999999</v>
      </c>
      <c r="G34">
        <v>1</v>
      </c>
      <c r="H34">
        <v>0</v>
      </c>
      <c r="I34">
        <v>0</v>
      </c>
      <c r="J34">
        <v>1584</v>
      </c>
      <c r="K34">
        <v>924</v>
      </c>
      <c r="L34" s="13">
        <v>5546</v>
      </c>
      <c r="M34">
        <v>7.34</v>
      </c>
      <c r="N34">
        <v>0</v>
      </c>
      <c r="O34">
        <v>0</v>
      </c>
      <c r="P34">
        <v>6.72</v>
      </c>
      <c r="Q34">
        <v>0</v>
      </c>
      <c r="R34" t="s">
        <v>241</v>
      </c>
    </row>
    <row r="35" spans="1:18">
      <c r="A35" s="5">
        <v>34</v>
      </c>
      <c r="B35" s="1" t="s">
        <v>7</v>
      </c>
      <c r="C35" s="18">
        <f>88.74</f>
        <v>88.74</v>
      </c>
      <c r="D35" s="18">
        <v>0</v>
      </c>
      <c r="E35" s="18">
        <v>0</v>
      </c>
      <c r="F35" s="18">
        <f>143.57-3.8*8.4</f>
        <v>111.64999999999999</v>
      </c>
      <c r="G35">
        <v>1</v>
      </c>
      <c r="H35">
        <v>0</v>
      </c>
      <c r="I35">
        <v>0</v>
      </c>
      <c r="J35">
        <v>1204</v>
      </c>
      <c r="K35">
        <v>924</v>
      </c>
      <c r="L35" s="13">
        <v>4256</v>
      </c>
      <c r="M35">
        <v>6.15</v>
      </c>
      <c r="N35">
        <v>0</v>
      </c>
      <c r="O35">
        <v>0</v>
      </c>
      <c r="P35">
        <v>6.72</v>
      </c>
      <c r="Q35">
        <v>0</v>
      </c>
      <c r="R35" t="s">
        <v>241</v>
      </c>
    </row>
    <row r="36" spans="1:18">
      <c r="A36" s="5">
        <v>35</v>
      </c>
      <c r="B36" t="s">
        <v>210</v>
      </c>
      <c r="C36">
        <f>87.39+3.23</f>
        <v>90.62</v>
      </c>
      <c r="D36">
        <v>0</v>
      </c>
      <c r="E36">
        <v>0</v>
      </c>
      <c r="F36">
        <v>73.27</v>
      </c>
      <c r="G36">
        <v>2</v>
      </c>
      <c r="H36">
        <v>0</v>
      </c>
      <c r="I36">
        <v>0</v>
      </c>
      <c r="J36" t="s">
        <v>242</v>
      </c>
      <c r="K36" t="s">
        <v>242</v>
      </c>
      <c r="L36" t="s">
        <v>242</v>
      </c>
      <c r="M36">
        <v>8.2200000000000006</v>
      </c>
      <c r="N36">
        <v>0.95</v>
      </c>
      <c r="O36" t="s">
        <v>242</v>
      </c>
      <c r="P36">
        <v>3.23</v>
      </c>
      <c r="Q36" t="s">
        <v>242</v>
      </c>
      <c r="R36" t="s">
        <v>243</v>
      </c>
    </row>
    <row r="37" spans="1:18">
      <c r="A37" s="5">
        <v>36</v>
      </c>
      <c r="B37" t="s">
        <v>218</v>
      </c>
      <c r="C37">
        <f>87.77+3.52</f>
        <v>91.289999999999992</v>
      </c>
      <c r="D37">
        <v>0</v>
      </c>
      <c r="E37">
        <v>0</v>
      </c>
      <c r="F37">
        <v>71.760000000000005</v>
      </c>
      <c r="G37">
        <v>2</v>
      </c>
      <c r="H37">
        <v>0</v>
      </c>
      <c r="I37">
        <v>0</v>
      </c>
      <c r="J37" t="s">
        <v>242</v>
      </c>
      <c r="K37" t="s">
        <v>242</v>
      </c>
      <c r="L37" t="s">
        <v>242</v>
      </c>
      <c r="M37">
        <v>8.14</v>
      </c>
      <c r="N37">
        <v>1.18</v>
      </c>
      <c r="O37" t="s">
        <v>242</v>
      </c>
      <c r="P37">
        <v>3.52</v>
      </c>
      <c r="Q37" t="s">
        <v>242</v>
      </c>
      <c r="R37" t="s">
        <v>243</v>
      </c>
    </row>
    <row r="38" spans="1:18">
      <c r="A38" s="5">
        <v>37</v>
      </c>
      <c r="B38" s="1" t="s">
        <v>114</v>
      </c>
      <c r="C38">
        <f>85.74+6.52</f>
        <v>92.259999999999991</v>
      </c>
      <c r="D38">
        <v>0</v>
      </c>
      <c r="E38">
        <v>0</v>
      </c>
      <c r="F38">
        <v>69.61</v>
      </c>
      <c r="G38">
        <v>2</v>
      </c>
      <c r="H38">
        <v>0</v>
      </c>
      <c r="I38">
        <v>0</v>
      </c>
      <c r="J38">
        <v>985</v>
      </c>
      <c r="K38">
        <v>705</v>
      </c>
      <c r="L38" s="13">
        <v>3380</v>
      </c>
      <c r="M38">
        <v>8.85</v>
      </c>
      <c r="N38">
        <v>1.41</v>
      </c>
      <c r="O38">
        <v>0</v>
      </c>
      <c r="P38">
        <v>6.52</v>
      </c>
      <c r="Q38">
        <v>0</v>
      </c>
      <c r="R38" t="s">
        <v>243</v>
      </c>
    </row>
    <row r="39" spans="1:18">
      <c r="A39" s="5">
        <v>38</v>
      </c>
      <c r="B39" s="1" t="s">
        <v>72</v>
      </c>
      <c r="C39">
        <v>94.67</v>
      </c>
      <c r="D39">
        <v>0</v>
      </c>
      <c r="E39">
        <v>0</v>
      </c>
      <c r="F39" s="14">
        <v>69.385000000000005</v>
      </c>
      <c r="G39">
        <v>2</v>
      </c>
      <c r="H39">
        <v>0</v>
      </c>
      <c r="I39">
        <v>0</v>
      </c>
      <c r="J39">
        <v>1000</v>
      </c>
      <c r="K39">
        <v>655</v>
      </c>
      <c r="L39" s="13">
        <v>4497</v>
      </c>
      <c r="M39">
        <v>8.1999999999999993</v>
      </c>
      <c r="N39">
        <v>1.1599999999999999</v>
      </c>
      <c r="O39">
        <v>0</v>
      </c>
      <c r="P39">
        <v>6.53</v>
      </c>
      <c r="Q39">
        <v>0</v>
      </c>
      <c r="R39" t="s">
        <v>241</v>
      </c>
    </row>
    <row r="40" spans="1:18">
      <c r="A40" s="5">
        <v>39</v>
      </c>
      <c r="B40" s="1" t="s">
        <v>119</v>
      </c>
      <c r="C40" s="18">
        <v>95.77</v>
      </c>
      <c r="D40" s="18">
        <v>0</v>
      </c>
      <c r="E40" s="18">
        <v>0</v>
      </c>
      <c r="F40" s="18">
        <f>100.01-3.6*6.7</f>
        <v>75.89</v>
      </c>
      <c r="G40">
        <v>2</v>
      </c>
      <c r="H40">
        <v>0</v>
      </c>
      <c r="I40">
        <v>0</v>
      </c>
      <c r="J40">
        <v>915</v>
      </c>
      <c r="K40">
        <v>804</v>
      </c>
      <c r="L40" s="13">
        <v>4226</v>
      </c>
      <c r="M40">
        <v>8.59</v>
      </c>
      <c r="N40">
        <v>0.9</v>
      </c>
      <c r="O40">
        <v>0</v>
      </c>
      <c r="P40">
        <v>0</v>
      </c>
      <c r="Q40">
        <v>0</v>
      </c>
      <c r="R40" t="s">
        <v>241</v>
      </c>
    </row>
    <row r="41" spans="1:18">
      <c r="A41" s="5">
        <v>40</v>
      </c>
      <c r="B41" s="1" t="s">
        <v>4</v>
      </c>
      <c r="C41" s="18">
        <f>95.84</f>
        <v>95.84</v>
      </c>
      <c r="D41" s="18">
        <v>0</v>
      </c>
      <c r="E41" s="18">
        <v>0</v>
      </c>
      <c r="F41" s="18">
        <f>150.66-8.75*3.6</f>
        <v>119.16</v>
      </c>
      <c r="G41">
        <v>1</v>
      </c>
      <c r="H41">
        <v>0</v>
      </c>
      <c r="I41">
        <v>0</v>
      </c>
      <c r="J41">
        <v>1195</v>
      </c>
      <c r="K41">
        <v>995</v>
      </c>
      <c r="L41" s="13">
        <v>4380</v>
      </c>
      <c r="M41">
        <v>5.89</v>
      </c>
      <c r="N41">
        <v>0</v>
      </c>
      <c r="O41">
        <v>0</v>
      </c>
      <c r="P41">
        <v>5.81</v>
      </c>
      <c r="Q41">
        <v>0</v>
      </c>
      <c r="R41" t="s">
        <v>241</v>
      </c>
    </row>
    <row r="42" spans="1:18">
      <c r="A42" s="5">
        <v>41</v>
      </c>
      <c r="B42" s="1" t="s">
        <v>81</v>
      </c>
      <c r="C42" s="18">
        <f>96.13</f>
        <v>96.13</v>
      </c>
      <c r="D42" s="18">
        <v>0</v>
      </c>
      <c r="E42" s="18">
        <v>0</v>
      </c>
      <c r="F42" s="18">
        <f>148.38-8.35*3.4</f>
        <v>119.99</v>
      </c>
      <c r="G42">
        <v>1</v>
      </c>
      <c r="H42">
        <v>0</v>
      </c>
      <c r="I42">
        <v>0</v>
      </c>
      <c r="J42">
        <v>1305</v>
      </c>
      <c r="K42">
        <v>935</v>
      </c>
      <c r="L42" s="13">
        <v>4480</v>
      </c>
      <c r="M42">
        <v>6.16</v>
      </c>
      <c r="N42">
        <v>0</v>
      </c>
      <c r="O42">
        <v>0</v>
      </c>
      <c r="P42">
        <v>5.33</v>
      </c>
      <c r="Q42">
        <v>0</v>
      </c>
      <c r="R42" t="s">
        <v>241</v>
      </c>
    </row>
    <row r="43" spans="1:18">
      <c r="A43" s="5">
        <v>42</v>
      </c>
      <c r="B43" s="1" t="s">
        <v>111</v>
      </c>
      <c r="C43">
        <v>96.44</v>
      </c>
      <c r="D43">
        <v>0</v>
      </c>
      <c r="E43">
        <v>0</v>
      </c>
      <c r="F43">
        <v>82.82</v>
      </c>
      <c r="G43">
        <v>2</v>
      </c>
      <c r="H43">
        <v>0</v>
      </c>
      <c r="I43">
        <v>0</v>
      </c>
      <c r="J43">
        <v>1054</v>
      </c>
      <c r="K43">
        <v>784</v>
      </c>
      <c r="L43" s="13">
        <v>3676</v>
      </c>
      <c r="M43">
        <v>7.75</v>
      </c>
      <c r="N43">
        <v>0.2</v>
      </c>
      <c r="O43">
        <v>0</v>
      </c>
      <c r="P43">
        <v>0</v>
      </c>
      <c r="Q43">
        <v>0</v>
      </c>
      <c r="R43" t="s">
        <v>243</v>
      </c>
    </row>
    <row r="44" spans="1:18">
      <c r="A44" s="5">
        <v>43</v>
      </c>
      <c r="B44" s="1" t="s">
        <v>118</v>
      </c>
      <c r="C44">
        <v>96.89</v>
      </c>
      <c r="D44">
        <v>0</v>
      </c>
      <c r="E44">
        <v>0</v>
      </c>
      <c r="F44">
        <v>82.85</v>
      </c>
      <c r="G44">
        <v>2</v>
      </c>
      <c r="H44">
        <v>0</v>
      </c>
      <c r="I44">
        <v>0</v>
      </c>
      <c r="J44">
        <v>1095</v>
      </c>
      <c r="K44">
        <v>785</v>
      </c>
      <c r="L44" s="13">
        <v>3760</v>
      </c>
      <c r="M44">
        <v>7.85</v>
      </c>
      <c r="N44">
        <v>0</v>
      </c>
      <c r="O44">
        <v>0</v>
      </c>
      <c r="P44">
        <v>0</v>
      </c>
      <c r="Q44">
        <v>0</v>
      </c>
      <c r="R44" t="s">
        <v>243</v>
      </c>
    </row>
    <row r="45" spans="1:18">
      <c r="A45" s="5">
        <v>44</v>
      </c>
      <c r="B45" s="1" t="s">
        <v>213</v>
      </c>
      <c r="C45">
        <f>93.81+4.55</f>
        <v>98.36</v>
      </c>
      <c r="D45">
        <v>0</v>
      </c>
      <c r="E45">
        <v>0</v>
      </c>
      <c r="F45">
        <v>79.2</v>
      </c>
      <c r="G45">
        <v>2</v>
      </c>
      <c r="H45">
        <v>0</v>
      </c>
      <c r="I45">
        <v>0</v>
      </c>
      <c r="J45" t="s">
        <v>242</v>
      </c>
      <c r="K45" t="s">
        <v>242</v>
      </c>
      <c r="L45" t="s">
        <v>242</v>
      </c>
      <c r="M45">
        <v>8</v>
      </c>
      <c r="N45">
        <v>1.07</v>
      </c>
      <c r="O45" t="s">
        <v>242</v>
      </c>
      <c r="P45">
        <v>4.55</v>
      </c>
      <c r="Q45" t="s">
        <v>242</v>
      </c>
      <c r="R45" t="s">
        <v>243</v>
      </c>
    </row>
    <row r="46" spans="1:18">
      <c r="A46" s="5">
        <v>45</v>
      </c>
      <c r="B46" s="1" t="s">
        <v>153</v>
      </c>
      <c r="C46">
        <f>93.33+5.2</f>
        <v>98.53</v>
      </c>
      <c r="D46">
        <v>0</v>
      </c>
      <c r="E46">
        <v>0</v>
      </c>
      <c r="F46">
        <v>75.760000000000005</v>
      </c>
      <c r="G46">
        <v>2</v>
      </c>
      <c r="H46">
        <v>0</v>
      </c>
      <c r="I46">
        <v>0</v>
      </c>
      <c r="J46">
        <v>1044</v>
      </c>
      <c r="K46">
        <v>724</v>
      </c>
      <c r="L46" s="13">
        <v>3536</v>
      </c>
      <c r="M46">
        <v>8.25</v>
      </c>
      <c r="N46">
        <v>1</v>
      </c>
      <c r="O46">
        <v>0</v>
      </c>
      <c r="P46">
        <v>5.2</v>
      </c>
      <c r="Q46">
        <v>0</v>
      </c>
      <c r="R46" t="s">
        <v>243</v>
      </c>
    </row>
    <row r="47" spans="1:18">
      <c r="A47" s="5">
        <v>46</v>
      </c>
      <c r="B47" s="1" t="s">
        <v>198</v>
      </c>
      <c r="C47">
        <f>99.54</f>
        <v>99.54</v>
      </c>
      <c r="D47">
        <v>0</v>
      </c>
      <c r="E47">
        <v>0</v>
      </c>
      <c r="F47">
        <f>117.04-9.6*4.45</f>
        <v>74.320000000000007</v>
      </c>
      <c r="G47">
        <v>2</v>
      </c>
      <c r="H47">
        <v>0</v>
      </c>
      <c r="I47">
        <v>0</v>
      </c>
      <c r="J47" t="s">
        <v>242</v>
      </c>
      <c r="K47" t="s">
        <v>242</v>
      </c>
      <c r="L47" t="s">
        <v>242</v>
      </c>
      <c r="M47">
        <v>8.2100000000000009</v>
      </c>
      <c r="N47">
        <v>0.91</v>
      </c>
      <c r="O47" t="s">
        <v>242</v>
      </c>
      <c r="P47">
        <v>9.52</v>
      </c>
      <c r="Q47" t="s">
        <v>242</v>
      </c>
      <c r="R47" t="s">
        <v>241</v>
      </c>
    </row>
    <row r="48" spans="1:18">
      <c r="A48" s="5">
        <v>47</v>
      </c>
      <c r="B48" t="s">
        <v>84</v>
      </c>
      <c r="C48">
        <f>92.4+7.24</f>
        <v>99.64</v>
      </c>
      <c r="D48">
        <v>0</v>
      </c>
      <c r="E48">
        <v>0</v>
      </c>
      <c r="F48">
        <v>134.05000000000001</v>
      </c>
      <c r="G48">
        <v>1</v>
      </c>
      <c r="H48">
        <v>0</v>
      </c>
      <c r="I48">
        <v>0</v>
      </c>
      <c r="J48">
        <v>1464</v>
      </c>
      <c r="K48">
        <v>914</v>
      </c>
      <c r="L48" s="13">
        <v>4756</v>
      </c>
      <c r="M48">
        <v>6.39</v>
      </c>
      <c r="N48">
        <v>0</v>
      </c>
      <c r="O48">
        <v>0</v>
      </c>
      <c r="P48">
        <v>7.24</v>
      </c>
      <c r="Q48">
        <v>0</v>
      </c>
      <c r="R48" t="s">
        <v>243</v>
      </c>
    </row>
    <row r="49" spans="1:19">
      <c r="A49" s="5">
        <v>48</v>
      </c>
      <c r="B49" s="1" t="s">
        <v>169</v>
      </c>
      <c r="C49">
        <v>99.7</v>
      </c>
      <c r="D49">
        <v>0</v>
      </c>
      <c r="E49">
        <v>0</v>
      </c>
      <c r="F49">
        <v>78.91</v>
      </c>
      <c r="G49">
        <v>2</v>
      </c>
      <c r="H49">
        <v>0</v>
      </c>
      <c r="I49">
        <v>0</v>
      </c>
      <c r="J49" t="s">
        <v>242</v>
      </c>
      <c r="K49" t="s">
        <v>242</v>
      </c>
      <c r="L49" t="s">
        <v>242</v>
      </c>
      <c r="M49">
        <v>8.3699999999999992</v>
      </c>
      <c r="N49">
        <v>1.27</v>
      </c>
      <c r="O49" t="s">
        <v>242</v>
      </c>
      <c r="P49">
        <v>3.06</v>
      </c>
      <c r="Q49" t="s">
        <v>242</v>
      </c>
      <c r="R49" t="s">
        <v>243</v>
      </c>
    </row>
    <row r="50" spans="1:19">
      <c r="A50" s="5">
        <v>49</v>
      </c>
      <c r="B50" s="1" t="s">
        <v>150</v>
      </c>
      <c r="C50" s="18">
        <f>99.96</f>
        <v>99.96</v>
      </c>
      <c r="D50" s="18">
        <v>0</v>
      </c>
      <c r="E50" s="18">
        <v>0</v>
      </c>
      <c r="F50" s="18">
        <f>113.24-3.6*8.4</f>
        <v>83</v>
      </c>
      <c r="G50">
        <v>2</v>
      </c>
      <c r="H50">
        <v>0</v>
      </c>
      <c r="I50">
        <v>0</v>
      </c>
      <c r="J50">
        <v>1054</v>
      </c>
      <c r="K50">
        <v>778</v>
      </c>
      <c r="L50" s="13">
        <v>4396</v>
      </c>
      <c r="M50">
        <v>8.15</v>
      </c>
      <c r="N50">
        <v>0.6</v>
      </c>
      <c r="O50">
        <v>0</v>
      </c>
      <c r="P50">
        <v>0</v>
      </c>
      <c r="Q50">
        <v>0</v>
      </c>
      <c r="R50" t="s">
        <v>241</v>
      </c>
    </row>
    <row r="51" spans="1:19">
      <c r="A51" s="5">
        <v>51</v>
      </c>
      <c r="B51" s="1" t="s">
        <v>157</v>
      </c>
      <c r="C51">
        <f>96.02+4.17</f>
        <v>100.19</v>
      </c>
      <c r="D51">
        <v>0</v>
      </c>
      <c r="E51">
        <v>0</v>
      </c>
      <c r="F51">
        <v>80.989999999999995</v>
      </c>
      <c r="G51">
        <v>2</v>
      </c>
      <c r="H51">
        <v>0</v>
      </c>
      <c r="I51">
        <v>0</v>
      </c>
      <c r="J51">
        <v>1044</v>
      </c>
      <c r="K51">
        <v>774</v>
      </c>
      <c r="L51" s="13">
        <v>3636</v>
      </c>
      <c r="M51">
        <v>7.75</v>
      </c>
      <c r="N51">
        <v>0.2</v>
      </c>
      <c r="O51">
        <v>0</v>
      </c>
      <c r="P51">
        <v>4.17</v>
      </c>
      <c r="Q51">
        <v>0</v>
      </c>
      <c r="R51" t="s">
        <v>243</v>
      </c>
    </row>
    <row r="52" spans="1:19">
      <c r="A52" s="5">
        <v>50</v>
      </c>
      <c r="B52" s="1" t="s">
        <v>133</v>
      </c>
      <c r="C52">
        <f>96.02+4.17</f>
        <v>100.19</v>
      </c>
      <c r="D52">
        <v>0</v>
      </c>
      <c r="E52">
        <v>0</v>
      </c>
      <c r="F52">
        <v>82.82</v>
      </c>
      <c r="G52">
        <v>2</v>
      </c>
      <c r="H52">
        <v>0</v>
      </c>
      <c r="I52">
        <v>0</v>
      </c>
      <c r="J52">
        <v>1054</v>
      </c>
      <c r="K52">
        <v>784</v>
      </c>
      <c r="L52" s="13">
        <v>3676</v>
      </c>
      <c r="M52">
        <v>8.15</v>
      </c>
      <c r="N52">
        <v>0.6</v>
      </c>
      <c r="O52">
        <v>0</v>
      </c>
      <c r="P52">
        <v>4.17</v>
      </c>
      <c r="Q52">
        <v>0</v>
      </c>
      <c r="R52" t="s">
        <v>243</v>
      </c>
    </row>
    <row r="53" spans="1:19">
      <c r="A53" s="5">
        <v>52</v>
      </c>
      <c r="B53" s="1" t="s">
        <v>40</v>
      </c>
      <c r="C53" s="18">
        <f>120.14-5.84-14.03</f>
        <v>100.27</v>
      </c>
      <c r="D53" s="18">
        <v>0</v>
      </c>
      <c r="E53" s="18">
        <v>0</v>
      </c>
      <c r="F53" s="18">
        <f>108.33-9*3.6</f>
        <v>75.930000000000007</v>
      </c>
      <c r="G53">
        <v>2</v>
      </c>
      <c r="H53">
        <v>0</v>
      </c>
      <c r="I53">
        <v>0</v>
      </c>
      <c r="J53">
        <v>1314</v>
      </c>
      <c r="K53">
        <v>900</v>
      </c>
      <c r="L53">
        <v>4428</v>
      </c>
      <c r="M53">
        <v>8.16</v>
      </c>
      <c r="N53">
        <v>1.24</v>
      </c>
      <c r="O53">
        <v>0</v>
      </c>
      <c r="P53">
        <v>7.58</v>
      </c>
      <c r="Q53">
        <v>0</v>
      </c>
      <c r="R53" t="s">
        <v>241</v>
      </c>
    </row>
    <row r="54" spans="1:19">
      <c r="A54" s="5">
        <v>53</v>
      </c>
      <c r="B54" s="1" t="s">
        <v>89</v>
      </c>
      <c r="C54" s="18">
        <v>100.47</v>
      </c>
      <c r="D54" s="18">
        <v>0</v>
      </c>
      <c r="E54" s="18">
        <v>0</v>
      </c>
      <c r="F54" s="18">
        <f>151.17-3.4*7.8</f>
        <v>124.64999999999999</v>
      </c>
      <c r="G54">
        <v>1</v>
      </c>
      <c r="H54">
        <v>0</v>
      </c>
      <c r="I54">
        <v>0</v>
      </c>
      <c r="J54">
        <v>1655</v>
      </c>
      <c r="K54">
        <v>770</v>
      </c>
      <c r="L54" s="13">
        <v>4830</v>
      </c>
      <c r="M54">
        <v>5.77</v>
      </c>
      <c r="N54">
        <v>0</v>
      </c>
      <c r="O54">
        <v>0</v>
      </c>
      <c r="P54">
        <v>4.37</v>
      </c>
      <c r="Q54">
        <v>0</v>
      </c>
      <c r="R54" t="s">
        <v>241</v>
      </c>
      <c r="S54" t="s">
        <v>90</v>
      </c>
    </row>
    <row r="55" spans="1:19">
      <c r="A55" s="5">
        <v>54</v>
      </c>
      <c r="B55" t="s">
        <v>74</v>
      </c>
      <c r="C55">
        <v>100.52</v>
      </c>
      <c r="D55">
        <v>0</v>
      </c>
      <c r="E55">
        <v>0</v>
      </c>
      <c r="F55">
        <v>76.069999999999993</v>
      </c>
      <c r="G55">
        <v>2</v>
      </c>
      <c r="H55">
        <v>0</v>
      </c>
      <c r="I55">
        <v>0</v>
      </c>
      <c r="J55">
        <v>944</v>
      </c>
      <c r="K55">
        <v>804</v>
      </c>
      <c r="L55" s="13">
        <v>3496</v>
      </c>
      <c r="M55">
        <v>8.59</v>
      </c>
      <c r="N55">
        <v>0.81</v>
      </c>
      <c r="O55">
        <v>0</v>
      </c>
      <c r="P55">
        <v>0</v>
      </c>
      <c r="Q55">
        <v>0</v>
      </c>
      <c r="R55" t="s">
        <v>243</v>
      </c>
    </row>
    <row r="56" spans="1:19">
      <c r="A56" s="5">
        <v>55</v>
      </c>
      <c r="B56" t="s">
        <v>216</v>
      </c>
      <c r="C56">
        <f>97.15+3.5</f>
        <v>100.65</v>
      </c>
      <c r="D56">
        <v>0</v>
      </c>
      <c r="E56">
        <v>0</v>
      </c>
      <c r="F56">
        <v>80.569999999999993</v>
      </c>
      <c r="G56">
        <v>2</v>
      </c>
      <c r="H56">
        <v>0</v>
      </c>
      <c r="I56">
        <v>0</v>
      </c>
      <c r="J56" t="s">
        <v>242</v>
      </c>
      <c r="K56" t="s">
        <v>242</v>
      </c>
      <c r="L56" t="s">
        <v>242</v>
      </c>
      <c r="M56">
        <v>7.87</v>
      </c>
      <c r="N56">
        <v>0.8</v>
      </c>
      <c r="O56" t="s">
        <v>242</v>
      </c>
      <c r="P56">
        <v>3.5</v>
      </c>
      <c r="Q56" t="s">
        <v>242</v>
      </c>
      <c r="R56" t="s">
        <v>243</v>
      </c>
    </row>
    <row r="57" spans="1:19">
      <c r="A57" s="5">
        <v>56</v>
      </c>
      <c r="B57" s="1" t="s">
        <v>16</v>
      </c>
      <c r="C57">
        <v>100.7</v>
      </c>
      <c r="D57">
        <v>0</v>
      </c>
      <c r="E57">
        <v>0</v>
      </c>
      <c r="F57">
        <v>131.65</v>
      </c>
      <c r="G57">
        <v>1</v>
      </c>
      <c r="H57">
        <v>0</v>
      </c>
      <c r="I57">
        <v>0</v>
      </c>
      <c r="J57">
        <v>1364</v>
      </c>
      <c r="K57">
        <v>1044</v>
      </c>
      <c r="L57" s="13">
        <v>4816</v>
      </c>
      <c r="M57">
        <v>6.82</v>
      </c>
      <c r="N57">
        <v>0</v>
      </c>
      <c r="O57">
        <v>0</v>
      </c>
      <c r="P57">
        <v>0</v>
      </c>
      <c r="Q57">
        <v>0</v>
      </c>
      <c r="R57" t="s">
        <v>243</v>
      </c>
    </row>
    <row r="58" spans="1:19">
      <c r="A58" s="5">
        <v>57</v>
      </c>
      <c r="B58" t="s">
        <v>63</v>
      </c>
      <c r="C58">
        <v>100.7</v>
      </c>
      <c r="D58">
        <v>0</v>
      </c>
      <c r="E58">
        <v>0</v>
      </c>
      <c r="F58">
        <v>132.38999999999999</v>
      </c>
      <c r="G58">
        <v>1</v>
      </c>
      <c r="H58">
        <v>0</v>
      </c>
      <c r="I58">
        <v>0</v>
      </c>
      <c r="J58">
        <v>1364</v>
      </c>
      <c r="K58">
        <v>1054</v>
      </c>
      <c r="L58">
        <v>4836</v>
      </c>
      <c r="M58">
        <v>6.32</v>
      </c>
      <c r="N58">
        <v>0</v>
      </c>
      <c r="O58">
        <v>0</v>
      </c>
      <c r="P58">
        <v>0</v>
      </c>
      <c r="Q58">
        <v>0</v>
      </c>
      <c r="R58" t="s">
        <v>243</v>
      </c>
    </row>
    <row r="59" spans="1:19">
      <c r="A59" s="5">
        <v>58</v>
      </c>
      <c r="B59" t="s">
        <v>50</v>
      </c>
      <c r="C59">
        <v>101.28</v>
      </c>
      <c r="D59">
        <v>0</v>
      </c>
      <c r="E59">
        <v>0</v>
      </c>
      <c r="F59">
        <v>125.1</v>
      </c>
      <c r="G59">
        <v>1</v>
      </c>
      <c r="H59">
        <v>0</v>
      </c>
      <c r="I59">
        <v>0</v>
      </c>
      <c r="J59">
        <v>1255</v>
      </c>
      <c r="K59">
        <v>995</v>
      </c>
      <c r="L59">
        <v>4500</v>
      </c>
      <c r="M59">
        <v>5.39</v>
      </c>
      <c r="N59">
        <v>0</v>
      </c>
      <c r="O59">
        <v>0</v>
      </c>
      <c r="P59">
        <v>0</v>
      </c>
      <c r="Q59">
        <v>0</v>
      </c>
      <c r="R59" t="s">
        <v>243</v>
      </c>
    </row>
    <row r="60" spans="1:19">
      <c r="A60" s="5">
        <v>59</v>
      </c>
      <c r="B60" s="1" t="s">
        <v>196</v>
      </c>
      <c r="C60">
        <f>98.93+2.91</f>
        <v>101.84</v>
      </c>
      <c r="D60">
        <v>0</v>
      </c>
      <c r="E60">
        <v>0</v>
      </c>
      <c r="F60" s="14">
        <f>107.69-3.66*7</f>
        <v>82.07</v>
      </c>
      <c r="G60">
        <v>2</v>
      </c>
      <c r="H60">
        <v>0</v>
      </c>
      <c r="I60">
        <v>0</v>
      </c>
      <c r="J60" t="s">
        <v>242</v>
      </c>
      <c r="K60" t="s">
        <v>242</v>
      </c>
      <c r="L60" t="s">
        <v>242</v>
      </c>
      <c r="M60">
        <v>8.19</v>
      </c>
      <c r="N60">
        <v>0.92</v>
      </c>
      <c r="O60" t="s">
        <v>242</v>
      </c>
      <c r="P60">
        <v>2.91</v>
      </c>
      <c r="Q60" t="s">
        <v>242</v>
      </c>
      <c r="R60" t="s">
        <v>241</v>
      </c>
    </row>
    <row r="61" spans="1:19">
      <c r="A61" s="5">
        <v>60</v>
      </c>
      <c r="B61" t="s">
        <v>220</v>
      </c>
      <c r="C61">
        <f>99.16+3.58</f>
        <v>102.74</v>
      </c>
      <c r="D61">
        <v>0</v>
      </c>
      <c r="E61">
        <v>0</v>
      </c>
      <c r="F61">
        <v>78.83</v>
      </c>
      <c r="G61">
        <v>2</v>
      </c>
      <c r="H61">
        <v>0</v>
      </c>
      <c r="I61">
        <v>0</v>
      </c>
      <c r="J61" t="s">
        <v>242</v>
      </c>
      <c r="K61" t="s">
        <v>242</v>
      </c>
      <c r="L61" t="s">
        <v>242</v>
      </c>
      <c r="M61">
        <v>8.2200000000000006</v>
      </c>
      <c r="N61">
        <v>1.1100000000000001</v>
      </c>
      <c r="O61" t="s">
        <v>242</v>
      </c>
      <c r="P61">
        <v>3.58</v>
      </c>
      <c r="Q61" t="s">
        <v>242</v>
      </c>
      <c r="R61" t="s">
        <v>243</v>
      </c>
    </row>
    <row r="62" spans="1:19">
      <c r="A62" s="5">
        <v>61</v>
      </c>
      <c r="B62" s="1" t="s">
        <v>11</v>
      </c>
      <c r="C62">
        <v>104.4</v>
      </c>
      <c r="D62">
        <v>0</v>
      </c>
      <c r="E62">
        <v>0</v>
      </c>
      <c r="F62">
        <v>135.6</v>
      </c>
      <c r="G62">
        <v>1</v>
      </c>
      <c r="H62">
        <v>0</v>
      </c>
      <c r="I62">
        <v>0</v>
      </c>
      <c r="J62">
        <v>14.9</v>
      </c>
      <c r="K62">
        <v>9.3000000000000007</v>
      </c>
      <c r="L62" s="13">
        <v>4816</v>
      </c>
      <c r="M62">
        <v>7.56</v>
      </c>
      <c r="N62">
        <v>0</v>
      </c>
      <c r="O62">
        <v>0</v>
      </c>
      <c r="P62">
        <v>0</v>
      </c>
      <c r="Q62">
        <v>0</v>
      </c>
      <c r="R62" t="s">
        <v>243</v>
      </c>
    </row>
    <row r="63" spans="1:19">
      <c r="A63" s="5">
        <v>62</v>
      </c>
      <c r="B63" s="1" t="s">
        <v>149</v>
      </c>
      <c r="C63">
        <f>107.06</f>
        <v>107.06</v>
      </c>
      <c r="D63">
        <v>0</v>
      </c>
      <c r="E63">
        <v>0</v>
      </c>
      <c r="F63" s="14">
        <v>78.28</v>
      </c>
      <c r="G63">
        <v>2</v>
      </c>
      <c r="H63">
        <v>0</v>
      </c>
      <c r="I63">
        <v>0</v>
      </c>
      <c r="J63">
        <v>968</v>
      </c>
      <c r="K63">
        <v>848</v>
      </c>
      <c r="L63" s="13">
        <v>4708</v>
      </c>
      <c r="M63">
        <v>8.5399999999999991</v>
      </c>
      <c r="N63">
        <v>0.66</v>
      </c>
      <c r="O63">
        <v>0</v>
      </c>
      <c r="P63">
        <v>0</v>
      </c>
      <c r="Q63">
        <v>0</v>
      </c>
      <c r="R63" t="s">
        <v>241</v>
      </c>
      <c r="S63" t="s">
        <v>136</v>
      </c>
    </row>
    <row r="64" spans="1:19">
      <c r="A64" s="5">
        <v>63</v>
      </c>
      <c r="B64" t="s">
        <v>176</v>
      </c>
      <c r="C64">
        <v>107.45</v>
      </c>
      <c r="D64">
        <v>0</v>
      </c>
      <c r="E64">
        <v>0</v>
      </c>
      <c r="F64">
        <v>81.72</v>
      </c>
      <c r="G64">
        <v>2</v>
      </c>
      <c r="H64">
        <v>0</v>
      </c>
      <c r="I64">
        <v>0</v>
      </c>
      <c r="J64" t="s">
        <v>242</v>
      </c>
      <c r="K64" t="s">
        <v>242</v>
      </c>
      <c r="L64" t="s">
        <v>242</v>
      </c>
      <c r="M64">
        <v>8.86</v>
      </c>
      <c r="N64">
        <v>1.37</v>
      </c>
      <c r="O64" t="s">
        <v>242</v>
      </c>
      <c r="P64">
        <v>6.62</v>
      </c>
      <c r="Q64" t="s">
        <v>242</v>
      </c>
      <c r="R64" t="s">
        <v>243</v>
      </c>
    </row>
    <row r="65" spans="1:19">
      <c r="A65" s="5">
        <v>64</v>
      </c>
      <c r="B65" s="1" t="s">
        <v>14</v>
      </c>
      <c r="C65">
        <f>102.02+6.42</f>
        <v>108.44</v>
      </c>
      <c r="D65">
        <v>0</v>
      </c>
      <c r="E65">
        <v>0</v>
      </c>
      <c r="F65">
        <v>83.3</v>
      </c>
      <c r="G65">
        <v>2</v>
      </c>
      <c r="H65">
        <v>0</v>
      </c>
      <c r="I65">
        <v>0</v>
      </c>
      <c r="J65">
        <v>1075</v>
      </c>
      <c r="K65">
        <v>775</v>
      </c>
      <c r="L65" s="13">
        <v>3700</v>
      </c>
      <c r="M65">
        <v>7.8</v>
      </c>
      <c r="N65">
        <v>0.67</v>
      </c>
      <c r="O65">
        <v>0</v>
      </c>
      <c r="P65">
        <v>6.42</v>
      </c>
      <c r="Q65">
        <v>0</v>
      </c>
      <c r="R65" t="s">
        <v>243</v>
      </c>
    </row>
    <row r="66" spans="1:19">
      <c r="A66" s="5">
        <v>65</v>
      </c>
      <c r="B66" s="1" t="s">
        <v>103</v>
      </c>
      <c r="C66" s="18">
        <f>102.02+6.42</f>
        <v>108.44</v>
      </c>
      <c r="D66" s="18">
        <v>0</v>
      </c>
      <c r="E66" s="18">
        <v>0</v>
      </c>
      <c r="F66" s="18">
        <f>107.02-3.6*6.5</f>
        <v>83.61999999999999</v>
      </c>
      <c r="G66">
        <v>2</v>
      </c>
      <c r="H66">
        <v>0</v>
      </c>
      <c r="I66">
        <v>0</v>
      </c>
      <c r="J66">
        <v>1077</v>
      </c>
      <c r="K66">
        <v>775</v>
      </c>
      <c r="L66" s="13">
        <v>4420</v>
      </c>
      <c r="M66">
        <v>7.8</v>
      </c>
      <c r="N66">
        <v>0.67</v>
      </c>
      <c r="O66">
        <v>0</v>
      </c>
      <c r="P66">
        <v>6.42</v>
      </c>
      <c r="Q66">
        <v>0</v>
      </c>
      <c r="R66" t="s">
        <v>241</v>
      </c>
      <c r="S66" t="s">
        <v>104</v>
      </c>
    </row>
    <row r="67" spans="1:19">
      <c r="A67" s="5">
        <v>66</v>
      </c>
      <c r="B67" t="s">
        <v>179</v>
      </c>
      <c r="C67">
        <v>108.44</v>
      </c>
      <c r="D67">
        <v>0</v>
      </c>
      <c r="E67">
        <v>0</v>
      </c>
      <c r="F67">
        <v>86.45</v>
      </c>
      <c r="G67">
        <v>2</v>
      </c>
      <c r="H67">
        <v>0</v>
      </c>
      <c r="I67">
        <v>0</v>
      </c>
      <c r="J67" t="s">
        <v>242</v>
      </c>
      <c r="K67" t="s">
        <v>242</v>
      </c>
      <c r="L67" t="s">
        <v>242</v>
      </c>
      <c r="M67">
        <v>8.5299999999999994</v>
      </c>
      <c r="N67">
        <v>1.33</v>
      </c>
      <c r="O67" t="s">
        <v>242</v>
      </c>
      <c r="P67">
        <v>7.82</v>
      </c>
      <c r="Q67" t="s">
        <v>242</v>
      </c>
      <c r="R67" t="s">
        <v>243</v>
      </c>
    </row>
    <row r="68" spans="1:19">
      <c r="A68" s="5">
        <v>67</v>
      </c>
      <c r="B68" s="1" t="s">
        <v>190</v>
      </c>
      <c r="C68">
        <v>108.86</v>
      </c>
      <c r="D68">
        <v>0</v>
      </c>
      <c r="E68">
        <v>0</v>
      </c>
      <c r="F68" s="20">
        <f>116.54-8.9*3.6</f>
        <v>84.5</v>
      </c>
      <c r="G68">
        <v>2</v>
      </c>
      <c r="H68">
        <v>0</v>
      </c>
      <c r="I68">
        <v>0</v>
      </c>
      <c r="J68" t="s">
        <v>242</v>
      </c>
      <c r="K68" t="s">
        <v>242</v>
      </c>
      <c r="L68" t="s">
        <v>242</v>
      </c>
      <c r="M68">
        <v>8.61</v>
      </c>
      <c r="N68">
        <v>1.08</v>
      </c>
      <c r="O68" t="s">
        <v>242</v>
      </c>
      <c r="P68">
        <v>8</v>
      </c>
      <c r="Q68" t="s">
        <v>242</v>
      </c>
      <c r="R68" t="s">
        <v>241</v>
      </c>
    </row>
    <row r="69" spans="1:19">
      <c r="A69" s="5">
        <v>68</v>
      </c>
      <c r="B69" s="1" t="s">
        <v>173</v>
      </c>
      <c r="C69">
        <v>109.26</v>
      </c>
      <c r="D69">
        <v>0</v>
      </c>
      <c r="E69">
        <v>0</v>
      </c>
      <c r="F69">
        <v>86.07</v>
      </c>
      <c r="G69">
        <v>2</v>
      </c>
      <c r="H69">
        <v>0</v>
      </c>
      <c r="I69">
        <v>0</v>
      </c>
      <c r="J69" t="s">
        <v>242</v>
      </c>
      <c r="K69" t="s">
        <v>242</v>
      </c>
      <c r="L69" t="s">
        <v>242</v>
      </c>
      <c r="M69">
        <v>8.5299999999999994</v>
      </c>
      <c r="N69">
        <v>1.33</v>
      </c>
      <c r="O69" t="s">
        <v>242</v>
      </c>
      <c r="P69">
        <v>7.38</v>
      </c>
      <c r="Q69" t="s">
        <v>242</v>
      </c>
      <c r="R69" t="s">
        <v>243</v>
      </c>
    </row>
    <row r="70" spans="1:19">
      <c r="A70" s="5">
        <v>69</v>
      </c>
      <c r="B70" s="1" t="s">
        <v>181</v>
      </c>
      <c r="C70">
        <v>109.26</v>
      </c>
      <c r="D70">
        <v>0</v>
      </c>
      <c r="E70">
        <v>0</v>
      </c>
      <c r="F70">
        <v>82.77</v>
      </c>
      <c r="G70">
        <v>2</v>
      </c>
      <c r="H70">
        <v>0</v>
      </c>
      <c r="I70">
        <v>0</v>
      </c>
      <c r="J70" t="s">
        <v>242</v>
      </c>
      <c r="K70" t="s">
        <v>242</v>
      </c>
      <c r="L70" t="s">
        <v>242</v>
      </c>
      <c r="M70">
        <v>8.16</v>
      </c>
      <c r="N70">
        <v>1.2</v>
      </c>
      <c r="O70" t="s">
        <v>242</v>
      </c>
      <c r="P70">
        <v>0</v>
      </c>
      <c r="Q70" t="s">
        <v>242</v>
      </c>
      <c r="R70" t="s">
        <v>243</v>
      </c>
    </row>
    <row r="71" spans="1:19">
      <c r="A71" s="5">
        <v>70</v>
      </c>
      <c r="B71" s="1" t="s">
        <v>164</v>
      </c>
      <c r="C71">
        <v>109.64</v>
      </c>
      <c r="D71">
        <v>0</v>
      </c>
      <c r="E71">
        <v>0</v>
      </c>
      <c r="F71">
        <v>86.07</v>
      </c>
      <c r="G71">
        <v>2</v>
      </c>
      <c r="H71">
        <v>0</v>
      </c>
      <c r="I71">
        <v>0</v>
      </c>
      <c r="J71" t="s">
        <v>242</v>
      </c>
      <c r="K71" t="s">
        <v>242</v>
      </c>
      <c r="L71" t="s">
        <v>242</v>
      </c>
      <c r="M71">
        <v>8.5299999999999994</v>
      </c>
      <c r="N71">
        <v>1.33</v>
      </c>
      <c r="O71" t="s">
        <v>242</v>
      </c>
      <c r="P71">
        <v>7.38</v>
      </c>
      <c r="Q71" t="s">
        <v>242</v>
      </c>
      <c r="R71" t="s">
        <v>243</v>
      </c>
    </row>
    <row r="72" spans="1:19">
      <c r="A72" s="5">
        <v>71</v>
      </c>
      <c r="B72" s="1" t="s">
        <v>34</v>
      </c>
      <c r="C72" s="18">
        <f>83.02+27.63</f>
        <v>110.64999999999999</v>
      </c>
      <c r="D72" s="18">
        <v>0</v>
      </c>
      <c r="E72" s="18">
        <v>0</v>
      </c>
      <c r="F72" s="18">
        <f>132.31-3.5*8</f>
        <v>104.31</v>
      </c>
      <c r="G72">
        <v>2</v>
      </c>
      <c r="H72">
        <v>0</v>
      </c>
      <c r="I72">
        <v>0</v>
      </c>
      <c r="J72">
        <v>1425</v>
      </c>
      <c r="K72">
        <v>925</v>
      </c>
      <c r="L72">
        <v>4700</v>
      </c>
      <c r="M72">
        <v>6.51</v>
      </c>
      <c r="N72">
        <v>0</v>
      </c>
      <c r="O72">
        <v>0</v>
      </c>
      <c r="P72">
        <v>5.13</v>
      </c>
      <c r="Q72">
        <v>0</v>
      </c>
      <c r="R72" t="s">
        <v>241</v>
      </c>
    </row>
    <row r="73" spans="1:19">
      <c r="A73" s="5">
        <v>72</v>
      </c>
      <c r="B73" s="1" t="s">
        <v>8</v>
      </c>
      <c r="C73">
        <v>111.07000000000001</v>
      </c>
      <c r="D73">
        <v>0</v>
      </c>
      <c r="E73">
        <v>0</v>
      </c>
      <c r="F73" s="14">
        <v>104.13500000000001</v>
      </c>
      <c r="G73">
        <v>2</v>
      </c>
      <c r="H73">
        <v>0</v>
      </c>
      <c r="I73">
        <v>0</v>
      </c>
      <c r="J73">
        <v>1075</v>
      </c>
      <c r="K73">
        <v>925</v>
      </c>
      <c r="L73" s="13">
        <v>4000</v>
      </c>
      <c r="M73">
        <v>6.51</v>
      </c>
      <c r="N73">
        <v>0</v>
      </c>
      <c r="O73">
        <v>0</v>
      </c>
      <c r="P73">
        <v>5.21</v>
      </c>
      <c r="Q73">
        <v>0</v>
      </c>
      <c r="R73" t="s">
        <v>241</v>
      </c>
    </row>
    <row r="74" spans="1:19">
      <c r="A74" s="5">
        <v>73</v>
      </c>
      <c r="B74" t="s">
        <v>178</v>
      </c>
      <c r="C74">
        <v>111.38</v>
      </c>
      <c r="D74">
        <v>0</v>
      </c>
      <c r="E74">
        <v>0</v>
      </c>
      <c r="F74">
        <v>89.26</v>
      </c>
      <c r="G74">
        <v>2</v>
      </c>
      <c r="H74">
        <v>0</v>
      </c>
      <c r="I74">
        <v>0</v>
      </c>
      <c r="J74" t="s">
        <v>242</v>
      </c>
      <c r="K74" t="s">
        <v>242</v>
      </c>
      <c r="L74" t="s">
        <v>242</v>
      </c>
      <c r="M74">
        <v>8.58</v>
      </c>
      <c r="N74">
        <v>1.3</v>
      </c>
      <c r="O74" t="s">
        <v>242</v>
      </c>
      <c r="P74">
        <v>7.24</v>
      </c>
      <c r="Q74" t="s">
        <v>242</v>
      </c>
      <c r="R74" t="s">
        <v>243</v>
      </c>
    </row>
    <row r="75" spans="1:19">
      <c r="A75" s="5">
        <v>74</v>
      </c>
      <c r="B75" s="1" t="s">
        <v>1</v>
      </c>
      <c r="C75">
        <v>112.64999999999999</v>
      </c>
      <c r="D75">
        <v>0</v>
      </c>
      <c r="E75">
        <v>0</v>
      </c>
      <c r="F75" s="14">
        <v>98.667199999999994</v>
      </c>
      <c r="G75">
        <v>2</v>
      </c>
      <c r="H75">
        <v>0</v>
      </c>
      <c r="I75">
        <v>0</v>
      </c>
      <c r="J75">
        <v>1073</v>
      </c>
      <c r="K75">
        <v>924</v>
      </c>
      <c r="L75">
        <v>4716</v>
      </c>
      <c r="M75">
        <v>7.19</v>
      </c>
      <c r="N75">
        <v>0.87</v>
      </c>
      <c r="O75">
        <v>38.17</v>
      </c>
      <c r="P75">
        <v>6.09</v>
      </c>
      <c r="Q75">
        <v>0</v>
      </c>
      <c r="R75" t="s">
        <v>241</v>
      </c>
    </row>
    <row r="76" spans="1:19">
      <c r="A76" s="5">
        <v>75</v>
      </c>
      <c r="B76" s="1" t="s">
        <v>167</v>
      </c>
      <c r="C76" s="4">
        <v>113.2</v>
      </c>
      <c r="D76">
        <v>0</v>
      </c>
      <c r="E76">
        <v>0</v>
      </c>
      <c r="F76" s="4">
        <v>90</v>
      </c>
      <c r="G76">
        <v>2</v>
      </c>
      <c r="H76">
        <v>0</v>
      </c>
      <c r="I76">
        <v>0</v>
      </c>
      <c r="J76" t="s">
        <v>242</v>
      </c>
      <c r="K76" t="s">
        <v>242</v>
      </c>
      <c r="L76" t="s">
        <v>242</v>
      </c>
      <c r="M76" s="4">
        <v>8.3699999999999992</v>
      </c>
      <c r="N76" s="4">
        <v>1.27</v>
      </c>
      <c r="O76" t="s">
        <v>242</v>
      </c>
      <c r="P76">
        <v>5.19</v>
      </c>
      <c r="Q76" t="s">
        <v>242</v>
      </c>
      <c r="R76" t="s">
        <v>243</v>
      </c>
    </row>
    <row r="77" spans="1:19">
      <c r="A77" s="5">
        <v>76</v>
      </c>
      <c r="B77" s="1" t="s">
        <v>131</v>
      </c>
      <c r="C77">
        <v>113.26</v>
      </c>
      <c r="D77">
        <v>0</v>
      </c>
      <c r="E77">
        <v>0</v>
      </c>
      <c r="F77">
        <v>83.6</v>
      </c>
      <c r="G77">
        <v>2</v>
      </c>
      <c r="H77">
        <v>0</v>
      </c>
      <c r="I77">
        <v>0</v>
      </c>
      <c r="J77">
        <v>1064</v>
      </c>
      <c r="K77">
        <v>784</v>
      </c>
      <c r="L77" s="13">
        <v>3696</v>
      </c>
      <c r="M77">
        <v>8.48</v>
      </c>
      <c r="N77">
        <v>1</v>
      </c>
      <c r="O77">
        <v>0</v>
      </c>
      <c r="P77">
        <v>0</v>
      </c>
      <c r="Q77">
        <v>0</v>
      </c>
      <c r="R77" t="s">
        <v>243</v>
      </c>
    </row>
    <row r="78" spans="1:19">
      <c r="A78" s="5">
        <v>77</v>
      </c>
      <c r="B78" s="1" t="s">
        <v>147</v>
      </c>
      <c r="C78" s="18">
        <v>113.38</v>
      </c>
      <c r="D78" s="18">
        <v>0</v>
      </c>
      <c r="E78" s="18">
        <v>0</v>
      </c>
      <c r="F78" s="18">
        <f>115.89-7.75*3.6</f>
        <v>87.99</v>
      </c>
      <c r="G78">
        <v>2</v>
      </c>
      <c r="H78">
        <v>0</v>
      </c>
      <c r="I78">
        <v>0</v>
      </c>
      <c r="J78">
        <v>1135</v>
      </c>
      <c r="K78">
        <v>775</v>
      </c>
      <c r="L78" s="13">
        <v>4570</v>
      </c>
      <c r="M78">
        <v>7.77</v>
      </c>
      <c r="N78">
        <v>0.68</v>
      </c>
      <c r="O78">
        <v>0</v>
      </c>
      <c r="P78">
        <v>5.1100000000000003</v>
      </c>
      <c r="Q78">
        <v>0</v>
      </c>
      <c r="R78" t="s">
        <v>241</v>
      </c>
    </row>
    <row r="79" spans="1:19">
      <c r="A79" s="5">
        <v>78</v>
      </c>
      <c r="B79" s="1" t="s">
        <v>166</v>
      </c>
      <c r="C79">
        <v>114.68</v>
      </c>
      <c r="D79">
        <v>0</v>
      </c>
      <c r="E79">
        <v>0</v>
      </c>
      <c r="F79">
        <v>89.63</v>
      </c>
      <c r="G79">
        <v>2</v>
      </c>
      <c r="H79">
        <v>0</v>
      </c>
      <c r="I79">
        <v>0</v>
      </c>
      <c r="J79" t="s">
        <v>242</v>
      </c>
      <c r="K79" t="s">
        <v>242</v>
      </c>
      <c r="L79" t="s">
        <v>242</v>
      </c>
      <c r="M79">
        <v>8.3699999999999992</v>
      </c>
      <c r="N79">
        <v>1.27</v>
      </c>
      <c r="O79" t="s">
        <v>242</v>
      </c>
      <c r="P79">
        <v>4.04</v>
      </c>
      <c r="Q79" t="s">
        <v>242</v>
      </c>
      <c r="R79" t="s">
        <v>243</v>
      </c>
    </row>
    <row r="80" spans="1:19">
      <c r="A80" s="5">
        <v>79</v>
      </c>
      <c r="B80" s="1" t="s">
        <v>189</v>
      </c>
      <c r="C80">
        <f>131.6-11.86-4.84</f>
        <v>114.89999999999999</v>
      </c>
      <c r="D80">
        <v>0</v>
      </c>
      <c r="E80">
        <v>0</v>
      </c>
      <c r="F80" s="20">
        <f>117.03-3.6*8.52</f>
        <v>86.358000000000004</v>
      </c>
      <c r="G80">
        <v>2</v>
      </c>
      <c r="H80">
        <v>0</v>
      </c>
      <c r="I80">
        <v>0</v>
      </c>
      <c r="J80" t="s">
        <v>242</v>
      </c>
      <c r="K80" t="s">
        <v>242</v>
      </c>
      <c r="L80" t="s">
        <v>242</v>
      </c>
      <c r="M80">
        <v>8.58</v>
      </c>
      <c r="N80">
        <v>1.1000000000000001</v>
      </c>
      <c r="O80" t="s">
        <v>242</v>
      </c>
      <c r="P80">
        <v>5.78</v>
      </c>
      <c r="Q80" t="s">
        <v>242</v>
      </c>
      <c r="R80" t="s">
        <v>241</v>
      </c>
    </row>
    <row r="81" spans="1:19">
      <c r="A81" s="5">
        <v>80</v>
      </c>
      <c r="B81" s="1" t="s">
        <v>184</v>
      </c>
      <c r="C81">
        <f>115.05</f>
        <v>115.05</v>
      </c>
      <c r="D81">
        <v>0</v>
      </c>
      <c r="E81">
        <v>0</v>
      </c>
      <c r="F81" s="20">
        <f>124.53-9*4.1</f>
        <v>87.63</v>
      </c>
      <c r="G81">
        <v>2</v>
      </c>
      <c r="H81">
        <v>0</v>
      </c>
      <c r="I81">
        <v>0</v>
      </c>
      <c r="J81" t="s">
        <v>242</v>
      </c>
      <c r="K81" t="s">
        <v>242</v>
      </c>
      <c r="L81" t="s">
        <v>242</v>
      </c>
      <c r="M81">
        <v>8.3699999999999992</v>
      </c>
      <c r="N81">
        <v>1.27</v>
      </c>
      <c r="O81" t="s">
        <v>242</v>
      </c>
      <c r="P81">
        <v>7.23</v>
      </c>
      <c r="Q81" t="s">
        <v>242</v>
      </c>
      <c r="R81" t="s">
        <v>241</v>
      </c>
    </row>
    <row r="82" spans="1:19">
      <c r="A82" s="5">
        <v>81</v>
      </c>
      <c r="B82" s="1" t="s">
        <v>191</v>
      </c>
      <c r="C82">
        <f>115.05</f>
        <v>115.05</v>
      </c>
      <c r="D82">
        <v>0</v>
      </c>
      <c r="E82">
        <v>0</v>
      </c>
      <c r="F82" s="14">
        <f>124.53-4.1*9</f>
        <v>87.63</v>
      </c>
      <c r="G82">
        <v>2</v>
      </c>
      <c r="H82">
        <v>0</v>
      </c>
      <c r="I82">
        <v>0</v>
      </c>
      <c r="J82" t="s">
        <v>242</v>
      </c>
      <c r="K82" t="s">
        <v>242</v>
      </c>
      <c r="L82" t="s">
        <v>242</v>
      </c>
      <c r="M82">
        <v>8.3699999999999992</v>
      </c>
      <c r="N82">
        <v>1.27</v>
      </c>
      <c r="O82" t="s">
        <v>242</v>
      </c>
      <c r="P82">
        <v>7.23</v>
      </c>
      <c r="Q82" t="s">
        <v>242</v>
      </c>
      <c r="R82" t="s">
        <v>241</v>
      </c>
    </row>
    <row r="83" spans="1:19">
      <c r="A83" s="5">
        <v>82</v>
      </c>
      <c r="B83" s="1" t="s">
        <v>139</v>
      </c>
      <c r="C83">
        <f>108.85+6.92</f>
        <v>115.77</v>
      </c>
      <c r="D83">
        <v>0</v>
      </c>
      <c r="E83">
        <v>0</v>
      </c>
      <c r="F83">
        <v>82.46</v>
      </c>
      <c r="G83">
        <v>2</v>
      </c>
      <c r="H83">
        <v>0</v>
      </c>
      <c r="I83">
        <v>0</v>
      </c>
      <c r="J83">
        <v>1124</v>
      </c>
      <c r="K83">
        <v>804</v>
      </c>
      <c r="L83" s="13">
        <v>3856</v>
      </c>
      <c r="M83">
        <v>8.65</v>
      </c>
      <c r="N83">
        <v>1</v>
      </c>
      <c r="O83">
        <v>0</v>
      </c>
      <c r="P83">
        <v>6.92</v>
      </c>
      <c r="Q83">
        <v>0</v>
      </c>
      <c r="R83" t="s">
        <v>243</v>
      </c>
    </row>
    <row r="84" spans="1:19">
      <c r="A84" s="5">
        <v>83</v>
      </c>
      <c r="B84" s="1" t="s">
        <v>132</v>
      </c>
      <c r="C84">
        <v>115.91</v>
      </c>
      <c r="D84">
        <v>0</v>
      </c>
      <c r="E84">
        <v>0</v>
      </c>
      <c r="F84" s="14">
        <v>102.05200000000001</v>
      </c>
      <c r="G84">
        <v>2</v>
      </c>
      <c r="H84">
        <v>0</v>
      </c>
      <c r="I84">
        <v>0</v>
      </c>
      <c r="J84">
        <v>1065</v>
      </c>
      <c r="K84">
        <v>915</v>
      </c>
      <c r="L84" s="13">
        <v>4820</v>
      </c>
      <c r="M84">
        <v>6.51</v>
      </c>
      <c r="N84">
        <v>0</v>
      </c>
      <c r="O84">
        <v>0</v>
      </c>
      <c r="P84">
        <v>0</v>
      </c>
      <c r="Q84">
        <v>0</v>
      </c>
      <c r="R84" t="s">
        <v>241</v>
      </c>
    </row>
    <row r="85" spans="1:19">
      <c r="A85" s="5">
        <v>84</v>
      </c>
      <c r="B85" s="21" t="s">
        <v>183</v>
      </c>
      <c r="C85">
        <f>108.44+7.82</f>
        <v>116.25999999999999</v>
      </c>
      <c r="D85">
        <v>0</v>
      </c>
      <c r="E85">
        <v>0</v>
      </c>
      <c r="F85">
        <f>113.16-7.4*3.59</f>
        <v>86.593999999999994</v>
      </c>
      <c r="G85">
        <v>2</v>
      </c>
      <c r="H85">
        <v>0</v>
      </c>
      <c r="I85">
        <v>0</v>
      </c>
      <c r="J85" t="s">
        <v>242</v>
      </c>
      <c r="K85" t="s">
        <v>242</v>
      </c>
      <c r="L85" t="s">
        <v>242</v>
      </c>
      <c r="M85">
        <v>8.5299999999999994</v>
      </c>
      <c r="N85">
        <v>1.33</v>
      </c>
      <c r="O85" t="s">
        <v>242</v>
      </c>
      <c r="P85">
        <v>7.82</v>
      </c>
      <c r="Q85" t="s">
        <v>242</v>
      </c>
      <c r="R85" t="s">
        <v>241</v>
      </c>
    </row>
    <row r="86" spans="1:19">
      <c r="A86" s="5">
        <v>85</v>
      </c>
      <c r="B86" s="1" t="s">
        <v>200</v>
      </c>
      <c r="C86">
        <f>108.44+7.82</f>
        <v>116.25999999999999</v>
      </c>
      <c r="D86">
        <v>0</v>
      </c>
      <c r="E86">
        <v>0</v>
      </c>
      <c r="F86" s="20">
        <f>113.16-3.59*7.4</f>
        <v>86.593999999999994</v>
      </c>
      <c r="G86">
        <v>2</v>
      </c>
      <c r="H86">
        <v>0</v>
      </c>
      <c r="I86">
        <v>0</v>
      </c>
      <c r="J86" t="s">
        <v>242</v>
      </c>
      <c r="K86" t="s">
        <v>242</v>
      </c>
      <c r="L86" t="s">
        <v>242</v>
      </c>
      <c r="M86">
        <v>8.5299999999999994</v>
      </c>
      <c r="N86">
        <v>1.33</v>
      </c>
      <c r="O86" t="s">
        <v>242</v>
      </c>
      <c r="P86">
        <v>7.82</v>
      </c>
      <c r="Q86" t="s">
        <v>242</v>
      </c>
      <c r="R86" t="s">
        <v>241</v>
      </c>
    </row>
    <row r="87" spans="1:19">
      <c r="A87" s="5">
        <v>86</v>
      </c>
      <c r="B87" s="1" t="s">
        <v>201</v>
      </c>
      <c r="C87">
        <f>108.44+7.82</f>
        <v>116.25999999999999</v>
      </c>
      <c r="D87">
        <v>0</v>
      </c>
      <c r="E87">
        <v>0</v>
      </c>
      <c r="F87">
        <v>85.911900000000003</v>
      </c>
      <c r="G87">
        <v>2</v>
      </c>
      <c r="H87">
        <v>0</v>
      </c>
      <c r="I87">
        <v>0</v>
      </c>
      <c r="J87" t="s">
        <v>242</v>
      </c>
      <c r="K87" t="s">
        <v>242</v>
      </c>
      <c r="L87" t="s">
        <v>242</v>
      </c>
      <c r="M87">
        <v>8.5299999999999994</v>
      </c>
      <c r="N87">
        <v>1.33</v>
      </c>
      <c r="O87" t="s">
        <v>242</v>
      </c>
      <c r="P87">
        <v>7.82</v>
      </c>
      <c r="Q87" t="s">
        <v>242</v>
      </c>
      <c r="R87" t="s">
        <v>241</v>
      </c>
    </row>
    <row r="88" spans="1:19">
      <c r="A88" s="5">
        <v>87</v>
      </c>
      <c r="B88" s="1" t="s">
        <v>182</v>
      </c>
      <c r="C88">
        <v>117.16</v>
      </c>
      <c r="D88">
        <v>0</v>
      </c>
      <c r="E88">
        <v>0</v>
      </c>
      <c r="F88">
        <v>95.37</v>
      </c>
      <c r="G88">
        <v>2</v>
      </c>
      <c r="H88">
        <v>0</v>
      </c>
      <c r="I88">
        <v>0</v>
      </c>
      <c r="J88" t="s">
        <v>242</v>
      </c>
      <c r="K88" t="s">
        <v>242</v>
      </c>
      <c r="L88" t="s">
        <v>242</v>
      </c>
      <c r="M88">
        <v>8.27</v>
      </c>
      <c r="N88">
        <v>1.24</v>
      </c>
      <c r="O88" t="s">
        <v>242</v>
      </c>
      <c r="P88">
        <v>5.05</v>
      </c>
      <c r="Q88" t="s">
        <v>242</v>
      </c>
      <c r="R88" t="s">
        <v>243</v>
      </c>
    </row>
    <row r="89" spans="1:19">
      <c r="A89" s="5">
        <v>88</v>
      </c>
      <c r="B89" s="1" t="s">
        <v>194</v>
      </c>
      <c r="C89">
        <f>110.98+7.15</f>
        <v>118.13000000000001</v>
      </c>
      <c r="D89">
        <v>0</v>
      </c>
      <c r="E89">
        <v>0</v>
      </c>
      <c r="F89" s="14">
        <f>114.62-3.65*7.4</f>
        <v>87.61</v>
      </c>
      <c r="G89">
        <v>2</v>
      </c>
      <c r="H89">
        <v>0</v>
      </c>
      <c r="I89">
        <v>0</v>
      </c>
      <c r="J89" t="s">
        <v>242</v>
      </c>
      <c r="K89" t="s">
        <v>242</v>
      </c>
      <c r="L89" t="s">
        <v>242</v>
      </c>
      <c r="M89">
        <v>8.69</v>
      </c>
      <c r="N89">
        <v>1.47</v>
      </c>
      <c r="O89" t="s">
        <v>242</v>
      </c>
      <c r="P89">
        <v>7.15</v>
      </c>
      <c r="Q89" t="s">
        <v>242</v>
      </c>
      <c r="R89" t="s">
        <v>241</v>
      </c>
    </row>
    <row r="90" spans="1:19">
      <c r="A90" s="5">
        <v>89</v>
      </c>
      <c r="B90" s="1" t="s">
        <v>42</v>
      </c>
      <c r="C90">
        <v>118.53</v>
      </c>
      <c r="D90">
        <v>0</v>
      </c>
      <c r="E90">
        <v>0</v>
      </c>
      <c r="F90">
        <v>101.37</v>
      </c>
      <c r="G90">
        <v>2</v>
      </c>
      <c r="H90">
        <v>0</v>
      </c>
      <c r="I90">
        <v>0</v>
      </c>
      <c r="J90">
        <v>1089</v>
      </c>
      <c r="K90">
        <v>929</v>
      </c>
      <c r="L90" s="13">
        <v>4036</v>
      </c>
      <c r="M90">
        <v>7.15</v>
      </c>
      <c r="N90">
        <v>0.17</v>
      </c>
      <c r="O90">
        <v>40.590000000000003</v>
      </c>
      <c r="P90">
        <v>0</v>
      </c>
      <c r="Q90">
        <v>0</v>
      </c>
      <c r="R90" t="s">
        <v>243</v>
      </c>
      <c r="S90" t="s">
        <v>43</v>
      </c>
    </row>
    <row r="91" spans="1:19">
      <c r="A91" s="5">
        <v>90</v>
      </c>
      <c r="B91" s="1" t="s">
        <v>175</v>
      </c>
      <c r="C91">
        <v>118.69</v>
      </c>
      <c r="D91">
        <v>0</v>
      </c>
      <c r="E91">
        <v>0</v>
      </c>
      <c r="F91" s="14">
        <v>95.29</v>
      </c>
      <c r="G91">
        <v>2</v>
      </c>
      <c r="H91">
        <v>0</v>
      </c>
      <c r="I91">
        <v>0</v>
      </c>
      <c r="J91" t="s">
        <v>242</v>
      </c>
      <c r="K91" t="s">
        <v>242</v>
      </c>
      <c r="L91" t="s">
        <v>242</v>
      </c>
      <c r="M91">
        <v>8.1300000000000008</v>
      </c>
      <c r="N91">
        <v>0.82</v>
      </c>
      <c r="O91" t="s">
        <v>242</v>
      </c>
      <c r="P91">
        <v>4.58</v>
      </c>
      <c r="Q91" t="s">
        <v>242</v>
      </c>
      <c r="R91" t="s">
        <v>243</v>
      </c>
    </row>
    <row r="92" spans="1:19">
      <c r="A92" s="5">
        <v>91</v>
      </c>
      <c r="B92" s="1" t="s">
        <v>141</v>
      </c>
      <c r="C92" s="18">
        <f>78.21+40.68</f>
        <v>118.88999999999999</v>
      </c>
      <c r="D92" s="18">
        <v>0</v>
      </c>
      <c r="E92" s="18">
        <v>0</v>
      </c>
      <c r="F92" s="18">
        <f>124.14-3.3*6.9</f>
        <v>101.37</v>
      </c>
      <c r="G92">
        <v>2</v>
      </c>
      <c r="H92">
        <v>0</v>
      </c>
      <c r="I92">
        <v>0</v>
      </c>
      <c r="J92">
        <v>1089</v>
      </c>
      <c r="K92">
        <v>929</v>
      </c>
      <c r="L92" s="13">
        <v>4696</v>
      </c>
      <c r="M92">
        <v>7.15</v>
      </c>
      <c r="N92">
        <v>0.17</v>
      </c>
      <c r="O92">
        <v>0</v>
      </c>
      <c r="P92">
        <v>0</v>
      </c>
      <c r="Q92">
        <v>0</v>
      </c>
      <c r="R92" t="s">
        <v>241</v>
      </c>
    </row>
    <row r="93" spans="1:19">
      <c r="A93" s="5">
        <v>92</v>
      </c>
      <c r="B93" t="s">
        <v>174</v>
      </c>
      <c r="C93">
        <v>119.89</v>
      </c>
      <c r="D93">
        <v>0</v>
      </c>
      <c r="E93">
        <v>0</v>
      </c>
      <c r="F93">
        <v>98.06</v>
      </c>
      <c r="G93">
        <v>2</v>
      </c>
      <c r="H93">
        <v>0</v>
      </c>
      <c r="I93">
        <v>0</v>
      </c>
      <c r="J93" t="s">
        <v>242</v>
      </c>
      <c r="K93" t="s">
        <v>242</v>
      </c>
      <c r="L93" t="s">
        <v>242</v>
      </c>
      <c r="M93">
        <v>8.51</v>
      </c>
      <c r="N93">
        <v>1.2</v>
      </c>
      <c r="O93" t="s">
        <v>242</v>
      </c>
      <c r="P93">
        <v>6.69</v>
      </c>
      <c r="Q93" t="s">
        <v>242</v>
      </c>
      <c r="R93" t="s">
        <v>243</v>
      </c>
    </row>
    <row r="94" spans="1:19">
      <c r="A94" s="5">
        <v>93</v>
      </c>
      <c r="B94" s="1" t="s">
        <v>5</v>
      </c>
      <c r="C94">
        <v>119.98</v>
      </c>
      <c r="D94">
        <v>0</v>
      </c>
      <c r="E94">
        <v>0</v>
      </c>
      <c r="F94">
        <v>150.16999999999999</v>
      </c>
      <c r="G94">
        <v>1</v>
      </c>
      <c r="H94">
        <v>0</v>
      </c>
      <c r="I94">
        <v>0</v>
      </c>
      <c r="J94">
        <v>1560</v>
      </c>
      <c r="K94">
        <v>1070</v>
      </c>
      <c r="L94" s="13">
        <v>5260</v>
      </c>
      <c r="M94">
        <v>6.64</v>
      </c>
      <c r="N94">
        <v>0</v>
      </c>
      <c r="O94">
        <v>0</v>
      </c>
      <c r="P94">
        <v>0</v>
      </c>
      <c r="Q94">
        <v>0</v>
      </c>
      <c r="R94" t="s">
        <v>243</v>
      </c>
    </row>
    <row r="95" spans="1:19">
      <c r="A95" s="5">
        <v>94</v>
      </c>
      <c r="B95" t="s">
        <v>221</v>
      </c>
      <c r="C95">
        <f>112.79+7.48</f>
        <v>120.27000000000001</v>
      </c>
      <c r="D95">
        <v>0</v>
      </c>
      <c r="E95">
        <v>0</v>
      </c>
      <c r="F95">
        <v>91.89</v>
      </c>
      <c r="G95">
        <v>2</v>
      </c>
      <c r="H95">
        <v>0</v>
      </c>
      <c r="I95">
        <v>0</v>
      </c>
      <c r="J95" t="s">
        <v>242</v>
      </c>
      <c r="K95" t="s">
        <v>242</v>
      </c>
      <c r="L95" t="s">
        <v>242</v>
      </c>
      <c r="M95">
        <v>8.32</v>
      </c>
      <c r="N95">
        <v>1.07</v>
      </c>
      <c r="O95" t="s">
        <v>242</v>
      </c>
      <c r="P95">
        <v>7.48</v>
      </c>
      <c r="Q95" t="s">
        <v>242</v>
      </c>
      <c r="R95" t="s">
        <v>243</v>
      </c>
    </row>
    <row r="96" spans="1:19">
      <c r="A96" s="5">
        <v>95</v>
      </c>
      <c r="B96" s="1" t="s">
        <v>0</v>
      </c>
      <c r="C96">
        <v>120.43</v>
      </c>
      <c r="D96">
        <v>0</v>
      </c>
      <c r="E96">
        <v>0</v>
      </c>
      <c r="F96">
        <v>149.47999999999999</v>
      </c>
      <c r="G96">
        <v>1</v>
      </c>
      <c r="H96">
        <v>0</v>
      </c>
      <c r="I96">
        <v>0</v>
      </c>
      <c r="J96">
        <v>1515</v>
      </c>
      <c r="K96">
        <v>985</v>
      </c>
      <c r="L96">
        <f>2*J96+2*K96</f>
        <v>5000</v>
      </c>
      <c r="M96">
        <v>6.73</v>
      </c>
      <c r="N96">
        <v>0</v>
      </c>
      <c r="O96">
        <v>0</v>
      </c>
      <c r="P96">
        <v>0</v>
      </c>
      <c r="Q96">
        <v>0</v>
      </c>
      <c r="R96" t="s">
        <v>243</v>
      </c>
    </row>
    <row r="97" spans="1:19">
      <c r="A97" s="5">
        <v>96</v>
      </c>
      <c r="B97" t="s">
        <v>46</v>
      </c>
      <c r="C97">
        <v>120.43</v>
      </c>
      <c r="D97">
        <v>0</v>
      </c>
      <c r="E97">
        <v>0</v>
      </c>
      <c r="F97">
        <v>149.47999999999999</v>
      </c>
      <c r="G97">
        <v>1</v>
      </c>
      <c r="H97">
        <v>0</v>
      </c>
      <c r="I97">
        <v>0</v>
      </c>
      <c r="J97">
        <v>1515</v>
      </c>
      <c r="K97">
        <v>985</v>
      </c>
      <c r="L97" s="13">
        <v>5000</v>
      </c>
      <c r="M97">
        <v>5.34</v>
      </c>
      <c r="N97">
        <v>0</v>
      </c>
      <c r="O97">
        <v>0</v>
      </c>
      <c r="P97">
        <v>0</v>
      </c>
      <c r="Q97">
        <v>0</v>
      </c>
      <c r="R97" t="s">
        <v>243</v>
      </c>
    </row>
    <row r="98" spans="1:19">
      <c r="A98" s="5">
        <v>97</v>
      </c>
      <c r="B98" s="1" t="s">
        <v>158</v>
      </c>
      <c r="C98">
        <v>120.53</v>
      </c>
      <c r="D98">
        <v>0</v>
      </c>
      <c r="E98">
        <v>0</v>
      </c>
      <c r="F98">
        <v>85.41</v>
      </c>
      <c r="G98">
        <v>2</v>
      </c>
      <c r="H98">
        <v>0</v>
      </c>
      <c r="I98">
        <v>0</v>
      </c>
      <c r="J98">
        <v>1068</v>
      </c>
      <c r="K98">
        <v>798</v>
      </c>
      <c r="L98" s="13">
        <v>3732</v>
      </c>
      <c r="M98">
        <v>8.66</v>
      </c>
      <c r="N98">
        <v>0.91</v>
      </c>
      <c r="O98">
        <v>0</v>
      </c>
      <c r="P98">
        <v>0</v>
      </c>
      <c r="Q98">
        <v>0</v>
      </c>
      <c r="R98" t="s">
        <v>243</v>
      </c>
    </row>
    <row r="99" spans="1:19">
      <c r="A99" s="5">
        <v>98</v>
      </c>
      <c r="B99" s="1" t="s">
        <v>60</v>
      </c>
      <c r="C99">
        <v>120.55</v>
      </c>
      <c r="D99">
        <v>0</v>
      </c>
      <c r="E99">
        <v>0</v>
      </c>
      <c r="F99" s="14">
        <v>148.41499999999999</v>
      </c>
      <c r="G99">
        <v>1</v>
      </c>
      <c r="H99">
        <v>0</v>
      </c>
      <c r="I99">
        <v>0</v>
      </c>
      <c r="J99">
        <v>1905</v>
      </c>
      <c r="K99">
        <v>985</v>
      </c>
      <c r="L99">
        <v>5780</v>
      </c>
      <c r="M99">
        <v>5.34</v>
      </c>
      <c r="N99">
        <v>0</v>
      </c>
      <c r="O99">
        <v>0</v>
      </c>
      <c r="P99">
        <v>7.04</v>
      </c>
      <c r="Q99">
        <v>0</v>
      </c>
      <c r="R99" t="s">
        <v>241</v>
      </c>
      <c r="S99" t="s">
        <v>160</v>
      </c>
    </row>
    <row r="100" spans="1:19">
      <c r="A100" s="5">
        <v>99</v>
      </c>
      <c r="B100" s="1" t="s">
        <v>24</v>
      </c>
      <c r="C100">
        <v>120.55</v>
      </c>
      <c r="D100">
        <v>0</v>
      </c>
      <c r="E100">
        <v>0</v>
      </c>
      <c r="F100" s="14">
        <v>149.095</v>
      </c>
      <c r="G100">
        <v>1</v>
      </c>
      <c r="H100">
        <v>0</v>
      </c>
      <c r="I100">
        <v>0</v>
      </c>
      <c r="J100">
        <v>2050</v>
      </c>
      <c r="K100">
        <v>985</v>
      </c>
      <c r="L100" s="13">
        <v>6070</v>
      </c>
      <c r="M100">
        <v>5.34</v>
      </c>
      <c r="N100">
        <v>0</v>
      </c>
      <c r="O100">
        <v>0</v>
      </c>
      <c r="P100">
        <v>10</v>
      </c>
      <c r="Q100">
        <v>0</v>
      </c>
      <c r="R100" t="s">
        <v>241</v>
      </c>
    </row>
    <row r="101" spans="1:19">
      <c r="A101" s="5">
        <v>100</v>
      </c>
      <c r="B101" s="1" t="s">
        <v>70</v>
      </c>
      <c r="C101">
        <v>121.39</v>
      </c>
      <c r="D101">
        <v>0</v>
      </c>
      <c r="E101">
        <v>0</v>
      </c>
      <c r="F101">
        <v>85.41</v>
      </c>
      <c r="G101">
        <v>2</v>
      </c>
      <c r="H101">
        <v>0</v>
      </c>
      <c r="I101">
        <v>0</v>
      </c>
      <c r="J101">
        <v>1068</v>
      </c>
      <c r="K101">
        <v>798</v>
      </c>
      <c r="L101" s="13">
        <v>3732</v>
      </c>
      <c r="M101">
        <v>8.74</v>
      </c>
      <c r="N101">
        <v>0.91</v>
      </c>
      <c r="O101">
        <v>0</v>
      </c>
      <c r="P101">
        <v>0</v>
      </c>
      <c r="Q101">
        <v>0</v>
      </c>
      <c r="R101" t="s">
        <v>243</v>
      </c>
    </row>
    <row r="102" spans="1:19">
      <c r="A102" s="5">
        <v>101</v>
      </c>
      <c r="B102" s="1" t="s">
        <v>187</v>
      </c>
      <c r="C102" s="4">
        <f>118.3+3.26</f>
        <v>121.56</v>
      </c>
      <c r="D102">
        <v>0</v>
      </c>
      <c r="E102">
        <v>0</v>
      </c>
      <c r="F102" s="20">
        <f>119.21-3.9*7.6</f>
        <v>89.57</v>
      </c>
      <c r="G102">
        <v>2</v>
      </c>
      <c r="H102">
        <v>0</v>
      </c>
      <c r="I102">
        <v>0</v>
      </c>
      <c r="J102" t="s">
        <v>242</v>
      </c>
      <c r="K102" t="s">
        <v>242</v>
      </c>
      <c r="L102" t="s">
        <v>242</v>
      </c>
      <c r="M102" s="4">
        <v>8.36</v>
      </c>
      <c r="N102" s="4">
        <v>1.41</v>
      </c>
      <c r="O102" t="s">
        <v>242</v>
      </c>
      <c r="P102">
        <v>3.26</v>
      </c>
      <c r="Q102" t="s">
        <v>242</v>
      </c>
      <c r="R102" t="s">
        <v>241</v>
      </c>
    </row>
    <row r="103" spans="1:19">
      <c r="A103" s="5">
        <v>102</v>
      </c>
      <c r="B103" s="1" t="s">
        <v>47</v>
      </c>
      <c r="C103" s="18">
        <v>123.23</v>
      </c>
      <c r="D103" s="18">
        <v>0</v>
      </c>
      <c r="E103" s="18">
        <v>0</v>
      </c>
      <c r="F103" s="18">
        <f>114.84-8.15*3.6</f>
        <v>85.5</v>
      </c>
      <c r="G103">
        <v>2</v>
      </c>
      <c r="H103">
        <v>0</v>
      </c>
      <c r="I103">
        <v>0</v>
      </c>
      <c r="J103">
        <v>1415</v>
      </c>
      <c r="K103">
        <v>815</v>
      </c>
      <c r="L103">
        <v>4460</v>
      </c>
      <c r="M103">
        <v>8.9499999999999993</v>
      </c>
      <c r="N103">
        <v>1.25</v>
      </c>
      <c r="O103">
        <v>0</v>
      </c>
      <c r="P103">
        <v>5.47</v>
      </c>
      <c r="Q103">
        <v>0</v>
      </c>
      <c r="R103" t="s">
        <v>241</v>
      </c>
    </row>
    <row r="104" spans="1:19">
      <c r="A104" s="5">
        <v>103</v>
      </c>
      <c r="B104" s="1" t="s">
        <v>48</v>
      </c>
      <c r="C104">
        <v>123.87</v>
      </c>
      <c r="D104">
        <v>0</v>
      </c>
      <c r="E104">
        <v>0</v>
      </c>
      <c r="F104">
        <v>101.89</v>
      </c>
      <c r="G104">
        <v>2</v>
      </c>
      <c r="H104">
        <v>0</v>
      </c>
      <c r="I104">
        <v>0</v>
      </c>
      <c r="J104">
        <v>1044</v>
      </c>
      <c r="K104">
        <v>850</v>
      </c>
      <c r="L104">
        <v>4036</v>
      </c>
      <c r="M104">
        <v>8.5</v>
      </c>
      <c r="N104" t="s">
        <v>203</v>
      </c>
      <c r="O104">
        <v>0</v>
      </c>
      <c r="P104">
        <v>0</v>
      </c>
      <c r="Q104">
        <v>0</v>
      </c>
      <c r="R104" t="s">
        <v>243</v>
      </c>
    </row>
    <row r="105" spans="1:19">
      <c r="A105" s="5">
        <v>104</v>
      </c>
      <c r="B105" s="1" t="s">
        <v>146</v>
      </c>
      <c r="C105">
        <v>123.87</v>
      </c>
      <c r="D105">
        <v>0</v>
      </c>
      <c r="E105">
        <v>0</v>
      </c>
      <c r="F105" s="14">
        <v>101.834</v>
      </c>
      <c r="G105">
        <v>2</v>
      </c>
      <c r="H105">
        <v>0</v>
      </c>
      <c r="I105">
        <v>0</v>
      </c>
      <c r="J105">
        <v>1044</v>
      </c>
      <c r="K105">
        <v>974</v>
      </c>
      <c r="L105" s="13">
        <v>5012</v>
      </c>
      <c r="M105">
        <v>8.5</v>
      </c>
      <c r="N105" t="s">
        <v>203</v>
      </c>
      <c r="O105">
        <v>0</v>
      </c>
      <c r="P105">
        <v>0</v>
      </c>
      <c r="Q105">
        <v>0</v>
      </c>
      <c r="R105" t="s">
        <v>241</v>
      </c>
    </row>
    <row r="106" spans="1:19">
      <c r="A106" s="5">
        <v>105</v>
      </c>
      <c r="B106" s="1" t="s">
        <v>3</v>
      </c>
      <c r="C106">
        <v>124.97</v>
      </c>
      <c r="D106">
        <v>0</v>
      </c>
      <c r="E106">
        <v>0</v>
      </c>
      <c r="F106" s="14">
        <v>147.071</v>
      </c>
      <c r="G106">
        <v>1</v>
      </c>
      <c r="H106">
        <v>0</v>
      </c>
      <c r="I106">
        <v>0</v>
      </c>
      <c r="J106">
        <v>2154</v>
      </c>
      <c r="K106">
        <v>1064</v>
      </c>
      <c r="L106" s="13">
        <v>6436</v>
      </c>
      <c r="M106">
        <v>6.64</v>
      </c>
      <c r="N106">
        <v>0</v>
      </c>
      <c r="O106">
        <v>0</v>
      </c>
      <c r="P106">
        <v>6</v>
      </c>
      <c r="Q106">
        <v>4.71</v>
      </c>
      <c r="R106" t="s">
        <v>241</v>
      </c>
    </row>
    <row r="107" spans="1:19">
      <c r="A107" s="5">
        <v>106</v>
      </c>
      <c r="B107" s="1" t="s">
        <v>172</v>
      </c>
      <c r="C107">
        <v>125.06</v>
      </c>
      <c r="D107">
        <v>0</v>
      </c>
      <c r="E107">
        <v>0</v>
      </c>
      <c r="F107">
        <v>97.97</v>
      </c>
      <c r="G107">
        <v>2</v>
      </c>
      <c r="H107">
        <v>0</v>
      </c>
      <c r="I107">
        <v>0</v>
      </c>
      <c r="J107" t="s">
        <v>242</v>
      </c>
      <c r="K107" t="s">
        <v>242</v>
      </c>
      <c r="L107" t="s">
        <v>242</v>
      </c>
      <c r="M107">
        <v>8.67</v>
      </c>
      <c r="N107">
        <v>1.45</v>
      </c>
      <c r="O107" t="s">
        <v>242</v>
      </c>
      <c r="P107">
        <v>7.19</v>
      </c>
      <c r="Q107" t="s">
        <v>242</v>
      </c>
      <c r="R107" t="s">
        <v>243</v>
      </c>
    </row>
    <row r="108" spans="1:19">
      <c r="A108" s="5">
        <v>107</v>
      </c>
      <c r="B108" s="1" t="s">
        <v>55</v>
      </c>
      <c r="C108" s="13">
        <v>125.28</v>
      </c>
      <c r="D108">
        <v>0</v>
      </c>
      <c r="E108">
        <v>0</v>
      </c>
      <c r="F108">
        <v>118.66</v>
      </c>
      <c r="G108">
        <v>2</v>
      </c>
      <c r="H108">
        <v>0</v>
      </c>
      <c r="I108">
        <v>0</v>
      </c>
      <c r="J108">
        <v>1259</v>
      </c>
      <c r="K108">
        <v>939</v>
      </c>
      <c r="L108" s="13">
        <v>4396</v>
      </c>
      <c r="M108">
        <v>6.93</v>
      </c>
      <c r="N108">
        <v>0</v>
      </c>
      <c r="O108">
        <v>32.76</v>
      </c>
      <c r="P108">
        <v>0</v>
      </c>
      <c r="Q108">
        <v>0</v>
      </c>
      <c r="R108" t="s">
        <v>243</v>
      </c>
      <c r="S108" t="s">
        <v>56</v>
      </c>
    </row>
    <row r="109" spans="1:19">
      <c r="A109" s="5">
        <v>108</v>
      </c>
      <c r="B109" s="1" t="s">
        <v>109</v>
      </c>
      <c r="C109" s="14">
        <f>87.98+37.96</f>
        <v>125.94</v>
      </c>
      <c r="D109" s="18">
        <v>0</v>
      </c>
      <c r="E109" s="18">
        <v>0</v>
      </c>
      <c r="F109" s="18">
        <f>148.38-3.6*9.07</f>
        <v>115.72799999999999</v>
      </c>
      <c r="G109">
        <v>2</v>
      </c>
      <c r="H109">
        <v>0</v>
      </c>
      <c r="I109">
        <v>0</v>
      </c>
      <c r="J109">
        <v>1149</v>
      </c>
      <c r="K109">
        <v>1100</v>
      </c>
      <c r="L109" s="13">
        <v>5256</v>
      </c>
      <c r="M109">
        <v>7.21</v>
      </c>
      <c r="N109">
        <v>0</v>
      </c>
      <c r="O109">
        <v>37.96</v>
      </c>
      <c r="P109">
        <v>7.77</v>
      </c>
      <c r="Q109">
        <v>0</v>
      </c>
      <c r="R109" t="s">
        <v>241</v>
      </c>
      <c r="S109" t="s">
        <v>110</v>
      </c>
    </row>
    <row r="110" spans="1:19">
      <c r="A110" s="5">
        <v>109</v>
      </c>
      <c r="B110" s="1" t="s">
        <v>202</v>
      </c>
      <c r="C110">
        <f>119.05+7.02</f>
        <v>126.07</v>
      </c>
      <c r="D110">
        <v>0</v>
      </c>
      <c r="E110">
        <v>0</v>
      </c>
      <c r="F110" s="20">
        <f>121.42-7.8*3.7</f>
        <v>92.56</v>
      </c>
      <c r="G110">
        <v>2</v>
      </c>
      <c r="H110">
        <v>0</v>
      </c>
      <c r="I110">
        <v>0</v>
      </c>
      <c r="J110" t="s">
        <v>242</v>
      </c>
      <c r="K110" t="s">
        <v>242</v>
      </c>
      <c r="L110" t="s">
        <v>242</v>
      </c>
      <c r="M110">
        <v>8.69</v>
      </c>
      <c r="N110">
        <v>1.47</v>
      </c>
      <c r="O110" t="s">
        <v>242</v>
      </c>
      <c r="P110">
        <v>7.02</v>
      </c>
      <c r="Q110" t="s">
        <v>242</v>
      </c>
      <c r="R110" t="s">
        <v>241</v>
      </c>
    </row>
    <row r="111" spans="1:19">
      <c r="A111" s="5">
        <v>110</v>
      </c>
      <c r="B111" s="1" t="s">
        <v>209</v>
      </c>
      <c r="C111" s="4">
        <f>121.51+4.88</f>
        <v>126.39</v>
      </c>
      <c r="D111">
        <v>0</v>
      </c>
      <c r="E111">
        <v>0</v>
      </c>
      <c r="F111" s="4">
        <v>93.69</v>
      </c>
      <c r="G111">
        <v>2</v>
      </c>
      <c r="H111">
        <v>0</v>
      </c>
      <c r="I111">
        <v>0</v>
      </c>
      <c r="J111" t="s">
        <v>242</v>
      </c>
      <c r="K111" t="s">
        <v>242</v>
      </c>
      <c r="L111" t="s">
        <v>242</v>
      </c>
      <c r="M111" s="4">
        <v>8.73</v>
      </c>
      <c r="N111" s="4">
        <v>1.1599999999999999</v>
      </c>
      <c r="O111" t="s">
        <v>242</v>
      </c>
      <c r="P111">
        <v>4.88</v>
      </c>
      <c r="Q111" t="s">
        <v>242</v>
      </c>
      <c r="R111" t="s">
        <v>243</v>
      </c>
    </row>
    <row r="112" spans="1:19">
      <c r="A112" s="5">
        <v>111</v>
      </c>
      <c r="B112" s="1" t="s">
        <v>156</v>
      </c>
      <c r="C112" s="13">
        <v>127.65</v>
      </c>
      <c r="D112">
        <v>0</v>
      </c>
      <c r="E112">
        <v>0</v>
      </c>
      <c r="F112">
        <v>114.76</v>
      </c>
      <c r="G112">
        <v>2</v>
      </c>
      <c r="H112">
        <v>0</v>
      </c>
      <c r="I112">
        <v>0</v>
      </c>
      <c r="J112">
        <v>1119</v>
      </c>
      <c r="K112">
        <v>1029</v>
      </c>
      <c r="L112" s="13">
        <v>4536</v>
      </c>
      <c r="M112">
        <v>7.21</v>
      </c>
      <c r="N112">
        <v>0</v>
      </c>
      <c r="O112">
        <v>0</v>
      </c>
      <c r="P112">
        <v>0</v>
      </c>
      <c r="Q112">
        <v>0</v>
      </c>
      <c r="R112" t="s">
        <v>243</v>
      </c>
    </row>
    <row r="113" spans="1:19">
      <c r="A113" s="5">
        <v>112</v>
      </c>
      <c r="B113" s="1" t="s">
        <v>18</v>
      </c>
      <c r="C113">
        <v>127.9</v>
      </c>
      <c r="D113">
        <v>0</v>
      </c>
      <c r="E113">
        <v>0</v>
      </c>
      <c r="F113">
        <v>159.08000000000001</v>
      </c>
      <c r="G113">
        <v>1</v>
      </c>
      <c r="H113">
        <v>0</v>
      </c>
      <c r="I113">
        <v>0</v>
      </c>
      <c r="J113">
        <v>1614</v>
      </c>
      <c r="K113">
        <v>984</v>
      </c>
      <c r="L113" s="13">
        <v>5196</v>
      </c>
      <c r="M113">
        <v>6.75</v>
      </c>
      <c r="N113">
        <v>0</v>
      </c>
      <c r="O113">
        <v>0</v>
      </c>
      <c r="P113">
        <v>0</v>
      </c>
      <c r="Q113">
        <v>0</v>
      </c>
      <c r="R113" t="s">
        <v>243</v>
      </c>
    </row>
    <row r="114" spans="1:19">
      <c r="A114" s="5">
        <v>113</v>
      </c>
      <c r="B114" s="1" t="s">
        <v>197</v>
      </c>
      <c r="C114">
        <f>136.15-15.13+7.01</f>
        <v>128.03</v>
      </c>
      <c r="D114">
        <v>0</v>
      </c>
      <c r="E114">
        <v>0</v>
      </c>
      <c r="F114" s="14">
        <f>129.54-3.9*7.8</f>
        <v>99.11999999999999</v>
      </c>
      <c r="G114">
        <v>2</v>
      </c>
      <c r="H114">
        <v>0</v>
      </c>
      <c r="I114">
        <v>0</v>
      </c>
      <c r="J114" t="s">
        <v>242</v>
      </c>
      <c r="K114" t="s">
        <v>242</v>
      </c>
      <c r="L114" t="s">
        <v>242</v>
      </c>
      <c r="M114">
        <v>8.51</v>
      </c>
      <c r="N114">
        <v>1.2</v>
      </c>
      <c r="O114" t="s">
        <v>242</v>
      </c>
      <c r="P114">
        <v>7.01</v>
      </c>
      <c r="Q114" t="s">
        <v>242</v>
      </c>
      <c r="R114" t="s">
        <v>241</v>
      </c>
    </row>
    <row r="115" spans="1:19">
      <c r="A115" s="5">
        <v>114</v>
      </c>
      <c r="B115" s="1" t="s">
        <v>115</v>
      </c>
      <c r="C115" s="18">
        <f>129.05</f>
        <v>129.05000000000001</v>
      </c>
      <c r="D115" s="18">
        <v>0</v>
      </c>
      <c r="E115" s="18">
        <v>0</v>
      </c>
      <c r="F115" s="18">
        <f>124.64-6.64*3.9</f>
        <v>98.744</v>
      </c>
      <c r="G115">
        <v>2</v>
      </c>
      <c r="H115" s="19">
        <v>0</v>
      </c>
      <c r="I115">
        <v>0</v>
      </c>
      <c r="J115">
        <v>1394</v>
      </c>
      <c r="K115">
        <v>784</v>
      </c>
      <c r="L115" s="13">
        <v>4836</v>
      </c>
      <c r="M115">
        <v>8.18</v>
      </c>
      <c r="N115">
        <v>1.0900000000000001</v>
      </c>
      <c r="O115">
        <v>0</v>
      </c>
      <c r="P115">
        <v>0</v>
      </c>
      <c r="Q115">
        <v>0</v>
      </c>
      <c r="R115" t="s">
        <v>241</v>
      </c>
    </row>
    <row r="116" spans="1:19">
      <c r="A116" s="5">
        <v>115</v>
      </c>
      <c r="B116" s="1" t="s">
        <v>126</v>
      </c>
      <c r="C116" s="18">
        <v>129.08000000000001</v>
      </c>
      <c r="D116" s="18">
        <v>0</v>
      </c>
      <c r="E116" s="18">
        <v>0</v>
      </c>
      <c r="F116" s="18">
        <f>121.07-3.6*7.54</f>
        <v>93.925999999999988</v>
      </c>
      <c r="G116">
        <v>2</v>
      </c>
      <c r="H116">
        <v>0</v>
      </c>
      <c r="I116">
        <v>0</v>
      </c>
      <c r="J116">
        <v>1115</v>
      </c>
      <c r="K116">
        <v>840</v>
      </c>
      <c r="L116" s="13">
        <v>4724</v>
      </c>
      <c r="M116">
        <v>8.66</v>
      </c>
      <c r="N116">
        <v>0.7</v>
      </c>
      <c r="O116">
        <v>0</v>
      </c>
      <c r="P116">
        <v>0</v>
      </c>
      <c r="Q116">
        <v>0</v>
      </c>
      <c r="R116" t="s">
        <v>241</v>
      </c>
    </row>
    <row r="117" spans="1:19">
      <c r="A117" s="5">
        <v>116</v>
      </c>
      <c r="B117" s="1" t="s">
        <v>138</v>
      </c>
      <c r="C117" s="18">
        <v>129.08000000000001</v>
      </c>
      <c r="D117" s="18">
        <v>0</v>
      </c>
      <c r="E117" s="18">
        <v>0</v>
      </c>
      <c r="F117" s="18">
        <f>143.72-6.64*7.6</f>
        <v>93.256</v>
      </c>
      <c r="G117">
        <v>2</v>
      </c>
      <c r="H117">
        <v>0</v>
      </c>
      <c r="I117">
        <v>0</v>
      </c>
      <c r="J117">
        <v>1114</v>
      </c>
      <c r="K117">
        <v>874</v>
      </c>
      <c r="L117" s="13">
        <v>5356</v>
      </c>
      <c r="M117">
        <v>8.66</v>
      </c>
      <c r="N117">
        <v>0.85</v>
      </c>
      <c r="O117">
        <v>0</v>
      </c>
      <c r="P117">
        <v>0</v>
      </c>
      <c r="Q117">
        <v>0</v>
      </c>
      <c r="R117" t="s">
        <v>241</v>
      </c>
      <c r="S117" t="s">
        <v>136</v>
      </c>
    </row>
    <row r="118" spans="1:19">
      <c r="A118" s="5">
        <v>117</v>
      </c>
      <c r="B118" s="1" t="s">
        <v>165</v>
      </c>
      <c r="C118">
        <v>129.22999999999999</v>
      </c>
      <c r="D118">
        <v>0</v>
      </c>
      <c r="E118">
        <v>0</v>
      </c>
      <c r="F118">
        <v>100.56</v>
      </c>
      <c r="G118">
        <v>2</v>
      </c>
      <c r="H118">
        <v>0</v>
      </c>
      <c r="I118">
        <v>0</v>
      </c>
      <c r="J118" t="s">
        <v>242</v>
      </c>
      <c r="K118" t="s">
        <v>242</v>
      </c>
      <c r="L118" t="s">
        <v>242</v>
      </c>
      <c r="M118">
        <v>8.4600000000000009</v>
      </c>
      <c r="N118">
        <v>1.27</v>
      </c>
      <c r="O118" t="s">
        <v>242</v>
      </c>
      <c r="P118">
        <v>5.84</v>
      </c>
      <c r="Q118" t="s">
        <v>242</v>
      </c>
      <c r="R118" t="s">
        <v>243</v>
      </c>
    </row>
    <row r="119" spans="1:19">
      <c r="A119" s="5">
        <v>118</v>
      </c>
      <c r="B119" s="1" t="s">
        <v>68</v>
      </c>
      <c r="C119" s="19">
        <f>124.38+5.87</f>
        <v>130.25</v>
      </c>
      <c r="D119" s="18">
        <v>0</v>
      </c>
      <c r="E119" s="18">
        <v>0</v>
      </c>
      <c r="F119" s="18">
        <f>125.41-7.18*4</f>
        <v>96.69</v>
      </c>
      <c r="G119">
        <v>2</v>
      </c>
      <c r="H119">
        <v>0</v>
      </c>
      <c r="I119">
        <v>0</v>
      </c>
      <c r="J119">
        <v>1217</v>
      </c>
      <c r="K119">
        <v>790</v>
      </c>
      <c r="L119" s="13">
        <v>4084</v>
      </c>
      <c r="M119">
        <v>8.16</v>
      </c>
      <c r="N119">
        <v>1.18</v>
      </c>
      <c r="O119">
        <v>0</v>
      </c>
      <c r="P119">
        <v>5.87</v>
      </c>
      <c r="Q119">
        <v>0</v>
      </c>
      <c r="R119" t="s">
        <v>241</v>
      </c>
    </row>
    <row r="120" spans="1:19">
      <c r="A120" s="5">
        <v>119</v>
      </c>
      <c r="B120" s="1" t="s">
        <v>188</v>
      </c>
      <c r="C120">
        <f>131.21</f>
        <v>131.21</v>
      </c>
      <c r="D120">
        <v>0</v>
      </c>
      <c r="E120">
        <v>0</v>
      </c>
      <c r="F120">
        <f>136.82-3.9*9.2</f>
        <v>100.94</v>
      </c>
      <c r="G120">
        <v>2</v>
      </c>
      <c r="H120">
        <v>0</v>
      </c>
      <c r="I120">
        <v>0</v>
      </c>
      <c r="J120" t="s">
        <v>242</v>
      </c>
      <c r="K120" t="s">
        <v>242</v>
      </c>
      <c r="L120" t="s">
        <v>242</v>
      </c>
      <c r="M120">
        <v>8.68</v>
      </c>
      <c r="N120">
        <v>1.2</v>
      </c>
      <c r="O120" t="s">
        <v>242</v>
      </c>
      <c r="P120">
        <v>7.35</v>
      </c>
      <c r="Q120" t="s">
        <v>242</v>
      </c>
      <c r="R120" t="s">
        <v>241</v>
      </c>
    </row>
    <row r="121" spans="1:19">
      <c r="A121" s="5">
        <v>120</v>
      </c>
      <c r="B121" s="1" t="s">
        <v>140</v>
      </c>
      <c r="C121" s="18">
        <f>131.45</f>
        <v>131.44999999999999</v>
      </c>
      <c r="D121" s="18">
        <v>0</v>
      </c>
      <c r="E121" s="18">
        <v>0</v>
      </c>
      <c r="F121" s="18">
        <f>126.48-3.3*6.99</f>
        <v>103.41300000000001</v>
      </c>
      <c r="G121">
        <v>2</v>
      </c>
      <c r="H121">
        <v>0</v>
      </c>
      <c r="I121">
        <v>0</v>
      </c>
      <c r="J121">
        <v>1089</v>
      </c>
      <c r="K121">
        <v>900</v>
      </c>
      <c r="L121" s="13">
        <v>4898</v>
      </c>
      <c r="M121">
        <v>8.34</v>
      </c>
      <c r="N121">
        <v>0.12</v>
      </c>
      <c r="O121">
        <v>0</v>
      </c>
      <c r="P121">
        <v>0</v>
      </c>
      <c r="Q121">
        <v>0</v>
      </c>
      <c r="R121" t="s">
        <v>241</v>
      </c>
    </row>
    <row r="122" spans="1:19">
      <c r="A122" s="5">
        <v>121</v>
      </c>
      <c r="B122" s="1" t="s">
        <v>195</v>
      </c>
      <c r="C122">
        <f>139.62+7.02-15.13</f>
        <v>131.51000000000002</v>
      </c>
      <c r="D122">
        <v>0</v>
      </c>
      <c r="E122">
        <v>0</v>
      </c>
      <c r="F122" s="20">
        <f>129.06-7.2*3.7</f>
        <v>102.42</v>
      </c>
      <c r="G122">
        <v>2</v>
      </c>
      <c r="H122">
        <v>0</v>
      </c>
      <c r="I122">
        <v>0</v>
      </c>
      <c r="J122" t="s">
        <v>242</v>
      </c>
      <c r="K122" t="s">
        <v>242</v>
      </c>
      <c r="L122" t="s">
        <v>242</v>
      </c>
      <c r="M122">
        <v>8.51</v>
      </c>
      <c r="N122">
        <v>1.2</v>
      </c>
      <c r="O122" t="s">
        <v>242</v>
      </c>
      <c r="P122">
        <v>7.01</v>
      </c>
      <c r="Q122" t="s">
        <v>242</v>
      </c>
      <c r="R122" t="s">
        <v>241</v>
      </c>
    </row>
    <row r="123" spans="1:19">
      <c r="A123" s="5">
        <v>122</v>
      </c>
      <c r="B123" s="1" t="s">
        <v>211</v>
      </c>
      <c r="C123">
        <f>124.3+7.34</f>
        <v>131.63999999999999</v>
      </c>
      <c r="D123">
        <v>0</v>
      </c>
      <c r="E123">
        <v>0</v>
      </c>
      <c r="F123">
        <v>102.19</v>
      </c>
      <c r="G123">
        <v>2</v>
      </c>
      <c r="H123">
        <v>0</v>
      </c>
      <c r="I123">
        <v>0</v>
      </c>
      <c r="J123" t="s">
        <v>242</v>
      </c>
      <c r="K123" t="s">
        <v>242</v>
      </c>
      <c r="L123" t="s">
        <v>242</v>
      </c>
      <c r="M123">
        <v>8.66</v>
      </c>
      <c r="N123">
        <v>0.11</v>
      </c>
      <c r="O123" t="s">
        <v>242</v>
      </c>
      <c r="P123">
        <v>7.34</v>
      </c>
      <c r="Q123" t="s">
        <v>242</v>
      </c>
      <c r="R123" t="s">
        <v>243</v>
      </c>
    </row>
    <row r="124" spans="1:19">
      <c r="A124" s="5">
        <v>123</v>
      </c>
      <c r="B124" s="1" t="s">
        <v>214</v>
      </c>
      <c r="C124">
        <f>126.13+5.67</f>
        <v>131.79999999999998</v>
      </c>
      <c r="D124">
        <v>0</v>
      </c>
      <c r="E124">
        <v>0</v>
      </c>
      <c r="F124">
        <v>101.05</v>
      </c>
      <c r="G124">
        <v>2</v>
      </c>
      <c r="H124">
        <v>0</v>
      </c>
      <c r="I124">
        <v>0</v>
      </c>
      <c r="J124" t="s">
        <v>242</v>
      </c>
      <c r="K124" t="s">
        <v>242</v>
      </c>
      <c r="L124" t="s">
        <v>242</v>
      </c>
      <c r="M124">
        <v>8.3699999999999992</v>
      </c>
      <c r="N124">
        <v>1.06</v>
      </c>
      <c r="O124" t="s">
        <v>242</v>
      </c>
      <c r="P124">
        <v>5.67</v>
      </c>
      <c r="Q124" t="s">
        <v>242</v>
      </c>
      <c r="R124" t="s">
        <v>243</v>
      </c>
    </row>
    <row r="125" spans="1:19">
      <c r="A125" s="5">
        <v>124</v>
      </c>
      <c r="B125" t="s">
        <v>177</v>
      </c>
      <c r="C125">
        <v>132.07</v>
      </c>
      <c r="D125">
        <v>0</v>
      </c>
      <c r="E125">
        <v>0</v>
      </c>
      <c r="F125">
        <v>107.02</v>
      </c>
      <c r="G125">
        <v>2</v>
      </c>
      <c r="H125">
        <v>0</v>
      </c>
      <c r="I125">
        <v>0</v>
      </c>
      <c r="J125" t="s">
        <v>242</v>
      </c>
      <c r="K125" t="s">
        <v>242</v>
      </c>
      <c r="L125" t="s">
        <v>242</v>
      </c>
      <c r="M125">
        <v>8.51</v>
      </c>
      <c r="N125">
        <v>1.2</v>
      </c>
      <c r="O125" t="s">
        <v>242</v>
      </c>
      <c r="P125">
        <v>6.69</v>
      </c>
      <c r="Q125" t="s">
        <v>242</v>
      </c>
      <c r="R125" t="s">
        <v>243</v>
      </c>
    </row>
    <row r="126" spans="1:19">
      <c r="A126" s="5">
        <v>125</v>
      </c>
      <c r="B126" s="1" t="s">
        <v>93</v>
      </c>
      <c r="C126">
        <v>132.19999999999999</v>
      </c>
      <c r="D126">
        <v>0</v>
      </c>
      <c r="E126">
        <v>0</v>
      </c>
      <c r="F126">
        <v>108.92</v>
      </c>
      <c r="G126">
        <v>2</v>
      </c>
      <c r="H126">
        <v>0</v>
      </c>
      <c r="I126">
        <f>H126/F126</f>
        <v>0</v>
      </c>
      <c r="J126">
        <v>1204</v>
      </c>
      <c r="K126">
        <v>994</v>
      </c>
      <c r="L126" s="13">
        <v>4396</v>
      </c>
      <c r="M126">
        <v>7.35</v>
      </c>
      <c r="N126">
        <v>0.4</v>
      </c>
      <c r="O126">
        <v>0</v>
      </c>
      <c r="P126">
        <v>0</v>
      </c>
      <c r="Q126">
        <v>0</v>
      </c>
      <c r="R126" t="s">
        <v>243</v>
      </c>
    </row>
    <row r="127" spans="1:19">
      <c r="A127" s="5">
        <v>126</v>
      </c>
      <c r="B127" s="1" t="s">
        <v>186</v>
      </c>
      <c r="C127">
        <f>138.97-6.53</f>
        <v>132.44</v>
      </c>
      <c r="D127">
        <v>0</v>
      </c>
      <c r="E127">
        <v>0</v>
      </c>
      <c r="F127">
        <f>128.85-8.7*3.8</f>
        <v>95.789999999999992</v>
      </c>
      <c r="G127">
        <v>2</v>
      </c>
      <c r="H127">
        <v>0</v>
      </c>
      <c r="I127">
        <v>0</v>
      </c>
      <c r="J127" t="s">
        <v>242</v>
      </c>
      <c r="K127" t="s">
        <v>242</v>
      </c>
      <c r="L127" t="s">
        <v>242</v>
      </c>
      <c r="M127">
        <v>8.77</v>
      </c>
      <c r="N127">
        <v>1.18</v>
      </c>
      <c r="O127" t="s">
        <v>242</v>
      </c>
      <c r="P127">
        <v>6.5</v>
      </c>
      <c r="Q127" t="s">
        <v>242</v>
      </c>
      <c r="R127" t="s">
        <v>241</v>
      </c>
    </row>
    <row r="128" spans="1:19">
      <c r="A128" s="5">
        <v>127</v>
      </c>
      <c r="B128" s="1" t="s">
        <v>163</v>
      </c>
      <c r="C128">
        <v>132.51</v>
      </c>
      <c r="D128">
        <v>0</v>
      </c>
      <c r="E128">
        <v>0</v>
      </c>
      <c r="F128">
        <v>102.69</v>
      </c>
      <c r="G128">
        <v>2</v>
      </c>
      <c r="H128">
        <v>0</v>
      </c>
      <c r="I128">
        <v>0</v>
      </c>
      <c r="J128" t="s">
        <v>242</v>
      </c>
      <c r="K128" t="s">
        <v>242</v>
      </c>
      <c r="L128" t="s">
        <v>242</v>
      </c>
      <c r="M128">
        <v>8.6</v>
      </c>
      <c r="N128">
        <v>1.36</v>
      </c>
      <c r="O128" t="s">
        <v>242</v>
      </c>
      <c r="P128">
        <v>5.23</v>
      </c>
      <c r="Q128" t="s">
        <v>242</v>
      </c>
      <c r="R128" t="s">
        <v>243</v>
      </c>
    </row>
    <row r="129" spans="1:19">
      <c r="A129" s="5">
        <v>128</v>
      </c>
      <c r="B129" s="1" t="s">
        <v>125</v>
      </c>
      <c r="C129">
        <v>132.61000000000001</v>
      </c>
      <c r="D129">
        <v>0</v>
      </c>
      <c r="E129">
        <v>0</v>
      </c>
      <c r="F129">
        <v>109.54</v>
      </c>
      <c r="G129">
        <v>2</v>
      </c>
      <c r="H129">
        <v>0</v>
      </c>
      <c r="I129">
        <v>0</v>
      </c>
      <c r="J129">
        <v>1074</v>
      </c>
      <c r="K129">
        <v>1034</v>
      </c>
      <c r="L129" s="13">
        <v>4216</v>
      </c>
      <c r="M129">
        <v>7.76</v>
      </c>
      <c r="N129">
        <v>0.97</v>
      </c>
      <c r="O129">
        <v>0</v>
      </c>
      <c r="P129">
        <v>0</v>
      </c>
      <c r="Q129">
        <v>0</v>
      </c>
      <c r="R129" t="s">
        <v>243</v>
      </c>
    </row>
    <row r="130" spans="1:19">
      <c r="A130" s="5">
        <v>129</v>
      </c>
      <c r="B130" t="s">
        <v>79</v>
      </c>
      <c r="C130">
        <f>127.4+5.23</f>
        <v>132.63</v>
      </c>
      <c r="D130">
        <v>0</v>
      </c>
      <c r="E130">
        <v>0</v>
      </c>
      <c r="F130">
        <v>100.19</v>
      </c>
      <c r="G130">
        <v>2</v>
      </c>
      <c r="H130">
        <v>0</v>
      </c>
      <c r="I130">
        <v>0</v>
      </c>
      <c r="J130">
        <v>1094</v>
      </c>
      <c r="K130">
        <v>914</v>
      </c>
      <c r="L130" s="13">
        <v>4016</v>
      </c>
      <c r="M130">
        <v>8.68</v>
      </c>
      <c r="N130">
        <v>1.0900000000000001</v>
      </c>
      <c r="O130">
        <v>0</v>
      </c>
      <c r="P130">
        <v>5.23</v>
      </c>
      <c r="Q130">
        <v>0</v>
      </c>
      <c r="R130" t="s">
        <v>243</v>
      </c>
    </row>
    <row r="131" spans="1:19">
      <c r="A131" s="5">
        <v>130</v>
      </c>
      <c r="B131" s="1" t="s">
        <v>86</v>
      </c>
      <c r="C131" s="18">
        <v>133</v>
      </c>
      <c r="D131" s="18">
        <v>0</v>
      </c>
      <c r="E131" s="18">
        <v>0</v>
      </c>
      <c r="F131" s="18">
        <f>129.43-3.7*6.74</f>
        <v>104.492</v>
      </c>
      <c r="G131">
        <v>2</v>
      </c>
      <c r="H131">
        <v>0</v>
      </c>
      <c r="I131">
        <v>0</v>
      </c>
      <c r="J131">
        <v>1164</v>
      </c>
      <c r="K131">
        <v>894</v>
      </c>
      <c r="L131" s="13">
        <v>4856</v>
      </c>
      <c r="M131">
        <v>8.5500000000000007</v>
      </c>
      <c r="N131">
        <v>0.91</v>
      </c>
      <c r="O131">
        <v>0</v>
      </c>
      <c r="P131">
        <v>0</v>
      </c>
      <c r="Q131">
        <v>0</v>
      </c>
      <c r="R131" t="s">
        <v>241</v>
      </c>
    </row>
    <row r="132" spans="1:19">
      <c r="A132" s="5">
        <v>131</v>
      </c>
      <c r="B132" s="1" t="s">
        <v>128</v>
      </c>
      <c r="C132" s="14">
        <f>133.01</f>
        <v>133.01</v>
      </c>
      <c r="D132" s="18">
        <v>0</v>
      </c>
      <c r="E132" s="18">
        <v>0</v>
      </c>
      <c r="F132" s="18">
        <f>146.64-5.7*8.74</f>
        <v>96.821999999999974</v>
      </c>
      <c r="G132">
        <v>2</v>
      </c>
      <c r="H132">
        <v>0</v>
      </c>
      <c r="I132">
        <v>0</v>
      </c>
      <c r="J132">
        <v>1144</v>
      </c>
      <c r="K132">
        <v>8.74</v>
      </c>
      <c r="L132" s="13">
        <v>5176</v>
      </c>
      <c r="M132">
        <v>8.35</v>
      </c>
      <c r="N132">
        <v>0.91</v>
      </c>
      <c r="O132">
        <v>0</v>
      </c>
      <c r="P132">
        <v>0</v>
      </c>
      <c r="Q132">
        <v>0</v>
      </c>
      <c r="R132" t="s">
        <v>241</v>
      </c>
    </row>
    <row r="133" spans="1:19">
      <c r="A133" s="5">
        <v>132</v>
      </c>
      <c r="B133" t="s">
        <v>219</v>
      </c>
      <c r="C133">
        <f>128.38+5.05</f>
        <v>133.43</v>
      </c>
      <c r="D133">
        <v>0</v>
      </c>
      <c r="E133">
        <v>0</v>
      </c>
      <c r="F133">
        <v>104.39</v>
      </c>
      <c r="G133">
        <v>2</v>
      </c>
      <c r="H133">
        <v>0</v>
      </c>
      <c r="I133">
        <v>0</v>
      </c>
      <c r="J133" t="s">
        <v>242</v>
      </c>
      <c r="K133" t="s">
        <v>242</v>
      </c>
      <c r="L133" t="s">
        <v>242</v>
      </c>
      <c r="M133">
        <v>8.85</v>
      </c>
      <c r="N133">
        <v>1.08</v>
      </c>
      <c r="O133" t="s">
        <v>242</v>
      </c>
      <c r="P133">
        <v>5.05</v>
      </c>
      <c r="Q133" t="s">
        <v>242</v>
      </c>
      <c r="R133" t="s">
        <v>243</v>
      </c>
    </row>
    <row r="134" spans="1:19">
      <c r="A134" s="5">
        <v>133</v>
      </c>
      <c r="B134" s="1" t="s">
        <v>199</v>
      </c>
      <c r="C134">
        <f>139.99-6.4</f>
        <v>133.59</v>
      </c>
      <c r="D134">
        <v>0</v>
      </c>
      <c r="E134">
        <v>0</v>
      </c>
      <c r="F134" s="14">
        <f>128.85-3.8*8.7</f>
        <v>95.789999999999992</v>
      </c>
      <c r="G134">
        <v>2</v>
      </c>
      <c r="H134">
        <v>0</v>
      </c>
      <c r="I134">
        <v>0</v>
      </c>
      <c r="J134" t="s">
        <v>242</v>
      </c>
      <c r="K134" t="s">
        <v>242</v>
      </c>
      <c r="L134" t="s">
        <v>242</v>
      </c>
      <c r="M134">
        <v>8.9700000000000006</v>
      </c>
      <c r="N134">
        <v>1.18</v>
      </c>
      <c r="O134" t="s">
        <v>242</v>
      </c>
      <c r="P134">
        <v>6.5</v>
      </c>
      <c r="Q134" t="s">
        <v>242</v>
      </c>
      <c r="R134" t="s">
        <v>241</v>
      </c>
    </row>
    <row r="135" spans="1:19">
      <c r="A135" s="5">
        <v>134</v>
      </c>
      <c r="B135" s="1" t="s">
        <v>154</v>
      </c>
      <c r="C135" s="18">
        <f>126.31+7.45</f>
        <v>133.76</v>
      </c>
      <c r="D135" s="18">
        <v>0</v>
      </c>
      <c r="E135" s="18">
        <v>0</v>
      </c>
      <c r="F135" s="18">
        <f>125.87-3.9*7.24</f>
        <v>97.634</v>
      </c>
      <c r="G135">
        <v>2</v>
      </c>
      <c r="H135">
        <v>0</v>
      </c>
      <c r="I135">
        <v>0</v>
      </c>
      <c r="J135">
        <v>1153</v>
      </c>
      <c r="K135">
        <v>844</v>
      </c>
      <c r="L135" s="13">
        <v>4776</v>
      </c>
      <c r="M135">
        <v>8.27</v>
      </c>
      <c r="N135">
        <v>1</v>
      </c>
      <c r="O135">
        <v>0</v>
      </c>
      <c r="P135">
        <v>7.45</v>
      </c>
      <c r="Q135">
        <v>0</v>
      </c>
      <c r="R135" t="s">
        <v>241</v>
      </c>
    </row>
    <row r="136" spans="1:19">
      <c r="A136" s="5">
        <v>135</v>
      </c>
      <c r="B136" s="1" t="s">
        <v>144</v>
      </c>
      <c r="C136">
        <v>134.16999999999999</v>
      </c>
      <c r="D136">
        <v>0</v>
      </c>
      <c r="E136">
        <v>0</v>
      </c>
      <c r="F136">
        <v>100.84</v>
      </c>
      <c r="G136">
        <v>2</v>
      </c>
      <c r="H136">
        <v>0</v>
      </c>
      <c r="I136">
        <v>0</v>
      </c>
      <c r="J136">
        <v>1265</v>
      </c>
      <c r="K136">
        <v>905</v>
      </c>
      <c r="L136" s="13">
        <v>4340</v>
      </c>
      <c r="M136">
        <v>8.42</v>
      </c>
      <c r="N136">
        <v>0.9</v>
      </c>
      <c r="O136">
        <v>0</v>
      </c>
      <c r="P136">
        <v>0</v>
      </c>
      <c r="Q136">
        <v>0</v>
      </c>
      <c r="R136" t="s">
        <v>243</v>
      </c>
    </row>
    <row r="137" spans="1:19">
      <c r="A137" s="5">
        <v>136</v>
      </c>
      <c r="B137" s="1" t="s">
        <v>192</v>
      </c>
      <c r="C137">
        <v>135.32</v>
      </c>
      <c r="D137">
        <v>0</v>
      </c>
      <c r="E137">
        <v>0</v>
      </c>
      <c r="F137" s="14">
        <f>140.53-3.5*9.8</f>
        <v>106.22999999999999</v>
      </c>
      <c r="G137">
        <v>2</v>
      </c>
      <c r="H137">
        <v>0</v>
      </c>
      <c r="I137">
        <v>0</v>
      </c>
      <c r="J137" t="s">
        <v>242</v>
      </c>
      <c r="K137" t="s">
        <v>242</v>
      </c>
      <c r="L137" t="s">
        <v>242</v>
      </c>
      <c r="M137">
        <v>8.7799999999999994</v>
      </c>
      <c r="N137">
        <v>1.28</v>
      </c>
      <c r="O137" t="s">
        <v>242</v>
      </c>
      <c r="P137">
        <v>9.16</v>
      </c>
      <c r="Q137" t="s">
        <v>242</v>
      </c>
      <c r="R137" t="s">
        <v>241</v>
      </c>
    </row>
    <row r="138" spans="1:19">
      <c r="A138" s="5">
        <v>137</v>
      </c>
      <c r="B138" s="1" t="s">
        <v>73</v>
      </c>
      <c r="C138" s="18">
        <f>131.27+4.49</f>
        <v>135.76000000000002</v>
      </c>
      <c r="D138" s="18">
        <v>0</v>
      </c>
      <c r="E138" s="18">
        <v>0</v>
      </c>
      <c r="F138" s="18">
        <f>141.07-6.9*6</f>
        <v>99.669999999999987</v>
      </c>
      <c r="G138">
        <v>2</v>
      </c>
      <c r="H138">
        <v>0</v>
      </c>
      <c r="I138">
        <v>0</v>
      </c>
      <c r="J138">
        <v>1252</v>
      </c>
      <c r="K138">
        <v>790</v>
      </c>
      <c r="L138" s="13">
        <v>5084</v>
      </c>
      <c r="M138">
        <v>8.33</v>
      </c>
      <c r="N138">
        <v>1.3</v>
      </c>
      <c r="O138">
        <v>0</v>
      </c>
      <c r="P138">
        <v>4.49</v>
      </c>
      <c r="Q138">
        <v>0</v>
      </c>
      <c r="R138" t="s">
        <v>241</v>
      </c>
    </row>
    <row r="139" spans="1:19">
      <c r="A139" s="5">
        <v>138</v>
      </c>
      <c r="B139" s="1" t="s">
        <v>170</v>
      </c>
      <c r="C139">
        <v>136.81</v>
      </c>
      <c r="D139">
        <v>0</v>
      </c>
      <c r="E139">
        <v>0</v>
      </c>
      <c r="F139">
        <v>108.52</v>
      </c>
      <c r="G139">
        <v>2</v>
      </c>
      <c r="H139">
        <v>0</v>
      </c>
      <c r="I139">
        <v>0</v>
      </c>
      <c r="J139" t="s">
        <v>242</v>
      </c>
      <c r="K139" t="s">
        <v>242</v>
      </c>
      <c r="L139" t="s">
        <v>242</v>
      </c>
      <c r="M139">
        <v>8.75</v>
      </c>
      <c r="N139">
        <v>1.27</v>
      </c>
      <c r="O139" t="s">
        <v>242</v>
      </c>
      <c r="P139">
        <v>5.84</v>
      </c>
      <c r="Q139" t="s">
        <v>242</v>
      </c>
      <c r="R139" t="s">
        <v>243</v>
      </c>
    </row>
    <row r="140" spans="1:19">
      <c r="A140" s="5">
        <v>139</v>
      </c>
      <c r="B140" t="s">
        <v>168</v>
      </c>
      <c r="C140">
        <v>137.35</v>
      </c>
      <c r="D140">
        <v>0</v>
      </c>
      <c r="E140">
        <v>0</v>
      </c>
      <c r="F140">
        <v>104.52</v>
      </c>
      <c r="G140">
        <v>2</v>
      </c>
      <c r="H140">
        <v>0</v>
      </c>
      <c r="I140">
        <v>0</v>
      </c>
      <c r="J140" t="s">
        <v>242</v>
      </c>
      <c r="K140" t="s">
        <v>242</v>
      </c>
      <c r="L140" t="s">
        <v>242</v>
      </c>
      <c r="M140">
        <v>8.8699999999999992</v>
      </c>
      <c r="N140">
        <v>1.37</v>
      </c>
      <c r="O140" t="s">
        <v>242</v>
      </c>
      <c r="P140">
        <v>8.9600000000000009</v>
      </c>
      <c r="Q140" t="s">
        <v>242</v>
      </c>
      <c r="R140" t="s">
        <v>243</v>
      </c>
    </row>
    <row r="141" spans="1:19">
      <c r="A141" s="5">
        <v>140</v>
      </c>
      <c r="B141" s="1" t="s">
        <v>148</v>
      </c>
      <c r="C141" s="18">
        <v>138.41</v>
      </c>
      <c r="D141" s="18">
        <v>0</v>
      </c>
      <c r="E141" s="18">
        <v>0</v>
      </c>
      <c r="F141" s="18">
        <f>123.13-3.7-8.6</f>
        <v>110.83</v>
      </c>
      <c r="G141">
        <v>2</v>
      </c>
      <c r="H141">
        <v>0</v>
      </c>
      <c r="I141">
        <v>0</v>
      </c>
      <c r="J141">
        <v>1474</v>
      </c>
      <c r="K141">
        <v>850</v>
      </c>
      <c r="L141" s="13">
        <v>4736</v>
      </c>
      <c r="M141">
        <v>8.66</v>
      </c>
      <c r="N141" t="s">
        <v>203</v>
      </c>
      <c r="O141">
        <v>0</v>
      </c>
      <c r="P141">
        <v>0</v>
      </c>
      <c r="Q141">
        <v>0</v>
      </c>
      <c r="R141" t="s">
        <v>241</v>
      </c>
      <c r="S141" t="s">
        <v>136</v>
      </c>
    </row>
    <row r="142" spans="1:19">
      <c r="A142" s="5">
        <v>141</v>
      </c>
      <c r="B142" s="1" t="s">
        <v>99</v>
      </c>
      <c r="C142" s="18">
        <v>138.43</v>
      </c>
      <c r="D142" s="18">
        <v>0</v>
      </c>
      <c r="E142" s="18">
        <v>0</v>
      </c>
      <c r="F142" s="18">
        <f>127.22-6.74*3.9</f>
        <v>100.934</v>
      </c>
      <c r="G142">
        <v>2</v>
      </c>
      <c r="H142">
        <v>0</v>
      </c>
      <c r="I142">
        <v>0</v>
      </c>
      <c r="J142">
        <v>1404</v>
      </c>
      <c r="K142">
        <v>794</v>
      </c>
      <c r="L142" s="13">
        <v>5176</v>
      </c>
      <c r="M142">
        <v>8.01</v>
      </c>
      <c r="N142">
        <v>2</v>
      </c>
      <c r="O142">
        <v>0</v>
      </c>
      <c r="P142">
        <v>0</v>
      </c>
      <c r="Q142">
        <v>0</v>
      </c>
      <c r="R142" t="s">
        <v>241</v>
      </c>
    </row>
    <row r="143" spans="1:19">
      <c r="A143" s="5">
        <v>142</v>
      </c>
      <c r="B143" s="1" t="s">
        <v>215</v>
      </c>
      <c r="C143">
        <f>131.69+6.93</f>
        <v>138.62</v>
      </c>
      <c r="D143">
        <v>0</v>
      </c>
      <c r="E143">
        <v>0</v>
      </c>
      <c r="F143">
        <v>102.92</v>
      </c>
      <c r="G143">
        <v>2</v>
      </c>
      <c r="H143">
        <v>0</v>
      </c>
      <c r="I143">
        <v>0</v>
      </c>
      <c r="J143" t="s">
        <v>242</v>
      </c>
      <c r="K143" t="s">
        <v>242</v>
      </c>
      <c r="L143" t="s">
        <v>242</v>
      </c>
      <c r="M143">
        <v>8.76</v>
      </c>
      <c r="N143">
        <v>1.4</v>
      </c>
      <c r="O143" t="s">
        <v>242</v>
      </c>
      <c r="P143">
        <v>6.93</v>
      </c>
      <c r="Q143" t="s">
        <v>242</v>
      </c>
      <c r="R143" t="s">
        <v>243</v>
      </c>
    </row>
    <row r="144" spans="1:19">
      <c r="A144" s="5">
        <v>143</v>
      </c>
      <c r="B144" s="1" t="s">
        <v>54</v>
      </c>
      <c r="C144" s="18">
        <v>138.96</v>
      </c>
      <c r="D144" s="18">
        <v>0</v>
      </c>
      <c r="E144" s="18">
        <v>0</v>
      </c>
      <c r="F144" s="18">
        <f>125.03-8.44*3.6</f>
        <v>94.646000000000001</v>
      </c>
      <c r="G144">
        <v>2</v>
      </c>
      <c r="H144">
        <v>0</v>
      </c>
      <c r="I144">
        <v>0</v>
      </c>
      <c r="J144">
        <v>1544</v>
      </c>
      <c r="K144">
        <v>844</v>
      </c>
      <c r="L144">
        <v>4776</v>
      </c>
      <c r="M144">
        <v>8.44</v>
      </c>
      <c r="N144">
        <v>2.21</v>
      </c>
      <c r="O144">
        <v>0</v>
      </c>
      <c r="P144">
        <v>6.18</v>
      </c>
      <c r="Q144">
        <v>0</v>
      </c>
      <c r="R144" t="s">
        <v>241</v>
      </c>
    </row>
    <row r="145" spans="1:19">
      <c r="A145" s="5">
        <v>144</v>
      </c>
      <c r="B145" s="1" t="s">
        <v>185</v>
      </c>
      <c r="C145">
        <f>139.62</f>
        <v>139.62</v>
      </c>
      <c r="D145">
        <v>0</v>
      </c>
      <c r="E145">
        <v>0</v>
      </c>
      <c r="F145">
        <f>129.49-8.6*3.8</f>
        <v>96.81</v>
      </c>
      <c r="G145">
        <v>2</v>
      </c>
      <c r="H145">
        <v>0</v>
      </c>
      <c r="I145">
        <v>0</v>
      </c>
      <c r="J145" t="s">
        <v>242</v>
      </c>
      <c r="K145" t="s">
        <v>242</v>
      </c>
      <c r="L145" t="s">
        <v>242</v>
      </c>
      <c r="M145">
        <v>9.0299999999999994</v>
      </c>
      <c r="N145">
        <v>1.3</v>
      </c>
      <c r="O145" t="s">
        <v>242</v>
      </c>
      <c r="P145">
        <v>6.26</v>
      </c>
      <c r="Q145" t="s">
        <v>242</v>
      </c>
      <c r="R145" t="s">
        <v>241</v>
      </c>
    </row>
    <row r="146" spans="1:19">
      <c r="A146" s="5">
        <v>145</v>
      </c>
      <c r="B146" s="1" t="s">
        <v>88</v>
      </c>
      <c r="C146" s="14">
        <f>140.02</f>
        <v>140.02000000000001</v>
      </c>
      <c r="D146" s="18">
        <v>0</v>
      </c>
      <c r="E146" s="18">
        <v>0</v>
      </c>
      <c r="F146" s="18">
        <f>154.21-3.6*8.7</f>
        <v>122.89000000000001</v>
      </c>
      <c r="G146">
        <v>2</v>
      </c>
      <c r="H146">
        <v>0</v>
      </c>
      <c r="I146">
        <v>0</v>
      </c>
      <c r="J146">
        <v>1265</v>
      </c>
      <c r="K146">
        <v>954</v>
      </c>
      <c r="L146" s="13">
        <v>5196</v>
      </c>
      <c r="M146">
        <v>7.24</v>
      </c>
      <c r="N146">
        <v>0.2</v>
      </c>
      <c r="O146">
        <v>0</v>
      </c>
      <c r="P146">
        <v>6.27</v>
      </c>
      <c r="Q146">
        <v>0</v>
      </c>
      <c r="R146" t="s">
        <v>241</v>
      </c>
    </row>
    <row r="147" spans="1:19">
      <c r="A147" s="5">
        <v>146</v>
      </c>
      <c r="B147" s="1" t="s">
        <v>19</v>
      </c>
      <c r="C147" s="18">
        <v>140.19999999999999</v>
      </c>
      <c r="D147" s="18">
        <v>0</v>
      </c>
      <c r="E147" s="18">
        <v>0</v>
      </c>
      <c r="F147" s="18">
        <f>161.75-6.44*6.7</f>
        <v>118.602</v>
      </c>
      <c r="G147">
        <v>2</v>
      </c>
      <c r="H147">
        <v>0</v>
      </c>
      <c r="I147">
        <v>0</v>
      </c>
      <c r="J147">
        <v>1930</v>
      </c>
      <c r="K147">
        <v>960</v>
      </c>
      <c r="L147" s="13">
        <v>5780</v>
      </c>
      <c r="M147">
        <v>7.47</v>
      </c>
      <c r="N147" t="s">
        <v>203</v>
      </c>
      <c r="O147">
        <v>0</v>
      </c>
      <c r="P147">
        <v>0</v>
      </c>
      <c r="Q147">
        <v>0</v>
      </c>
      <c r="R147" t="s">
        <v>241</v>
      </c>
      <c r="S147" t="s">
        <v>20</v>
      </c>
    </row>
    <row r="148" spans="1:19">
      <c r="A148" s="5">
        <v>147</v>
      </c>
      <c r="B148" s="1" t="s">
        <v>52</v>
      </c>
      <c r="C148">
        <v>141.96</v>
      </c>
      <c r="D148">
        <v>0</v>
      </c>
      <c r="E148">
        <v>0</v>
      </c>
      <c r="F148" s="14">
        <f>145.29-3.3*8.45</f>
        <v>117.405</v>
      </c>
      <c r="G148">
        <v>2</v>
      </c>
      <c r="H148">
        <v>0</v>
      </c>
      <c r="I148">
        <v>0</v>
      </c>
      <c r="J148">
        <v>1504</v>
      </c>
      <c r="K148">
        <v>964</v>
      </c>
      <c r="L148">
        <v>5056</v>
      </c>
      <c r="M148">
        <v>7.47</v>
      </c>
      <c r="N148">
        <v>0.3</v>
      </c>
      <c r="O148">
        <v>7.02</v>
      </c>
      <c r="P148">
        <v>4.4800000000000004</v>
      </c>
      <c r="Q148">
        <v>0</v>
      </c>
      <c r="R148" t="s">
        <v>241</v>
      </c>
      <c r="S148" t="s">
        <v>53</v>
      </c>
    </row>
    <row r="149" spans="1:19">
      <c r="A149" s="5">
        <v>148</v>
      </c>
      <c r="B149" s="1" t="s">
        <v>117</v>
      </c>
      <c r="C149" s="18">
        <f>142.84</f>
        <v>142.84</v>
      </c>
      <c r="D149" s="18">
        <v>0</v>
      </c>
      <c r="E149" s="18">
        <v>0</v>
      </c>
      <c r="F149" s="18">
        <f>135.85-8.84*3.6</f>
        <v>104.026</v>
      </c>
      <c r="G149">
        <v>2</v>
      </c>
      <c r="H149">
        <v>0</v>
      </c>
      <c r="I149">
        <v>0</v>
      </c>
      <c r="J149">
        <v>1160</v>
      </c>
      <c r="K149">
        <v>884</v>
      </c>
      <c r="L149" s="13">
        <v>4836</v>
      </c>
      <c r="M149">
        <v>7.93</v>
      </c>
      <c r="N149">
        <v>0.7</v>
      </c>
      <c r="O149">
        <v>0</v>
      </c>
      <c r="P149">
        <v>0</v>
      </c>
      <c r="Q149">
        <v>5.71</v>
      </c>
      <c r="R149" t="s">
        <v>241</v>
      </c>
    </row>
    <row r="150" spans="1:19">
      <c r="A150" s="5">
        <v>149</v>
      </c>
      <c r="B150" s="1" t="s">
        <v>112</v>
      </c>
      <c r="C150" s="18">
        <f>99.17+44.9</f>
        <v>144.07</v>
      </c>
      <c r="D150" s="18">
        <v>0</v>
      </c>
      <c r="E150" s="18">
        <v>0</v>
      </c>
      <c r="F150" s="18">
        <f>150.58-7.58*3.6</f>
        <v>123.29200000000002</v>
      </c>
      <c r="G150">
        <v>2</v>
      </c>
      <c r="H150">
        <v>0</v>
      </c>
      <c r="I150">
        <v>0</v>
      </c>
      <c r="J150">
        <v>1728</v>
      </c>
      <c r="K150">
        <v>940</v>
      </c>
      <c r="L150" s="13">
        <v>5336</v>
      </c>
      <c r="M150">
        <v>6.95</v>
      </c>
      <c r="N150">
        <v>0</v>
      </c>
      <c r="O150">
        <v>0</v>
      </c>
      <c r="P150">
        <v>0</v>
      </c>
      <c r="Q150">
        <v>3.68</v>
      </c>
      <c r="R150" t="s">
        <v>241</v>
      </c>
    </row>
    <row r="151" spans="1:19">
      <c r="A151" s="5">
        <v>150</v>
      </c>
      <c r="B151" s="1" t="s">
        <v>208</v>
      </c>
      <c r="C151">
        <f>139.25+5.31</f>
        <v>144.56</v>
      </c>
      <c r="D151">
        <v>0</v>
      </c>
      <c r="E151">
        <v>0</v>
      </c>
      <c r="F151">
        <v>106.86</v>
      </c>
      <c r="G151">
        <v>2</v>
      </c>
      <c r="H151">
        <v>0</v>
      </c>
      <c r="I151">
        <v>0</v>
      </c>
      <c r="J151" t="s">
        <v>242</v>
      </c>
      <c r="K151" t="s">
        <v>242</v>
      </c>
      <c r="L151" t="s">
        <v>242</v>
      </c>
      <c r="M151">
        <v>8.6</v>
      </c>
      <c r="N151">
        <v>1.35</v>
      </c>
      <c r="O151" t="s">
        <v>242</v>
      </c>
      <c r="P151">
        <v>5.31</v>
      </c>
      <c r="Q151" t="s">
        <v>242</v>
      </c>
      <c r="R151" t="s">
        <v>243</v>
      </c>
    </row>
    <row r="152" spans="1:19">
      <c r="A152" s="5">
        <v>151</v>
      </c>
      <c r="B152" t="s">
        <v>180</v>
      </c>
      <c r="C152">
        <v>144.80000000000001</v>
      </c>
      <c r="D152">
        <v>0</v>
      </c>
      <c r="E152">
        <v>0</v>
      </c>
      <c r="F152">
        <v>115.12</v>
      </c>
      <c r="G152">
        <v>2</v>
      </c>
      <c r="H152">
        <v>0</v>
      </c>
      <c r="I152">
        <v>0</v>
      </c>
      <c r="J152" t="s">
        <v>242</v>
      </c>
      <c r="K152" t="s">
        <v>242</v>
      </c>
      <c r="L152" t="s">
        <v>242</v>
      </c>
      <c r="M152">
        <v>8.61</v>
      </c>
      <c r="N152">
        <v>1.4</v>
      </c>
      <c r="O152" t="s">
        <v>242</v>
      </c>
      <c r="P152">
        <v>6.89</v>
      </c>
      <c r="Q152" t="s">
        <v>242</v>
      </c>
      <c r="R152" t="s">
        <v>243</v>
      </c>
    </row>
    <row r="153" spans="1:19">
      <c r="A153" s="5">
        <v>152</v>
      </c>
      <c r="B153" s="1" t="s">
        <v>38</v>
      </c>
      <c r="C153" s="18">
        <f>149.52</f>
        <v>149.52000000000001</v>
      </c>
      <c r="D153" s="18">
        <v>0</v>
      </c>
      <c r="E153" s="18">
        <v>0</v>
      </c>
      <c r="F153" s="18">
        <f>173.49-6*9.45</f>
        <v>116.79000000000002</v>
      </c>
      <c r="G153">
        <v>2</v>
      </c>
      <c r="H153">
        <v>0</v>
      </c>
      <c r="I153">
        <v>0</v>
      </c>
      <c r="J153">
        <v>1870</v>
      </c>
      <c r="K153">
        <v>950</v>
      </c>
      <c r="L153" s="13">
        <v>5640</v>
      </c>
      <c r="M153">
        <v>7.76</v>
      </c>
      <c r="N153">
        <v>0.56999999999999995</v>
      </c>
      <c r="O153">
        <v>0</v>
      </c>
      <c r="P153">
        <v>0</v>
      </c>
      <c r="Q153">
        <v>15.12</v>
      </c>
      <c r="R153" t="s">
        <v>241</v>
      </c>
    </row>
    <row r="154" spans="1:19">
      <c r="A154" s="5">
        <v>153</v>
      </c>
      <c r="B154" s="1" t="s">
        <v>171</v>
      </c>
      <c r="C154">
        <v>149.69</v>
      </c>
      <c r="D154">
        <v>0</v>
      </c>
      <c r="E154">
        <v>0</v>
      </c>
      <c r="F154">
        <v>110.09</v>
      </c>
      <c r="G154">
        <v>2</v>
      </c>
      <c r="H154">
        <v>0</v>
      </c>
      <c r="I154">
        <v>0</v>
      </c>
      <c r="J154" t="s">
        <v>242</v>
      </c>
      <c r="K154" t="s">
        <v>242</v>
      </c>
      <c r="L154" t="s">
        <v>242</v>
      </c>
      <c r="M154">
        <v>9.1199999999999992</v>
      </c>
      <c r="N154">
        <v>1.45</v>
      </c>
      <c r="O154" t="s">
        <v>242</v>
      </c>
      <c r="P154">
        <v>5.2</v>
      </c>
      <c r="Q154" t="s">
        <v>242</v>
      </c>
      <c r="R154" t="s">
        <v>243</v>
      </c>
    </row>
    <row r="155" spans="1:19">
      <c r="A155" s="5">
        <v>154</v>
      </c>
      <c r="B155" s="1" t="s">
        <v>217</v>
      </c>
      <c r="C155">
        <f>145.79+5.18</f>
        <v>150.97</v>
      </c>
      <c r="D155">
        <v>0</v>
      </c>
      <c r="E155">
        <v>0</v>
      </c>
      <c r="F155" s="14">
        <v>115.56</v>
      </c>
      <c r="G155">
        <v>2</v>
      </c>
      <c r="H155">
        <v>0</v>
      </c>
      <c r="I155">
        <v>0</v>
      </c>
      <c r="J155" t="s">
        <v>242</v>
      </c>
      <c r="K155" t="s">
        <v>242</v>
      </c>
      <c r="L155" t="s">
        <v>242</v>
      </c>
      <c r="M155">
        <v>8.3800000000000008</v>
      </c>
      <c r="N155">
        <v>1.08</v>
      </c>
      <c r="O155" t="s">
        <v>242</v>
      </c>
      <c r="P155">
        <v>5.18</v>
      </c>
      <c r="Q155" t="s">
        <v>242</v>
      </c>
      <c r="R155" t="s">
        <v>243</v>
      </c>
    </row>
    <row r="156" spans="1:19">
      <c r="A156" s="5">
        <v>155</v>
      </c>
      <c r="B156" s="1" t="s">
        <v>69</v>
      </c>
      <c r="C156" s="18">
        <v>153.83000000000001</v>
      </c>
      <c r="D156" s="18">
        <v>0</v>
      </c>
      <c r="E156" s="18">
        <v>0</v>
      </c>
      <c r="F156" s="18">
        <f>134.66-9.44*3.6</f>
        <v>100.67599999999999</v>
      </c>
      <c r="G156">
        <v>2</v>
      </c>
      <c r="H156">
        <v>0</v>
      </c>
      <c r="I156">
        <v>0</v>
      </c>
      <c r="J156">
        <v>1040</v>
      </c>
      <c r="K156">
        <v>944</v>
      </c>
      <c r="L156" s="13">
        <v>4736</v>
      </c>
      <c r="M156">
        <v>8.84</v>
      </c>
      <c r="N156">
        <v>2.21</v>
      </c>
      <c r="O156">
        <v>0</v>
      </c>
      <c r="P156">
        <v>7.87</v>
      </c>
      <c r="Q156">
        <v>0</v>
      </c>
      <c r="R156" t="s">
        <v>241</v>
      </c>
    </row>
    <row r="157" spans="1:19">
      <c r="A157" s="5">
        <v>156</v>
      </c>
      <c r="B157" s="1" t="s">
        <v>143</v>
      </c>
      <c r="C157" s="14">
        <f>108.78+45.74</f>
        <v>154.52000000000001</v>
      </c>
      <c r="D157" s="18">
        <v>0</v>
      </c>
      <c r="E157" s="18">
        <v>0</v>
      </c>
      <c r="F157" s="18">
        <f>168.74-3.6*9.39</f>
        <v>134.93600000000001</v>
      </c>
      <c r="G157">
        <v>2</v>
      </c>
      <c r="H157">
        <v>0</v>
      </c>
      <c r="I157">
        <v>0</v>
      </c>
      <c r="J157">
        <v>1749</v>
      </c>
      <c r="K157">
        <v>939</v>
      </c>
      <c r="L157" s="13">
        <v>5576</v>
      </c>
      <c r="M157">
        <v>6.85</v>
      </c>
      <c r="N157">
        <v>0</v>
      </c>
      <c r="O157">
        <v>0</v>
      </c>
      <c r="P157">
        <v>7.62</v>
      </c>
      <c r="Q157">
        <v>0</v>
      </c>
      <c r="R157" t="s">
        <v>241</v>
      </c>
    </row>
    <row r="158" spans="1:19">
      <c r="A158" s="5">
        <v>157</v>
      </c>
      <c r="B158" s="1" t="s">
        <v>155</v>
      </c>
      <c r="C158" s="18">
        <f>155.84</f>
        <v>155.84</v>
      </c>
      <c r="D158" s="18">
        <v>0</v>
      </c>
      <c r="E158" s="18">
        <v>0</v>
      </c>
      <c r="F158" s="18">
        <f>142.5-3.8*7.5</f>
        <v>114</v>
      </c>
      <c r="G158">
        <v>2</v>
      </c>
      <c r="H158">
        <v>0</v>
      </c>
      <c r="I158">
        <v>0</v>
      </c>
      <c r="J158">
        <v>1268</v>
      </c>
      <c r="K158">
        <v>944</v>
      </c>
      <c r="L158" s="13">
        <v>5176</v>
      </c>
      <c r="M158">
        <v>8.27</v>
      </c>
      <c r="N158" t="s">
        <v>203</v>
      </c>
      <c r="O158">
        <v>0</v>
      </c>
      <c r="P158">
        <v>0</v>
      </c>
      <c r="Q158">
        <v>0</v>
      </c>
      <c r="R158" t="s">
        <v>241</v>
      </c>
    </row>
    <row r="159" spans="1:19">
      <c r="A159" s="5">
        <v>158</v>
      </c>
      <c r="B159" s="21" t="s">
        <v>100</v>
      </c>
      <c r="C159">
        <v>155.96</v>
      </c>
      <c r="D159">
        <v>0</v>
      </c>
      <c r="E159">
        <v>0</v>
      </c>
      <c r="F159">
        <v>119.64</v>
      </c>
      <c r="G159">
        <v>2</v>
      </c>
      <c r="H159">
        <v>0</v>
      </c>
      <c r="I159">
        <v>0</v>
      </c>
      <c r="J159">
        <v>1284</v>
      </c>
      <c r="K159">
        <v>964</v>
      </c>
      <c r="L159" s="13">
        <v>4496</v>
      </c>
      <c r="M159">
        <v>9.16</v>
      </c>
      <c r="N159">
        <v>0.43</v>
      </c>
      <c r="O159">
        <v>0</v>
      </c>
      <c r="P159">
        <v>0</v>
      </c>
      <c r="Q159">
        <v>0</v>
      </c>
      <c r="R159" t="s">
        <v>243</v>
      </c>
    </row>
    <row r="160" spans="1:19">
      <c r="A160" s="5">
        <v>159</v>
      </c>
      <c r="B160" s="1" t="s">
        <v>57</v>
      </c>
      <c r="C160" s="18">
        <f>161.75</f>
        <v>161.75</v>
      </c>
      <c r="D160" s="18">
        <v>0</v>
      </c>
      <c r="E160" s="18">
        <v>0</v>
      </c>
      <c r="F160" s="18">
        <f>149.19-4.34*8.8</f>
        <v>110.99799999999999</v>
      </c>
      <c r="G160">
        <v>2</v>
      </c>
      <c r="H160">
        <v>0</v>
      </c>
      <c r="I160">
        <v>0</v>
      </c>
      <c r="J160">
        <v>1254</v>
      </c>
      <c r="K160">
        <v>884</v>
      </c>
      <c r="L160" s="13">
        <v>5546</v>
      </c>
      <c r="M160">
        <v>8.4700000000000006</v>
      </c>
      <c r="N160">
        <v>2.09</v>
      </c>
      <c r="O160">
        <v>0</v>
      </c>
      <c r="P160">
        <v>0</v>
      </c>
      <c r="Q160">
        <v>0</v>
      </c>
      <c r="R160" t="s">
        <v>241</v>
      </c>
      <c r="S160" t="s">
        <v>64</v>
      </c>
    </row>
    <row r="161" spans="1:19">
      <c r="A161" s="5">
        <v>160</v>
      </c>
      <c r="B161" s="1" t="s">
        <v>31</v>
      </c>
      <c r="C161" s="18">
        <f>163.98</f>
        <v>163.98</v>
      </c>
      <c r="D161" s="18">
        <v>0</v>
      </c>
      <c r="E161" s="18">
        <v>0</v>
      </c>
      <c r="F161" s="18">
        <f>255.21-6*8.44</f>
        <v>204.57</v>
      </c>
      <c r="G161">
        <v>1</v>
      </c>
      <c r="H161">
        <v>0</v>
      </c>
      <c r="I161">
        <v>0</v>
      </c>
      <c r="J161">
        <v>2264</v>
      </c>
      <c r="K161">
        <v>844</v>
      </c>
      <c r="L161" s="13">
        <v>7822</v>
      </c>
      <c r="M161">
        <v>7.02</v>
      </c>
      <c r="N161">
        <v>0</v>
      </c>
      <c r="O161">
        <v>0</v>
      </c>
      <c r="P161">
        <v>6.04</v>
      </c>
      <c r="Q161">
        <v>4.34</v>
      </c>
      <c r="R161" t="s">
        <v>241</v>
      </c>
      <c r="S161" t="s">
        <v>159</v>
      </c>
    </row>
    <row r="162" spans="1:19">
      <c r="A162" s="5">
        <v>161</v>
      </c>
      <c r="B162" s="1" t="s">
        <v>120</v>
      </c>
      <c r="C162" s="13">
        <f>160.12+4.51</f>
        <v>164.63</v>
      </c>
      <c r="D162">
        <v>0</v>
      </c>
      <c r="E162">
        <v>0</v>
      </c>
      <c r="F162">
        <v>127.15</v>
      </c>
      <c r="G162">
        <v>2</v>
      </c>
      <c r="H162">
        <v>0</v>
      </c>
      <c r="I162">
        <v>0</v>
      </c>
      <c r="J162">
        <v>1404</v>
      </c>
      <c r="K162">
        <v>904</v>
      </c>
      <c r="L162" s="13">
        <v>4616</v>
      </c>
      <c r="M162">
        <v>7.22</v>
      </c>
      <c r="N162">
        <v>0.8</v>
      </c>
      <c r="O162">
        <v>0</v>
      </c>
      <c r="P162">
        <v>4.51</v>
      </c>
      <c r="Q162">
        <v>0</v>
      </c>
      <c r="R162" t="s">
        <v>243</v>
      </c>
    </row>
    <row r="163" spans="1:19">
      <c r="A163" s="5">
        <v>162</v>
      </c>
      <c r="B163" s="1" t="s">
        <v>35</v>
      </c>
      <c r="C163">
        <v>165.19</v>
      </c>
      <c r="D163">
        <v>0</v>
      </c>
      <c r="E163">
        <v>0</v>
      </c>
      <c r="F163">
        <v>146.83000000000001</v>
      </c>
      <c r="G163">
        <v>2</v>
      </c>
      <c r="H163">
        <v>0</v>
      </c>
      <c r="I163">
        <v>0</v>
      </c>
      <c r="J163">
        <v>1190</v>
      </c>
      <c r="K163">
        <v>1370</v>
      </c>
      <c r="L163">
        <v>5120</v>
      </c>
      <c r="M163">
        <v>7.34</v>
      </c>
      <c r="N163" t="s">
        <v>203</v>
      </c>
      <c r="O163">
        <v>0</v>
      </c>
      <c r="P163">
        <v>0</v>
      </c>
      <c r="Q163">
        <v>0</v>
      </c>
      <c r="R163" t="s">
        <v>243</v>
      </c>
    </row>
    <row r="164" spans="1:19">
      <c r="A164" s="5">
        <v>163</v>
      </c>
      <c r="B164" s="1" t="s">
        <v>113</v>
      </c>
      <c r="C164" s="18">
        <f>165.65</f>
        <v>165.65</v>
      </c>
      <c r="D164" s="18">
        <v>0</v>
      </c>
      <c r="E164" s="18">
        <v>0</v>
      </c>
      <c r="F164" s="18">
        <f>136.98-8.85*3.3</f>
        <v>107.77499999999999</v>
      </c>
      <c r="G164">
        <v>2</v>
      </c>
      <c r="H164">
        <v>0</v>
      </c>
      <c r="I164">
        <v>0</v>
      </c>
      <c r="J164">
        <v>1545</v>
      </c>
      <c r="K164">
        <v>885</v>
      </c>
      <c r="L164" s="13">
        <v>4860</v>
      </c>
      <c r="M164">
        <v>8.93</v>
      </c>
      <c r="N164">
        <v>1.5</v>
      </c>
      <c r="O164">
        <v>0</v>
      </c>
      <c r="P164">
        <v>5.96</v>
      </c>
      <c r="Q164">
        <v>0</v>
      </c>
      <c r="R164" t="s">
        <v>241</v>
      </c>
    </row>
    <row r="165" spans="1:19">
      <c r="A165" s="5">
        <v>164</v>
      </c>
      <c r="B165" s="1" t="s">
        <v>116</v>
      </c>
      <c r="C165" s="18">
        <f>160.22+6.78</f>
        <v>167</v>
      </c>
      <c r="D165" s="18">
        <v>0</v>
      </c>
      <c r="E165" s="18">
        <v>0</v>
      </c>
      <c r="F165" s="18">
        <f>184.84-4.2*9.1</f>
        <v>146.62</v>
      </c>
      <c r="G165">
        <v>2</v>
      </c>
      <c r="H165">
        <v>0</v>
      </c>
      <c r="I165">
        <v>0</v>
      </c>
      <c r="J165">
        <v>1365</v>
      </c>
      <c r="K165">
        <v>1024</v>
      </c>
      <c r="L165" s="13">
        <v>5936</v>
      </c>
      <c r="M165">
        <v>7.34</v>
      </c>
      <c r="N165" t="s">
        <v>203</v>
      </c>
      <c r="O165">
        <v>0</v>
      </c>
      <c r="P165">
        <v>6.78</v>
      </c>
      <c r="Q165">
        <v>7.87</v>
      </c>
      <c r="R165" t="s">
        <v>241</v>
      </c>
    </row>
    <row r="166" spans="1:19">
      <c r="A166" s="5">
        <v>165</v>
      </c>
      <c r="B166" s="1" t="s">
        <v>205</v>
      </c>
      <c r="C166">
        <f>161.4+8.28</f>
        <v>169.68</v>
      </c>
      <c r="D166">
        <v>0</v>
      </c>
      <c r="E166">
        <v>0</v>
      </c>
      <c r="F166">
        <v>124.61</v>
      </c>
      <c r="G166">
        <v>2</v>
      </c>
      <c r="H166">
        <v>0</v>
      </c>
      <c r="I166">
        <v>0</v>
      </c>
      <c r="J166" t="s">
        <v>242</v>
      </c>
      <c r="K166" t="s">
        <v>242</v>
      </c>
      <c r="L166" t="s">
        <v>242</v>
      </c>
      <c r="M166">
        <v>8.5399999999999991</v>
      </c>
      <c r="N166">
        <v>1.2</v>
      </c>
      <c r="O166" t="s">
        <v>242</v>
      </c>
      <c r="P166">
        <v>8.2799999999999994</v>
      </c>
      <c r="Q166" t="s">
        <v>242</v>
      </c>
      <c r="R166" t="s">
        <v>243</v>
      </c>
    </row>
    <row r="167" spans="1:19">
      <c r="A167" s="5">
        <v>166</v>
      </c>
      <c r="B167" s="1" t="s">
        <v>135</v>
      </c>
      <c r="C167" s="13">
        <f>163.54+6.17</f>
        <v>169.70999999999998</v>
      </c>
      <c r="D167">
        <v>0</v>
      </c>
      <c r="E167">
        <v>0</v>
      </c>
      <c r="F167">
        <v>139.38</v>
      </c>
      <c r="G167">
        <v>2</v>
      </c>
      <c r="H167">
        <v>0</v>
      </c>
      <c r="I167">
        <v>0</v>
      </c>
      <c r="J167">
        <v>1314</v>
      </c>
      <c r="K167">
        <v>1104</v>
      </c>
      <c r="L167" s="13">
        <v>4836</v>
      </c>
      <c r="M167">
        <v>7.23</v>
      </c>
      <c r="N167" t="s">
        <v>203</v>
      </c>
      <c r="O167">
        <v>0</v>
      </c>
      <c r="P167">
        <v>6.17</v>
      </c>
      <c r="Q167">
        <v>0</v>
      </c>
      <c r="R167" t="s">
        <v>243</v>
      </c>
      <c r="S167" t="s">
        <v>136</v>
      </c>
    </row>
    <row r="168" spans="1:19">
      <c r="A168" s="5">
        <v>167</v>
      </c>
      <c r="B168" s="1" t="s">
        <v>204</v>
      </c>
      <c r="C168">
        <f>162.35+8.6</f>
        <v>170.95</v>
      </c>
      <c r="D168">
        <v>0</v>
      </c>
      <c r="E168">
        <v>0</v>
      </c>
      <c r="F168">
        <v>141.99</v>
      </c>
      <c r="G168">
        <v>2</v>
      </c>
      <c r="H168">
        <v>0</v>
      </c>
      <c r="I168">
        <v>0</v>
      </c>
      <c r="J168">
        <v>1284</v>
      </c>
      <c r="K168">
        <v>1104</v>
      </c>
      <c r="L168" s="13">
        <v>4776</v>
      </c>
      <c r="M168">
        <v>7.83</v>
      </c>
      <c r="N168" t="s">
        <v>203</v>
      </c>
      <c r="O168">
        <v>0</v>
      </c>
      <c r="P168">
        <v>8.6</v>
      </c>
      <c r="Q168">
        <v>0</v>
      </c>
      <c r="R168" t="s">
        <v>243</v>
      </c>
    </row>
    <row r="169" spans="1:19">
      <c r="A169" s="5">
        <v>168</v>
      </c>
      <c r="B169" s="1" t="s">
        <v>123</v>
      </c>
      <c r="C169">
        <f>160.36+10.59</f>
        <v>170.95000000000002</v>
      </c>
      <c r="D169">
        <v>0</v>
      </c>
      <c r="E169">
        <v>0</v>
      </c>
      <c r="F169" s="14">
        <v>132.29400000000001</v>
      </c>
      <c r="G169">
        <v>2</v>
      </c>
      <c r="H169">
        <v>0</v>
      </c>
      <c r="I169">
        <v>0</v>
      </c>
      <c r="J169">
        <v>1290</v>
      </c>
      <c r="K169">
        <v>1104</v>
      </c>
      <c r="L169" s="13">
        <v>5536</v>
      </c>
      <c r="M169">
        <v>7.83</v>
      </c>
      <c r="N169" t="s">
        <v>203</v>
      </c>
      <c r="O169">
        <v>0</v>
      </c>
      <c r="P169">
        <v>10.59</v>
      </c>
      <c r="Q169">
        <v>0</v>
      </c>
      <c r="R169" t="s">
        <v>241</v>
      </c>
    </row>
    <row r="170" spans="1:19">
      <c r="A170" s="5">
        <v>169</v>
      </c>
      <c r="B170" s="1" t="s">
        <v>207</v>
      </c>
      <c r="C170">
        <f>175.33+7.8</f>
        <v>183.13000000000002</v>
      </c>
      <c r="D170">
        <v>0</v>
      </c>
      <c r="E170">
        <v>0</v>
      </c>
      <c r="F170">
        <v>141.18</v>
      </c>
      <c r="G170">
        <v>2</v>
      </c>
      <c r="H170">
        <v>0</v>
      </c>
      <c r="I170">
        <v>0</v>
      </c>
      <c r="J170" t="s">
        <v>242</v>
      </c>
      <c r="K170" t="s">
        <v>242</v>
      </c>
      <c r="L170" t="s">
        <v>242</v>
      </c>
      <c r="M170">
        <v>8.93</v>
      </c>
      <c r="N170">
        <v>1.06</v>
      </c>
      <c r="O170" t="s">
        <v>242</v>
      </c>
      <c r="P170">
        <v>7.8</v>
      </c>
      <c r="Q170" t="s">
        <v>242</v>
      </c>
      <c r="R170" t="s">
        <v>243</v>
      </c>
    </row>
    <row r="171" spans="1:19">
      <c r="A171" s="5">
        <v>170</v>
      </c>
      <c r="B171" s="1" t="s">
        <v>2</v>
      </c>
      <c r="C171">
        <f>182.79+6.28</f>
        <v>189.07</v>
      </c>
      <c r="D171">
        <v>0</v>
      </c>
      <c r="E171">
        <v>0</v>
      </c>
      <c r="F171" s="14">
        <v>227.59700000000001</v>
      </c>
      <c r="G171">
        <v>1</v>
      </c>
      <c r="H171">
        <v>0</v>
      </c>
      <c r="I171">
        <v>0</v>
      </c>
      <c r="J171">
        <v>2450</v>
      </c>
      <c r="K171">
        <v>960</v>
      </c>
      <c r="L171" s="13">
        <v>7964</v>
      </c>
      <c r="M171">
        <v>6.09</v>
      </c>
      <c r="N171">
        <v>0</v>
      </c>
      <c r="O171">
        <v>0</v>
      </c>
      <c r="P171">
        <v>6.28</v>
      </c>
      <c r="Q171">
        <v>0</v>
      </c>
      <c r="R171" t="s">
        <v>241</v>
      </c>
    </row>
    <row r="172" spans="1:19">
      <c r="A172" s="5">
        <v>171</v>
      </c>
      <c r="B172" s="1" t="s">
        <v>105</v>
      </c>
      <c r="C172" s="13">
        <f>123.98+59.33+6.02</f>
        <v>189.33</v>
      </c>
      <c r="D172">
        <v>0</v>
      </c>
      <c r="E172">
        <v>0</v>
      </c>
      <c r="F172">
        <v>165.01</v>
      </c>
      <c r="G172">
        <v>2</v>
      </c>
      <c r="H172">
        <v>0</v>
      </c>
      <c r="I172">
        <v>0</v>
      </c>
      <c r="J172">
        <v>1524</v>
      </c>
      <c r="K172">
        <v>1144</v>
      </c>
      <c r="L172" s="13">
        <v>5336</v>
      </c>
      <c r="M172">
        <v>7.12</v>
      </c>
      <c r="N172" t="s">
        <v>203</v>
      </c>
      <c r="O172">
        <v>0</v>
      </c>
      <c r="P172">
        <v>6.02</v>
      </c>
      <c r="Q172">
        <v>0</v>
      </c>
      <c r="R172" t="s">
        <v>243</v>
      </c>
      <c r="S172" t="s">
        <v>96</v>
      </c>
    </row>
    <row r="173" spans="1:19">
      <c r="A173" s="5">
        <v>172</v>
      </c>
      <c r="B173" s="1" t="s">
        <v>97</v>
      </c>
      <c r="C173">
        <v>217.34</v>
      </c>
      <c r="D173">
        <v>0</v>
      </c>
      <c r="E173">
        <v>0</v>
      </c>
      <c r="F173">
        <v>181.87</v>
      </c>
      <c r="G173">
        <v>2</v>
      </c>
      <c r="H173">
        <v>0</v>
      </c>
      <c r="I173">
        <v>0</v>
      </c>
      <c r="J173">
        <v>1445</v>
      </c>
      <c r="K173">
        <v>1535</v>
      </c>
      <c r="L173" s="13">
        <v>5960</v>
      </c>
      <c r="M173">
        <v>9.11</v>
      </c>
      <c r="N173">
        <v>0</v>
      </c>
      <c r="O173">
        <v>0</v>
      </c>
      <c r="P173">
        <v>0</v>
      </c>
      <c r="Q173">
        <v>0</v>
      </c>
      <c r="R173" t="s">
        <v>243</v>
      </c>
      <c r="S173" t="s">
        <v>96</v>
      </c>
    </row>
  </sheetData>
  <autoFilter ref="A1:S173" xr:uid="{00000000-0001-0000-0000-000000000000}">
    <sortState xmlns:xlrd2="http://schemas.microsoft.com/office/spreadsheetml/2017/richdata2" ref="A9:S172">
      <sortCondition ref="C1:C173"/>
    </sortState>
  </autoFilter>
  <hyperlinks>
    <hyperlink ref="B52" r:id="rId1" xr:uid="{7586C64B-B274-40EC-A564-48230ED3C164}"/>
    <hyperlink ref="B172" r:id="rId2" xr:uid="{E5F5DCA4-E8AF-4C7A-BB8E-F1FF0C4F3B44}"/>
    <hyperlink ref="B3" r:id="rId3" xr:uid="{CBDF2E8A-02C0-4FCA-A28D-C03F66D5BB4B}"/>
    <hyperlink ref="B150" r:id="rId4" xr:uid="{56D7A553-2E40-4DCD-874F-E5BD6A4561C9}"/>
    <hyperlink ref="B109" r:id="rId5" xr:uid="{353A1A84-9AA2-4C17-BBEF-E0509F302418}"/>
    <hyperlink ref="B35" r:id="rId6" xr:uid="{52438E10-021B-41F2-BDEE-4931BF937F74}"/>
    <hyperlink ref="B50" r:id="rId7" xr:uid="{2264EDCC-671B-40F8-BF4C-4193D5548EE2}"/>
    <hyperlink ref="B72" r:id="rId8" xr:uid="{E4176C76-54E6-43DD-BEED-D86FBCD1A26C}"/>
    <hyperlink ref="B116" r:id="rId9" xr:uid="{F0FBE5DD-D6B5-4A48-BAA6-0A2C32047F2F}"/>
    <hyperlink ref="B53" r:id="rId10" xr:uid="{A0E725BA-A4AB-4006-B45A-48F025D4053D}"/>
    <hyperlink ref="B115" r:id="rId11" xr:uid="{A0FCBDBA-66F7-400F-800A-AA049899A1C2}"/>
    <hyperlink ref="B117" r:id="rId12" xr:uid="{B493BE44-78D0-4C47-A3BB-A08EE4E2EBB0}"/>
    <hyperlink ref="B66" r:id="rId13" xr:uid="{9F6C76AB-7614-4742-9706-B98E20ED861D}"/>
    <hyperlink ref="B138" r:id="rId14" xr:uid="{A889DBBB-3061-4C7B-AA98-588362357F10}"/>
    <hyperlink ref="B158" r:id="rId15" xr:uid="{40256311-B9E3-4178-9728-0CDBD4F9B021}"/>
    <hyperlink ref="B92" r:id="rId16" xr:uid="{CA624689-F405-4F7C-98D7-1B4D538CBA32}"/>
    <hyperlink ref="B141" r:id="rId17" xr:uid="{63C464DC-F8D6-4DCC-B858-1BE0C756B72E}"/>
    <hyperlink ref="B78" r:id="rId18" xr:uid="{9C4A992C-4D31-490D-9988-3ECA924B22EC}"/>
    <hyperlink ref="B34" r:id="rId19" xr:uid="{3497F592-BD87-4464-ACE0-55C73411CF9A}"/>
    <hyperlink ref="B144" r:id="rId20" xr:uid="{D626FF98-AA1B-4C61-A62C-36A1C492E0AB}"/>
    <hyperlink ref="B147" r:id="rId21" xr:uid="{42934582-E07B-4DCC-BE5A-0676AB17EC84}"/>
    <hyperlink ref="B42" r:id="rId22" xr:uid="{F667DA2F-4061-49CF-85C9-C9BF0C771037}"/>
    <hyperlink ref="B149" r:id="rId23" xr:uid="{DCE04887-C098-4E73-902A-79515888D0DF}"/>
    <hyperlink ref="B142" r:id="rId24" xr:uid="{52FD36EE-7A3B-43D9-A7C6-EAC5D68468EB}"/>
    <hyperlink ref="B146" r:id="rId25" xr:uid="{7ADC92DB-513E-4DF5-8BF5-F75932675F59}"/>
    <hyperlink ref="B164" r:id="rId26" xr:uid="{A1F812AC-4664-4AF0-B103-1B03FB736A35}"/>
    <hyperlink ref="B15" r:id="rId27" xr:uid="{EA28BA37-E535-41B8-8323-51164F75542D}"/>
    <hyperlink ref="B156" r:id="rId28" xr:uid="{1AA4ECC7-58C1-4C8F-B2EE-969CC3D99CEE}"/>
    <hyperlink ref="B157" r:id="rId29" xr:uid="{F7CCA16F-9DFE-4B41-B1F8-9BF46F034D89}"/>
    <hyperlink ref="B132" r:id="rId30" xr:uid="{8241CB4C-E780-41FC-AC5C-0932017020CB}"/>
    <hyperlink ref="B54" r:id="rId31" xr:uid="{BC945BB8-7B02-4F9B-9CD7-9E67FB70B893}"/>
    <hyperlink ref="B41" r:id="rId32" xr:uid="{0B0905D8-FED8-43A7-9B36-0402A25F8F92}"/>
    <hyperlink ref="B160" r:id="rId33" xr:uid="{05DA37A2-F079-4233-A9FA-25DD7AA48F12}"/>
    <hyperlink ref="B119" r:id="rId34" xr:uid="{F85CF6E7-DA44-4820-97DA-E873432EEFD5}"/>
    <hyperlink ref="B10" r:id="rId35" xr:uid="{71F919E4-33AB-4E35-A368-BBA171914919}"/>
    <hyperlink ref="B153" r:id="rId36" xr:uid="{8D76D1E0-8D86-434E-B171-56FBE2DD0261}"/>
    <hyperlink ref="B165" r:id="rId37" xr:uid="{D1A4849A-44DC-498A-9792-8D34579E7F08}"/>
    <hyperlink ref="B161" r:id="rId38" xr:uid="{3542E03F-3E6D-4213-AE27-DE720BB5089F}"/>
    <hyperlink ref="B121" r:id="rId39" xr:uid="{20961A6A-0CD0-4276-9B6D-A20BB3D69A91}"/>
    <hyperlink ref="B40" r:id="rId40" xr:uid="{89560CD8-3F71-468D-9BF7-11FFE5C242CE}"/>
    <hyperlink ref="B135" r:id="rId41" xr:uid="{5C2DC21A-0EE7-480A-850B-78EC3D972F28}"/>
    <hyperlink ref="B131" r:id="rId42" xr:uid="{2CF0B736-8884-4A3E-845F-611396977F7D}"/>
    <hyperlink ref="B103" r:id="rId43" xr:uid="{86FA199B-505A-4134-B733-CB150F96C0C2}"/>
    <hyperlink ref="B38" r:id="rId44" xr:uid="{68EA4D6B-C5B1-4625-9867-B02F27ED16A5}"/>
    <hyperlink ref="B46" r:id="rId45" xr:uid="{1956A76E-0D34-49AA-99DA-78330507D4A4}"/>
    <hyperlink ref="B19" r:id="rId46" xr:uid="{71C62318-1BB4-46CF-B7BE-55BFDD1C8F35}"/>
    <hyperlink ref="B9" r:id="rId47" xr:uid="{911ED33D-EAFB-488E-B868-2CCAFA46EED7}"/>
    <hyperlink ref="B32" r:id="rId48" xr:uid="{EFDA9A4F-BFF8-41AA-87D7-009D640AC456}"/>
    <hyperlink ref="B63" r:id="rId49" xr:uid="{196707A9-CE55-470B-9883-FA6ED74BE184}"/>
    <hyperlink ref="B39" r:id="rId50" xr:uid="{FE4FD895-98C8-4233-9A8B-5461138B8865}"/>
    <hyperlink ref="B148" r:id="rId51" xr:uid="{CBBFBC0E-F669-48A1-8197-66B96830D42E}"/>
    <hyperlink ref="B169" r:id="rId52" xr:uid="{431403A1-CCB6-47E4-9A14-FD6A52BBE6E5}"/>
    <hyperlink ref="B33" r:id="rId53" xr:uid="{5F23665A-F41C-4659-9B5A-F56D91A3CE98}"/>
    <hyperlink ref="B171" r:id="rId54" xr:uid="{A16A688F-5ECB-437A-9047-785E23B6DCB7}"/>
    <hyperlink ref="B22" r:id="rId55" xr:uid="{F12FAAC0-D256-498A-81D9-4E6A2A53C1CC}"/>
    <hyperlink ref="B73" r:id="rId56" xr:uid="{35CE9EE2-8575-4F18-9836-EDC3DF393108}"/>
    <hyperlink ref="B75" r:id="rId57" xr:uid="{6A09F643-656F-4E11-BE49-CF1BEC90EF41}"/>
    <hyperlink ref="B84" r:id="rId58" xr:uid="{522FDD7C-BD77-404E-9B0C-E3D4AD86FFDE}"/>
    <hyperlink ref="B99" r:id="rId59" xr:uid="{EC8E149D-6529-4B35-ADC1-9295637C0984}"/>
    <hyperlink ref="B100" r:id="rId60" xr:uid="{A91679D9-C45A-4BFE-BE55-5BD4278B243B}"/>
    <hyperlink ref="B105" r:id="rId61" xr:uid="{4CC263DC-585D-4C93-B941-C483ACBBC83D}"/>
    <hyperlink ref="B106" r:id="rId62" xr:uid="{71B56889-654C-45A7-AA83-0EB8CF19E2EA}"/>
    <hyperlink ref="B62" r:id="rId63" xr:uid="{C81F1182-0A83-40D1-A2BD-147DA6C9C89B}"/>
    <hyperlink ref="B4" r:id="rId64" xr:uid="{9CF93652-6E6D-45DB-B1D6-A9939547255A}"/>
    <hyperlink ref="B20" r:id="rId65" xr:uid="{D192113B-C800-48D7-91C6-E1C4C9ACBF9F}"/>
    <hyperlink ref="B2" r:id="rId66" xr:uid="{B0E2E90D-C5E0-4CE0-929A-B3D10F3E1895}"/>
    <hyperlink ref="B162" r:id="rId67" xr:uid="{2C95DF81-28E0-4B14-A58F-876D0284ECEC}"/>
    <hyperlink ref="B126" r:id="rId68" xr:uid="{B0C1E0C7-5A83-48B8-9C30-331999FE252F}"/>
    <hyperlink ref="B101" r:id="rId69" xr:uid="{433EF1EF-9C1D-4FA9-8074-09E2DB7CAD32}"/>
    <hyperlink ref="B77" r:id="rId70" xr:uid="{0FE462B8-9B87-4285-9756-EE9E6E1E5953}"/>
    <hyperlink ref="B98" r:id="rId71" xr:uid="{9B6A627E-E09C-4A00-9ED6-1F0A4628F958}"/>
    <hyperlink ref="B83" r:id="rId72" xr:uid="{636C0BFE-2740-4A91-8D73-95D2308B152C}"/>
    <hyperlink ref="B70" r:id="rId73" xr:uid="{484AAABB-5F08-4991-BBC7-A5D56A8658F8}"/>
    <hyperlink ref="B127" r:id="rId74" xr:uid="{5396FB04-A1C0-4A8B-A353-387E0D21D22E}"/>
    <hyperlink ref="B85" r:id="rId75" xr:uid="{2559F907-7D7A-4E98-B4E3-CE3CBD68A99F}"/>
    <hyperlink ref="B81" r:id="rId76" xr:uid="{E7F3E69D-4484-419F-A53E-54EA3021E980}"/>
    <hyperlink ref="B145" r:id="rId77" xr:uid="{3D94144A-F511-4587-8CDC-B4628A4CDFDB}"/>
    <hyperlink ref="B102" r:id="rId78" xr:uid="{F12B9BF6-E444-4F88-A354-0C4FC0357FE4}"/>
    <hyperlink ref="B120" r:id="rId79" xr:uid="{BAFFB78E-7211-47A5-B9AC-D030E9D1A7C0}"/>
    <hyperlink ref="B80" r:id="rId80" xr:uid="{AC67069D-01BB-4A52-8F7F-F4AD5C0B7DAD}"/>
    <hyperlink ref="B68" r:id="rId81" xr:uid="{3C1FF263-0F2C-4152-AC95-D702C7C8E147}"/>
    <hyperlink ref="B110" r:id="rId82" xr:uid="{4258DC20-043F-42E7-875C-B86247916C47}"/>
    <hyperlink ref="B82" r:id="rId83" xr:uid="{F28B7EE6-C557-4DD6-905B-30E4B46610B0}"/>
    <hyperlink ref="B137" r:id="rId84" xr:uid="{28DE0939-7886-4B0D-9981-1C0C1D0976E6}"/>
    <hyperlink ref="B30" r:id="rId85" xr:uid="{86BD943F-EF0B-4921-8197-F2B0374BB29B}"/>
    <hyperlink ref="B89" r:id="rId86" xr:uid="{6C1B8B57-7EAB-4829-A2C7-8C5CBEC03969}"/>
    <hyperlink ref="B122" r:id="rId87" xr:uid="{D0700C49-167F-437D-B158-CC3180ADDB2B}"/>
    <hyperlink ref="B60" r:id="rId88" xr:uid="{032E02DC-3D54-4864-920C-FCF83926D5F7}"/>
    <hyperlink ref="B114" r:id="rId89" xr:uid="{5879889A-C34C-4AFB-B02A-32E797A5CDEF}"/>
    <hyperlink ref="B47" r:id="rId90" xr:uid="{28300295-E090-48F6-B579-411C1C647A0B}"/>
    <hyperlink ref="B134" r:id="rId91" xr:uid="{F8A9BA61-DFDF-45E9-A683-7B551BEC2A5A}"/>
    <hyperlink ref="B86" r:id="rId92" xr:uid="{F9E6454F-FC91-4777-B257-072C2EC1DC2D}"/>
    <hyperlink ref="B87" r:id="rId93" xr:uid="{7E1F7007-5D42-46DA-B9FF-94DB1846CEE6}"/>
    <hyperlink ref="B173" r:id="rId94" xr:uid="{38DD5BC3-DD09-40AC-9496-95F3DC6B7AD4}"/>
    <hyperlink ref="B18" r:id="rId95" xr:uid="{BCC08169-E682-47F4-BF31-7FA839F521F9}"/>
    <hyperlink ref="B7" r:id="rId96" xr:uid="{1FAC738A-FB3A-425D-A2F8-85AC9406DF77}"/>
    <hyperlink ref="B21" r:id="rId97" xr:uid="{450B1A82-0C7F-4FA5-A633-7EE92F9C6703}"/>
    <hyperlink ref="B43" r:id="rId98" xr:uid="{9FBA7059-CEAB-4B97-B8DA-A2FEFB3A791D}"/>
    <hyperlink ref="B44" r:id="rId99" xr:uid="{7D7019DD-722D-4A18-A2B1-1E7EFCA24EA3}"/>
    <hyperlink ref="B51" r:id="rId100" xr:uid="{54C0DE6C-31C4-43A9-A340-D5C3BA9C033F}"/>
    <hyperlink ref="B90" r:id="rId101" xr:uid="{946F7079-8ABB-4859-842D-8FF49271FA3A}"/>
    <hyperlink ref="B104" r:id="rId102" xr:uid="{75244535-587B-42C7-B6C5-CA0C91FDFE8A}"/>
    <hyperlink ref="B108" r:id="rId103" xr:uid="{2A9934C5-607E-4F68-9EB4-342DC148A0A6}"/>
    <hyperlink ref="B112" r:id="rId104" xr:uid="{6595155B-81CB-48C4-94A1-DA1A15DC783D}"/>
    <hyperlink ref="B129" r:id="rId105" xr:uid="{114FBF94-EFDF-4B23-B9B1-EA89CDB36DCA}"/>
    <hyperlink ref="B136" r:id="rId106" xr:uid="{AD8B2168-CB09-4F7D-A464-23DF293D981F}"/>
    <hyperlink ref="B159" r:id="rId107" xr:uid="{D70BFAE7-939C-4993-A1CA-429B8546D01E}"/>
    <hyperlink ref="B168" r:id="rId108" xr:uid="{FED8508D-DB76-44F9-AEDC-79D062235578}"/>
    <hyperlink ref="B163" r:id="rId109" xr:uid="{8633400A-8236-4575-AAAF-97C99FCE64A7}"/>
    <hyperlink ref="B167" r:id="rId110" xr:uid="{C2F7D929-3A2C-414E-8AC3-0FFC887AD7D3}"/>
    <hyperlink ref="B166" r:id="rId111" xr:uid="{5A88E01F-933E-4936-9789-2B557F234504}"/>
    <hyperlink ref="B25" r:id="rId112" xr:uid="{3DB9F9AB-11C9-42E7-9F01-2AAB218B424B}"/>
    <hyperlink ref="B170" r:id="rId113" xr:uid="{29516CCB-DAE3-41A4-A9C1-CE803D3C772F}"/>
    <hyperlink ref="B151" r:id="rId114" xr:uid="{66EE91AA-0294-4479-BE69-5F7814D8EEAE}"/>
  </hyperlinks>
  <pageMargins left="0.7" right="0.7" top="0.75" bottom="0.75" header="0.3" footer="0.3"/>
  <pageSetup paperSize="9"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7F43-B6E9-4AC8-84FA-E0AE591C827E}">
  <dimension ref="A1:W149"/>
  <sheetViews>
    <sheetView tabSelected="1" topLeftCell="A146" zoomScale="90" zoomScaleNormal="90" workbookViewId="0">
      <selection activeCell="K158" sqref="K158"/>
    </sheetView>
  </sheetViews>
  <sheetFormatPr baseColWidth="10" defaultColWidth="8.83203125" defaultRowHeight="15"/>
  <cols>
    <col min="1" max="1" width="11.5" customWidth="1"/>
    <col min="2" max="2" width="61.33203125" customWidth="1"/>
    <col min="3" max="3" width="10.33203125" customWidth="1"/>
    <col min="8" max="8" width="13.1640625" customWidth="1"/>
    <col min="9" max="9" width="13.5" customWidth="1"/>
    <col min="11" max="11" width="12.6640625" customWidth="1"/>
    <col min="13" max="13" width="12.6640625" customWidth="1"/>
    <col min="14" max="14" width="11.1640625" customWidth="1"/>
    <col min="16" max="16" width="10.5" customWidth="1"/>
    <col min="17" max="17" width="14.33203125" customWidth="1"/>
    <col min="18" max="18" width="11.1640625" customWidth="1"/>
    <col min="19" max="19" width="19" customWidth="1"/>
    <col min="21" max="21" width="16" customWidth="1"/>
    <col min="22" max="22" width="14.1640625" customWidth="1"/>
  </cols>
  <sheetData>
    <row r="1" spans="1:23" ht="96">
      <c r="A1" s="3" t="s">
        <v>224</v>
      </c>
      <c r="B1" s="3" t="s">
        <v>223</v>
      </c>
      <c r="C1" s="17" t="s">
        <v>222</v>
      </c>
      <c r="D1" s="17" t="s">
        <v>225</v>
      </c>
      <c r="E1" s="17" t="s">
        <v>226</v>
      </c>
      <c r="F1" s="17" t="s">
        <v>230</v>
      </c>
      <c r="G1" s="3" t="s">
        <v>227</v>
      </c>
      <c r="H1" s="3" t="s">
        <v>228</v>
      </c>
      <c r="I1" s="3" t="s">
        <v>229</v>
      </c>
      <c r="J1" s="3" t="s">
        <v>232</v>
      </c>
      <c r="K1" s="3" t="s">
        <v>231</v>
      </c>
      <c r="L1" s="3" t="s">
        <v>233</v>
      </c>
      <c r="M1" s="3" t="s">
        <v>234</v>
      </c>
      <c r="N1" s="3" t="s">
        <v>235</v>
      </c>
      <c r="O1" s="3" t="s">
        <v>236</v>
      </c>
      <c r="P1" s="3" t="s">
        <v>237</v>
      </c>
      <c r="Q1" s="3" t="s">
        <v>238</v>
      </c>
      <c r="R1" s="16" t="s">
        <v>240</v>
      </c>
      <c r="S1" s="3" t="s">
        <v>239</v>
      </c>
    </row>
    <row r="2" spans="1:23" ht="16.5" customHeight="1">
      <c r="A2" s="5">
        <v>1</v>
      </c>
      <c r="B2" t="s">
        <v>80</v>
      </c>
      <c r="C2">
        <v>42.47</v>
      </c>
      <c r="D2">
        <v>0</v>
      </c>
      <c r="E2">
        <v>0</v>
      </c>
      <c r="F2">
        <v>52.93</v>
      </c>
      <c r="G2">
        <v>1</v>
      </c>
      <c r="H2">
        <v>0</v>
      </c>
      <c r="I2">
        <v>0</v>
      </c>
      <c r="J2">
        <v>789</v>
      </c>
      <c r="K2">
        <v>669</v>
      </c>
      <c r="L2" s="13">
        <v>2916</v>
      </c>
      <c r="M2">
        <v>4.54</v>
      </c>
      <c r="N2">
        <v>0</v>
      </c>
      <c r="O2">
        <v>0</v>
      </c>
      <c r="P2">
        <v>0</v>
      </c>
      <c r="Q2">
        <v>0</v>
      </c>
      <c r="R2" t="s">
        <v>243</v>
      </c>
    </row>
    <row r="3" spans="1:23">
      <c r="A3" s="5">
        <v>2</v>
      </c>
      <c r="B3" s="1" t="s">
        <v>102</v>
      </c>
      <c r="C3">
        <v>50.03</v>
      </c>
      <c r="D3">
        <v>0</v>
      </c>
      <c r="E3">
        <v>0</v>
      </c>
      <c r="F3">
        <v>66.84</v>
      </c>
      <c r="G3">
        <v>1</v>
      </c>
      <c r="H3">
        <v>0</v>
      </c>
      <c r="I3">
        <v>0</v>
      </c>
      <c r="J3">
        <v>895</v>
      </c>
      <c r="K3">
        <v>895</v>
      </c>
      <c r="L3" s="13">
        <v>3580</v>
      </c>
      <c r="M3">
        <v>5.27</v>
      </c>
      <c r="N3">
        <v>0</v>
      </c>
      <c r="O3">
        <v>0</v>
      </c>
      <c r="P3">
        <v>0</v>
      </c>
      <c r="Q3">
        <v>0</v>
      </c>
      <c r="R3" t="s">
        <v>243</v>
      </c>
      <c r="U3" s="9"/>
    </row>
    <row r="4" spans="1:23">
      <c r="A4" s="5">
        <v>3</v>
      </c>
      <c r="B4" t="s">
        <v>134</v>
      </c>
      <c r="C4">
        <v>50.67</v>
      </c>
      <c r="D4">
        <v>0</v>
      </c>
      <c r="E4">
        <v>0</v>
      </c>
      <c r="F4">
        <v>48.55</v>
      </c>
      <c r="G4">
        <v>2</v>
      </c>
      <c r="H4">
        <v>0</v>
      </c>
      <c r="I4">
        <v>0</v>
      </c>
      <c r="J4">
        <v>970</v>
      </c>
      <c r="K4">
        <v>655</v>
      </c>
      <c r="L4" s="13">
        <v>3230</v>
      </c>
      <c r="M4">
        <v>6.44</v>
      </c>
      <c r="N4">
        <v>0</v>
      </c>
      <c r="O4">
        <v>0</v>
      </c>
      <c r="P4">
        <v>0</v>
      </c>
      <c r="Q4">
        <v>0</v>
      </c>
      <c r="R4" t="s">
        <v>243</v>
      </c>
      <c r="U4" s="9"/>
    </row>
    <row r="5" spans="1:23">
      <c r="A5" s="5">
        <v>4</v>
      </c>
      <c r="B5" t="s">
        <v>95</v>
      </c>
      <c r="C5">
        <v>50.7</v>
      </c>
      <c r="D5">
        <v>0</v>
      </c>
      <c r="E5">
        <v>0</v>
      </c>
      <c r="F5">
        <v>66.72</v>
      </c>
      <c r="G5">
        <v>1</v>
      </c>
      <c r="H5">
        <v>0</v>
      </c>
      <c r="I5">
        <v>0</v>
      </c>
      <c r="J5">
        <v>995</v>
      </c>
      <c r="K5">
        <v>735</v>
      </c>
      <c r="L5" s="13">
        <v>3460</v>
      </c>
      <c r="M5">
        <v>5.93</v>
      </c>
      <c r="N5">
        <v>0</v>
      </c>
      <c r="O5">
        <v>0</v>
      </c>
      <c r="P5">
        <v>0</v>
      </c>
      <c r="Q5">
        <v>0</v>
      </c>
      <c r="R5" t="s">
        <v>243</v>
      </c>
      <c r="S5" t="s">
        <v>244</v>
      </c>
      <c r="V5" s="8"/>
      <c r="W5" s="7"/>
    </row>
    <row r="6" spans="1:23">
      <c r="A6" s="5">
        <v>5</v>
      </c>
      <c r="B6" s="1" t="s">
        <v>13</v>
      </c>
      <c r="C6">
        <v>53.58</v>
      </c>
      <c r="D6">
        <v>0</v>
      </c>
      <c r="E6">
        <v>0</v>
      </c>
      <c r="F6">
        <v>70.099999999999994</v>
      </c>
      <c r="G6">
        <v>1</v>
      </c>
      <c r="H6">
        <v>0</v>
      </c>
      <c r="I6">
        <v>0</v>
      </c>
      <c r="J6">
        <v>995</v>
      </c>
      <c r="K6">
        <v>735</v>
      </c>
      <c r="L6" s="13">
        <v>3460</v>
      </c>
      <c r="M6">
        <v>5.93</v>
      </c>
      <c r="N6">
        <v>0</v>
      </c>
      <c r="O6">
        <v>0</v>
      </c>
      <c r="P6">
        <v>0</v>
      </c>
      <c r="Q6">
        <v>0</v>
      </c>
      <c r="R6" t="s">
        <v>243</v>
      </c>
    </row>
    <row r="7" spans="1:23">
      <c r="A7" s="5">
        <v>6</v>
      </c>
      <c r="B7" t="s">
        <v>107</v>
      </c>
      <c r="C7">
        <v>54.1</v>
      </c>
      <c r="D7">
        <v>0</v>
      </c>
      <c r="E7">
        <v>0</v>
      </c>
      <c r="F7">
        <v>47.18</v>
      </c>
      <c r="G7">
        <v>2</v>
      </c>
      <c r="H7">
        <v>0</v>
      </c>
      <c r="I7">
        <v>0</v>
      </c>
      <c r="J7">
        <v>834</v>
      </c>
      <c r="K7">
        <v>564</v>
      </c>
      <c r="L7" s="13">
        <v>2796</v>
      </c>
      <c r="M7">
        <v>6.98</v>
      </c>
      <c r="N7">
        <v>0</v>
      </c>
      <c r="O7">
        <v>0</v>
      </c>
      <c r="P7">
        <v>0</v>
      </c>
      <c r="Q7">
        <v>0</v>
      </c>
      <c r="R7" t="s">
        <v>243</v>
      </c>
    </row>
    <row r="8" spans="1:23">
      <c r="A8" s="5">
        <v>7</v>
      </c>
      <c r="B8" t="s">
        <v>76</v>
      </c>
      <c r="C8">
        <v>58.66</v>
      </c>
      <c r="D8">
        <v>0</v>
      </c>
      <c r="E8">
        <v>0</v>
      </c>
      <c r="F8">
        <v>75.77</v>
      </c>
      <c r="G8">
        <v>1</v>
      </c>
      <c r="H8">
        <v>0</v>
      </c>
      <c r="I8">
        <v>0</v>
      </c>
      <c r="J8">
        <v>1005</v>
      </c>
      <c r="K8">
        <v>785</v>
      </c>
      <c r="L8" s="13">
        <v>3580</v>
      </c>
      <c r="M8">
        <v>6.07</v>
      </c>
      <c r="N8">
        <v>0</v>
      </c>
      <c r="O8">
        <v>0</v>
      </c>
      <c r="P8">
        <v>0</v>
      </c>
      <c r="Q8">
        <v>0</v>
      </c>
      <c r="R8" t="s">
        <v>243</v>
      </c>
    </row>
    <row r="9" spans="1:23">
      <c r="A9" s="5">
        <v>8</v>
      </c>
      <c r="B9" t="s">
        <v>75</v>
      </c>
      <c r="C9">
        <v>61.86</v>
      </c>
      <c r="D9">
        <v>0</v>
      </c>
      <c r="E9">
        <v>0</v>
      </c>
      <c r="F9">
        <v>72.795999999999992</v>
      </c>
      <c r="G9">
        <v>1</v>
      </c>
      <c r="H9">
        <v>0</v>
      </c>
      <c r="I9">
        <v>0</v>
      </c>
      <c r="J9">
        <v>1404</v>
      </c>
      <c r="K9">
        <v>804</v>
      </c>
      <c r="L9" s="13">
        <v>4416</v>
      </c>
      <c r="M9">
        <v>5.96</v>
      </c>
      <c r="N9">
        <v>0</v>
      </c>
      <c r="O9">
        <v>0</v>
      </c>
      <c r="P9">
        <v>5.3</v>
      </c>
      <c r="Q9">
        <v>0</v>
      </c>
      <c r="R9" t="s">
        <v>241</v>
      </c>
    </row>
    <row r="10" spans="1:23">
      <c r="A10" s="5">
        <v>9</v>
      </c>
      <c r="B10" t="s">
        <v>67</v>
      </c>
      <c r="C10">
        <v>62.18</v>
      </c>
      <c r="D10">
        <v>0</v>
      </c>
      <c r="E10">
        <v>0</v>
      </c>
      <c r="F10">
        <v>72.352500000000006</v>
      </c>
      <c r="G10">
        <v>1</v>
      </c>
      <c r="H10">
        <v>0</v>
      </c>
      <c r="I10">
        <v>0</v>
      </c>
      <c r="J10">
        <v>1375</v>
      </c>
      <c r="K10">
        <v>775</v>
      </c>
      <c r="L10" s="13">
        <v>4280</v>
      </c>
      <c r="M10">
        <v>6.08</v>
      </c>
      <c r="N10">
        <v>0</v>
      </c>
      <c r="O10">
        <v>0</v>
      </c>
      <c r="P10">
        <v>4.74</v>
      </c>
      <c r="Q10">
        <v>0</v>
      </c>
      <c r="R10" t="s">
        <v>241</v>
      </c>
    </row>
    <row r="11" spans="1:23">
      <c r="A11" s="5">
        <v>10</v>
      </c>
      <c r="B11" s="1" t="s">
        <v>10</v>
      </c>
      <c r="C11" s="4">
        <v>63.32</v>
      </c>
      <c r="D11" s="4">
        <v>0</v>
      </c>
      <c r="E11" s="4">
        <v>0</v>
      </c>
      <c r="F11" s="4">
        <v>86.16</v>
      </c>
      <c r="G11" s="4">
        <v>1</v>
      </c>
      <c r="H11" s="4">
        <v>0</v>
      </c>
      <c r="I11" s="4">
        <v>0</v>
      </c>
      <c r="J11" s="4">
        <v>15.3</v>
      </c>
      <c r="K11" s="4">
        <v>5.7</v>
      </c>
      <c r="L11" s="13">
        <v>4176</v>
      </c>
      <c r="M11" s="4">
        <v>5.13</v>
      </c>
      <c r="N11" s="4">
        <v>0</v>
      </c>
      <c r="O11">
        <v>0</v>
      </c>
      <c r="P11" s="4">
        <v>0</v>
      </c>
      <c r="Q11">
        <v>0</v>
      </c>
      <c r="R11" t="s">
        <v>243</v>
      </c>
    </row>
    <row r="12" spans="1:23">
      <c r="A12" s="5">
        <v>11</v>
      </c>
      <c r="B12" t="s">
        <v>58</v>
      </c>
      <c r="C12">
        <v>65.650000000000006</v>
      </c>
      <c r="D12">
        <v>0</v>
      </c>
      <c r="E12">
        <v>0</v>
      </c>
      <c r="F12">
        <v>83.63</v>
      </c>
      <c r="G12">
        <v>1</v>
      </c>
      <c r="H12">
        <v>0</v>
      </c>
      <c r="I12">
        <v>0</v>
      </c>
      <c r="J12">
        <v>1105</v>
      </c>
      <c r="K12">
        <v>785</v>
      </c>
      <c r="L12">
        <v>3780</v>
      </c>
      <c r="M12">
        <v>6.12</v>
      </c>
      <c r="N12">
        <v>0</v>
      </c>
      <c r="O12">
        <v>0</v>
      </c>
      <c r="P12">
        <v>0</v>
      </c>
      <c r="Q12">
        <v>0</v>
      </c>
      <c r="R12" t="s">
        <v>243</v>
      </c>
    </row>
    <row r="13" spans="1:23">
      <c r="A13" s="5">
        <v>12</v>
      </c>
      <c r="B13" t="s">
        <v>49</v>
      </c>
      <c r="C13">
        <v>66.75</v>
      </c>
      <c r="D13">
        <v>0</v>
      </c>
      <c r="E13">
        <v>0</v>
      </c>
      <c r="F13">
        <v>83.63</v>
      </c>
      <c r="G13">
        <v>1</v>
      </c>
      <c r="H13">
        <v>0</v>
      </c>
      <c r="I13">
        <v>0</v>
      </c>
      <c r="J13">
        <v>1105</v>
      </c>
      <c r="K13">
        <v>758</v>
      </c>
      <c r="L13">
        <v>3726</v>
      </c>
      <c r="M13">
        <v>6.07</v>
      </c>
      <c r="N13">
        <v>0</v>
      </c>
      <c r="O13">
        <v>0</v>
      </c>
      <c r="P13">
        <v>0</v>
      </c>
      <c r="Q13">
        <v>0</v>
      </c>
      <c r="R13" t="s">
        <v>243</v>
      </c>
    </row>
    <row r="14" spans="1:23">
      <c r="A14" s="5">
        <v>13</v>
      </c>
      <c r="B14" t="s">
        <v>83</v>
      </c>
      <c r="C14">
        <v>67.400000000000006</v>
      </c>
      <c r="D14">
        <v>0</v>
      </c>
      <c r="E14">
        <v>0</v>
      </c>
      <c r="F14">
        <v>88.48</v>
      </c>
      <c r="G14">
        <v>1</v>
      </c>
      <c r="H14">
        <v>0</v>
      </c>
      <c r="I14">
        <v>0</v>
      </c>
      <c r="J14">
        <v>1254</v>
      </c>
      <c r="K14">
        <v>704</v>
      </c>
      <c r="L14" s="13">
        <v>3916</v>
      </c>
      <c r="M14">
        <v>5.49</v>
      </c>
      <c r="N14">
        <v>0</v>
      </c>
      <c r="O14">
        <v>0</v>
      </c>
      <c r="P14">
        <v>0</v>
      </c>
      <c r="Q14">
        <v>0</v>
      </c>
      <c r="R14" t="s">
        <v>243</v>
      </c>
    </row>
    <row r="15" spans="1:23">
      <c r="A15" s="5">
        <v>14</v>
      </c>
      <c r="B15" t="s">
        <v>92</v>
      </c>
      <c r="C15">
        <v>67.81</v>
      </c>
      <c r="D15">
        <v>0</v>
      </c>
      <c r="E15">
        <v>0</v>
      </c>
      <c r="F15">
        <v>87.39500000000001</v>
      </c>
      <c r="G15">
        <v>1</v>
      </c>
      <c r="H15">
        <v>0</v>
      </c>
      <c r="I15">
        <v>0</v>
      </c>
      <c r="J15">
        <v>1115</v>
      </c>
      <c r="K15">
        <v>754</v>
      </c>
      <c r="L15" s="13">
        <v>4520</v>
      </c>
      <c r="M15">
        <v>5.0199999999999996</v>
      </c>
      <c r="N15">
        <v>0</v>
      </c>
      <c r="O15">
        <v>0</v>
      </c>
      <c r="P15">
        <v>0</v>
      </c>
      <c r="Q15">
        <v>0</v>
      </c>
      <c r="R15" t="s">
        <v>241</v>
      </c>
    </row>
    <row r="16" spans="1:23">
      <c r="A16" s="5">
        <v>15</v>
      </c>
      <c r="B16" s="1" t="s">
        <v>15</v>
      </c>
      <c r="C16">
        <v>68.150000000000006</v>
      </c>
      <c r="D16">
        <v>0</v>
      </c>
      <c r="E16">
        <v>0</v>
      </c>
      <c r="F16">
        <v>87.36</v>
      </c>
      <c r="G16">
        <v>1</v>
      </c>
      <c r="H16">
        <v>0</v>
      </c>
      <c r="I16">
        <v>0</v>
      </c>
      <c r="J16">
        <v>1115</v>
      </c>
      <c r="K16">
        <v>795</v>
      </c>
      <c r="L16" s="13">
        <v>3820</v>
      </c>
      <c r="M16">
        <v>5.0199999999999996</v>
      </c>
      <c r="N16">
        <v>0</v>
      </c>
      <c r="O16">
        <v>0</v>
      </c>
      <c r="P16">
        <v>0</v>
      </c>
      <c r="Q16">
        <v>0</v>
      </c>
      <c r="R16" t="s">
        <v>243</v>
      </c>
    </row>
    <row r="17" spans="1:19">
      <c r="A17" s="5">
        <v>16</v>
      </c>
      <c r="B17" t="s">
        <v>61</v>
      </c>
      <c r="C17">
        <v>68.27</v>
      </c>
      <c r="D17">
        <v>0</v>
      </c>
      <c r="E17">
        <v>0</v>
      </c>
      <c r="F17">
        <v>89.44</v>
      </c>
      <c r="G17">
        <v>1</v>
      </c>
      <c r="H17">
        <v>0</v>
      </c>
      <c r="I17">
        <v>0</v>
      </c>
      <c r="J17">
        <v>1224</v>
      </c>
      <c r="K17">
        <v>804</v>
      </c>
      <c r="L17">
        <v>4056</v>
      </c>
      <c r="M17">
        <v>6.37</v>
      </c>
      <c r="N17">
        <v>0</v>
      </c>
      <c r="O17">
        <v>0</v>
      </c>
      <c r="P17">
        <v>0</v>
      </c>
      <c r="Q17">
        <v>0</v>
      </c>
      <c r="R17" t="s">
        <v>243</v>
      </c>
    </row>
    <row r="18" spans="1:19">
      <c r="A18" s="5">
        <v>17</v>
      </c>
      <c r="B18" s="1" t="s">
        <v>151</v>
      </c>
      <c r="C18">
        <v>70.959999999999994</v>
      </c>
      <c r="D18">
        <v>0</v>
      </c>
      <c r="E18">
        <v>0</v>
      </c>
      <c r="F18">
        <v>60.43</v>
      </c>
      <c r="G18">
        <v>2</v>
      </c>
      <c r="H18">
        <v>0</v>
      </c>
      <c r="I18">
        <v>0</v>
      </c>
      <c r="J18">
        <v>855</v>
      </c>
      <c r="K18">
        <v>705</v>
      </c>
      <c r="L18" s="13">
        <v>3120</v>
      </c>
      <c r="M18">
        <v>7.09</v>
      </c>
      <c r="N18">
        <v>0</v>
      </c>
      <c r="O18">
        <v>0</v>
      </c>
      <c r="P18">
        <v>0</v>
      </c>
      <c r="Q18">
        <v>0</v>
      </c>
      <c r="R18" t="s">
        <v>243</v>
      </c>
    </row>
    <row r="19" spans="1:19">
      <c r="A19" s="5">
        <v>18</v>
      </c>
      <c r="B19" s="1" t="s">
        <v>9</v>
      </c>
      <c r="C19">
        <v>71</v>
      </c>
      <c r="D19">
        <v>0</v>
      </c>
      <c r="E19">
        <v>0</v>
      </c>
      <c r="F19">
        <v>60.43</v>
      </c>
      <c r="G19">
        <v>1</v>
      </c>
      <c r="H19">
        <v>0</v>
      </c>
      <c r="I19">
        <v>0</v>
      </c>
      <c r="J19">
        <v>8.5500000000000007</v>
      </c>
      <c r="K19">
        <v>7.05</v>
      </c>
      <c r="L19">
        <v>3120</v>
      </c>
      <c r="M19">
        <v>7.09</v>
      </c>
      <c r="N19">
        <v>0</v>
      </c>
      <c r="O19">
        <v>0</v>
      </c>
      <c r="P19">
        <v>0</v>
      </c>
      <c r="Q19">
        <v>0</v>
      </c>
      <c r="R19" t="s">
        <v>243</v>
      </c>
    </row>
    <row r="20" spans="1:19">
      <c r="A20" s="5">
        <v>19</v>
      </c>
      <c r="B20" t="s">
        <v>142</v>
      </c>
      <c r="C20">
        <v>71</v>
      </c>
      <c r="D20">
        <v>0</v>
      </c>
      <c r="E20">
        <v>0</v>
      </c>
      <c r="F20">
        <v>60.64</v>
      </c>
      <c r="G20">
        <v>2</v>
      </c>
      <c r="H20">
        <v>0</v>
      </c>
      <c r="I20">
        <v>0</v>
      </c>
      <c r="J20">
        <v>855</v>
      </c>
      <c r="K20">
        <v>705</v>
      </c>
      <c r="L20" s="13">
        <v>3120</v>
      </c>
      <c r="M20">
        <v>7.09</v>
      </c>
      <c r="N20">
        <v>0</v>
      </c>
      <c r="O20">
        <v>0</v>
      </c>
      <c r="P20">
        <v>0</v>
      </c>
      <c r="Q20">
        <v>0</v>
      </c>
      <c r="R20" t="s">
        <v>243</v>
      </c>
    </row>
    <row r="21" spans="1:19">
      <c r="A21" s="5">
        <v>20</v>
      </c>
      <c r="B21" t="s">
        <v>91</v>
      </c>
      <c r="C21">
        <v>71</v>
      </c>
      <c r="D21">
        <v>0</v>
      </c>
      <c r="E21">
        <v>0</v>
      </c>
      <c r="F21">
        <v>60.366000000000007</v>
      </c>
      <c r="G21">
        <v>1</v>
      </c>
      <c r="H21">
        <v>0</v>
      </c>
      <c r="I21">
        <v>0</v>
      </c>
      <c r="J21">
        <v>885</v>
      </c>
      <c r="K21">
        <v>705</v>
      </c>
      <c r="L21" s="13">
        <v>3990</v>
      </c>
      <c r="M21">
        <v>7.24</v>
      </c>
      <c r="N21">
        <v>0</v>
      </c>
      <c r="O21">
        <v>0</v>
      </c>
      <c r="P21">
        <v>0</v>
      </c>
      <c r="Q21">
        <v>0</v>
      </c>
      <c r="R21" t="s">
        <v>241</v>
      </c>
    </row>
    <row r="22" spans="1:19">
      <c r="A22" s="5">
        <v>21</v>
      </c>
      <c r="B22" s="1" t="s">
        <v>6</v>
      </c>
      <c r="C22">
        <f>71.26</f>
        <v>71.260000000000005</v>
      </c>
      <c r="D22">
        <v>0</v>
      </c>
      <c r="E22">
        <v>0</v>
      </c>
      <c r="F22">
        <v>97.26</v>
      </c>
      <c r="G22">
        <v>1</v>
      </c>
      <c r="H22">
        <v>0</v>
      </c>
      <c r="I22">
        <v>0</v>
      </c>
      <c r="J22">
        <v>1260</v>
      </c>
      <c r="K22">
        <v>780</v>
      </c>
      <c r="L22" s="13">
        <v>4080</v>
      </c>
      <c r="M22">
        <v>6.44</v>
      </c>
      <c r="N22">
        <v>0</v>
      </c>
      <c r="O22">
        <v>0</v>
      </c>
      <c r="P22">
        <v>5.64</v>
      </c>
      <c r="Q22">
        <v>0</v>
      </c>
      <c r="R22" t="s">
        <v>243</v>
      </c>
    </row>
    <row r="23" spans="1:19">
      <c r="A23" s="5">
        <v>22</v>
      </c>
      <c r="B23" t="s">
        <v>22</v>
      </c>
      <c r="C23">
        <v>71.63</v>
      </c>
      <c r="D23">
        <v>0</v>
      </c>
      <c r="E23">
        <v>0</v>
      </c>
      <c r="F23">
        <v>93.26</v>
      </c>
      <c r="G23">
        <v>1</v>
      </c>
      <c r="H23">
        <v>0</v>
      </c>
      <c r="I23">
        <v>0</v>
      </c>
      <c r="J23">
        <v>1164</v>
      </c>
      <c r="K23">
        <v>824</v>
      </c>
      <c r="L23" s="13">
        <v>3976</v>
      </c>
      <c r="M23">
        <v>6.15</v>
      </c>
      <c r="N23">
        <v>0</v>
      </c>
      <c r="O23">
        <v>0</v>
      </c>
      <c r="P23">
        <v>0</v>
      </c>
      <c r="Q23">
        <v>0</v>
      </c>
      <c r="R23" t="s">
        <v>243</v>
      </c>
    </row>
    <row r="24" spans="1:19">
      <c r="A24" s="5">
        <v>23</v>
      </c>
      <c r="B24" t="s">
        <v>137</v>
      </c>
      <c r="C24">
        <v>72.19</v>
      </c>
      <c r="D24">
        <v>0</v>
      </c>
      <c r="E24">
        <v>0</v>
      </c>
      <c r="F24">
        <v>61.21</v>
      </c>
      <c r="G24">
        <v>2</v>
      </c>
      <c r="H24">
        <v>0</v>
      </c>
      <c r="I24">
        <v>0</v>
      </c>
      <c r="J24">
        <v>954</v>
      </c>
      <c r="K24">
        <v>714</v>
      </c>
      <c r="L24" s="13">
        <v>3336</v>
      </c>
      <c r="M24">
        <v>7.68</v>
      </c>
      <c r="N24">
        <v>0</v>
      </c>
      <c r="O24">
        <v>0</v>
      </c>
      <c r="P24">
        <v>0</v>
      </c>
      <c r="Q24">
        <v>0</v>
      </c>
      <c r="R24" t="s">
        <v>243</v>
      </c>
      <c r="S24" t="s">
        <v>245</v>
      </c>
    </row>
    <row r="25" spans="1:19">
      <c r="A25" s="5">
        <v>24</v>
      </c>
      <c r="B25" t="s">
        <v>145</v>
      </c>
      <c r="C25">
        <v>72.8</v>
      </c>
      <c r="D25">
        <v>0</v>
      </c>
      <c r="E25">
        <v>0</v>
      </c>
      <c r="F25">
        <v>60.52</v>
      </c>
      <c r="G25">
        <v>2</v>
      </c>
      <c r="H25">
        <v>0</v>
      </c>
      <c r="I25">
        <v>0</v>
      </c>
      <c r="J25">
        <v>784</v>
      </c>
      <c r="K25">
        <v>704</v>
      </c>
      <c r="L25" s="13">
        <v>3176</v>
      </c>
      <c r="M25">
        <v>8.2200000000000006</v>
      </c>
      <c r="N25">
        <v>0</v>
      </c>
      <c r="O25">
        <v>0</v>
      </c>
      <c r="P25">
        <v>0</v>
      </c>
      <c r="Q25">
        <v>0</v>
      </c>
      <c r="R25" t="s">
        <v>243</v>
      </c>
    </row>
    <row r="26" spans="1:19">
      <c r="A26" s="5">
        <v>25</v>
      </c>
      <c r="B26" t="s">
        <v>29</v>
      </c>
      <c r="C26">
        <v>77.680000000000007</v>
      </c>
      <c r="D26">
        <v>0</v>
      </c>
      <c r="E26">
        <v>0</v>
      </c>
      <c r="F26">
        <v>97.59</v>
      </c>
      <c r="G26">
        <v>1</v>
      </c>
      <c r="H26">
        <v>0</v>
      </c>
      <c r="I26">
        <v>0</v>
      </c>
      <c r="J26">
        <v>1135</v>
      </c>
      <c r="K26">
        <v>895</v>
      </c>
      <c r="L26" s="13">
        <v>4060</v>
      </c>
      <c r="M26">
        <v>6.49</v>
      </c>
      <c r="N26">
        <v>0</v>
      </c>
      <c r="O26">
        <v>0</v>
      </c>
      <c r="P26">
        <v>0</v>
      </c>
      <c r="Q26">
        <v>0</v>
      </c>
      <c r="R26" t="s">
        <v>243</v>
      </c>
    </row>
    <row r="27" spans="1:19">
      <c r="A27" s="5">
        <v>26</v>
      </c>
      <c r="B27" t="s">
        <v>30</v>
      </c>
      <c r="C27">
        <v>77.709999999999994</v>
      </c>
      <c r="D27">
        <v>0</v>
      </c>
      <c r="E27">
        <v>0</v>
      </c>
      <c r="F27">
        <v>101.53</v>
      </c>
      <c r="G27">
        <v>1</v>
      </c>
      <c r="H27">
        <v>0</v>
      </c>
      <c r="I27">
        <v>0</v>
      </c>
      <c r="J27">
        <v>1164</v>
      </c>
      <c r="K27">
        <v>944</v>
      </c>
      <c r="L27" s="13">
        <v>4216</v>
      </c>
      <c r="M27">
        <v>6.35</v>
      </c>
      <c r="N27">
        <v>0</v>
      </c>
      <c r="O27">
        <v>0</v>
      </c>
      <c r="P27">
        <v>0</v>
      </c>
      <c r="Q27">
        <v>0</v>
      </c>
      <c r="R27" t="s">
        <v>243</v>
      </c>
    </row>
    <row r="28" spans="1:19">
      <c r="A28" s="5">
        <v>27</v>
      </c>
      <c r="B28" t="s">
        <v>66</v>
      </c>
      <c r="C28">
        <f>78.06</f>
        <v>78.06</v>
      </c>
      <c r="D28">
        <v>0</v>
      </c>
      <c r="E28">
        <v>0</v>
      </c>
      <c r="F28">
        <v>106.85</v>
      </c>
      <c r="G28">
        <v>1</v>
      </c>
      <c r="H28">
        <v>0</v>
      </c>
      <c r="I28">
        <v>0</v>
      </c>
      <c r="J28">
        <v>1205</v>
      </c>
      <c r="K28">
        <v>885</v>
      </c>
      <c r="L28" s="13">
        <v>4180</v>
      </c>
      <c r="M28">
        <v>5.19</v>
      </c>
      <c r="N28">
        <v>0</v>
      </c>
      <c r="O28">
        <v>0</v>
      </c>
      <c r="P28">
        <v>5.45</v>
      </c>
      <c r="Q28">
        <v>0</v>
      </c>
      <c r="R28" t="s">
        <v>243</v>
      </c>
    </row>
    <row r="29" spans="1:19">
      <c r="A29" s="5">
        <v>28</v>
      </c>
      <c r="B29" t="s">
        <v>82</v>
      </c>
      <c r="C29">
        <f>78.06</f>
        <v>78.06</v>
      </c>
      <c r="D29">
        <v>0</v>
      </c>
      <c r="E29">
        <v>0</v>
      </c>
      <c r="F29">
        <v>106.85</v>
      </c>
      <c r="G29">
        <v>1</v>
      </c>
      <c r="H29">
        <v>0</v>
      </c>
      <c r="I29">
        <v>0</v>
      </c>
      <c r="J29">
        <v>1205</v>
      </c>
      <c r="K29">
        <v>885</v>
      </c>
      <c r="L29" s="13">
        <v>4180</v>
      </c>
      <c r="M29">
        <v>6.3</v>
      </c>
      <c r="N29">
        <v>0</v>
      </c>
      <c r="O29">
        <v>0</v>
      </c>
      <c r="P29">
        <v>5.45</v>
      </c>
      <c r="Q29">
        <v>0</v>
      </c>
      <c r="R29" t="s">
        <v>243</v>
      </c>
    </row>
    <row r="30" spans="1:19">
      <c r="A30" s="5">
        <v>29</v>
      </c>
      <c r="B30" t="s">
        <v>65</v>
      </c>
      <c r="C30">
        <v>82.24</v>
      </c>
      <c r="D30">
        <v>0</v>
      </c>
      <c r="E30">
        <v>0</v>
      </c>
      <c r="F30">
        <v>105.345</v>
      </c>
      <c r="G30">
        <v>1</v>
      </c>
      <c r="H30">
        <v>0</v>
      </c>
      <c r="I30">
        <v>0</v>
      </c>
      <c r="J30">
        <v>1745</v>
      </c>
      <c r="K30">
        <v>825</v>
      </c>
      <c r="L30" s="13">
        <v>4347</v>
      </c>
      <c r="M30">
        <v>6.23</v>
      </c>
      <c r="N30">
        <v>0</v>
      </c>
      <c r="O30">
        <v>0</v>
      </c>
      <c r="P30">
        <v>5.71</v>
      </c>
      <c r="Q30">
        <v>0</v>
      </c>
      <c r="R30" t="s">
        <v>241</v>
      </c>
    </row>
    <row r="31" spans="1:19">
      <c r="A31" s="5">
        <v>30</v>
      </c>
      <c r="B31" t="s">
        <v>34</v>
      </c>
      <c r="C31">
        <v>83.02</v>
      </c>
      <c r="D31">
        <v>0</v>
      </c>
      <c r="E31">
        <v>0</v>
      </c>
      <c r="F31">
        <v>98.935000000000002</v>
      </c>
      <c r="G31">
        <v>1</v>
      </c>
      <c r="H31">
        <v>0</v>
      </c>
      <c r="I31">
        <v>0</v>
      </c>
      <c r="J31">
        <v>1425</v>
      </c>
      <c r="K31">
        <v>925</v>
      </c>
      <c r="L31">
        <v>4700</v>
      </c>
      <c r="M31">
        <v>6.51</v>
      </c>
      <c r="N31">
        <v>0</v>
      </c>
      <c r="O31">
        <v>0</v>
      </c>
      <c r="P31">
        <v>5.13</v>
      </c>
      <c r="Q31">
        <v>0</v>
      </c>
      <c r="R31" t="s">
        <v>241</v>
      </c>
    </row>
    <row r="32" spans="1:19">
      <c r="A32" s="5">
        <v>31</v>
      </c>
      <c r="B32" t="s">
        <v>59</v>
      </c>
      <c r="C32">
        <v>84.33</v>
      </c>
      <c r="D32">
        <v>0</v>
      </c>
      <c r="E32">
        <v>0</v>
      </c>
      <c r="F32">
        <v>110.17</v>
      </c>
      <c r="G32">
        <v>1</v>
      </c>
      <c r="H32">
        <v>0</v>
      </c>
      <c r="I32">
        <v>0</v>
      </c>
      <c r="J32">
        <v>1885</v>
      </c>
      <c r="K32">
        <v>870</v>
      </c>
      <c r="L32">
        <v>5510</v>
      </c>
      <c r="M32">
        <v>5.87</v>
      </c>
      <c r="N32">
        <v>0</v>
      </c>
      <c r="O32">
        <v>0</v>
      </c>
      <c r="P32">
        <v>0</v>
      </c>
      <c r="Q32">
        <v>0</v>
      </c>
      <c r="R32" t="s">
        <v>241</v>
      </c>
    </row>
    <row r="33" spans="1:19">
      <c r="A33" s="5">
        <v>32</v>
      </c>
      <c r="B33" s="1" t="s">
        <v>114</v>
      </c>
      <c r="C33">
        <f>85.74</f>
        <v>85.74</v>
      </c>
      <c r="D33">
        <v>0</v>
      </c>
      <c r="E33">
        <v>0</v>
      </c>
      <c r="F33">
        <v>69.61</v>
      </c>
      <c r="G33">
        <v>2</v>
      </c>
      <c r="H33">
        <v>0</v>
      </c>
      <c r="I33">
        <v>0</v>
      </c>
      <c r="J33">
        <v>985</v>
      </c>
      <c r="K33">
        <v>705</v>
      </c>
      <c r="L33" s="13">
        <v>3380</v>
      </c>
      <c r="M33">
        <v>8.85</v>
      </c>
      <c r="N33">
        <v>1.41</v>
      </c>
      <c r="O33">
        <v>0</v>
      </c>
      <c r="P33">
        <v>6.52</v>
      </c>
      <c r="Q33">
        <v>0</v>
      </c>
      <c r="R33" t="s">
        <v>243</v>
      </c>
    </row>
    <row r="34" spans="1:19">
      <c r="A34" s="5">
        <v>33</v>
      </c>
      <c r="B34" t="s">
        <v>41</v>
      </c>
      <c r="C34">
        <v>86.03</v>
      </c>
      <c r="D34">
        <v>0</v>
      </c>
      <c r="E34">
        <v>0</v>
      </c>
      <c r="F34">
        <v>109.33799999999999</v>
      </c>
      <c r="G34">
        <v>1</v>
      </c>
      <c r="H34">
        <v>0</v>
      </c>
      <c r="I34">
        <v>0</v>
      </c>
      <c r="J34">
        <v>1604</v>
      </c>
      <c r="K34">
        <v>904</v>
      </c>
      <c r="L34">
        <v>5016</v>
      </c>
      <c r="M34">
        <v>5.2</v>
      </c>
      <c r="N34">
        <v>0</v>
      </c>
      <c r="O34">
        <v>0</v>
      </c>
      <c r="P34">
        <v>0</v>
      </c>
      <c r="Q34">
        <v>0</v>
      </c>
      <c r="R34" t="s">
        <v>241</v>
      </c>
    </row>
    <row r="35" spans="1:19">
      <c r="A35" s="5">
        <v>34</v>
      </c>
      <c r="B35" s="1" t="s">
        <v>7</v>
      </c>
      <c r="C35">
        <v>88.74</v>
      </c>
      <c r="D35">
        <v>0</v>
      </c>
      <c r="E35">
        <v>0</v>
      </c>
      <c r="F35">
        <v>104.55</v>
      </c>
      <c r="G35">
        <v>1</v>
      </c>
      <c r="H35">
        <v>0</v>
      </c>
      <c r="I35">
        <v>0</v>
      </c>
      <c r="J35">
        <v>1204</v>
      </c>
      <c r="K35">
        <v>924</v>
      </c>
      <c r="L35" s="13">
        <v>4256</v>
      </c>
      <c r="M35">
        <v>6.15</v>
      </c>
      <c r="N35">
        <v>0</v>
      </c>
      <c r="O35">
        <v>0</v>
      </c>
      <c r="P35">
        <v>6.72</v>
      </c>
      <c r="Q35">
        <v>0</v>
      </c>
      <c r="R35" t="s">
        <v>241</v>
      </c>
    </row>
    <row r="36" spans="1:19">
      <c r="A36" s="5">
        <v>35</v>
      </c>
      <c r="B36" t="s">
        <v>62</v>
      </c>
      <c r="C36">
        <v>88.74</v>
      </c>
      <c r="D36">
        <v>0</v>
      </c>
      <c r="E36">
        <v>0</v>
      </c>
      <c r="F36">
        <v>104.626</v>
      </c>
      <c r="G36">
        <v>1</v>
      </c>
      <c r="H36">
        <v>0</v>
      </c>
      <c r="I36">
        <v>0</v>
      </c>
      <c r="J36">
        <v>1584</v>
      </c>
      <c r="K36">
        <v>924</v>
      </c>
      <c r="L36" s="13">
        <v>5546</v>
      </c>
      <c r="M36">
        <v>7.34</v>
      </c>
      <c r="N36">
        <v>0</v>
      </c>
      <c r="O36">
        <v>0</v>
      </c>
      <c r="P36">
        <v>6.72</v>
      </c>
      <c r="Q36">
        <v>0</v>
      </c>
      <c r="R36" t="s">
        <v>241</v>
      </c>
    </row>
    <row r="37" spans="1:19" ht="15.75" customHeight="1">
      <c r="A37" s="5">
        <v>36</v>
      </c>
      <c r="B37" s="1" t="s">
        <v>25</v>
      </c>
      <c r="C37">
        <v>92.3</v>
      </c>
      <c r="D37">
        <v>0</v>
      </c>
      <c r="E37">
        <v>0</v>
      </c>
      <c r="F37">
        <v>47.716000000000008</v>
      </c>
      <c r="G37">
        <v>2</v>
      </c>
      <c r="H37">
        <v>0</v>
      </c>
      <c r="I37">
        <v>0</v>
      </c>
      <c r="J37">
        <v>1110</v>
      </c>
      <c r="K37">
        <v>640</v>
      </c>
      <c r="L37" s="13">
        <v>3480</v>
      </c>
      <c r="M37">
        <v>9.8000000000000007</v>
      </c>
      <c r="N37">
        <v>0</v>
      </c>
      <c r="O37">
        <v>0</v>
      </c>
      <c r="P37">
        <v>0</v>
      </c>
      <c r="Q37">
        <v>0</v>
      </c>
      <c r="R37" t="s">
        <v>241</v>
      </c>
      <c r="S37" s="22" t="s">
        <v>250</v>
      </c>
    </row>
    <row r="38" spans="1:19">
      <c r="A38" s="5">
        <v>37</v>
      </c>
      <c r="B38" t="s">
        <v>84</v>
      </c>
      <c r="C38">
        <f>92.4</f>
        <v>92.4</v>
      </c>
      <c r="D38">
        <v>0</v>
      </c>
      <c r="E38">
        <v>0</v>
      </c>
      <c r="F38">
        <v>134.05000000000001</v>
      </c>
      <c r="G38">
        <v>1</v>
      </c>
      <c r="H38">
        <v>0</v>
      </c>
      <c r="I38">
        <v>0</v>
      </c>
      <c r="J38">
        <v>1464</v>
      </c>
      <c r="K38">
        <v>914</v>
      </c>
      <c r="L38" s="13">
        <v>4756</v>
      </c>
      <c r="M38">
        <v>6.39</v>
      </c>
      <c r="N38">
        <v>0</v>
      </c>
      <c r="O38">
        <v>0</v>
      </c>
      <c r="P38">
        <v>7.24</v>
      </c>
      <c r="Q38">
        <v>0</v>
      </c>
      <c r="R38" t="s">
        <v>243</v>
      </c>
    </row>
    <row r="39" spans="1:19">
      <c r="A39" s="5">
        <v>38</v>
      </c>
      <c r="B39" s="1" t="s">
        <v>153</v>
      </c>
      <c r="C39">
        <f>93.33</f>
        <v>93.33</v>
      </c>
      <c r="D39">
        <v>0</v>
      </c>
      <c r="E39">
        <v>0</v>
      </c>
      <c r="F39">
        <v>75.760000000000005</v>
      </c>
      <c r="G39">
        <v>2</v>
      </c>
      <c r="H39">
        <v>0</v>
      </c>
      <c r="I39">
        <v>0</v>
      </c>
      <c r="J39">
        <v>1044</v>
      </c>
      <c r="K39">
        <v>724</v>
      </c>
      <c r="L39" s="13">
        <v>3536</v>
      </c>
      <c r="M39">
        <v>8.25</v>
      </c>
      <c r="N39">
        <v>0</v>
      </c>
      <c r="O39">
        <v>0</v>
      </c>
      <c r="P39">
        <v>5.2</v>
      </c>
      <c r="Q39">
        <v>0</v>
      </c>
      <c r="R39" t="s">
        <v>243</v>
      </c>
    </row>
    <row r="40" spans="1:19">
      <c r="A40" s="5">
        <v>39</v>
      </c>
      <c r="B40" t="s">
        <v>72</v>
      </c>
      <c r="C40">
        <v>94.67</v>
      </c>
      <c r="D40">
        <v>0</v>
      </c>
      <c r="E40">
        <v>0</v>
      </c>
      <c r="F40">
        <v>59.312000000000005</v>
      </c>
      <c r="G40">
        <v>2</v>
      </c>
      <c r="H40">
        <v>0</v>
      </c>
      <c r="I40">
        <v>0</v>
      </c>
      <c r="J40">
        <v>1000</v>
      </c>
      <c r="K40">
        <v>655</v>
      </c>
      <c r="L40" s="13">
        <v>4497</v>
      </c>
      <c r="M40">
        <v>8.1999999999999993</v>
      </c>
      <c r="N40">
        <v>1.1599999999999999</v>
      </c>
      <c r="O40">
        <v>0</v>
      </c>
      <c r="P40">
        <v>6.53</v>
      </c>
      <c r="Q40">
        <v>0</v>
      </c>
      <c r="R40" t="s">
        <v>241</v>
      </c>
    </row>
    <row r="41" spans="1:19">
      <c r="A41" s="5">
        <v>40</v>
      </c>
      <c r="B41" t="s">
        <v>119</v>
      </c>
      <c r="C41">
        <v>95.77</v>
      </c>
      <c r="D41">
        <v>0</v>
      </c>
      <c r="E41">
        <v>0</v>
      </c>
      <c r="F41">
        <v>73.891999999999996</v>
      </c>
      <c r="G41">
        <v>2</v>
      </c>
      <c r="H41">
        <v>0</v>
      </c>
      <c r="I41">
        <v>0</v>
      </c>
      <c r="J41">
        <v>915</v>
      </c>
      <c r="K41">
        <v>804</v>
      </c>
      <c r="L41" s="13">
        <v>4226</v>
      </c>
      <c r="M41">
        <v>8.59</v>
      </c>
      <c r="N41">
        <v>0</v>
      </c>
      <c r="O41">
        <v>0</v>
      </c>
      <c r="P41">
        <v>0</v>
      </c>
      <c r="Q41">
        <v>0</v>
      </c>
      <c r="R41" t="s">
        <v>241</v>
      </c>
    </row>
    <row r="42" spans="1:19">
      <c r="A42" s="5">
        <v>41</v>
      </c>
      <c r="B42" s="1" t="s">
        <v>4</v>
      </c>
      <c r="C42">
        <v>95.84</v>
      </c>
      <c r="D42">
        <v>0</v>
      </c>
      <c r="E42">
        <v>0</v>
      </c>
      <c r="F42">
        <v>113.35</v>
      </c>
      <c r="G42">
        <v>1</v>
      </c>
      <c r="H42">
        <v>0</v>
      </c>
      <c r="I42">
        <v>0</v>
      </c>
      <c r="J42">
        <v>1195</v>
      </c>
      <c r="K42">
        <v>995</v>
      </c>
      <c r="L42" s="13">
        <v>4380</v>
      </c>
      <c r="M42">
        <v>5.89</v>
      </c>
      <c r="N42">
        <v>0</v>
      </c>
      <c r="O42">
        <v>0</v>
      </c>
      <c r="P42">
        <v>5.81</v>
      </c>
      <c r="Q42">
        <v>0</v>
      </c>
      <c r="R42" t="s">
        <v>241</v>
      </c>
    </row>
    <row r="43" spans="1:19">
      <c r="A43" s="5">
        <v>42</v>
      </c>
      <c r="B43" t="s">
        <v>157</v>
      </c>
      <c r="C43">
        <f>96.02</f>
        <v>96.02</v>
      </c>
      <c r="D43">
        <v>0</v>
      </c>
      <c r="E43">
        <v>0</v>
      </c>
      <c r="F43">
        <v>80.989999999999995</v>
      </c>
      <c r="G43">
        <v>2</v>
      </c>
      <c r="H43">
        <v>0</v>
      </c>
      <c r="I43">
        <v>0</v>
      </c>
      <c r="J43">
        <v>1044</v>
      </c>
      <c r="K43">
        <v>774</v>
      </c>
      <c r="L43" s="13">
        <v>3636</v>
      </c>
      <c r="M43">
        <v>7.75</v>
      </c>
      <c r="N43">
        <v>0</v>
      </c>
      <c r="O43">
        <v>0</v>
      </c>
      <c r="P43">
        <v>4.17</v>
      </c>
      <c r="Q43">
        <v>0</v>
      </c>
      <c r="R43" t="s">
        <v>243</v>
      </c>
    </row>
    <row r="44" spans="1:19">
      <c r="A44" s="5">
        <v>43</v>
      </c>
      <c r="B44" s="1" t="s">
        <v>133</v>
      </c>
      <c r="C44">
        <f>96.02</f>
        <v>96.02</v>
      </c>
      <c r="D44">
        <v>0</v>
      </c>
      <c r="E44">
        <v>0</v>
      </c>
      <c r="F44">
        <v>82.82</v>
      </c>
      <c r="G44">
        <v>2</v>
      </c>
      <c r="H44">
        <v>0</v>
      </c>
      <c r="I44">
        <v>0</v>
      </c>
      <c r="J44">
        <v>1054</v>
      </c>
      <c r="K44">
        <v>784</v>
      </c>
      <c r="L44" s="13">
        <v>3676</v>
      </c>
      <c r="M44">
        <v>8.15</v>
      </c>
      <c r="N44">
        <v>0</v>
      </c>
      <c r="O44">
        <v>0</v>
      </c>
      <c r="P44">
        <v>4.17</v>
      </c>
      <c r="Q44">
        <v>0</v>
      </c>
      <c r="R44" t="s">
        <v>243</v>
      </c>
    </row>
    <row r="45" spans="1:19">
      <c r="A45" s="5">
        <v>44</v>
      </c>
      <c r="B45" t="s">
        <v>81</v>
      </c>
      <c r="C45">
        <v>96.13</v>
      </c>
      <c r="D45">
        <v>0</v>
      </c>
      <c r="E45">
        <v>0</v>
      </c>
      <c r="F45">
        <v>114.61</v>
      </c>
      <c r="G45">
        <v>1</v>
      </c>
      <c r="H45">
        <v>0</v>
      </c>
      <c r="I45">
        <v>0</v>
      </c>
      <c r="J45">
        <v>1305</v>
      </c>
      <c r="K45">
        <v>935</v>
      </c>
      <c r="L45" s="13">
        <v>4480</v>
      </c>
      <c r="M45">
        <v>6.16</v>
      </c>
      <c r="N45">
        <v>0</v>
      </c>
      <c r="O45">
        <v>0</v>
      </c>
      <c r="P45">
        <v>5.33</v>
      </c>
      <c r="Q45">
        <v>0</v>
      </c>
      <c r="R45" t="s">
        <v>241</v>
      </c>
    </row>
    <row r="46" spans="1:19">
      <c r="A46" s="5">
        <v>45</v>
      </c>
      <c r="B46" t="s">
        <v>111</v>
      </c>
      <c r="C46">
        <v>96.44</v>
      </c>
      <c r="D46">
        <v>0</v>
      </c>
      <c r="E46">
        <v>0</v>
      </c>
      <c r="F46">
        <v>82.82</v>
      </c>
      <c r="G46">
        <v>2</v>
      </c>
      <c r="H46">
        <v>0</v>
      </c>
      <c r="I46">
        <v>0</v>
      </c>
      <c r="J46">
        <v>1054</v>
      </c>
      <c r="K46">
        <v>784</v>
      </c>
      <c r="L46" s="13">
        <v>3676</v>
      </c>
      <c r="M46">
        <v>7.75</v>
      </c>
      <c r="N46">
        <v>0</v>
      </c>
      <c r="O46">
        <v>0</v>
      </c>
      <c r="P46">
        <v>0</v>
      </c>
      <c r="Q46">
        <v>0</v>
      </c>
      <c r="R46" t="s">
        <v>243</v>
      </c>
    </row>
    <row r="47" spans="1:19">
      <c r="A47" s="5">
        <v>46</v>
      </c>
      <c r="B47" t="s">
        <v>118</v>
      </c>
      <c r="C47">
        <v>96.89</v>
      </c>
      <c r="D47">
        <v>0</v>
      </c>
      <c r="E47">
        <v>0</v>
      </c>
      <c r="F47">
        <v>82.85</v>
      </c>
      <c r="G47">
        <v>2</v>
      </c>
      <c r="H47">
        <v>0</v>
      </c>
      <c r="I47">
        <v>0</v>
      </c>
      <c r="J47">
        <v>1095</v>
      </c>
      <c r="K47">
        <v>785</v>
      </c>
      <c r="L47" s="13">
        <v>3760</v>
      </c>
      <c r="M47">
        <v>7.85</v>
      </c>
      <c r="N47">
        <v>0</v>
      </c>
      <c r="O47">
        <v>0</v>
      </c>
      <c r="P47">
        <v>0</v>
      </c>
      <c r="Q47">
        <v>0</v>
      </c>
      <c r="R47" t="s">
        <v>243</v>
      </c>
    </row>
    <row r="48" spans="1:19">
      <c r="A48" s="5">
        <v>47</v>
      </c>
      <c r="B48" t="s">
        <v>150</v>
      </c>
      <c r="C48">
        <v>99.96</v>
      </c>
      <c r="D48">
        <v>0</v>
      </c>
      <c r="E48">
        <v>0</v>
      </c>
      <c r="F48">
        <v>81.167999999999992</v>
      </c>
      <c r="G48">
        <v>2</v>
      </c>
      <c r="H48">
        <v>0</v>
      </c>
      <c r="I48">
        <v>0</v>
      </c>
      <c r="J48">
        <v>1054</v>
      </c>
      <c r="K48">
        <v>778</v>
      </c>
      <c r="L48" s="13">
        <v>4396</v>
      </c>
      <c r="M48">
        <v>8.15</v>
      </c>
      <c r="N48">
        <v>0</v>
      </c>
      <c r="O48">
        <v>0</v>
      </c>
      <c r="P48">
        <v>0</v>
      </c>
      <c r="Q48">
        <v>0</v>
      </c>
      <c r="R48" t="s">
        <v>241</v>
      </c>
    </row>
    <row r="49" spans="1:19">
      <c r="A49" s="5">
        <v>48</v>
      </c>
      <c r="B49" t="s">
        <v>89</v>
      </c>
      <c r="C49">
        <v>100.47</v>
      </c>
      <c r="D49">
        <v>0</v>
      </c>
      <c r="E49">
        <v>0</v>
      </c>
      <c r="F49">
        <v>118.30999999999999</v>
      </c>
      <c r="G49">
        <v>2</v>
      </c>
      <c r="H49">
        <v>0</v>
      </c>
      <c r="I49">
        <v>0</v>
      </c>
      <c r="J49">
        <v>1655</v>
      </c>
      <c r="K49">
        <v>770</v>
      </c>
      <c r="L49" s="13">
        <v>4830</v>
      </c>
      <c r="M49">
        <v>5.77</v>
      </c>
      <c r="N49">
        <v>0</v>
      </c>
      <c r="O49">
        <v>0</v>
      </c>
      <c r="P49">
        <v>4.37</v>
      </c>
      <c r="Q49">
        <v>0</v>
      </c>
      <c r="R49" t="s">
        <v>241</v>
      </c>
      <c r="S49" t="s">
        <v>246</v>
      </c>
    </row>
    <row r="50" spans="1:19">
      <c r="A50" s="5">
        <v>49</v>
      </c>
      <c r="B50" t="s">
        <v>74</v>
      </c>
      <c r="C50">
        <v>100.52</v>
      </c>
      <c r="D50">
        <v>0</v>
      </c>
      <c r="E50">
        <v>0</v>
      </c>
      <c r="F50">
        <v>76.069999999999993</v>
      </c>
      <c r="G50">
        <v>2</v>
      </c>
      <c r="H50">
        <v>0</v>
      </c>
      <c r="I50">
        <v>0</v>
      </c>
      <c r="J50">
        <v>944</v>
      </c>
      <c r="K50">
        <v>804</v>
      </c>
      <c r="L50" s="13">
        <v>3496</v>
      </c>
      <c r="M50">
        <v>8.59</v>
      </c>
      <c r="N50">
        <v>0.81</v>
      </c>
      <c r="O50">
        <v>0</v>
      </c>
      <c r="P50">
        <v>0</v>
      </c>
      <c r="Q50">
        <v>0</v>
      </c>
      <c r="R50" t="s">
        <v>243</v>
      </c>
    </row>
    <row r="51" spans="1:19">
      <c r="A51" s="5">
        <v>50</v>
      </c>
      <c r="B51" s="1" t="s">
        <v>16</v>
      </c>
      <c r="C51">
        <v>100.7</v>
      </c>
      <c r="D51">
        <v>0</v>
      </c>
      <c r="E51">
        <v>0</v>
      </c>
      <c r="F51">
        <v>131.65</v>
      </c>
      <c r="G51">
        <v>1</v>
      </c>
      <c r="H51">
        <v>0</v>
      </c>
      <c r="I51">
        <v>0</v>
      </c>
      <c r="J51">
        <v>1364</v>
      </c>
      <c r="K51">
        <v>1044</v>
      </c>
      <c r="L51" s="13">
        <v>4816</v>
      </c>
      <c r="M51">
        <v>6.82</v>
      </c>
      <c r="N51">
        <v>0</v>
      </c>
      <c r="O51">
        <v>0</v>
      </c>
      <c r="P51">
        <v>0</v>
      </c>
      <c r="Q51">
        <v>0</v>
      </c>
      <c r="R51" t="s">
        <v>243</v>
      </c>
    </row>
    <row r="52" spans="1:19">
      <c r="A52" s="5">
        <v>51</v>
      </c>
      <c r="B52" t="s">
        <v>63</v>
      </c>
      <c r="C52">
        <v>100.7</v>
      </c>
      <c r="D52">
        <v>0</v>
      </c>
      <c r="E52">
        <v>0</v>
      </c>
      <c r="F52">
        <v>132.38999999999999</v>
      </c>
      <c r="G52">
        <v>1</v>
      </c>
      <c r="H52">
        <v>0</v>
      </c>
      <c r="I52">
        <v>0</v>
      </c>
      <c r="J52">
        <v>1364</v>
      </c>
      <c r="K52">
        <v>1054</v>
      </c>
      <c r="L52">
        <v>4836</v>
      </c>
      <c r="M52">
        <v>6.32</v>
      </c>
      <c r="N52">
        <v>0</v>
      </c>
      <c r="O52">
        <v>0</v>
      </c>
      <c r="P52">
        <v>0</v>
      </c>
      <c r="Q52">
        <v>0</v>
      </c>
      <c r="R52" t="s">
        <v>243</v>
      </c>
    </row>
    <row r="53" spans="1:19">
      <c r="A53" s="5">
        <v>52</v>
      </c>
      <c r="B53" t="s">
        <v>50</v>
      </c>
      <c r="C53">
        <v>101.28</v>
      </c>
      <c r="D53">
        <v>0</v>
      </c>
      <c r="E53">
        <v>0</v>
      </c>
      <c r="F53">
        <v>125.1</v>
      </c>
      <c r="G53">
        <v>1</v>
      </c>
      <c r="H53">
        <v>0</v>
      </c>
      <c r="I53">
        <v>0</v>
      </c>
      <c r="J53">
        <v>1255</v>
      </c>
      <c r="K53">
        <v>995</v>
      </c>
      <c r="L53">
        <v>4500</v>
      </c>
      <c r="M53">
        <v>5.39</v>
      </c>
      <c r="N53">
        <v>0</v>
      </c>
      <c r="O53">
        <v>0</v>
      </c>
      <c r="P53">
        <v>0</v>
      </c>
      <c r="Q53">
        <v>0</v>
      </c>
      <c r="R53" t="s">
        <v>243</v>
      </c>
    </row>
    <row r="54" spans="1:19">
      <c r="A54" s="5">
        <v>53</v>
      </c>
      <c r="B54" t="s">
        <v>103</v>
      </c>
      <c r="C54">
        <v>102.02</v>
      </c>
      <c r="D54">
        <v>0</v>
      </c>
      <c r="E54">
        <v>0</v>
      </c>
      <c r="F54">
        <v>75.899999999999991</v>
      </c>
      <c r="G54">
        <v>2</v>
      </c>
      <c r="H54">
        <v>0</v>
      </c>
      <c r="I54">
        <v>0</v>
      </c>
      <c r="J54">
        <v>1077</v>
      </c>
      <c r="K54">
        <v>775</v>
      </c>
      <c r="L54" s="13">
        <v>4420</v>
      </c>
      <c r="M54">
        <v>7.8</v>
      </c>
      <c r="N54">
        <v>0.67</v>
      </c>
      <c r="O54">
        <v>0</v>
      </c>
      <c r="P54">
        <v>6.42</v>
      </c>
      <c r="Q54">
        <v>0</v>
      </c>
      <c r="R54" t="s">
        <v>241</v>
      </c>
      <c r="S54" t="s">
        <v>251</v>
      </c>
    </row>
    <row r="55" spans="1:19">
      <c r="A55" s="5">
        <v>54</v>
      </c>
      <c r="B55" s="1" t="s">
        <v>14</v>
      </c>
      <c r="C55">
        <f>102.02</f>
        <v>102.02</v>
      </c>
      <c r="D55">
        <v>0</v>
      </c>
      <c r="E55">
        <v>0</v>
      </c>
      <c r="F55">
        <v>83.3</v>
      </c>
      <c r="G55">
        <v>2</v>
      </c>
      <c r="H55">
        <v>0</v>
      </c>
      <c r="I55">
        <v>0</v>
      </c>
      <c r="J55">
        <v>1075</v>
      </c>
      <c r="K55">
        <v>775</v>
      </c>
      <c r="L55" s="13">
        <v>3700</v>
      </c>
      <c r="M55">
        <v>7.8</v>
      </c>
      <c r="N55">
        <v>0.67</v>
      </c>
      <c r="O55">
        <v>0</v>
      </c>
      <c r="P55">
        <v>6.42</v>
      </c>
      <c r="Q55">
        <v>0</v>
      </c>
      <c r="R55" t="s">
        <v>243</v>
      </c>
    </row>
    <row r="56" spans="1:19">
      <c r="A56" s="5">
        <v>55</v>
      </c>
      <c r="B56" t="s">
        <v>87</v>
      </c>
      <c r="C56">
        <v>103.83</v>
      </c>
      <c r="D56">
        <v>0</v>
      </c>
      <c r="E56">
        <v>0</v>
      </c>
      <c r="F56">
        <v>64.906000000000006</v>
      </c>
      <c r="G56">
        <v>2</v>
      </c>
      <c r="H56">
        <v>0</v>
      </c>
      <c r="I56">
        <v>0</v>
      </c>
      <c r="J56">
        <v>1034</v>
      </c>
      <c r="K56">
        <v>664</v>
      </c>
      <c r="L56" s="13">
        <v>4616</v>
      </c>
      <c r="M56">
        <v>8.35</v>
      </c>
      <c r="N56">
        <v>0</v>
      </c>
      <c r="O56">
        <v>0</v>
      </c>
      <c r="P56">
        <v>2.8</v>
      </c>
      <c r="Q56">
        <v>0</v>
      </c>
      <c r="R56" t="s">
        <v>241</v>
      </c>
    </row>
    <row r="57" spans="1:19">
      <c r="A57" s="5">
        <v>56</v>
      </c>
      <c r="B57" s="1" t="s">
        <v>11</v>
      </c>
      <c r="C57">
        <v>104.4</v>
      </c>
      <c r="D57">
        <v>0</v>
      </c>
      <c r="E57">
        <v>0</v>
      </c>
      <c r="F57">
        <v>135.6</v>
      </c>
      <c r="G57">
        <v>1</v>
      </c>
      <c r="H57">
        <v>0</v>
      </c>
      <c r="I57">
        <v>0</v>
      </c>
      <c r="J57">
        <v>14.9</v>
      </c>
      <c r="K57">
        <v>9.3000000000000007</v>
      </c>
      <c r="L57" s="13">
        <v>4816</v>
      </c>
      <c r="M57">
        <v>7.56</v>
      </c>
      <c r="N57">
        <v>0</v>
      </c>
      <c r="O57">
        <v>0</v>
      </c>
      <c r="P57">
        <v>0</v>
      </c>
      <c r="Q57">
        <v>0</v>
      </c>
      <c r="R57" t="s">
        <v>243</v>
      </c>
    </row>
    <row r="58" spans="1:19">
      <c r="A58" s="5">
        <v>57</v>
      </c>
      <c r="B58" t="s">
        <v>129</v>
      </c>
      <c r="C58">
        <v>105.15</v>
      </c>
      <c r="D58">
        <v>0</v>
      </c>
      <c r="E58">
        <v>0</v>
      </c>
      <c r="F58">
        <v>69.715000000000003</v>
      </c>
      <c r="G58">
        <v>2</v>
      </c>
      <c r="H58">
        <v>0</v>
      </c>
      <c r="I58">
        <v>0</v>
      </c>
      <c r="J58">
        <v>1325</v>
      </c>
      <c r="K58">
        <v>784</v>
      </c>
      <c r="L58" s="13">
        <v>4400</v>
      </c>
      <c r="M58">
        <v>7.45</v>
      </c>
      <c r="N58">
        <v>0</v>
      </c>
      <c r="O58">
        <v>0</v>
      </c>
      <c r="P58">
        <v>5.92</v>
      </c>
      <c r="Q58">
        <v>0</v>
      </c>
      <c r="R58" t="s">
        <v>241</v>
      </c>
    </row>
    <row r="59" spans="1:19">
      <c r="A59" s="5">
        <v>58</v>
      </c>
      <c r="B59" t="s">
        <v>139</v>
      </c>
      <c r="C59">
        <v>108.85</v>
      </c>
      <c r="D59">
        <v>0</v>
      </c>
      <c r="E59">
        <v>0</v>
      </c>
      <c r="F59">
        <v>82.46</v>
      </c>
      <c r="G59">
        <v>2</v>
      </c>
      <c r="H59">
        <v>0</v>
      </c>
      <c r="I59">
        <v>0</v>
      </c>
      <c r="J59">
        <v>1124</v>
      </c>
      <c r="K59">
        <v>804</v>
      </c>
      <c r="L59" s="13">
        <v>3856</v>
      </c>
      <c r="M59">
        <v>8.65</v>
      </c>
      <c r="N59">
        <v>0</v>
      </c>
      <c r="O59">
        <v>0</v>
      </c>
      <c r="P59">
        <v>0</v>
      </c>
      <c r="Q59">
        <v>0</v>
      </c>
      <c r="R59" t="s">
        <v>243</v>
      </c>
    </row>
    <row r="60" spans="1:19">
      <c r="A60" s="5">
        <v>59</v>
      </c>
      <c r="B60" t="s">
        <v>132</v>
      </c>
      <c r="C60" s="13">
        <v>110.69</v>
      </c>
      <c r="D60">
        <v>0</v>
      </c>
      <c r="E60">
        <v>0</v>
      </c>
      <c r="F60">
        <v>101.92</v>
      </c>
      <c r="G60">
        <v>2</v>
      </c>
      <c r="H60">
        <v>0</v>
      </c>
      <c r="I60">
        <v>0</v>
      </c>
      <c r="J60">
        <v>1065</v>
      </c>
      <c r="K60">
        <v>915</v>
      </c>
      <c r="L60" s="13">
        <v>4820</v>
      </c>
      <c r="M60">
        <v>6.51</v>
      </c>
      <c r="N60">
        <v>0</v>
      </c>
      <c r="O60">
        <v>0</v>
      </c>
      <c r="P60">
        <v>0</v>
      </c>
      <c r="Q60">
        <v>0</v>
      </c>
      <c r="R60" t="s">
        <v>241</v>
      </c>
    </row>
    <row r="61" spans="1:19">
      <c r="A61" s="5">
        <v>60</v>
      </c>
      <c r="B61" s="1" t="s">
        <v>8</v>
      </c>
      <c r="C61">
        <v>110.7</v>
      </c>
      <c r="D61">
        <v>0</v>
      </c>
      <c r="E61">
        <v>0</v>
      </c>
      <c r="F61">
        <v>98.925000000000011</v>
      </c>
      <c r="G61">
        <v>2</v>
      </c>
      <c r="H61">
        <v>0</v>
      </c>
      <c r="I61">
        <v>0</v>
      </c>
      <c r="J61">
        <v>1075</v>
      </c>
      <c r="K61">
        <v>925</v>
      </c>
      <c r="L61" s="13">
        <v>4000</v>
      </c>
      <c r="M61">
        <v>6.51</v>
      </c>
      <c r="N61">
        <v>0</v>
      </c>
      <c r="O61">
        <v>0</v>
      </c>
      <c r="P61">
        <v>5.21</v>
      </c>
      <c r="Q61">
        <v>0</v>
      </c>
      <c r="R61" t="s">
        <v>241</v>
      </c>
    </row>
    <row r="62" spans="1:19">
      <c r="A62" s="5">
        <v>61</v>
      </c>
      <c r="B62" t="s">
        <v>149</v>
      </c>
      <c r="C62" s="13">
        <v>112.3</v>
      </c>
      <c r="D62">
        <v>0</v>
      </c>
      <c r="E62">
        <v>0</v>
      </c>
      <c r="F62">
        <v>78.171999999999997</v>
      </c>
      <c r="G62">
        <v>2</v>
      </c>
      <c r="H62">
        <v>0</v>
      </c>
      <c r="I62">
        <v>0</v>
      </c>
      <c r="J62">
        <v>968</v>
      </c>
      <c r="K62">
        <v>848</v>
      </c>
      <c r="L62" s="13">
        <v>4708</v>
      </c>
      <c r="M62">
        <v>8.5399999999999991</v>
      </c>
      <c r="N62">
        <v>0.66</v>
      </c>
      <c r="O62">
        <v>0</v>
      </c>
      <c r="P62">
        <v>0</v>
      </c>
      <c r="Q62">
        <v>0</v>
      </c>
      <c r="R62" t="s">
        <v>241</v>
      </c>
      <c r="S62" t="s">
        <v>245</v>
      </c>
    </row>
    <row r="63" spans="1:19">
      <c r="A63" s="5">
        <v>62</v>
      </c>
      <c r="B63" t="s">
        <v>131</v>
      </c>
      <c r="C63">
        <v>113.26</v>
      </c>
      <c r="D63">
        <v>0</v>
      </c>
      <c r="E63">
        <v>0</v>
      </c>
      <c r="F63">
        <v>83.6</v>
      </c>
      <c r="G63">
        <v>2</v>
      </c>
      <c r="H63">
        <v>0</v>
      </c>
      <c r="I63">
        <v>0</v>
      </c>
      <c r="J63">
        <v>1064</v>
      </c>
      <c r="K63">
        <v>784</v>
      </c>
      <c r="L63" s="13">
        <v>3696</v>
      </c>
      <c r="M63">
        <v>8.48</v>
      </c>
      <c r="N63">
        <v>0</v>
      </c>
      <c r="O63">
        <v>0</v>
      </c>
      <c r="P63">
        <v>0</v>
      </c>
      <c r="Q63">
        <v>0</v>
      </c>
      <c r="R63" t="s">
        <v>243</v>
      </c>
    </row>
    <row r="64" spans="1:19">
      <c r="A64" s="5">
        <v>63</v>
      </c>
      <c r="B64" t="s">
        <v>147</v>
      </c>
      <c r="C64">
        <v>113.38</v>
      </c>
      <c r="D64">
        <v>0</v>
      </c>
      <c r="E64">
        <v>0</v>
      </c>
      <c r="F64">
        <v>81.900000000000006</v>
      </c>
      <c r="G64">
        <v>2</v>
      </c>
      <c r="H64">
        <v>0</v>
      </c>
      <c r="I64">
        <v>0</v>
      </c>
      <c r="J64">
        <v>1135</v>
      </c>
      <c r="K64">
        <v>775</v>
      </c>
      <c r="L64" s="13">
        <v>4570</v>
      </c>
      <c r="M64">
        <v>7.77</v>
      </c>
      <c r="N64">
        <v>0.68</v>
      </c>
      <c r="O64">
        <v>0</v>
      </c>
      <c r="P64">
        <v>5.1100000000000003</v>
      </c>
      <c r="Q64">
        <v>0</v>
      </c>
      <c r="R64" t="s">
        <v>241</v>
      </c>
    </row>
    <row r="65" spans="1:19">
      <c r="A65" s="5">
        <v>64</v>
      </c>
      <c r="B65" s="1" t="s">
        <v>17</v>
      </c>
      <c r="C65">
        <v>132.49</v>
      </c>
      <c r="D65">
        <v>0</v>
      </c>
      <c r="E65">
        <v>0</v>
      </c>
      <c r="F65">
        <v>76.26400000000001</v>
      </c>
      <c r="G65">
        <v>1</v>
      </c>
      <c r="H65">
        <v>0</v>
      </c>
      <c r="I65">
        <v>0</v>
      </c>
      <c r="J65">
        <v>1620</v>
      </c>
      <c r="K65">
        <v>850</v>
      </c>
      <c r="L65" s="13">
        <v>4940</v>
      </c>
      <c r="M65">
        <v>9.08</v>
      </c>
      <c r="N65">
        <v>0</v>
      </c>
      <c r="O65">
        <v>0</v>
      </c>
      <c r="P65">
        <v>5.75</v>
      </c>
      <c r="Q65">
        <v>4.07</v>
      </c>
      <c r="R65" t="s">
        <v>241</v>
      </c>
      <c r="S65" t="s">
        <v>247</v>
      </c>
    </row>
    <row r="66" spans="1:19">
      <c r="A66" s="5">
        <v>65</v>
      </c>
      <c r="B66" s="1" t="s">
        <v>1</v>
      </c>
      <c r="C66">
        <v>114.24</v>
      </c>
      <c r="D66">
        <v>0</v>
      </c>
      <c r="E66">
        <v>0</v>
      </c>
      <c r="F66">
        <v>93.681899999999985</v>
      </c>
      <c r="G66">
        <v>2</v>
      </c>
      <c r="H66">
        <v>0</v>
      </c>
      <c r="I66">
        <v>0</v>
      </c>
      <c r="J66">
        <v>1073</v>
      </c>
      <c r="K66">
        <v>924</v>
      </c>
      <c r="L66">
        <v>4716</v>
      </c>
      <c r="M66">
        <v>7.19</v>
      </c>
      <c r="N66">
        <v>0.87</v>
      </c>
      <c r="O66">
        <v>38.17</v>
      </c>
      <c r="P66">
        <v>6.09</v>
      </c>
      <c r="Q66">
        <v>0</v>
      </c>
      <c r="R66" t="s">
        <v>241</v>
      </c>
    </row>
    <row r="67" spans="1:19">
      <c r="A67" s="5">
        <v>66</v>
      </c>
      <c r="B67" t="s">
        <v>42</v>
      </c>
      <c r="C67">
        <v>118.53</v>
      </c>
      <c r="D67">
        <v>0</v>
      </c>
      <c r="E67">
        <v>0</v>
      </c>
      <c r="F67">
        <v>101.37</v>
      </c>
      <c r="G67">
        <v>2</v>
      </c>
      <c r="H67">
        <v>0</v>
      </c>
      <c r="I67">
        <v>0</v>
      </c>
      <c r="J67">
        <v>1089</v>
      </c>
      <c r="K67">
        <v>929</v>
      </c>
      <c r="L67" s="13">
        <v>4036</v>
      </c>
      <c r="M67">
        <v>7.15</v>
      </c>
      <c r="N67">
        <v>0</v>
      </c>
      <c r="O67">
        <v>0</v>
      </c>
      <c r="P67">
        <v>0</v>
      </c>
      <c r="Q67">
        <v>0</v>
      </c>
      <c r="R67" t="s">
        <v>243</v>
      </c>
    </row>
    <row r="68" spans="1:19">
      <c r="A68" s="5">
        <v>67</v>
      </c>
      <c r="B68" t="s">
        <v>141</v>
      </c>
      <c r="C68" s="13">
        <v>118.89</v>
      </c>
      <c r="D68">
        <v>0</v>
      </c>
      <c r="E68">
        <v>0</v>
      </c>
      <c r="F68">
        <v>101.37</v>
      </c>
      <c r="G68">
        <v>2</v>
      </c>
      <c r="H68">
        <v>0</v>
      </c>
      <c r="I68">
        <v>0</v>
      </c>
      <c r="J68">
        <v>1089</v>
      </c>
      <c r="K68">
        <v>929</v>
      </c>
      <c r="L68" s="13">
        <v>4696</v>
      </c>
      <c r="M68">
        <v>7.15</v>
      </c>
      <c r="N68">
        <v>0.17</v>
      </c>
      <c r="O68">
        <v>0</v>
      </c>
      <c r="P68">
        <v>0</v>
      </c>
      <c r="Q68">
        <v>0</v>
      </c>
      <c r="R68" t="s">
        <v>241</v>
      </c>
    </row>
    <row r="69" spans="1:19">
      <c r="A69" s="5">
        <v>68</v>
      </c>
      <c r="B69" t="s">
        <v>36</v>
      </c>
      <c r="C69">
        <v>119.34</v>
      </c>
      <c r="D69">
        <v>0</v>
      </c>
      <c r="E69">
        <v>0</v>
      </c>
      <c r="F69">
        <v>103.14760000000001</v>
      </c>
      <c r="G69">
        <v>2</v>
      </c>
      <c r="H69">
        <v>0</v>
      </c>
      <c r="I69">
        <v>0</v>
      </c>
      <c r="J69">
        <v>1604</v>
      </c>
      <c r="K69">
        <v>924</v>
      </c>
      <c r="L69" s="13">
        <v>5056</v>
      </c>
      <c r="M69">
        <v>9.24</v>
      </c>
      <c r="N69">
        <v>0</v>
      </c>
      <c r="O69">
        <v>0</v>
      </c>
      <c r="P69">
        <v>8.26</v>
      </c>
      <c r="Q69">
        <v>0</v>
      </c>
      <c r="R69" t="s">
        <v>241</v>
      </c>
    </row>
    <row r="70" spans="1:19">
      <c r="A70" s="5">
        <v>69</v>
      </c>
      <c r="B70" s="1" t="s">
        <v>5</v>
      </c>
      <c r="C70">
        <v>119.98</v>
      </c>
      <c r="D70">
        <v>0</v>
      </c>
      <c r="E70">
        <v>0</v>
      </c>
      <c r="F70">
        <v>150.16999999999999</v>
      </c>
      <c r="G70">
        <v>1</v>
      </c>
      <c r="H70">
        <v>0</v>
      </c>
      <c r="I70">
        <v>0</v>
      </c>
      <c r="J70">
        <v>1560</v>
      </c>
      <c r="K70">
        <v>1070</v>
      </c>
      <c r="L70" s="13">
        <v>5260</v>
      </c>
      <c r="M70">
        <v>6.64</v>
      </c>
      <c r="N70">
        <v>0</v>
      </c>
      <c r="O70">
        <v>0</v>
      </c>
      <c r="P70">
        <v>0</v>
      </c>
      <c r="Q70">
        <v>0</v>
      </c>
      <c r="R70" t="s">
        <v>243</v>
      </c>
    </row>
    <row r="71" spans="1:19">
      <c r="A71" s="5">
        <v>70</v>
      </c>
      <c r="B71" s="1" t="s">
        <v>0</v>
      </c>
      <c r="C71">
        <v>120.43</v>
      </c>
      <c r="D71">
        <v>0</v>
      </c>
      <c r="E71">
        <v>0</v>
      </c>
      <c r="F71">
        <v>149.47999999999999</v>
      </c>
      <c r="G71">
        <v>1</v>
      </c>
      <c r="H71">
        <v>0</v>
      </c>
      <c r="I71">
        <v>0</v>
      </c>
      <c r="J71">
        <v>1515</v>
      </c>
      <c r="K71">
        <v>985</v>
      </c>
      <c r="L71">
        <f>2*J71+2*K71</f>
        <v>5000</v>
      </c>
      <c r="M71">
        <v>6.73</v>
      </c>
      <c r="N71">
        <v>0</v>
      </c>
      <c r="O71">
        <v>0</v>
      </c>
      <c r="P71">
        <v>0</v>
      </c>
      <c r="Q71">
        <v>0</v>
      </c>
      <c r="R71" t="s">
        <v>243</v>
      </c>
    </row>
    <row r="72" spans="1:19">
      <c r="A72" s="5">
        <v>71</v>
      </c>
      <c r="B72" t="s">
        <v>46</v>
      </c>
      <c r="C72">
        <v>120.43</v>
      </c>
      <c r="D72">
        <v>0</v>
      </c>
      <c r="E72">
        <v>0</v>
      </c>
      <c r="F72">
        <v>149.47999999999999</v>
      </c>
      <c r="G72">
        <v>1</v>
      </c>
      <c r="H72">
        <v>0</v>
      </c>
      <c r="I72">
        <v>0</v>
      </c>
      <c r="J72">
        <v>1515</v>
      </c>
      <c r="K72">
        <v>985</v>
      </c>
      <c r="L72" s="13">
        <v>5000</v>
      </c>
      <c r="M72">
        <v>5.34</v>
      </c>
      <c r="N72">
        <v>0</v>
      </c>
      <c r="O72">
        <v>0</v>
      </c>
      <c r="P72">
        <v>0</v>
      </c>
      <c r="Q72">
        <v>0</v>
      </c>
      <c r="R72" t="s">
        <v>243</v>
      </c>
    </row>
    <row r="73" spans="1:19">
      <c r="A73" s="5">
        <v>72</v>
      </c>
      <c r="B73" t="s">
        <v>158</v>
      </c>
      <c r="C73">
        <v>120.53</v>
      </c>
      <c r="D73">
        <v>0</v>
      </c>
      <c r="E73">
        <v>0</v>
      </c>
      <c r="F73">
        <v>85.41</v>
      </c>
      <c r="G73">
        <v>2</v>
      </c>
      <c r="H73">
        <v>0</v>
      </c>
      <c r="I73">
        <v>0</v>
      </c>
      <c r="J73">
        <v>1068</v>
      </c>
      <c r="K73">
        <v>798</v>
      </c>
      <c r="L73" s="13">
        <v>3732</v>
      </c>
      <c r="M73">
        <v>8.66</v>
      </c>
      <c r="N73">
        <v>0.91</v>
      </c>
      <c r="O73">
        <v>0</v>
      </c>
      <c r="P73">
        <v>0</v>
      </c>
      <c r="Q73">
        <v>0</v>
      </c>
      <c r="R73" t="s">
        <v>243</v>
      </c>
    </row>
    <row r="74" spans="1:19">
      <c r="A74" s="5">
        <v>73</v>
      </c>
      <c r="B74" t="s">
        <v>60</v>
      </c>
      <c r="C74">
        <v>120.55</v>
      </c>
      <c r="D74">
        <v>0</v>
      </c>
      <c r="E74">
        <v>0</v>
      </c>
      <c r="F74">
        <v>141.37</v>
      </c>
      <c r="G74">
        <v>1</v>
      </c>
      <c r="H74">
        <v>0</v>
      </c>
      <c r="I74">
        <v>0</v>
      </c>
      <c r="J74">
        <v>1905</v>
      </c>
      <c r="K74">
        <v>985</v>
      </c>
      <c r="L74">
        <v>5780</v>
      </c>
      <c r="M74">
        <v>5.34</v>
      </c>
      <c r="N74">
        <v>0</v>
      </c>
      <c r="O74">
        <v>0</v>
      </c>
      <c r="P74">
        <v>7.04</v>
      </c>
      <c r="Q74">
        <v>0</v>
      </c>
      <c r="R74" t="s">
        <v>241</v>
      </c>
    </row>
    <row r="75" spans="1:19">
      <c r="A75" s="5">
        <v>74</v>
      </c>
      <c r="B75" s="1" t="s">
        <v>24</v>
      </c>
      <c r="C75">
        <v>120.55</v>
      </c>
      <c r="D75">
        <v>0</v>
      </c>
      <c r="E75">
        <v>0</v>
      </c>
      <c r="F75">
        <v>87.717500000000015</v>
      </c>
      <c r="G75">
        <v>1</v>
      </c>
      <c r="H75">
        <v>0</v>
      </c>
      <c r="I75">
        <v>0</v>
      </c>
      <c r="J75">
        <v>2050</v>
      </c>
      <c r="K75">
        <v>985</v>
      </c>
      <c r="L75" s="13">
        <v>6070</v>
      </c>
      <c r="M75">
        <v>5.34</v>
      </c>
      <c r="N75">
        <v>0</v>
      </c>
      <c r="O75">
        <v>0</v>
      </c>
      <c r="P75">
        <v>10</v>
      </c>
      <c r="Q75">
        <v>0</v>
      </c>
      <c r="R75" t="s">
        <v>241</v>
      </c>
    </row>
    <row r="76" spans="1:19">
      <c r="A76" s="5">
        <v>75</v>
      </c>
      <c r="B76" t="s">
        <v>70</v>
      </c>
      <c r="C76">
        <v>121.39</v>
      </c>
      <c r="D76">
        <v>0</v>
      </c>
      <c r="E76">
        <v>0</v>
      </c>
      <c r="F76">
        <v>85.41</v>
      </c>
      <c r="G76">
        <v>2</v>
      </c>
      <c r="H76">
        <v>0</v>
      </c>
      <c r="I76">
        <v>0</v>
      </c>
      <c r="J76">
        <v>1068</v>
      </c>
      <c r="K76">
        <v>798</v>
      </c>
      <c r="L76" s="13">
        <v>3732</v>
      </c>
      <c r="M76">
        <v>8.74</v>
      </c>
      <c r="N76">
        <v>0.91</v>
      </c>
      <c r="O76">
        <v>0</v>
      </c>
      <c r="P76">
        <v>0</v>
      </c>
      <c r="Q76">
        <v>0</v>
      </c>
      <c r="R76" t="s">
        <v>243</v>
      </c>
    </row>
    <row r="77" spans="1:19">
      <c r="A77" s="5">
        <v>76</v>
      </c>
      <c r="B77" s="1" t="s">
        <v>3</v>
      </c>
      <c r="C77">
        <v>120.26</v>
      </c>
      <c r="D77">
        <v>0</v>
      </c>
      <c r="E77">
        <v>0</v>
      </c>
      <c r="F77">
        <v>137.58999999999997</v>
      </c>
      <c r="G77">
        <v>1</v>
      </c>
      <c r="H77">
        <v>0</v>
      </c>
      <c r="I77">
        <v>0</v>
      </c>
      <c r="J77">
        <v>2154</v>
      </c>
      <c r="K77">
        <v>1064</v>
      </c>
      <c r="L77" s="13">
        <v>6436</v>
      </c>
      <c r="M77">
        <v>6.64</v>
      </c>
      <c r="N77">
        <v>0</v>
      </c>
      <c r="O77">
        <v>0</v>
      </c>
      <c r="P77">
        <v>6</v>
      </c>
      <c r="Q77">
        <v>4.71</v>
      </c>
      <c r="R77" t="s">
        <v>241</v>
      </c>
    </row>
    <row r="78" spans="1:19">
      <c r="A78" s="5">
        <v>77</v>
      </c>
      <c r="B78" t="s">
        <v>47</v>
      </c>
      <c r="C78">
        <v>123.43</v>
      </c>
      <c r="D78">
        <v>0</v>
      </c>
      <c r="E78">
        <v>0</v>
      </c>
      <c r="F78">
        <v>78.400000000000006</v>
      </c>
      <c r="G78">
        <v>2</v>
      </c>
      <c r="H78">
        <v>0</v>
      </c>
      <c r="I78">
        <v>0</v>
      </c>
      <c r="J78">
        <v>1415</v>
      </c>
      <c r="K78">
        <v>815</v>
      </c>
      <c r="L78">
        <v>4460</v>
      </c>
      <c r="M78">
        <v>8.9499999999999993</v>
      </c>
      <c r="N78">
        <v>1.25</v>
      </c>
      <c r="O78">
        <v>0</v>
      </c>
      <c r="P78">
        <v>5.47</v>
      </c>
      <c r="Q78">
        <v>0</v>
      </c>
      <c r="R78" t="s">
        <v>241</v>
      </c>
    </row>
    <row r="79" spans="1:19">
      <c r="A79" s="5">
        <v>78</v>
      </c>
      <c r="B79" t="s">
        <v>48</v>
      </c>
      <c r="C79">
        <v>123.87</v>
      </c>
      <c r="D79">
        <v>0</v>
      </c>
      <c r="E79">
        <v>0</v>
      </c>
      <c r="F79">
        <v>101.89</v>
      </c>
      <c r="G79">
        <v>2</v>
      </c>
      <c r="H79">
        <v>0</v>
      </c>
      <c r="I79">
        <v>0</v>
      </c>
      <c r="J79">
        <v>1044</v>
      </c>
      <c r="K79">
        <v>850</v>
      </c>
      <c r="L79">
        <v>4036</v>
      </c>
      <c r="M79">
        <v>8.5</v>
      </c>
      <c r="N79">
        <v>0</v>
      </c>
      <c r="O79">
        <v>0</v>
      </c>
      <c r="P79">
        <v>0</v>
      </c>
      <c r="Q79">
        <v>0</v>
      </c>
      <c r="R79" t="s">
        <v>243</v>
      </c>
    </row>
    <row r="80" spans="1:19">
      <c r="A80" s="5">
        <v>79</v>
      </c>
      <c r="B80" t="s">
        <v>146</v>
      </c>
      <c r="C80">
        <v>123.87</v>
      </c>
      <c r="D80">
        <v>0</v>
      </c>
      <c r="E80">
        <v>0</v>
      </c>
      <c r="F80">
        <v>102.12679999999999</v>
      </c>
      <c r="G80">
        <v>2</v>
      </c>
      <c r="H80">
        <v>0</v>
      </c>
      <c r="I80">
        <v>0</v>
      </c>
      <c r="J80">
        <v>1044</v>
      </c>
      <c r="K80">
        <v>974</v>
      </c>
      <c r="L80" s="13">
        <v>5012</v>
      </c>
      <c r="M80">
        <v>8.5</v>
      </c>
      <c r="N80">
        <v>0</v>
      </c>
      <c r="O80">
        <v>0</v>
      </c>
      <c r="P80">
        <v>0</v>
      </c>
      <c r="Q80">
        <v>0</v>
      </c>
      <c r="R80" t="s">
        <v>241</v>
      </c>
    </row>
    <row r="81" spans="1:19">
      <c r="A81" s="5">
        <v>80</v>
      </c>
      <c r="B81" s="1" t="s">
        <v>23</v>
      </c>
      <c r="C81">
        <v>123.98</v>
      </c>
      <c r="D81">
        <v>0</v>
      </c>
      <c r="E81">
        <v>0</v>
      </c>
      <c r="F81">
        <v>79.679999999999978</v>
      </c>
      <c r="G81">
        <v>2</v>
      </c>
      <c r="H81">
        <v>0</v>
      </c>
      <c r="I81">
        <v>0</v>
      </c>
      <c r="J81">
        <v>1654</v>
      </c>
      <c r="K81">
        <v>784</v>
      </c>
      <c r="L81" s="13">
        <v>4876</v>
      </c>
      <c r="M81">
        <v>8.69</v>
      </c>
      <c r="N81">
        <v>0</v>
      </c>
      <c r="O81">
        <v>0</v>
      </c>
      <c r="P81">
        <v>2.84</v>
      </c>
      <c r="Q81">
        <v>0</v>
      </c>
      <c r="R81" t="s">
        <v>241</v>
      </c>
      <c r="S81" t="s">
        <v>247</v>
      </c>
    </row>
    <row r="82" spans="1:19">
      <c r="A82" s="5">
        <v>81</v>
      </c>
      <c r="B82" t="s">
        <v>31</v>
      </c>
      <c r="C82">
        <v>163.98</v>
      </c>
      <c r="D82">
        <v>0</v>
      </c>
      <c r="E82">
        <v>0</v>
      </c>
      <c r="F82">
        <v>189.97000000000003</v>
      </c>
      <c r="G82">
        <v>1</v>
      </c>
      <c r="H82">
        <v>0</v>
      </c>
      <c r="I82">
        <v>0</v>
      </c>
      <c r="J82">
        <v>2264</v>
      </c>
      <c r="K82">
        <v>844</v>
      </c>
      <c r="L82" s="13">
        <v>7822</v>
      </c>
      <c r="M82">
        <v>7.02</v>
      </c>
      <c r="N82">
        <v>0</v>
      </c>
      <c r="O82">
        <v>0</v>
      </c>
      <c r="P82">
        <v>6.04</v>
      </c>
      <c r="Q82">
        <v>4.34</v>
      </c>
      <c r="R82" t="s">
        <v>241</v>
      </c>
      <c r="S82" t="s">
        <v>245</v>
      </c>
    </row>
    <row r="83" spans="1:19">
      <c r="A83" s="5">
        <v>82</v>
      </c>
      <c r="B83" t="s">
        <v>68</v>
      </c>
      <c r="C83">
        <v>124.38</v>
      </c>
      <c r="D83">
        <v>0</v>
      </c>
      <c r="E83">
        <v>0</v>
      </c>
      <c r="F83">
        <v>88.809699999999992</v>
      </c>
      <c r="G83">
        <v>2</v>
      </c>
      <c r="H83">
        <v>0</v>
      </c>
      <c r="I83">
        <v>0</v>
      </c>
      <c r="J83">
        <v>1217</v>
      </c>
      <c r="K83">
        <v>790</v>
      </c>
      <c r="L83" s="13">
        <v>4084</v>
      </c>
      <c r="M83">
        <v>8.16</v>
      </c>
      <c r="N83">
        <v>0</v>
      </c>
      <c r="O83">
        <v>0</v>
      </c>
      <c r="P83">
        <v>5.87</v>
      </c>
      <c r="Q83">
        <v>0</v>
      </c>
      <c r="R83" t="s">
        <v>241</v>
      </c>
    </row>
    <row r="84" spans="1:19">
      <c r="A84" s="5">
        <v>83</v>
      </c>
      <c r="B84" t="s">
        <v>55</v>
      </c>
      <c r="C84" s="13">
        <v>125.28</v>
      </c>
      <c r="D84">
        <v>0</v>
      </c>
      <c r="E84">
        <v>0</v>
      </c>
      <c r="F84">
        <v>118.66</v>
      </c>
      <c r="G84">
        <v>2</v>
      </c>
      <c r="H84">
        <v>0</v>
      </c>
      <c r="I84">
        <v>0</v>
      </c>
      <c r="J84">
        <v>1259</v>
      </c>
      <c r="K84">
        <v>939</v>
      </c>
      <c r="L84" s="13">
        <v>4396</v>
      </c>
      <c r="M84">
        <v>6.93</v>
      </c>
      <c r="N84">
        <v>0</v>
      </c>
      <c r="O84">
        <v>0</v>
      </c>
      <c r="P84">
        <v>0</v>
      </c>
      <c r="Q84">
        <v>0</v>
      </c>
      <c r="R84" t="s">
        <v>243</v>
      </c>
    </row>
    <row r="85" spans="1:19">
      <c r="A85" s="5">
        <v>84</v>
      </c>
      <c r="B85" t="s">
        <v>44</v>
      </c>
      <c r="C85">
        <v>106.55</v>
      </c>
      <c r="D85">
        <v>0</v>
      </c>
      <c r="E85">
        <v>0</v>
      </c>
      <c r="F85">
        <v>64.678200000000004</v>
      </c>
      <c r="G85">
        <v>2</v>
      </c>
      <c r="H85">
        <v>0</v>
      </c>
      <c r="I85">
        <v>0</v>
      </c>
      <c r="J85">
        <v>1328</v>
      </c>
      <c r="K85">
        <v>788</v>
      </c>
      <c r="L85" s="13">
        <v>4385</v>
      </c>
      <c r="M85">
        <v>7.45</v>
      </c>
      <c r="N85">
        <v>0.42</v>
      </c>
      <c r="O85">
        <v>0</v>
      </c>
      <c r="P85">
        <v>6.1</v>
      </c>
      <c r="Q85">
        <v>0</v>
      </c>
      <c r="R85" t="s">
        <v>241</v>
      </c>
    </row>
    <row r="86" spans="1:19">
      <c r="A86" s="5">
        <v>85</v>
      </c>
      <c r="B86" t="s">
        <v>109</v>
      </c>
      <c r="C86" s="13">
        <v>125.85</v>
      </c>
      <c r="D86">
        <v>0</v>
      </c>
      <c r="E86">
        <v>0</v>
      </c>
      <c r="F86">
        <v>105.23699999999999</v>
      </c>
      <c r="G86">
        <v>2</v>
      </c>
      <c r="H86">
        <v>0</v>
      </c>
      <c r="I86">
        <v>0</v>
      </c>
      <c r="J86">
        <v>1149</v>
      </c>
      <c r="K86">
        <v>1100</v>
      </c>
      <c r="L86" s="13">
        <v>5256</v>
      </c>
      <c r="M86">
        <v>7.21</v>
      </c>
      <c r="N86">
        <v>0</v>
      </c>
      <c r="O86">
        <v>0</v>
      </c>
      <c r="P86">
        <v>7.77</v>
      </c>
      <c r="Q86">
        <v>0</v>
      </c>
      <c r="R86" t="s">
        <v>241</v>
      </c>
      <c r="S86" t="s">
        <v>253</v>
      </c>
    </row>
    <row r="87" spans="1:19">
      <c r="A87" s="5">
        <v>86</v>
      </c>
      <c r="B87" t="s">
        <v>154</v>
      </c>
      <c r="C87">
        <v>126.31</v>
      </c>
      <c r="D87">
        <v>0</v>
      </c>
      <c r="E87">
        <v>0</v>
      </c>
      <c r="F87">
        <v>90.183999999999997</v>
      </c>
      <c r="G87">
        <v>2</v>
      </c>
      <c r="H87">
        <v>0</v>
      </c>
      <c r="I87">
        <v>0</v>
      </c>
      <c r="J87">
        <v>1153</v>
      </c>
      <c r="K87">
        <v>844</v>
      </c>
      <c r="L87" s="13">
        <v>4776</v>
      </c>
      <c r="M87">
        <v>8.27</v>
      </c>
      <c r="N87">
        <v>0</v>
      </c>
      <c r="O87">
        <v>0</v>
      </c>
      <c r="P87">
        <v>7.45</v>
      </c>
      <c r="Q87">
        <v>0</v>
      </c>
      <c r="R87" t="s">
        <v>241</v>
      </c>
    </row>
    <row r="88" spans="1:19">
      <c r="A88" s="5">
        <v>87</v>
      </c>
      <c r="B88" t="s">
        <v>79</v>
      </c>
      <c r="C88">
        <f>127.4</f>
        <v>127.4</v>
      </c>
      <c r="D88">
        <v>0</v>
      </c>
      <c r="E88">
        <v>0</v>
      </c>
      <c r="F88">
        <v>100.19</v>
      </c>
      <c r="G88">
        <v>2</v>
      </c>
      <c r="H88">
        <v>0</v>
      </c>
      <c r="I88">
        <v>0</v>
      </c>
      <c r="J88">
        <v>1094</v>
      </c>
      <c r="K88">
        <v>914</v>
      </c>
      <c r="L88" s="13">
        <v>4016</v>
      </c>
      <c r="M88">
        <v>8.68</v>
      </c>
      <c r="N88">
        <v>1.0900000000000001</v>
      </c>
      <c r="O88">
        <v>0</v>
      </c>
      <c r="P88">
        <v>5.23</v>
      </c>
      <c r="Q88">
        <v>0</v>
      </c>
      <c r="R88" t="s">
        <v>243</v>
      </c>
    </row>
    <row r="89" spans="1:19">
      <c r="A89" s="5">
        <v>88</v>
      </c>
      <c r="B89" t="s">
        <v>156</v>
      </c>
      <c r="C89" s="13">
        <v>127.65</v>
      </c>
      <c r="D89">
        <v>0</v>
      </c>
      <c r="E89">
        <v>0</v>
      </c>
      <c r="F89">
        <v>114.76</v>
      </c>
      <c r="G89">
        <v>2</v>
      </c>
      <c r="H89">
        <v>0</v>
      </c>
      <c r="I89">
        <v>0</v>
      </c>
      <c r="J89">
        <v>1119</v>
      </c>
      <c r="K89">
        <v>1029</v>
      </c>
      <c r="L89" s="13">
        <v>4536</v>
      </c>
      <c r="M89">
        <v>7.21</v>
      </c>
      <c r="N89">
        <v>0</v>
      </c>
      <c r="O89">
        <v>0</v>
      </c>
      <c r="P89">
        <v>0</v>
      </c>
      <c r="Q89">
        <v>0</v>
      </c>
      <c r="R89" t="s">
        <v>243</v>
      </c>
    </row>
    <row r="90" spans="1:19">
      <c r="A90" s="5">
        <v>89</v>
      </c>
      <c r="B90" s="1" t="s">
        <v>18</v>
      </c>
      <c r="C90">
        <v>127.9</v>
      </c>
      <c r="D90">
        <v>0</v>
      </c>
      <c r="E90">
        <v>0</v>
      </c>
      <c r="F90">
        <v>159.08000000000001</v>
      </c>
      <c r="G90">
        <v>1</v>
      </c>
      <c r="H90">
        <v>0</v>
      </c>
      <c r="I90">
        <v>0</v>
      </c>
      <c r="J90">
        <v>1614</v>
      </c>
      <c r="K90">
        <v>984</v>
      </c>
      <c r="L90" s="13">
        <v>5196</v>
      </c>
      <c r="M90">
        <v>6.75</v>
      </c>
      <c r="N90">
        <v>0</v>
      </c>
      <c r="O90">
        <v>0</v>
      </c>
      <c r="P90">
        <v>0</v>
      </c>
      <c r="Q90">
        <v>0</v>
      </c>
      <c r="R90" t="s">
        <v>243</v>
      </c>
    </row>
    <row r="91" spans="1:19">
      <c r="A91" s="5">
        <v>90</v>
      </c>
      <c r="B91" t="s">
        <v>115</v>
      </c>
      <c r="C91">
        <v>129.05000000000001</v>
      </c>
      <c r="D91">
        <v>0</v>
      </c>
      <c r="E91">
        <v>0</v>
      </c>
      <c r="F91">
        <v>98.744</v>
      </c>
      <c r="G91">
        <v>2</v>
      </c>
      <c r="H91">
        <v>0</v>
      </c>
      <c r="I91">
        <v>0</v>
      </c>
      <c r="J91">
        <v>1394</v>
      </c>
      <c r="K91">
        <v>784</v>
      </c>
      <c r="L91" s="13">
        <v>4836</v>
      </c>
      <c r="M91">
        <v>8.18</v>
      </c>
      <c r="N91">
        <v>1.0900000000000001</v>
      </c>
      <c r="O91">
        <v>0</v>
      </c>
      <c r="P91">
        <v>0</v>
      </c>
      <c r="Q91">
        <v>0</v>
      </c>
      <c r="R91" t="s">
        <v>241</v>
      </c>
    </row>
    <row r="92" spans="1:19">
      <c r="A92" s="5">
        <v>91</v>
      </c>
      <c r="B92" t="s">
        <v>126</v>
      </c>
      <c r="C92">
        <v>129.08000000000001</v>
      </c>
      <c r="D92">
        <v>0</v>
      </c>
      <c r="E92">
        <v>0</v>
      </c>
      <c r="F92">
        <v>91.663999999999987</v>
      </c>
      <c r="G92">
        <v>2</v>
      </c>
      <c r="H92">
        <v>0</v>
      </c>
      <c r="I92">
        <v>0</v>
      </c>
      <c r="J92">
        <v>1115</v>
      </c>
      <c r="K92">
        <v>840</v>
      </c>
      <c r="L92" s="13">
        <v>4724</v>
      </c>
      <c r="M92">
        <v>8.66</v>
      </c>
      <c r="N92">
        <v>0.7</v>
      </c>
      <c r="O92">
        <v>0</v>
      </c>
      <c r="P92">
        <v>0</v>
      </c>
      <c r="Q92">
        <v>0</v>
      </c>
      <c r="R92" t="s">
        <v>241</v>
      </c>
    </row>
    <row r="93" spans="1:19">
      <c r="A93" s="5">
        <v>92</v>
      </c>
      <c r="B93" t="s">
        <v>138</v>
      </c>
      <c r="C93">
        <v>129.08000000000001</v>
      </c>
      <c r="D93">
        <v>0</v>
      </c>
      <c r="E93">
        <v>0</v>
      </c>
      <c r="F93">
        <v>92.741900000000001</v>
      </c>
      <c r="G93">
        <v>2</v>
      </c>
      <c r="H93">
        <v>0</v>
      </c>
      <c r="I93">
        <v>0</v>
      </c>
      <c r="J93">
        <v>1114</v>
      </c>
      <c r="K93">
        <v>874</v>
      </c>
      <c r="L93" s="13">
        <v>5356</v>
      </c>
      <c r="M93">
        <v>8.66</v>
      </c>
      <c r="N93">
        <v>0.85</v>
      </c>
      <c r="O93">
        <v>0</v>
      </c>
      <c r="P93">
        <v>0</v>
      </c>
      <c r="Q93">
        <v>0</v>
      </c>
      <c r="R93" t="s">
        <v>241</v>
      </c>
      <c r="S93" t="s">
        <v>245</v>
      </c>
    </row>
    <row r="94" spans="1:19">
      <c r="A94" s="5">
        <v>93</v>
      </c>
      <c r="B94" t="s">
        <v>127</v>
      </c>
      <c r="C94">
        <v>129.74</v>
      </c>
      <c r="D94">
        <v>0</v>
      </c>
      <c r="E94">
        <v>0</v>
      </c>
      <c r="F94">
        <v>67.831999999999994</v>
      </c>
      <c r="G94">
        <v>2</v>
      </c>
      <c r="H94">
        <v>0</v>
      </c>
      <c r="I94">
        <v>0</v>
      </c>
      <c r="J94">
        <v>1318</v>
      </c>
      <c r="K94">
        <v>715</v>
      </c>
      <c r="L94" s="13">
        <v>4700</v>
      </c>
      <c r="M94">
        <v>8.44</v>
      </c>
      <c r="N94">
        <v>0</v>
      </c>
      <c r="O94">
        <v>0</v>
      </c>
      <c r="P94">
        <v>5.97</v>
      </c>
      <c r="Q94">
        <v>0</v>
      </c>
      <c r="R94" t="s">
        <v>241</v>
      </c>
    </row>
    <row r="95" spans="1:19">
      <c r="A95" s="5">
        <v>94</v>
      </c>
      <c r="B95" s="1" t="s">
        <v>12</v>
      </c>
      <c r="C95">
        <v>130.88</v>
      </c>
      <c r="D95">
        <v>0</v>
      </c>
      <c r="E95">
        <v>0</v>
      </c>
      <c r="F95">
        <v>137.78</v>
      </c>
      <c r="G95">
        <v>2</v>
      </c>
      <c r="H95">
        <v>0</v>
      </c>
      <c r="I95">
        <v>0</v>
      </c>
      <c r="J95">
        <v>1414</v>
      </c>
      <c r="K95">
        <v>1044</v>
      </c>
      <c r="L95" s="13">
        <v>4916</v>
      </c>
      <c r="M95">
        <v>6.94</v>
      </c>
      <c r="N95">
        <v>0</v>
      </c>
      <c r="O95">
        <v>26.75</v>
      </c>
      <c r="P95">
        <v>0</v>
      </c>
      <c r="Q95">
        <v>0</v>
      </c>
      <c r="R95" t="s">
        <v>243</v>
      </c>
    </row>
    <row r="96" spans="1:19">
      <c r="A96" s="5">
        <v>95</v>
      </c>
      <c r="B96" t="s">
        <v>73</v>
      </c>
      <c r="C96">
        <v>131.27000000000001</v>
      </c>
      <c r="D96">
        <v>0</v>
      </c>
      <c r="E96">
        <v>0</v>
      </c>
      <c r="F96">
        <v>90.467999999999989</v>
      </c>
      <c r="G96">
        <v>2</v>
      </c>
      <c r="H96">
        <v>0</v>
      </c>
      <c r="I96">
        <v>0</v>
      </c>
      <c r="J96">
        <v>1252</v>
      </c>
      <c r="K96">
        <v>790</v>
      </c>
      <c r="L96" s="13">
        <v>5084</v>
      </c>
      <c r="M96">
        <v>8.33</v>
      </c>
      <c r="N96">
        <v>0</v>
      </c>
      <c r="O96">
        <v>0</v>
      </c>
      <c r="P96">
        <v>4.49</v>
      </c>
      <c r="Q96">
        <v>0</v>
      </c>
      <c r="R96" t="s">
        <v>241</v>
      </c>
    </row>
    <row r="97" spans="1:19">
      <c r="A97" s="5">
        <v>96</v>
      </c>
      <c r="B97" t="s">
        <v>140</v>
      </c>
      <c r="C97">
        <v>131.44999999999999</v>
      </c>
      <c r="D97">
        <v>0</v>
      </c>
      <c r="E97">
        <v>0</v>
      </c>
      <c r="F97">
        <v>103.41300000000001</v>
      </c>
      <c r="G97">
        <v>2</v>
      </c>
      <c r="H97">
        <v>0</v>
      </c>
      <c r="I97">
        <v>0</v>
      </c>
      <c r="J97">
        <v>1089</v>
      </c>
      <c r="K97">
        <v>900</v>
      </c>
      <c r="L97" s="13">
        <v>4898</v>
      </c>
      <c r="M97">
        <v>8.34</v>
      </c>
      <c r="N97">
        <v>0.12</v>
      </c>
      <c r="O97">
        <v>0</v>
      </c>
      <c r="P97">
        <v>0</v>
      </c>
      <c r="Q97">
        <v>0</v>
      </c>
      <c r="R97" t="s">
        <v>241</v>
      </c>
    </row>
    <row r="98" spans="1:19">
      <c r="A98" s="5">
        <v>97</v>
      </c>
      <c r="B98" t="s">
        <v>93</v>
      </c>
      <c r="C98">
        <v>132.19999999999999</v>
      </c>
      <c r="D98">
        <v>0</v>
      </c>
      <c r="E98">
        <v>0</v>
      </c>
      <c r="F98">
        <v>108.92</v>
      </c>
      <c r="G98">
        <v>2</v>
      </c>
      <c r="H98">
        <v>0</v>
      </c>
      <c r="I98">
        <f>H98/F98</f>
        <v>0</v>
      </c>
      <c r="J98">
        <v>1204</v>
      </c>
      <c r="K98">
        <v>994</v>
      </c>
      <c r="L98" s="13">
        <v>4396</v>
      </c>
      <c r="M98">
        <v>7.35</v>
      </c>
      <c r="N98">
        <v>0</v>
      </c>
      <c r="O98">
        <v>0</v>
      </c>
      <c r="P98">
        <v>0</v>
      </c>
      <c r="Q98">
        <v>0</v>
      </c>
      <c r="R98" t="s">
        <v>243</v>
      </c>
    </row>
    <row r="99" spans="1:19">
      <c r="A99" s="5">
        <v>98</v>
      </c>
      <c r="B99" t="s">
        <v>125</v>
      </c>
      <c r="C99">
        <v>132.61000000000001</v>
      </c>
      <c r="D99">
        <v>0</v>
      </c>
      <c r="E99">
        <v>0</v>
      </c>
      <c r="F99">
        <v>109.54</v>
      </c>
      <c r="G99">
        <v>2</v>
      </c>
      <c r="H99">
        <v>0</v>
      </c>
      <c r="I99">
        <v>0</v>
      </c>
      <c r="J99">
        <v>1074</v>
      </c>
      <c r="K99">
        <v>1034</v>
      </c>
      <c r="L99" s="13">
        <v>4216</v>
      </c>
      <c r="M99">
        <v>7.76</v>
      </c>
      <c r="N99">
        <v>0</v>
      </c>
      <c r="O99">
        <v>0</v>
      </c>
      <c r="P99">
        <v>0</v>
      </c>
      <c r="Q99">
        <v>0</v>
      </c>
      <c r="R99" t="s">
        <v>243</v>
      </c>
    </row>
    <row r="100" spans="1:19">
      <c r="A100" s="5">
        <v>99</v>
      </c>
      <c r="B100" t="s">
        <v>86</v>
      </c>
      <c r="C100">
        <v>133</v>
      </c>
      <c r="D100">
        <v>0</v>
      </c>
      <c r="E100">
        <v>0</v>
      </c>
      <c r="F100">
        <v>104.492</v>
      </c>
      <c r="G100">
        <v>2</v>
      </c>
      <c r="H100">
        <v>0</v>
      </c>
      <c r="I100">
        <v>0</v>
      </c>
      <c r="J100">
        <v>1164</v>
      </c>
      <c r="K100">
        <v>894</v>
      </c>
      <c r="L100" s="13">
        <v>4856</v>
      </c>
      <c r="M100">
        <v>8.5500000000000007</v>
      </c>
      <c r="N100">
        <v>0.91</v>
      </c>
      <c r="O100">
        <v>0</v>
      </c>
      <c r="P100">
        <v>0</v>
      </c>
      <c r="Q100">
        <v>0</v>
      </c>
      <c r="R100" t="s">
        <v>241</v>
      </c>
    </row>
    <row r="101" spans="1:19">
      <c r="A101" s="5">
        <v>100</v>
      </c>
      <c r="B101" t="s">
        <v>144</v>
      </c>
      <c r="C101">
        <v>134.16999999999999</v>
      </c>
      <c r="D101">
        <v>0</v>
      </c>
      <c r="E101">
        <v>0</v>
      </c>
      <c r="F101">
        <v>100.84</v>
      </c>
      <c r="G101">
        <v>2</v>
      </c>
      <c r="H101">
        <v>0</v>
      </c>
      <c r="I101">
        <v>0</v>
      </c>
      <c r="J101">
        <v>1265</v>
      </c>
      <c r="K101">
        <v>905</v>
      </c>
      <c r="L101" s="13">
        <v>4340</v>
      </c>
      <c r="M101">
        <v>8.42</v>
      </c>
      <c r="N101">
        <v>0</v>
      </c>
      <c r="O101">
        <v>0</v>
      </c>
      <c r="P101">
        <v>0</v>
      </c>
      <c r="Q101">
        <v>0</v>
      </c>
      <c r="R101" t="s">
        <v>243</v>
      </c>
    </row>
    <row r="102" spans="1:19">
      <c r="A102" s="5">
        <v>101</v>
      </c>
      <c r="B102" t="s">
        <v>148</v>
      </c>
      <c r="C102">
        <v>134.81</v>
      </c>
      <c r="D102">
        <v>0</v>
      </c>
      <c r="E102">
        <v>0</v>
      </c>
      <c r="F102">
        <v>89.13</v>
      </c>
      <c r="G102">
        <v>2</v>
      </c>
      <c r="H102">
        <v>0</v>
      </c>
      <c r="I102">
        <v>0</v>
      </c>
      <c r="J102">
        <v>1474</v>
      </c>
      <c r="K102">
        <v>850</v>
      </c>
      <c r="L102" s="13">
        <v>4736</v>
      </c>
      <c r="M102">
        <v>8.66</v>
      </c>
      <c r="N102">
        <v>0</v>
      </c>
      <c r="O102">
        <v>0</v>
      </c>
      <c r="P102">
        <v>0</v>
      </c>
      <c r="Q102">
        <v>0</v>
      </c>
      <c r="R102" t="s">
        <v>241</v>
      </c>
      <c r="S102" t="s">
        <v>245</v>
      </c>
    </row>
    <row r="103" spans="1:19">
      <c r="A103" s="5">
        <v>102</v>
      </c>
      <c r="B103" t="s">
        <v>152</v>
      </c>
      <c r="C103">
        <v>136.5</v>
      </c>
      <c r="D103">
        <v>0</v>
      </c>
      <c r="E103">
        <v>0</v>
      </c>
      <c r="F103">
        <v>78.079999999999984</v>
      </c>
      <c r="G103">
        <v>2</v>
      </c>
      <c r="H103">
        <v>0</v>
      </c>
      <c r="I103">
        <v>0</v>
      </c>
      <c r="J103">
        <v>1264</v>
      </c>
      <c r="K103">
        <v>650</v>
      </c>
      <c r="L103" s="13">
        <v>4616</v>
      </c>
      <c r="M103">
        <v>8.52</v>
      </c>
      <c r="N103">
        <v>0</v>
      </c>
      <c r="O103">
        <v>0</v>
      </c>
      <c r="P103">
        <v>5.12</v>
      </c>
      <c r="Q103">
        <v>0</v>
      </c>
      <c r="R103" t="s">
        <v>241</v>
      </c>
    </row>
    <row r="104" spans="1:19">
      <c r="A104" s="5">
        <v>103</v>
      </c>
      <c r="B104" t="s">
        <v>106</v>
      </c>
      <c r="C104">
        <v>137.52000000000001</v>
      </c>
      <c r="D104">
        <v>0</v>
      </c>
      <c r="E104">
        <v>0</v>
      </c>
      <c r="F104">
        <v>105.06</v>
      </c>
      <c r="G104">
        <v>2</v>
      </c>
      <c r="H104">
        <v>0</v>
      </c>
      <c r="I104">
        <v>0</v>
      </c>
      <c r="J104">
        <v>1024</v>
      </c>
      <c r="K104">
        <v>1024</v>
      </c>
      <c r="L104" s="13">
        <v>4096</v>
      </c>
      <c r="M104">
        <v>9.57</v>
      </c>
      <c r="N104">
        <v>0</v>
      </c>
      <c r="O104">
        <v>0</v>
      </c>
      <c r="P104">
        <v>0</v>
      </c>
      <c r="Q104">
        <v>0</v>
      </c>
      <c r="R104" t="s">
        <v>243</v>
      </c>
    </row>
    <row r="105" spans="1:19">
      <c r="A105" s="5">
        <v>104</v>
      </c>
      <c r="B105" t="s">
        <v>99</v>
      </c>
      <c r="C105">
        <v>138.43</v>
      </c>
      <c r="D105">
        <v>0</v>
      </c>
      <c r="E105">
        <v>0</v>
      </c>
      <c r="F105">
        <v>100.934</v>
      </c>
      <c r="G105">
        <v>2</v>
      </c>
      <c r="H105">
        <v>0</v>
      </c>
      <c r="I105">
        <v>0</v>
      </c>
      <c r="J105">
        <v>1404</v>
      </c>
      <c r="K105">
        <v>794</v>
      </c>
      <c r="L105" s="13">
        <v>5176</v>
      </c>
      <c r="M105">
        <v>8.01</v>
      </c>
      <c r="N105">
        <v>0</v>
      </c>
      <c r="O105">
        <v>0</v>
      </c>
      <c r="P105">
        <v>0</v>
      </c>
      <c r="Q105">
        <v>0</v>
      </c>
      <c r="R105" t="s">
        <v>241</v>
      </c>
    </row>
    <row r="106" spans="1:19">
      <c r="A106" s="5">
        <v>105</v>
      </c>
      <c r="B106" t="s">
        <v>54</v>
      </c>
      <c r="C106">
        <v>138.96</v>
      </c>
      <c r="D106">
        <v>0</v>
      </c>
      <c r="E106">
        <v>0</v>
      </c>
      <c r="F106">
        <v>85.512</v>
      </c>
      <c r="G106">
        <v>2</v>
      </c>
      <c r="H106">
        <v>0</v>
      </c>
      <c r="I106">
        <v>0</v>
      </c>
      <c r="J106">
        <v>1544</v>
      </c>
      <c r="K106">
        <v>844</v>
      </c>
      <c r="L106">
        <v>4776</v>
      </c>
      <c r="M106">
        <v>8.44</v>
      </c>
      <c r="N106">
        <v>2.21</v>
      </c>
      <c r="O106">
        <v>0</v>
      </c>
      <c r="P106">
        <v>6.18</v>
      </c>
      <c r="Q106">
        <v>0</v>
      </c>
      <c r="R106" t="s">
        <v>241</v>
      </c>
    </row>
    <row r="107" spans="1:19">
      <c r="A107" s="5">
        <v>106</v>
      </c>
      <c r="B107" s="1" t="s">
        <v>19</v>
      </c>
      <c r="C107">
        <v>140.19999999999999</v>
      </c>
      <c r="D107">
        <v>0</v>
      </c>
      <c r="E107">
        <v>0</v>
      </c>
      <c r="F107">
        <v>118.5376</v>
      </c>
      <c r="G107">
        <v>2</v>
      </c>
      <c r="H107">
        <v>0</v>
      </c>
      <c r="I107">
        <v>0</v>
      </c>
      <c r="J107">
        <v>1930</v>
      </c>
      <c r="K107">
        <v>960</v>
      </c>
      <c r="L107" s="13">
        <v>5780</v>
      </c>
      <c r="M107">
        <v>7.47</v>
      </c>
      <c r="N107">
        <v>0</v>
      </c>
      <c r="O107">
        <v>0</v>
      </c>
      <c r="P107">
        <v>0</v>
      </c>
      <c r="Q107">
        <v>0</v>
      </c>
      <c r="R107" t="s">
        <v>241</v>
      </c>
      <c r="S107" t="s">
        <v>252</v>
      </c>
    </row>
    <row r="108" spans="1:19">
      <c r="A108" s="5">
        <v>107</v>
      </c>
      <c r="B108" t="s">
        <v>77</v>
      </c>
      <c r="C108">
        <v>141.26</v>
      </c>
      <c r="D108">
        <v>0</v>
      </c>
      <c r="E108">
        <v>0</v>
      </c>
      <c r="F108">
        <v>93.003999999999991</v>
      </c>
      <c r="G108">
        <v>2</v>
      </c>
      <c r="H108">
        <v>0</v>
      </c>
      <c r="I108">
        <v>0</v>
      </c>
      <c r="J108">
        <v>1004</v>
      </c>
      <c r="K108">
        <v>916</v>
      </c>
      <c r="L108" s="13">
        <v>3840</v>
      </c>
      <c r="M108">
        <v>7.67</v>
      </c>
      <c r="N108">
        <v>0</v>
      </c>
      <c r="O108">
        <v>0</v>
      </c>
      <c r="P108">
        <v>0</v>
      </c>
      <c r="Q108">
        <v>0</v>
      </c>
      <c r="R108" t="s">
        <v>241</v>
      </c>
    </row>
    <row r="109" spans="1:19">
      <c r="A109" s="5">
        <v>108</v>
      </c>
      <c r="B109" t="s">
        <v>37</v>
      </c>
      <c r="C109">
        <v>142.28</v>
      </c>
      <c r="D109">
        <v>0</v>
      </c>
      <c r="E109">
        <v>0</v>
      </c>
      <c r="F109">
        <v>94.526399999999995</v>
      </c>
      <c r="G109">
        <v>2</v>
      </c>
      <c r="H109">
        <v>0</v>
      </c>
      <c r="I109">
        <v>0</v>
      </c>
      <c r="J109">
        <v>1300</v>
      </c>
      <c r="K109">
        <v>1004</v>
      </c>
      <c r="L109" s="13">
        <v>4608</v>
      </c>
      <c r="M109">
        <v>9.07</v>
      </c>
      <c r="N109">
        <v>0</v>
      </c>
      <c r="O109">
        <v>0</v>
      </c>
      <c r="P109">
        <v>0</v>
      </c>
      <c r="Q109">
        <v>0</v>
      </c>
      <c r="R109" t="s">
        <v>241</v>
      </c>
    </row>
    <row r="110" spans="1:19">
      <c r="A110" s="5">
        <v>109</v>
      </c>
      <c r="B110" t="s">
        <v>124</v>
      </c>
      <c r="C110">
        <v>144.37</v>
      </c>
      <c r="D110">
        <v>0</v>
      </c>
      <c r="E110">
        <v>0</v>
      </c>
      <c r="F110">
        <v>92.679999999999993</v>
      </c>
      <c r="G110">
        <v>2</v>
      </c>
      <c r="H110">
        <v>0</v>
      </c>
      <c r="I110">
        <v>0</v>
      </c>
      <c r="J110">
        <v>1250</v>
      </c>
      <c r="K110">
        <v>800</v>
      </c>
      <c r="L110" s="13">
        <v>5216</v>
      </c>
      <c r="M110">
        <v>9.01</v>
      </c>
      <c r="N110">
        <v>0</v>
      </c>
      <c r="O110">
        <v>0</v>
      </c>
      <c r="P110">
        <v>4.49</v>
      </c>
      <c r="Q110">
        <v>0</v>
      </c>
      <c r="R110" t="s">
        <v>241</v>
      </c>
    </row>
    <row r="111" spans="1:19">
      <c r="A111" s="5">
        <v>110</v>
      </c>
      <c r="B111" t="s">
        <v>98</v>
      </c>
      <c r="C111">
        <v>144.5</v>
      </c>
      <c r="D111">
        <v>0</v>
      </c>
      <c r="E111">
        <v>0</v>
      </c>
      <c r="F111">
        <v>86.59</v>
      </c>
      <c r="G111">
        <v>2</v>
      </c>
      <c r="H111">
        <v>0</v>
      </c>
      <c r="I111">
        <v>0</v>
      </c>
      <c r="J111">
        <v>1585</v>
      </c>
      <c r="K111">
        <v>695</v>
      </c>
      <c r="L111" s="13">
        <v>4560</v>
      </c>
      <c r="M111">
        <v>8.39</v>
      </c>
      <c r="N111">
        <v>0</v>
      </c>
      <c r="O111">
        <v>0</v>
      </c>
      <c r="P111">
        <v>0</v>
      </c>
      <c r="Q111">
        <v>0</v>
      </c>
      <c r="R111" t="s">
        <v>241</v>
      </c>
    </row>
    <row r="112" spans="1:19">
      <c r="A112" s="5">
        <v>111</v>
      </c>
      <c r="B112" t="s">
        <v>117</v>
      </c>
      <c r="C112">
        <v>142.84</v>
      </c>
      <c r="D112">
        <v>0</v>
      </c>
      <c r="E112">
        <v>0</v>
      </c>
      <c r="F112">
        <v>95.663999999999987</v>
      </c>
      <c r="G112">
        <v>2</v>
      </c>
      <c r="H112">
        <v>0</v>
      </c>
      <c r="I112">
        <v>0</v>
      </c>
      <c r="J112">
        <v>1160</v>
      </c>
      <c r="K112">
        <v>884</v>
      </c>
      <c r="L112" s="13">
        <v>4836</v>
      </c>
      <c r="M112">
        <v>7.93</v>
      </c>
      <c r="N112">
        <v>0</v>
      </c>
      <c r="O112">
        <v>0</v>
      </c>
      <c r="P112">
        <v>0</v>
      </c>
      <c r="Q112">
        <v>5.71</v>
      </c>
      <c r="R112" t="s">
        <v>241</v>
      </c>
    </row>
    <row r="113" spans="1:19">
      <c r="A113" s="5">
        <v>112</v>
      </c>
      <c r="B113" t="s">
        <v>112</v>
      </c>
      <c r="C113" s="13">
        <v>144.07</v>
      </c>
      <c r="D113">
        <v>0</v>
      </c>
      <c r="E113">
        <v>0</v>
      </c>
      <c r="F113">
        <v>119.61200000000001</v>
      </c>
      <c r="G113">
        <v>2</v>
      </c>
      <c r="H113">
        <v>0</v>
      </c>
      <c r="I113">
        <v>0</v>
      </c>
      <c r="J113">
        <v>1728</v>
      </c>
      <c r="K113">
        <v>940</v>
      </c>
      <c r="L113" s="13">
        <v>5336</v>
      </c>
      <c r="M113">
        <v>6.95</v>
      </c>
      <c r="N113">
        <v>0</v>
      </c>
      <c r="O113">
        <v>0</v>
      </c>
      <c r="P113">
        <v>0</v>
      </c>
      <c r="Q113">
        <v>3.68</v>
      </c>
      <c r="R113" t="s">
        <v>241</v>
      </c>
    </row>
    <row r="114" spans="1:19">
      <c r="A114" s="5">
        <v>113</v>
      </c>
      <c r="B114" t="s">
        <v>94</v>
      </c>
      <c r="C114">
        <v>148.53</v>
      </c>
      <c r="D114">
        <v>0</v>
      </c>
      <c r="E114">
        <v>0</v>
      </c>
      <c r="F114">
        <v>102.60000000000001</v>
      </c>
      <c r="G114">
        <v>2</v>
      </c>
      <c r="H114">
        <v>0</v>
      </c>
      <c r="I114">
        <v>0</v>
      </c>
      <c r="J114">
        <v>1208</v>
      </c>
      <c r="K114">
        <v>1128</v>
      </c>
      <c r="L114" s="13">
        <v>5072</v>
      </c>
      <c r="M114">
        <v>8.7899999999999991</v>
      </c>
      <c r="N114">
        <v>0.73</v>
      </c>
      <c r="O114">
        <v>0</v>
      </c>
      <c r="P114">
        <v>0</v>
      </c>
      <c r="Q114">
        <v>0</v>
      </c>
      <c r="R114" t="s">
        <v>241</v>
      </c>
      <c r="S114" t="s">
        <v>245</v>
      </c>
    </row>
    <row r="115" spans="1:19">
      <c r="A115" s="5">
        <v>114</v>
      </c>
      <c r="B115" t="s">
        <v>52</v>
      </c>
      <c r="C115" s="13">
        <v>148.97999999999999</v>
      </c>
      <c r="D115">
        <v>0</v>
      </c>
      <c r="E115">
        <v>0</v>
      </c>
      <c r="F115">
        <v>112.82599999999999</v>
      </c>
      <c r="G115">
        <v>2</v>
      </c>
      <c r="H115">
        <v>0</v>
      </c>
      <c r="I115">
        <v>0</v>
      </c>
      <c r="J115">
        <v>1504</v>
      </c>
      <c r="K115">
        <v>964</v>
      </c>
      <c r="L115">
        <v>5056</v>
      </c>
      <c r="M115">
        <v>7.47</v>
      </c>
      <c r="N115">
        <v>0.3</v>
      </c>
      <c r="O115">
        <v>0</v>
      </c>
      <c r="P115">
        <v>4.4800000000000004</v>
      </c>
      <c r="Q115">
        <v>0</v>
      </c>
      <c r="R115" t="s">
        <v>241</v>
      </c>
      <c r="S115" t="s">
        <v>249</v>
      </c>
    </row>
    <row r="116" spans="1:19">
      <c r="A116" s="5">
        <v>115</v>
      </c>
      <c r="B116" t="s">
        <v>122</v>
      </c>
      <c r="C116">
        <v>149.32</v>
      </c>
      <c r="D116">
        <v>0</v>
      </c>
      <c r="E116">
        <v>0</v>
      </c>
      <c r="F116">
        <v>113.50999999999999</v>
      </c>
      <c r="G116">
        <v>2</v>
      </c>
      <c r="H116">
        <v>0</v>
      </c>
      <c r="I116">
        <v>0</v>
      </c>
      <c r="J116">
        <v>1231</v>
      </c>
      <c r="K116">
        <v>824</v>
      </c>
      <c r="L116" s="13">
        <v>5856</v>
      </c>
      <c r="M116">
        <v>8.15</v>
      </c>
      <c r="N116">
        <v>0</v>
      </c>
      <c r="O116">
        <v>0</v>
      </c>
      <c r="P116">
        <v>6.68</v>
      </c>
      <c r="Q116">
        <v>0</v>
      </c>
      <c r="R116" t="s">
        <v>241</v>
      </c>
    </row>
    <row r="117" spans="1:19">
      <c r="A117" s="5">
        <v>116</v>
      </c>
      <c r="B117" t="s">
        <v>88</v>
      </c>
      <c r="C117" s="13">
        <v>149.72</v>
      </c>
      <c r="D117">
        <v>0</v>
      </c>
      <c r="E117">
        <v>0</v>
      </c>
      <c r="F117">
        <v>114.57599999999999</v>
      </c>
      <c r="G117">
        <v>2</v>
      </c>
      <c r="H117">
        <v>0</v>
      </c>
      <c r="I117">
        <v>0</v>
      </c>
      <c r="J117">
        <v>1265</v>
      </c>
      <c r="K117">
        <v>954</v>
      </c>
      <c r="L117" s="13">
        <v>5196</v>
      </c>
      <c r="M117">
        <v>7.24</v>
      </c>
      <c r="N117">
        <v>0</v>
      </c>
      <c r="O117">
        <v>0</v>
      </c>
      <c r="P117">
        <v>6.27</v>
      </c>
      <c r="Q117">
        <v>0</v>
      </c>
      <c r="R117" t="s">
        <v>241</v>
      </c>
    </row>
    <row r="118" spans="1:19">
      <c r="A118" s="5">
        <v>117</v>
      </c>
      <c r="B118" t="s">
        <v>33</v>
      </c>
      <c r="C118">
        <v>151.44999999999999</v>
      </c>
      <c r="D118">
        <v>0</v>
      </c>
      <c r="E118">
        <v>0</v>
      </c>
      <c r="F118">
        <v>99.593999999999994</v>
      </c>
      <c r="G118">
        <v>2</v>
      </c>
      <c r="H118">
        <v>0</v>
      </c>
      <c r="I118">
        <v>0</v>
      </c>
      <c r="J118">
        <v>1594</v>
      </c>
      <c r="K118">
        <v>874</v>
      </c>
      <c r="L118">
        <v>4936</v>
      </c>
      <c r="M118">
        <v>8.66</v>
      </c>
      <c r="N118">
        <v>0</v>
      </c>
      <c r="O118">
        <v>0</v>
      </c>
      <c r="P118">
        <v>0</v>
      </c>
      <c r="Q118">
        <v>0</v>
      </c>
      <c r="R118" t="s">
        <v>241</v>
      </c>
    </row>
    <row r="119" spans="1:19">
      <c r="A119" s="5">
        <v>118</v>
      </c>
      <c r="B119" t="s">
        <v>38</v>
      </c>
      <c r="C119">
        <v>149.52000000000001</v>
      </c>
      <c r="D119">
        <v>0</v>
      </c>
      <c r="E119">
        <v>0</v>
      </c>
      <c r="F119">
        <v>97.957800000000006</v>
      </c>
      <c r="G119">
        <v>2</v>
      </c>
      <c r="H119">
        <v>0</v>
      </c>
      <c r="I119">
        <v>0</v>
      </c>
      <c r="J119">
        <v>1870</v>
      </c>
      <c r="K119">
        <v>950</v>
      </c>
      <c r="L119" s="13">
        <v>5640</v>
      </c>
      <c r="M119">
        <v>7.76</v>
      </c>
      <c r="N119">
        <v>0.56999999999999995</v>
      </c>
      <c r="O119">
        <v>0</v>
      </c>
      <c r="P119">
        <v>0</v>
      </c>
      <c r="Q119">
        <v>15.12</v>
      </c>
      <c r="R119" t="s">
        <v>241</v>
      </c>
    </row>
    <row r="120" spans="1:19">
      <c r="A120" s="5">
        <v>119</v>
      </c>
      <c r="B120" t="s">
        <v>116</v>
      </c>
      <c r="C120">
        <v>160.22</v>
      </c>
      <c r="D120">
        <v>0</v>
      </c>
      <c r="E120">
        <v>0</v>
      </c>
      <c r="F120">
        <v>132.38999999999999</v>
      </c>
      <c r="G120">
        <v>2</v>
      </c>
      <c r="H120">
        <v>0</v>
      </c>
      <c r="I120">
        <v>0</v>
      </c>
      <c r="J120">
        <v>1365</v>
      </c>
      <c r="K120">
        <v>1024</v>
      </c>
      <c r="L120" s="13">
        <v>5936</v>
      </c>
      <c r="M120">
        <v>7.34</v>
      </c>
      <c r="N120">
        <v>0</v>
      </c>
      <c r="O120">
        <v>0</v>
      </c>
      <c r="P120">
        <v>6.78</v>
      </c>
      <c r="Q120">
        <v>7.87</v>
      </c>
      <c r="R120" t="s">
        <v>241</v>
      </c>
    </row>
    <row r="121" spans="1:19">
      <c r="A121" s="5">
        <v>120</v>
      </c>
      <c r="B121" t="s">
        <v>69</v>
      </c>
      <c r="C121">
        <v>153.83000000000001</v>
      </c>
      <c r="D121">
        <v>0</v>
      </c>
      <c r="E121">
        <v>0</v>
      </c>
      <c r="F121">
        <v>81.477999999999994</v>
      </c>
      <c r="G121">
        <v>2</v>
      </c>
      <c r="H121">
        <v>0</v>
      </c>
      <c r="I121">
        <v>0</v>
      </c>
      <c r="J121">
        <v>1040</v>
      </c>
      <c r="K121">
        <v>944</v>
      </c>
      <c r="L121" s="13">
        <v>4736</v>
      </c>
      <c r="M121">
        <v>8.84</v>
      </c>
      <c r="N121">
        <v>2.21</v>
      </c>
      <c r="O121">
        <v>0</v>
      </c>
      <c r="P121">
        <v>7.87</v>
      </c>
      <c r="Q121">
        <v>0</v>
      </c>
      <c r="R121" t="s">
        <v>241</v>
      </c>
    </row>
    <row r="122" spans="1:19">
      <c r="A122" s="5">
        <v>121</v>
      </c>
      <c r="B122" t="s">
        <v>45</v>
      </c>
      <c r="C122">
        <v>130.74</v>
      </c>
      <c r="D122">
        <v>0</v>
      </c>
      <c r="E122">
        <v>0</v>
      </c>
      <c r="F122">
        <v>105.94999999999999</v>
      </c>
      <c r="G122">
        <v>2</v>
      </c>
      <c r="H122">
        <v>0</v>
      </c>
      <c r="I122">
        <v>0</v>
      </c>
      <c r="J122">
        <v>1480</v>
      </c>
      <c r="K122">
        <v>1330</v>
      </c>
      <c r="L122" s="13">
        <v>5620</v>
      </c>
      <c r="M122">
        <v>8.41</v>
      </c>
      <c r="N122">
        <v>2.0099999999999998</v>
      </c>
      <c r="O122">
        <v>0</v>
      </c>
      <c r="P122">
        <v>7</v>
      </c>
      <c r="Q122">
        <v>5.32</v>
      </c>
      <c r="R122" t="s">
        <v>241</v>
      </c>
    </row>
    <row r="123" spans="1:19">
      <c r="A123" s="5">
        <v>122</v>
      </c>
      <c r="B123" t="s">
        <v>143</v>
      </c>
      <c r="C123" s="13">
        <v>154.52000000000001</v>
      </c>
      <c r="D123">
        <v>0</v>
      </c>
      <c r="E123">
        <v>0</v>
      </c>
      <c r="F123">
        <v>126.37700000000001</v>
      </c>
      <c r="G123">
        <v>2</v>
      </c>
      <c r="H123">
        <v>0</v>
      </c>
      <c r="I123">
        <v>0</v>
      </c>
      <c r="J123">
        <v>1749</v>
      </c>
      <c r="K123">
        <v>939</v>
      </c>
      <c r="L123" s="13">
        <v>5576</v>
      </c>
      <c r="M123">
        <v>6.85</v>
      </c>
      <c r="N123">
        <v>0</v>
      </c>
      <c r="O123">
        <v>0</v>
      </c>
      <c r="P123">
        <v>7.62</v>
      </c>
      <c r="Q123">
        <v>0</v>
      </c>
      <c r="R123" t="s">
        <v>241</v>
      </c>
    </row>
    <row r="124" spans="1:19">
      <c r="A124" s="5">
        <v>123</v>
      </c>
      <c r="B124" t="s">
        <v>128</v>
      </c>
      <c r="C124" s="13">
        <v>155.29</v>
      </c>
      <c r="D124">
        <v>0</v>
      </c>
      <c r="E124">
        <v>0</v>
      </c>
      <c r="F124">
        <v>99.842999999999989</v>
      </c>
      <c r="G124">
        <v>2</v>
      </c>
      <c r="H124">
        <v>0</v>
      </c>
      <c r="I124">
        <v>0</v>
      </c>
      <c r="J124">
        <v>1144</v>
      </c>
      <c r="K124">
        <v>8.74</v>
      </c>
      <c r="L124" s="13">
        <v>5176</v>
      </c>
      <c r="M124">
        <v>8.35</v>
      </c>
      <c r="N124">
        <v>0.91</v>
      </c>
      <c r="O124">
        <v>0</v>
      </c>
      <c r="P124">
        <v>0</v>
      </c>
      <c r="Q124">
        <v>0</v>
      </c>
      <c r="R124" t="s">
        <v>241</v>
      </c>
    </row>
    <row r="125" spans="1:19">
      <c r="A125" s="5">
        <v>124</v>
      </c>
      <c r="B125" t="s">
        <v>155</v>
      </c>
      <c r="C125">
        <v>155.84</v>
      </c>
      <c r="D125">
        <v>0</v>
      </c>
      <c r="E125">
        <v>0</v>
      </c>
      <c r="F125">
        <v>113.211</v>
      </c>
      <c r="G125">
        <v>2</v>
      </c>
      <c r="H125">
        <v>0</v>
      </c>
      <c r="I125">
        <v>0</v>
      </c>
      <c r="J125">
        <v>1268</v>
      </c>
      <c r="K125">
        <v>944</v>
      </c>
      <c r="L125" s="13">
        <v>5176</v>
      </c>
      <c r="M125">
        <v>8.27</v>
      </c>
      <c r="N125">
        <v>0</v>
      </c>
      <c r="O125">
        <v>0</v>
      </c>
      <c r="P125">
        <v>0</v>
      </c>
      <c r="Q125">
        <v>0</v>
      </c>
      <c r="R125" t="s">
        <v>241</v>
      </c>
    </row>
    <row r="126" spans="1:19">
      <c r="A126" s="5">
        <v>125</v>
      </c>
      <c r="B126" t="s">
        <v>100</v>
      </c>
      <c r="C126">
        <v>155.96</v>
      </c>
      <c r="D126">
        <v>0</v>
      </c>
      <c r="E126">
        <v>0</v>
      </c>
      <c r="F126">
        <v>119.64</v>
      </c>
      <c r="G126">
        <v>2</v>
      </c>
      <c r="H126">
        <v>0</v>
      </c>
      <c r="I126">
        <v>0</v>
      </c>
      <c r="J126">
        <v>1284</v>
      </c>
      <c r="K126">
        <v>964</v>
      </c>
      <c r="L126" s="13">
        <v>4496</v>
      </c>
      <c r="M126">
        <v>9.16</v>
      </c>
      <c r="N126">
        <v>0</v>
      </c>
      <c r="O126">
        <v>0</v>
      </c>
      <c r="P126">
        <v>0</v>
      </c>
      <c r="Q126">
        <v>0</v>
      </c>
      <c r="R126" t="s">
        <v>243</v>
      </c>
    </row>
    <row r="127" spans="1:19">
      <c r="A127" s="5">
        <v>126</v>
      </c>
      <c r="B127" t="s">
        <v>121</v>
      </c>
      <c r="C127">
        <v>156.53</v>
      </c>
      <c r="D127">
        <v>0</v>
      </c>
      <c r="E127">
        <v>0</v>
      </c>
      <c r="F127">
        <v>120.87</v>
      </c>
      <c r="G127">
        <v>2</v>
      </c>
      <c r="H127">
        <v>0</v>
      </c>
      <c r="I127">
        <v>0</v>
      </c>
      <c r="J127">
        <v>1260</v>
      </c>
      <c r="K127">
        <v>964</v>
      </c>
      <c r="L127" s="13">
        <v>5968</v>
      </c>
      <c r="M127">
        <v>8.48</v>
      </c>
      <c r="N127">
        <v>0</v>
      </c>
      <c r="O127">
        <v>0</v>
      </c>
      <c r="P127">
        <v>0</v>
      </c>
      <c r="Q127">
        <v>0</v>
      </c>
      <c r="R127" t="s">
        <v>241</v>
      </c>
    </row>
    <row r="128" spans="1:19">
      <c r="A128" s="5">
        <v>127</v>
      </c>
      <c r="B128" t="s">
        <v>21</v>
      </c>
      <c r="C128">
        <v>158.12</v>
      </c>
      <c r="D128">
        <v>0</v>
      </c>
      <c r="E128">
        <v>0</v>
      </c>
      <c r="F128">
        <v>102.502</v>
      </c>
      <c r="G128">
        <v>2</v>
      </c>
      <c r="H128">
        <v>0</v>
      </c>
      <c r="I128">
        <v>0</v>
      </c>
      <c r="J128">
        <v>1610</v>
      </c>
      <c r="K128">
        <v>671</v>
      </c>
      <c r="L128" s="13">
        <v>5780</v>
      </c>
      <c r="M128">
        <v>8.35</v>
      </c>
      <c r="N128">
        <v>0</v>
      </c>
      <c r="O128">
        <v>0</v>
      </c>
      <c r="P128">
        <v>4</v>
      </c>
      <c r="Q128">
        <v>0</v>
      </c>
      <c r="R128" t="s">
        <v>241</v>
      </c>
      <c r="S128" t="s">
        <v>248</v>
      </c>
    </row>
    <row r="129" spans="1:19">
      <c r="A129" s="5">
        <v>128</v>
      </c>
      <c r="B129" s="1" t="s">
        <v>26</v>
      </c>
      <c r="C129">
        <v>159.75</v>
      </c>
      <c r="D129">
        <v>0</v>
      </c>
      <c r="E129">
        <v>0</v>
      </c>
      <c r="F129">
        <v>86.04</v>
      </c>
      <c r="G129">
        <v>2</v>
      </c>
      <c r="H129">
        <v>0</v>
      </c>
      <c r="I129">
        <v>0</v>
      </c>
      <c r="J129">
        <v>1288</v>
      </c>
      <c r="K129">
        <v>685</v>
      </c>
      <c r="L129" s="13">
        <v>3946</v>
      </c>
      <c r="M129">
        <v>10.1</v>
      </c>
      <c r="N129">
        <v>0</v>
      </c>
      <c r="O129">
        <v>0</v>
      </c>
      <c r="P129">
        <v>0</v>
      </c>
      <c r="Q129">
        <v>0</v>
      </c>
      <c r="R129" t="s">
        <v>243</v>
      </c>
    </row>
    <row r="130" spans="1:19">
      <c r="A130" s="5">
        <v>129</v>
      </c>
      <c r="B130" t="s">
        <v>71</v>
      </c>
      <c r="C130">
        <v>159.93</v>
      </c>
      <c r="D130">
        <v>0</v>
      </c>
      <c r="E130">
        <v>0</v>
      </c>
      <c r="F130">
        <v>99.3</v>
      </c>
      <c r="G130">
        <v>2</v>
      </c>
      <c r="H130">
        <v>0</v>
      </c>
      <c r="I130">
        <v>0</v>
      </c>
      <c r="J130">
        <v>1128</v>
      </c>
      <c r="K130">
        <v>1130</v>
      </c>
      <c r="L130" s="13">
        <v>4716</v>
      </c>
      <c r="M130">
        <v>8.8000000000000007</v>
      </c>
      <c r="N130">
        <v>0.71</v>
      </c>
      <c r="O130">
        <v>0</v>
      </c>
      <c r="P130">
        <v>0</v>
      </c>
      <c r="Q130">
        <v>0</v>
      </c>
      <c r="R130" t="s">
        <v>241</v>
      </c>
    </row>
    <row r="131" spans="1:19">
      <c r="A131" s="5">
        <v>130</v>
      </c>
      <c r="B131" t="s">
        <v>120</v>
      </c>
      <c r="C131" s="13">
        <f>160.12</f>
        <v>160.12</v>
      </c>
      <c r="D131">
        <v>0</v>
      </c>
      <c r="E131">
        <v>0</v>
      </c>
      <c r="F131">
        <v>127.15</v>
      </c>
      <c r="G131">
        <v>2</v>
      </c>
      <c r="H131">
        <v>0</v>
      </c>
      <c r="I131">
        <v>0</v>
      </c>
      <c r="J131">
        <v>1404</v>
      </c>
      <c r="K131">
        <v>904</v>
      </c>
      <c r="L131" s="13">
        <v>4616</v>
      </c>
      <c r="M131">
        <v>7.22</v>
      </c>
      <c r="N131">
        <v>0</v>
      </c>
      <c r="O131">
        <v>0</v>
      </c>
      <c r="P131">
        <v>4.51</v>
      </c>
      <c r="Q131">
        <v>0</v>
      </c>
      <c r="R131" t="s">
        <v>243</v>
      </c>
    </row>
    <row r="132" spans="1:19">
      <c r="A132" s="5">
        <v>131</v>
      </c>
      <c r="B132" t="s">
        <v>123</v>
      </c>
      <c r="C132">
        <v>160.36000000000001</v>
      </c>
      <c r="D132">
        <v>0</v>
      </c>
      <c r="E132">
        <v>0</v>
      </c>
      <c r="F132">
        <v>121.21000000000001</v>
      </c>
      <c r="G132">
        <v>2</v>
      </c>
      <c r="H132">
        <v>0</v>
      </c>
      <c r="I132">
        <v>0</v>
      </c>
      <c r="J132">
        <v>1290</v>
      </c>
      <c r="K132">
        <v>1104</v>
      </c>
      <c r="L132" s="13">
        <v>5536</v>
      </c>
      <c r="M132">
        <v>7.83</v>
      </c>
      <c r="N132">
        <v>0</v>
      </c>
      <c r="O132">
        <v>0</v>
      </c>
      <c r="P132">
        <v>10.59</v>
      </c>
      <c r="Q132">
        <v>0</v>
      </c>
      <c r="R132" t="s">
        <v>241</v>
      </c>
    </row>
    <row r="133" spans="1:19">
      <c r="A133" s="5">
        <v>132</v>
      </c>
      <c r="B133" t="s">
        <v>40</v>
      </c>
      <c r="C133">
        <v>120.14</v>
      </c>
      <c r="D133">
        <v>0</v>
      </c>
      <c r="E133">
        <v>0</v>
      </c>
      <c r="F133">
        <v>83.706999999999994</v>
      </c>
      <c r="G133">
        <v>2</v>
      </c>
      <c r="H133">
        <v>0</v>
      </c>
      <c r="I133">
        <v>0</v>
      </c>
      <c r="J133">
        <v>1314</v>
      </c>
      <c r="K133">
        <v>900</v>
      </c>
      <c r="L133">
        <v>4428</v>
      </c>
      <c r="M133">
        <v>8.16</v>
      </c>
      <c r="N133">
        <v>0</v>
      </c>
      <c r="O133">
        <v>0</v>
      </c>
      <c r="P133">
        <v>7.58</v>
      </c>
      <c r="Q133">
        <v>0</v>
      </c>
      <c r="R133" t="s">
        <v>241</v>
      </c>
    </row>
    <row r="134" spans="1:19">
      <c r="A134" s="5">
        <v>133</v>
      </c>
      <c r="B134" t="s">
        <v>57</v>
      </c>
      <c r="C134">
        <v>161.75</v>
      </c>
      <c r="D134">
        <v>0</v>
      </c>
      <c r="E134">
        <v>0</v>
      </c>
      <c r="F134">
        <v>110.8244</v>
      </c>
      <c r="G134">
        <v>2</v>
      </c>
      <c r="H134">
        <v>0</v>
      </c>
      <c r="I134">
        <v>0</v>
      </c>
      <c r="J134">
        <v>1254</v>
      </c>
      <c r="K134">
        <v>884</v>
      </c>
      <c r="L134" s="13">
        <v>5546</v>
      </c>
      <c r="M134">
        <v>8.4700000000000006</v>
      </c>
      <c r="N134">
        <v>2.09</v>
      </c>
      <c r="O134">
        <v>0</v>
      </c>
      <c r="P134">
        <v>0</v>
      </c>
      <c r="Q134">
        <v>0</v>
      </c>
      <c r="R134" t="s">
        <v>241</v>
      </c>
      <c r="S134" t="s">
        <v>254</v>
      </c>
    </row>
    <row r="135" spans="1:19">
      <c r="A135" s="5">
        <v>134</v>
      </c>
      <c r="B135" t="s">
        <v>101</v>
      </c>
      <c r="C135">
        <f>162.35</f>
        <v>162.35</v>
      </c>
      <c r="D135">
        <v>0</v>
      </c>
      <c r="E135">
        <v>0</v>
      </c>
      <c r="F135">
        <v>141.99</v>
      </c>
      <c r="G135">
        <v>2</v>
      </c>
      <c r="H135">
        <v>0</v>
      </c>
      <c r="I135">
        <v>0</v>
      </c>
      <c r="J135">
        <v>1284</v>
      </c>
      <c r="K135">
        <v>1104</v>
      </c>
      <c r="L135" s="13">
        <v>4776</v>
      </c>
      <c r="M135">
        <v>7.83</v>
      </c>
      <c r="N135">
        <v>0</v>
      </c>
      <c r="O135">
        <v>0</v>
      </c>
      <c r="P135">
        <v>8.6</v>
      </c>
      <c r="Q135">
        <v>0</v>
      </c>
      <c r="R135" t="s">
        <v>243</v>
      </c>
    </row>
    <row r="136" spans="1:19">
      <c r="A136" s="5">
        <v>135</v>
      </c>
      <c r="B136" t="s">
        <v>135</v>
      </c>
      <c r="C136" s="13">
        <f>163.54</f>
        <v>163.54</v>
      </c>
      <c r="D136">
        <v>0</v>
      </c>
      <c r="E136">
        <v>0</v>
      </c>
      <c r="F136">
        <v>139.38</v>
      </c>
      <c r="G136">
        <v>2</v>
      </c>
      <c r="H136">
        <v>0</v>
      </c>
      <c r="I136">
        <v>0</v>
      </c>
      <c r="J136">
        <v>1314</v>
      </c>
      <c r="K136">
        <v>1104</v>
      </c>
      <c r="L136" s="13">
        <v>4836</v>
      </c>
      <c r="M136">
        <v>7.23</v>
      </c>
      <c r="N136">
        <v>0</v>
      </c>
      <c r="O136">
        <v>0</v>
      </c>
      <c r="P136">
        <v>6.17</v>
      </c>
      <c r="Q136">
        <v>0</v>
      </c>
      <c r="R136" t="s">
        <v>243</v>
      </c>
      <c r="S136" t="s">
        <v>245</v>
      </c>
    </row>
    <row r="137" spans="1:19">
      <c r="A137" s="5">
        <v>136</v>
      </c>
      <c r="B137" t="s">
        <v>28</v>
      </c>
      <c r="C137">
        <v>164.11</v>
      </c>
      <c r="D137">
        <v>0</v>
      </c>
      <c r="E137">
        <v>0</v>
      </c>
      <c r="F137">
        <v>140.75</v>
      </c>
      <c r="G137">
        <v>1</v>
      </c>
      <c r="H137">
        <v>0</v>
      </c>
      <c r="I137">
        <v>0</v>
      </c>
      <c r="J137">
        <v>1350</v>
      </c>
      <c r="K137">
        <v>1040</v>
      </c>
      <c r="L137" s="13">
        <v>4780</v>
      </c>
      <c r="M137">
        <v>9.3800000000000008</v>
      </c>
      <c r="N137">
        <v>0</v>
      </c>
      <c r="O137">
        <v>0</v>
      </c>
      <c r="P137">
        <v>0</v>
      </c>
      <c r="Q137">
        <v>0</v>
      </c>
      <c r="R137" t="s">
        <v>241</v>
      </c>
    </row>
    <row r="138" spans="1:19">
      <c r="A138" s="5">
        <v>137</v>
      </c>
      <c r="B138" t="s">
        <v>35</v>
      </c>
      <c r="C138">
        <v>165.19</v>
      </c>
      <c r="D138">
        <v>0</v>
      </c>
      <c r="E138">
        <v>0</v>
      </c>
      <c r="F138">
        <v>146.83000000000001</v>
      </c>
      <c r="G138">
        <v>2</v>
      </c>
      <c r="H138">
        <v>0</v>
      </c>
      <c r="I138">
        <v>0</v>
      </c>
      <c r="J138">
        <v>1190</v>
      </c>
      <c r="K138">
        <v>1370</v>
      </c>
      <c r="L138">
        <v>5120</v>
      </c>
      <c r="M138">
        <v>7.34</v>
      </c>
      <c r="N138">
        <v>0</v>
      </c>
      <c r="O138">
        <v>0</v>
      </c>
      <c r="P138">
        <v>0</v>
      </c>
      <c r="Q138">
        <v>0</v>
      </c>
      <c r="R138" t="s">
        <v>243</v>
      </c>
    </row>
    <row r="139" spans="1:19">
      <c r="A139" s="5">
        <v>138</v>
      </c>
      <c r="B139" t="s">
        <v>113</v>
      </c>
      <c r="C139">
        <v>165.65</v>
      </c>
      <c r="D139">
        <v>0</v>
      </c>
      <c r="E139">
        <v>0</v>
      </c>
      <c r="F139">
        <v>100.04499999999999</v>
      </c>
      <c r="G139">
        <v>2</v>
      </c>
      <c r="H139">
        <v>0</v>
      </c>
      <c r="I139">
        <v>0</v>
      </c>
      <c r="J139">
        <v>1545</v>
      </c>
      <c r="K139">
        <v>885</v>
      </c>
      <c r="L139" s="13">
        <v>4860</v>
      </c>
      <c r="M139">
        <v>8.93</v>
      </c>
      <c r="N139">
        <v>0</v>
      </c>
      <c r="O139">
        <v>0</v>
      </c>
      <c r="P139">
        <v>5.96</v>
      </c>
      <c r="Q139">
        <v>0</v>
      </c>
      <c r="R139" t="s">
        <v>241</v>
      </c>
    </row>
    <row r="140" spans="1:19">
      <c r="A140" s="5">
        <v>139</v>
      </c>
      <c r="B140" t="s">
        <v>130</v>
      </c>
      <c r="C140">
        <v>169.66</v>
      </c>
      <c r="D140">
        <v>0</v>
      </c>
      <c r="E140">
        <v>0</v>
      </c>
      <c r="F140">
        <v>105.69</v>
      </c>
      <c r="G140">
        <v>2</v>
      </c>
      <c r="H140">
        <v>0</v>
      </c>
      <c r="I140">
        <v>0</v>
      </c>
      <c r="J140">
        <v>1214</v>
      </c>
      <c r="K140">
        <v>924</v>
      </c>
      <c r="L140" s="13">
        <v>4996</v>
      </c>
      <c r="M140">
        <v>9.4600000000000009</v>
      </c>
      <c r="N140">
        <v>0</v>
      </c>
      <c r="O140">
        <v>0</v>
      </c>
      <c r="P140">
        <v>6.63</v>
      </c>
      <c r="Q140">
        <v>0</v>
      </c>
      <c r="R140" t="s">
        <v>241</v>
      </c>
    </row>
    <row r="141" spans="1:19">
      <c r="A141" s="5">
        <v>140</v>
      </c>
      <c r="B141" t="s">
        <v>39</v>
      </c>
      <c r="C141">
        <v>142.07</v>
      </c>
      <c r="D141">
        <v>0</v>
      </c>
      <c r="E141">
        <v>0</v>
      </c>
      <c r="F141">
        <v>81.045199999999994</v>
      </c>
      <c r="G141">
        <v>2</v>
      </c>
      <c r="H141">
        <v>0</v>
      </c>
      <c r="I141">
        <v>0</v>
      </c>
      <c r="J141">
        <v>1360</v>
      </c>
      <c r="K141">
        <v>1000</v>
      </c>
      <c r="L141" s="13">
        <v>4720</v>
      </c>
      <c r="M141">
        <v>9.07</v>
      </c>
      <c r="N141">
        <v>0</v>
      </c>
      <c r="O141">
        <v>0</v>
      </c>
      <c r="P141">
        <v>8.56</v>
      </c>
      <c r="Q141">
        <v>0</v>
      </c>
      <c r="R141" t="s">
        <v>241</v>
      </c>
    </row>
    <row r="142" spans="1:19">
      <c r="A142" s="5">
        <v>141</v>
      </c>
      <c r="B142" t="s">
        <v>27</v>
      </c>
      <c r="C142">
        <v>174.67</v>
      </c>
      <c r="D142">
        <v>0</v>
      </c>
      <c r="E142">
        <v>0</v>
      </c>
      <c r="F142">
        <v>129.964</v>
      </c>
      <c r="G142">
        <v>2</v>
      </c>
      <c r="H142">
        <v>0</v>
      </c>
      <c r="I142">
        <v>0</v>
      </c>
      <c r="J142">
        <v>1694</v>
      </c>
      <c r="K142">
        <v>954</v>
      </c>
      <c r="L142" s="13">
        <v>5296</v>
      </c>
      <c r="M142">
        <v>7.48</v>
      </c>
      <c r="N142">
        <v>0</v>
      </c>
      <c r="O142">
        <v>0</v>
      </c>
      <c r="P142">
        <v>0</v>
      </c>
      <c r="Q142">
        <v>0</v>
      </c>
      <c r="R142" t="s">
        <v>241</v>
      </c>
    </row>
    <row r="143" spans="1:19">
      <c r="A143" s="5">
        <v>142</v>
      </c>
      <c r="B143" s="1" t="s">
        <v>2</v>
      </c>
      <c r="C143">
        <v>182.79</v>
      </c>
      <c r="D143">
        <v>0</v>
      </c>
      <c r="E143">
        <v>0</v>
      </c>
      <c r="F143">
        <v>230.57000000000002</v>
      </c>
      <c r="G143">
        <v>1</v>
      </c>
      <c r="H143">
        <v>0</v>
      </c>
      <c r="I143">
        <v>0</v>
      </c>
      <c r="J143">
        <v>2450</v>
      </c>
      <c r="K143">
        <v>960</v>
      </c>
      <c r="L143" s="13">
        <v>7964</v>
      </c>
      <c r="M143">
        <v>6.09</v>
      </c>
      <c r="N143">
        <v>0</v>
      </c>
      <c r="O143">
        <v>0</v>
      </c>
      <c r="P143">
        <v>6.28</v>
      </c>
      <c r="Q143">
        <v>0</v>
      </c>
      <c r="R143" t="s">
        <v>241</v>
      </c>
    </row>
    <row r="144" spans="1:19">
      <c r="A144" s="5">
        <v>143</v>
      </c>
      <c r="B144" t="s">
        <v>108</v>
      </c>
      <c r="C144">
        <v>183.25</v>
      </c>
      <c r="D144">
        <v>0</v>
      </c>
      <c r="E144">
        <v>0</v>
      </c>
      <c r="F144">
        <v>154.31640000000002</v>
      </c>
      <c r="G144">
        <v>2</v>
      </c>
      <c r="H144">
        <v>0</v>
      </c>
      <c r="I144">
        <v>0</v>
      </c>
      <c r="J144">
        <v>1722</v>
      </c>
      <c r="K144">
        <v>1163</v>
      </c>
      <c r="L144" s="13">
        <v>6390</v>
      </c>
      <c r="M144">
        <v>8.66</v>
      </c>
      <c r="N144">
        <v>0</v>
      </c>
      <c r="O144">
        <v>0</v>
      </c>
      <c r="P144">
        <v>7.45</v>
      </c>
      <c r="Q144">
        <v>0</v>
      </c>
      <c r="R144" t="s">
        <v>241</v>
      </c>
      <c r="S144" t="s">
        <v>245</v>
      </c>
    </row>
    <row r="145" spans="1:19">
      <c r="A145" s="5">
        <v>144</v>
      </c>
      <c r="B145" s="1" t="s">
        <v>105</v>
      </c>
      <c r="C145" s="13">
        <f>123.98+59.33</f>
        <v>183.31</v>
      </c>
      <c r="D145">
        <v>0</v>
      </c>
      <c r="E145">
        <v>0</v>
      </c>
      <c r="F145">
        <v>165.01</v>
      </c>
      <c r="G145">
        <v>2</v>
      </c>
      <c r="H145">
        <v>0</v>
      </c>
      <c r="I145">
        <v>0</v>
      </c>
      <c r="J145">
        <v>1524</v>
      </c>
      <c r="K145">
        <v>1144</v>
      </c>
      <c r="L145" s="13">
        <v>5336</v>
      </c>
      <c r="M145">
        <v>7.12</v>
      </c>
      <c r="N145">
        <v>0</v>
      </c>
      <c r="O145">
        <v>0</v>
      </c>
      <c r="P145">
        <v>6.02</v>
      </c>
      <c r="Q145">
        <v>0</v>
      </c>
      <c r="R145" t="s">
        <v>243</v>
      </c>
      <c r="S145" t="s">
        <v>244</v>
      </c>
    </row>
    <row r="146" spans="1:19">
      <c r="A146" s="5">
        <v>145</v>
      </c>
      <c r="B146" t="s">
        <v>78</v>
      </c>
      <c r="C146" s="13">
        <v>193.88</v>
      </c>
      <c r="D146">
        <v>0</v>
      </c>
      <c r="E146">
        <v>0</v>
      </c>
      <c r="F146">
        <v>154.173</v>
      </c>
      <c r="G146">
        <v>2</v>
      </c>
      <c r="H146">
        <v>0</v>
      </c>
      <c r="I146">
        <v>0</v>
      </c>
      <c r="J146">
        <v>1565</v>
      </c>
      <c r="K146">
        <v>1205</v>
      </c>
      <c r="L146" s="13">
        <v>5540</v>
      </c>
      <c r="M146">
        <v>7.25</v>
      </c>
      <c r="N146">
        <v>0</v>
      </c>
      <c r="O146">
        <v>0</v>
      </c>
      <c r="P146">
        <v>0</v>
      </c>
      <c r="Q146">
        <v>0</v>
      </c>
      <c r="R146" t="s">
        <v>241</v>
      </c>
      <c r="S146" t="s">
        <v>255</v>
      </c>
    </row>
    <row r="147" spans="1:19">
      <c r="A147" s="5">
        <v>146</v>
      </c>
      <c r="B147" t="s">
        <v>32</v>
      </c>
      <c r="C147">
        <v>204.56</v>
      </c>
      <c r="D147">
        <v>0</v>
      </c>
      <c r="E147">
        <v>0</v>
      </c>
      <c r="F147">
        <v>168.62539999999998</v>
      </c>
      <c r="G147">
        <v>2</v>
      </c>
      <c r="H147">
        <v>0</v>
      </c>
      <c r="I147">
        <v>0</v>
      </c>
      <c r="J147">
        <v>2140</v>
      </c>
      <c r="K147">
        <v>1146</v>
      </c>
      <c r="L147" s="13">
        <v>6853</v>
      </c>
      <c r="M147">
        <v>8.9700000000000006</v>
      </c>
      <c r="N147">
        <v>0</v>
      </c>
      <c r="O147">
        <v>0</v>
      </c>
      <c r="P147">
        <v>0</v>
      </c>
      <c r="Q147">
        <v>0</v>
      </c>
      <c r="R147" t="s">
        <v>241</v>
      </c>
      <c r="S147" t="s">
        <v>256</v>
      </c>
    </row>
    <row r="148" spans="1:19">
      <c r="A148" s="5">
        <v>147</v>
      </c>
      <c r="B148" t="s">
        <v>85</v>
      </c>
      <c r="C148" s="13">
        <v>209.75</v>
      </c>
      <c r="D148">
        <v>0</v>
      </c>
      <c r="E148">
        <v>0</v>
      </c>
      <c r="F148">
        <v>172.26</v>
      </c>
      <c r="G148">
        <v>2</v>
      </c>
      <c r="H148">
        <v>0</v>
      </c>
      <c r="I148">
        <v>0</v>
      </c>
      <c r="J148">
        <v>1864</v>
      </c>
      <c r="K148">
        <v>1204</v>
      </c>
      <c r="L148" s="13">
        <v>6136</v>
      </c>
      <c r="M148">
        <v>7.35</v>
      </c>
      <c r="N148">
        <v>0</v>
      </c>
      <c r="O148">
        <v>0</v>
      </c>
      <c r="P148">
        <v>0</v>
      </c>
      <c r="Q148">
        <v>0</v>
      </c>
      <c r="R148" t="s">
        <v>241</v>
      </c>
      <c r="S148" t="s">
        <v>257</v>
      </c>
    </row>
    <row r="149" spans="1:19">
      <c r="A149" s="5">
        <v>148</v>
      </c>
      <c r="B149" t="s">
        <v>97</v>
      </c>
      <c r="C149">
        <v>217.34</v>
      </c>
      <c r="D149">
        <v>0</v>
      </c>
      <c r="E149">
        <v>0</v>
      </c>
      <c r="F149">
        <v>181.87</v>
      </c>
      <c r="G149">
        <v>2</v>
      </c>
      <c r="H149">
        <v>0</v>
      </c>
      <c r="I149">
        <v>0</v>
      </c>
      <c r="J149">
        <v>1445</v>
      </c>
      <c r="K149">
        <v>1535</v>
      </c>
      <c r="L149" s="13">
        <v>5960</v>
      </c>
      <c r="M149">
        <v>9.11</v>
      </c>
      <c r="N149">
        <v>0</v>
      </c>
      <c r="O149">
        <v>0</v>
      </c>
      <c r="P149">
        <v>0</v>
      </c>
      <c r="Q149">
        <v>0</v>
      </c>
      <c r="R149" t="s">
        <v>243</v>
      </c>
      <c r="S149" t="s">
        <v>244</v>
      </c>
    </row>
  </sheetData>
  <autoFilter ref="A1:S149" xr:uid="{239EACF8-48E4-4F3D-85E8-6E735DDCCAC1}">
    <sortState xmlns:xlrd2="http://schemas.microsoft.com/office/spreadsheetml/2017/richdata2" ref="A2:S149">
      <sortCondition ref="C1:C149"/>
    </sortState>
  </autoFilter>
  <hyperlinks>
    <hyperlink ref="B18" r:id="rId1" xr:uid="{4CCC667F-AA21-4C20-8560-67312ED16535}"/>
    <hyperlink ref="B44" r:id="rId2" xr:uid="{73C56879-D251-4D54-9E29-732F6529F686}"/>
    <hyperlink ref="B39" r:id="rId3" xr:uid="{50551C02-FDE5-4875-B093-03B8932E5D4D}"/>
    <hyperlink ref="B145" r:id="rId4" xr:uid="{96A15C7A-11F3-4390-9E27-CA883A7EA710}"/>
    <hyperlink ref="B33" r:id="rId5" xr:uid="{32F7575B-E459-4B0A-B37F-A13D918CF526}"/>
    <hyperlink ref="B3" r:id="rId6" xr:uid="{DA0A4BA5-FF71-4D33-9D0B-6E95DDF649F2}"/>
    <hyperlink ref="B81" r:id="rId7" xr:uid="{3D4CDE0F-0427-4D44-9C08-16C2FECE6777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85" zoomScaleNormal="85" workbookViewId="0">
      <selection activeCell="D10" sqref="D10"/>
    </sheetView>
  </sheetViews>
  <sheetFormatPr baseColWidth="10" defaultColWidth="8.83203125" defaultRowHeight="15"/>
  <cols>
    <col min="2" max="2" width="78.1640625" customWidth="1"/>
    <col min="3" max="3" width="13.6640625" customWidth="1"/>
    <col min="8" max="9" width="12.5" customWidth="1"/>
    <col min="10" max="10" width="14.6640625" customWidth="1"/>
    <col min="11" max="11" width="12.1640625" customWidth="1"/>
    <col min="12" max="12" width="11.5" customWidth="1"/>
    <col min="13" max="13" width="10.1640625" customWidth="1"/>
    <col min="14" max="14" width="11.6640625" customWidth="1"/>
    <col min="16" max="16" width="10.1640625" customWidth="1"/>
    <col min="17" max="17" width="14" customWidth="1"/>
    <col min="18" max="19" width="27.1640625" customWidth="1"/>
  </cols>
  <sheetData>
    <row r="1" spans="1:23" ht="80">
      <c r="A1" s="3" t="s">
        <v>224</v>
      </c>
      <c r="B1" s="3" t="s">
        <v>223</v>
      </c>
      <c r="C1" s="17" t="s">
        <v>222</v>
      </c>
      <c r="D1" s="17" t="s">
        <v>225</v>
      </c>
      <c r="E1" s="17" t="s">
        <v>226</v>
      </c>
      <c r="F1" s="17" t="s">
        <v>230</v>
      </c>
      <c r="G1" s="3" t="s">
        <v>227</v>
      </c>
      <c r="H1" s="3" t="s">
        <v>228</v>
      </c>
      <c r="I1" s="3" t="s">
        <v>229</v>
      </c>
      <c r="J1" s="3" t="s">
        <v>232</v>
      </c>
      <c r="K1" s="3" t="s">
        <v>231</v>
      </c>
      <c r="L1" s="3" t="s">
        <v>233</v>
      </c>
      <c r="M1" s="3" t="s">
        <v>234</v>
      </c>
      <c r="N1" s="3" t="s">
        <v>235</v>
      </c>
      <c r="O1" s="3" t="s">
        <v>236</v>
      </c>
      <c r="P1" s="3" t="s">
        <v>237</v>
      </c>
      <c r="Q1" s="3" t="s">
        <v>238</v>
      </c>
      <c r="R1" s="16" t="s">
        <v>240</v>
      </c>
      <c r="S1" s="3" t="s">
        <v>239</v>
      </c>
    </row>
    <row r="2" spans="1:23">
      <c r="A2" s="5">
        <v>1</v>
      </c>
      <c r="B2" t="s">
        <v>75</v>
      </c>
      <c r="C2">
        <v>61.88</v>
      </c>
      <c r="D2">
        <v>16.54</v>
      </c>
      <c r="E2">
        <v>1</v>
      </c>
      <c r="F2">
        <v>109.05</v>
      </c>
      <c r="G2">
        <v>1</v>
      </c>
      <c r="H2" s="13">
        <v>30.954000000000001</v>
      </c>
      <c r="I2">
        <v>0.28385144429160936</v>
      </c>
      <c r="J2">
        <v>1404</v>
      </c>
      <c r="K2">
        <v>804</v>
      </c>
      <c r="L2" s="13">
        <v>4416</v>
      </c>
      <c r="M2">
        <v>5.96</v>
      </c>
      <c r="N2">
        <v>0</v>
      </c>
      <c r="O2">
        <v>0</v>
      </c>
      <c r="P2">
        <v>5.3</v>
      </c>
      <c r="Q2">
        <v>0</v>
      </c>
      <c r="R2" t="s">
        <v>243</v>
      </c>
    </row>
    <row r="3" spans="1:23">
      <c r="A3" s="5">
        <v>2</v>
      </c>
      <c r="B3" t="s">
        <v>67</v>
      </c>
      <c r="C3">
        <v>62.18</v>
      </c>
      <c r="D3">
        <v>16</v>
      </c>
      <c r="E3">
        <v>1</v>
      </c>
      <c r="F3">
        <v>106</v>
      </c>
      <c r="G3">
        <v>1</v>
      </c>
      <c r="H3">
        <v>28.907499999999999</v>
      </c>
      <c r="I3">
        <v>0.27271226415094341</v>
      </c>
      <c r="J3">
        <v>1375</v>
      </c>
      <c r="K3">
        <v>775</v>
      </c>
      <c r="L3" s="13">
        <v>4280</v>
      </c>
      <c r="M3">
        <v>6.08</v>
      </c>
      <c r="N3">
        <v>0</v>
      </c>
      <c r="O3">
        <v>0</v>
      </c>
      <c r="P3">
        <v>4.74</v>
      </c>
      <c r="Q3">
        <v>0</v>
      </c>
      <c r="R3" t="s">
        <v>243</v>
      </c>
      <c r="V3" s="2"/>
    </row>
    <row r="4" spans="1:23">
      <c r="A4" s="5">
        <v>3</v>
      </c>
      <c r="B4" t="s">
        <v>92</v>
      </c>
      <c r="C4">
        <v>67.81</v>
      </c>
      <c r="D4">
        <v>17.36</v>
      </c>
      <c r="E4">
        <v>1</v>
      </c>
      <c r="F4">
        <v>109.62</v>
      </c>
      <c r="G4">
        <v>1</v>
      </c>
      <c r="H4" s="13">
        <v>22.225000000000001</v>
      </c>
      <c r="I4">
        <v>0.20274584929757344</v>
      </c>
      <c r="J4">
        <v>1115</v>
      </c>
      <c r="K4">
        <v>754</v>
      </c>
      <c r="L4" s="13">
        <v>4520</v>
      </c>
      <c r="M4">
        <v>5.0199999999999996</v>
      </c>
      <c r="N4">
        <v>0</v>
      </c>
      <c r="O4">
        <v>0</v>
      </c>
      <c r="P4">
        <v>0</v>
      </c>
      <c r="Q4">
        <v>0</v>
      </c>
      <c r="R4" t="s">
        <v>243</v>
      </c>
      <c r="V4" s="2"/>
    </row>
    <row r="5" spans="1:23" ht="15" customHeight="1">
      <c r="A5" s="5">
        <v>4</v>
      </c>
      <c r="B5" t="s">
        <v>91</v>
      </c>
      <c r="C5">
        <v>71</v>
      </c>
      <c r="D5">
        <v>16.18</v>
      </c>
      <c r="E5">
        <v>1</v>
      </c>
      <c r="F5">
        <v>80.760000000000005</v>
      </c>
      <c r="G5">
        <v>1</v>
      </c>
      <c r="H5" s="13">
        <v>20.393999999999998</v>
      </c>
      <c r="I5">
        <v>0.25252600297176819</v>
      </c>
      <c r="J5">
        <v>885</v>
      </c>
      <c r="K5">
        <v>705</v>
      </c>
      <c r="L5" s="13">
        <v>3990</v>
      </c>
      <c r="M5">
        <v>7.24</v>
      </c>
      <c r="N5">
        <v>0</v>
      </c>
      <c r="O5">
        <v>0</v>
      </c>
      <c r="P5">
        <v>0</v>
      </c>
      <c r="Q5">
        <v>0</v>
      </c>
      <c r="R5" t="s">
        <v>243</v>
      </c>
      <c r="V5" s="12"/>
    </row>
    <row r="6" spans="1:23">
      <c r="A6" s="5">
        <v>5</v>
      </c>
      <c r="B6" s="1" t="s">
        <v>65</v>
      </c>
      <c r="C6">
        <v>82.24</v>
      </c>
      <c r="D6">
        <v>18.48</v>
      </c>
      <c r="E6">
        <v>1</v>
      </c>
      <c r="F6">
        <v>137.52000000000001</v>
      </c>
      <c r="G6">
        <v>1</v>
      </c>
      <c r="H6" s="13">
        <v>26.465</v>
      </c>
      <c r="I6">
        <v>0.19244473531122744</v>
      </c>
      <c r="J6">
        <v>1745</v>
      </c>
      <c r="K6">
        <v>825</v>
      </c>
      <c r="L6" s="13">
        <v>4347</v>
      </c>
      <c r="M6">
        <v>6.23</v>
      </c>
      <c r="N6">
        <v>0</v>
      </c>
      <c r="O6">
        <v>0</v>
      </c>
      <c r="P6">
        <v>5.71</v>
      </c>
      <c r="Q6">
        <v>0</v>
      </c>
      <c r="R6" t="s">
        <v>243</v>
      </c>
      <c r="U6" s="10"/>
      <c r="V6" s="6"/>
      <c r="W6" s="6"/>
    </row>
    <row r="7" spans="1:23">
      <c r="A7" s="5">
        <v>6</v>
      </c>
      <c r="B7" s="1" t="s">
        <v>59</v>
      </c>
      <c r="C7">
        <v>84.33</v>
      </c>
      <c r="D7">
        <v>17.22</v>
      </c>
      <c r="E7">
        <v>1</v>
      </c>
      <c r="F7">
        <v>144.97</v>
      </c>
      <c r="G7">
        <v>1</v>
      </c>
      <c r="H7" s="13">
        <v>34.799999999999997</v>
      </c>
      <c r="I7">
        <v>0.24004966544802372</v>
      </c>
      <c r="J7">
        <v>1885</v>
      </c>
      <c r="K7">
        <v>870</v>
      </c>
      <c r="L7">
        <v>5510</v>
      </c>
      <c r="M7">
        <v>5.87</v>
      </c>
      <c r="N7">
        <v>0</v>
      </c>
      <c r="O7">
        <v>0</v>
      </c>
      <c r="P7">
        <v>0</v>
      </c>
      <c r="Q7">
        <v>0</v>
      </c>
      <c r="R7" t="s">
        <v>243</v>
      </c>
      <c r="U7" s="11"/>
      <c r="V7" s="6"/>
      <c r="W7" s="6"/>
    </row>
    <row r="8" spans="1:23">
      <c r="A8" s="5">
        <v>7</v>
      </c>
      <c r="B8" s="1" t="s">
        <v>41</v>
      </c>
      <c r="C8">
        <v>86.03</v>
      </c>
      <c r="D8">
        <v>19.71</v>
      </c>
      <c r="E8">
        <v>1</v>
      </c>
      <c r="F8">
        <v>134.57</v>
      </c>
      <c r="G8">
        <v>1</v>
      </c>
      <c r="H8" s="13">
        <v>25.231999999999999</v>
      </c>
      <c r="I8">
        <v>0.18750092888459538</v>
      </c>
      <c r="J8">
        <v>1604</v>
      </c>
      <c r="K8">
        <v>904</v>
      </c>
      <c r="L8">
        <v>5016</v>
      </c>
      <c r="M8">
        <v>5.2</v>
      </c>
      <c r="N8">
        <v>0</v>
      </c>
      <c r="O8">
        <v>0</v>
      </c>
      <c r="P8">
        <v>0</v>
      </c>
      <c r="Q8">
        <v>0</v>
      </c>
      <c r="R8" t="s">
        <v>243</v>
      </c>
    </row>
    <row r="9" spans="1:23">
      <c r="A9" s="5">
        <v>8</v>
      </c>
      <c r="B9" s="1" t="s">
        <v>7</v>
      </c>
      <c r="C9">
        <v>88.74</v>
      </c>
      <c r="D9">
        <v>19.43</v>
      </c>
      <c r="E9">
        <v>1</v>
      </c>
      <c r="F9">
        <v>143.57</v>
      </c>
      <c r="G9">
        <v>1</v>
      </c>
      <c r="H9">
        <v>32.299999999999997</v>
      </c>
      <c r="I9">
        <v>0.22497736295883541</v>
      </c>
      <c r="J9">
        <v>1204</v>
      </c>
      <c r="K9">
        <v>924</v>
      </c>
      <c r="L9" s="13">
        <v>4256</v>
      </c>
      <c r="M9">
        <v>6.15</v>
      </c>
      <c r="N9">
        <v>0</v>
      </c>
      <c r="O9">
        <v>0</v>
      </c>
      <c r="P9">
        <v>6.72</v>
      </c>
      <c r="Q9">
        <v>0</v>
      </c>
      <c r="R9" t="s">
        <v>243</v>
      </c>
    </row>
    <row r="10" spans="1:23">
      <c r="A10" s="5">
        <v>9</v>
      </c>
      <c r="B10" s="1" t="s">
        <v>62</v>
      </c>
      <c r="C10">
        <v>88.74</v>
      </c>
      <c r="D10">
        <v>19.43</v>
      </c>
      <c r="E10">
        <v>1</v>
      </c>
      <c r="F10">
        <v>143.57</v>
      </c>
      <c r="G10">
        <v>1</v>
      </c>
      <c r="H10" s="13">
        <v>32.223999999999997</v>
      </c>
      <c r="I10">
        <v>0.22444800445775578</v>
      </c>
      <c r="J10">
        <v>1584</v>
      </c>
      <c r="K10">
        <v>924</v>
      </c>
      <c r="L10" s="13">
        <v>5546</v>
      </c>
      <c r="M10">
        <v>7.34</v>
      </c>
      <c r="N10">
        <v>0</v>
      </c>
      <c r="O10">
        <v>0</v>
      </c>
      <c r="P10">
        <v>6.72</v>
      </c>
      <c r="Q10">
        <v>0</v>
      </c>
      <c r="R10" t="s">
        <v>243</v>
      </c>
    </row>
    <row r="11" spans="1:23">
      <c r="A11" s="5">
        <v>10</v>
      </c>
      <c r="B11" s="1" t="s">
        <v>25</v>
      </c>
      <c r="C11">
        <v>92.3</v>
      </c>
      <c r="D11">
        <v>17.600000000000001</v>
      </c>
      <c r="E11">
        <v>1</v>
      </c>
      <c r="F11">
        <v>69.23</v>
      </c>
      <c r="G11">
        <v>2</v>
      </c>
      <c r="H11" s="13">
        <v>21.513999999999999</v>
      </c>
      <c r="I11">
        <v>0.31076123068034084</v>
      </c>
      <c r="J11">
        <v>1110</v>
      </c>
      <c r="K11">
        <v>640</v>
      </c>
      <c r="L11" s="13">
        <v>3480</v>
      </c>
      <c r="M11">
        <v>9.8000000000000007</v>
      </c>
      <c r="N11">
        <v>0</v>
      </c>
      <c r="O11">
        <v>0</v>
      </c>
      <c r="P11">
        <v>0</v>
      </c>
      <c r="Q11">
        <v>0</v>
      </c>
      <c r="R11" t="s">
        <v>243</v>
      </c>
    </row>
    <row r="12" spans="1:23">
      <c r="A12" s="5">
        <v>11</v>
      </c>
      <c r="B12" t="s">
        <v>72</v>
      </c>
      <c r="C12">
        <v>94.67</v>
      </c>
      <c r="D12">
        <v>17.190000000000001</v>
      </c>
      <c r="E12">
        <v>1</v>
      </c>
      <c r="F12">
        <v>99.54</v>
      </c>
      <c r="G12">
        <v>2</v>
      </c>
      <c r="H12" s="13">
        <v>33.698</v>
      </c>
      <c r="I12">
        <v>0.33853727144866386</v>
      </c>
      <c r="J12">
        <v>1000</v>
      </c>
      <c r="K12">
        <v>655</v>
      </c>
      <c r="L12" s="13">
        <v>4497</v>
      </c>
      <c r="M12">
        <v>8.1999999999999993</v>
      </c>
      <c r="N12">
        <v>1.1599999999999999</v>
      </c>
      <c r="O12">
        <v>0</v>
      </c>
      <c r="P12">
        <v>6.53</v>
      </c>
      <c r="Q12">
        <v>0</v>
      </c>
      <c r="R12" t="s">
        <v>243</v>
      </c>
    </row>
    <row r="13" spans="1:23">
      <c r="A13" s="5">
        <v>12</v>
      </c>
      <c r="B13" t="s">
        <v>119</v>
      </c>
      <c r="C13">
        <v>95.77</v>
      </c>
      <c r="D13">
        <v>18.66</v>
      </c>
      <c r="E13">
        <v>1</v>
      </c>
      <c r="F13">
        <v>100.01</v>
      </c>
      <c r="G13">
        <v>2</v>
      </c>
      <c r="H13" s="13">
        <v>26.207999999999998</v>
      </c>
      <c r="I13">
        <v>0.26181818181818184</v>
      </c>
      <c r="J13">
        <v>915</v>
      </c>
      <c r="K13">
        <v>804</v>
      </c>
      <c r="L13" s="13">
        <v>4226</v>
      </c>
      <c r="M13">
        <v>8.59</v>
      </c>
      <c r="N13">
        <v>0</v>
      </c>
      <c r="O13">
        <v>0</v>
      </c>
      <c r="P13">
        <v>0</v>
      </c>
      <c r="Q13">
        <v>0</v>
      </c>
      <c r="R13" t="s">
        <v>243</v>
      </c>
      <c r="S13" t="s">
        <v>252</v>
      </c>
    </row>
    <row r="14" spans="1:23">
      <c r="A14" s="5">
        <v>13</v>
      </c>
      <c r="B14" s="1" t="s">
        <v>4</v>
      </c>
      <c r="C14">
        <v>95.84</v>
      </c>
      <c r="D14">
        <v>19.399999999999999</v>
      </c>
      <c r="E14">
        <v>1</v>
      </c>
      <c r="F14">
        <v>150.66</v>
      </c>
      <c r="G14">
        <v>1</v>
      </c>
      <c r="H14">
        <v>31.5</v>
      </c>
      <c r="I14">
        <v>0.20908004778972522</v>
      </c>
      <c r="J14">
        <v>1195</v>
      </c>
      <c r="K14">
        <v>995</v>
      </c>
      <c r="L14" s="13">
        <v>4380</v>
      </c>
      <c r="M14">
        <v>5.89</v>
      </c>
      <c r="N14">
        <v>0</v>
      </c>
      <c r="O14">
        <v>0</v>
      </c>
      <c r="P14">
        <v>5.81</v>
      </c>
      <c r="Q14">
        <v>0</v>
      </c>
      <c r="R14" t="s">
        <v>243</v>
      </c>
    </row>
    <row r="15" spans="1:23">
      <c r="A15" s="5">
        <v>14</v>
      </c>
      <c r="B15" t="s">
        <v>81</v>
      </c>
      <c r="C15">
        <v>96.13</v>
      </c>
      <c r="D15">
        <v>17.43</v>
      </c>
      <c r="E15">
        <v>1</v>
      </c>
      <c r="F15">
        <v>148.38</v>
      </c>
      <c r="G15">
        <v>1</v>
      </c>
      <c r="H15" s="13">
        <v>28.39</v>
      </c>
      <c r="I15">
        <v>0.19139755949571899</v>
      </c>
      <c r="J15">
        <v>1305</v>
      </c>
      <c r="K15">
        <v>935</v>
      </c>
      <c r="L15" s="13">
        <v>4480</v>
      </c>
      <c r="M15">
        <v>6.16</v>
      </c>
      <c r="N15">
        <v>0</v>
      </c>
      <c r="O15">
        <v>0</v>
      </c>
      <c r="P15">
        <v>5.33</v>
      </c>
      <c r="Q15">
        <v>0</v>
      </c>
      <c r="R15" t="s">
        <v>243</v>
      </c>
    </row>
    <row r="16" spans="1:23">
      <c r="A16" s="5">
        <v>15</v>
      </c>
      <c r="B16" t="s">
        <v>150</v>
      </c>
      <c r="C16">
        <v>99.96</v>
      </c>
      <c r="D16">
        <v>17.739999999999998</v>
      </c>
      <c r="E16">
        <v>1</v>
      </c>
      <c r="F16">
        <v>113.24</v>
      </c>
      <c r="G16">
        <v>2</v>
      </c>
      <c r="H16" s="13">
        <v>32.072000000000003</v>
      </c>
      <c r="I16">
        <v>0.28322147651006713</v>
      </c>
      <c r="J16">
        <v>1054</v>
      </c>
      <c r="K16">
        <v>778</v>
      </c>
      <c r="L16" s="13">
        <v>4396</v>
      </c>
      <c r="M16">
        <v>8.15</v>
      </c>
      <c r="N16">
        <v>0</v>
      </c>
      <c r="O16">
        <v>0</v>
      </c>
      <c r="P16">
        <v>0</v>
      </c>
      <c r="Q16">
        <v>0</v>
      </c>
      <c r="R16" t="s">
        <v>243</v>
      </c>
      <c r="S16" t="s">
        <v>248</v>
      </c>
    </row>
    <row r="17" spans="1:19">
      <c r="A17" s="5">
        <v>16</v>
      </c>
      <c r="B17" t="s">
        <v>89</v>
      </c>
      <c r="C17">
        <v>100.47</v>
      </c>
      <c r="D17">
        <v>16.5</v>
      </c>
      <c r="E17">
        <v>1</v>
      </c>
      <c r="F17">
        <v>151.16999999999999</v>
      </c>
      <c r="G17">
        <v>2</v>
      </c>
      <c r="H17" s="13">
        <v>28.49</v>
      </c>
      <c r="I17">
        <v>0.18846331944168818</v>
      </c>
      <c r="J17">
        <v>1655</v>
      </c>
      <c r="K17">
        <v>770</v>
      </c>
      <c r="L17" s="13">
        <v>4830</v>
      </c>
      <c r="M17">
        <v>5.77</v>
      </c>
      <c r="N17">
        <v>0</v>
      </c>
      <c r="O17">
        <v>0</v>
      </c>
      <c r="P17">
        <v>4.37</v>
      </c>
      <c r="Q17">
        <v>0</v>
      </c>
      <c r="R17" t="s">
        <v>243</v>
      </c>
      <c r="S17" t="s">
        <v>262</v>
      </c>
    </row>
    <row r="18" spans="1:19">
      <c r="A18" s="5">
        <v>17</v>
      </c>
      <c r="B18" t="s">
        <v>103</v>
      </c>
      <c r="C18">
        <v>102.02</v>
      </c>
      <c r="D18">
        <v>18.8</v>
      </c>
      <c r="E18">
        <v>1</v>
      </c>
      <c r="F18">
        <v>107.02</v>
      </c>
      <c r="G18">
        <v>2</v>
      </c>
      <c r="H18" s="13">
        <v>24.7</v>
      </c>
      <c r="I18">
        <v>0.23079798168566623</v>
      </c>
      <c r="J18">
        <v>1077</v>
      </c>
      <c r="K18">
        <v>775</v>
      </c>
      <c r="L18" s="13">
        <v>4420</v>
      </c>
      <c r="M18">
        <v>7.8</v>
      </c>
      <c r="N18">
        <v>0.67</v>
      </c>
      <c r="O18">
        <v>0</v>
      </c>
      <c r="P18">
        <v>6.42</v>
      </c>
      <c r="Q18">
        <v>0</v>
      </c>
      <c r="R18" t="s">
        <v>243</v>
      </c>
      <c r="S18" t="s">
        <v>259</v>
      </c>
    </row>
    <row r="19" spans="1:19">
      <c r="A19" s="5">
        <v>18</v>
      </c>
      <c r="B19" t="s">
        <v>87</v>
      </c>
      <c r="C19">
        <v>103.83</v>
      </c>
      <c r="D19">
        <v>29.07</v>
      </c>
      <c r="E19">
        <v>2</v>
      </c>
      <c r="F19">
        <v>108.21</v>
      </c>
      <c r="G19">
        <v>2</v>
      </c>
      <c r="H19" s="13">
        <v>40.503999999999998</v>
      </c>
      <c r="I19">
        <v>0.37430921356621383</v>
      </c>
      <c r="J19">
        <v>1034</v>
      </c>
      <c r="K19">
        <v>664</v>
      </c>
      <c r="L19" s="13">
        <v>4616</v>
      </c>
      <c r="M19">
        <v>8.35</v>
      </c>
      <c r="N19">
        <v>0</v>
      </c>
      <c r="O19">
        <v>0</v>
      </c>
      <c r="P19">
        <v>2.8</v>
      </c>
      <c r="Q19">
        <v>0</v>
      </c>
      <c r="R19" t="s">
        <v>243</v>
      </c>
    </row>
    <row r="20" spans="1:19">
      <c r="A20" s="5">
        <v>19</v>
      </c>
      <c r="B20" t="s">
        <v>129</v>
      </c>
      <c r="C20">
        <v>105.15</v>
      </c>
      <c r="D20">
        <v>16.7</v>
      </c>
      <c r="E20">
        <v>1</v>
      </c>
      <c r="F20">
        <v>108.01</v>
      </c>
      <c r="G20">
        <v>2</v>
      </c>
      <c r="H20" s="13">
        <v>32.375</v>
      </c>
      <c r="I20">
        <v>0.29974076474400518</v>
      </c>
      <c r="J20">
        <v>1325</v>
      </c>
      <c r="K20">
        <v>784</v>
      </c>
      <c r="L20" s="13">
        <v>4400</v>
      </c>
      <c r="M20">
        <v>7.45</v>
      </c>
      <c r="N20">
        <v>0</v>
      </c>
      <c r="O20">
        <v>0</v>
      </c>
      <c r="P20">
        <v>5.92</v>
      </c>
      <c r="Q20">
        <v>0</v>
      </c>
      <c r="R20" t="s">
        <v>243</v>
      </c>
    </row>
    <row r="21" spans="1:19">
      <c r="A21" s="5">
        <v>20</v>
      </c>
      <c r="B21" s="1" t="s">
        <v>44</v>
      </c>
      <c r="C21">
        <v>106.55</v>
      </c>
      <c r="D21">
        <v>14.27</v>
      </c>
      <c r="E21">
        <v>1</v>
      </c>
      <c r="F21">
        <v>108.23</v>
      </c>
      <c r="G21">
        <v>2</v>
      </c>
      <c r="H21" s="13">
        <v>37.451799999999999</v>
      </c>
      <c r="I21">
        <v>0.34603899103760505</v>
      </c>
      <c r="J21">
        <v>1328</v>
      </c>
      <c r="K21">
        <v>788</v>
      </c>
      <c r="L21" s="13">
        <v>4385</v>
      </c>
      <c r="M21">
        <v>7.45</v>
      </c>
      <c r="N21">
        <v>0.42</v>
      </c>
      <c r="O21">
        <v>0</v>
      </c>
      <c r="P21">
        <v>6.1</v>
      </c>
      <c r="Q21">
        <v>0</v>
      </c>
      <c r="R21" t="s">
        <v>243</v>
      </c>
    </row>
    <row r="22" spans="1:19">
      <c r="A22" s="5">
        <v>21</v>
      </c>
      <c r="B22" s="1" t="s">
        <v>34</v>
      </c>
      <c r="C22">
        <f>83.02+27.63</f>
        <v>110.64999999999999</v>
      </c>
      <c r="D22">
        <v>16.96</v>
      </c>
      <c r="E22">
        <v>1</v>
      </c>
      <c r="F22">
        <v>132.31</v>
      </c>
      <c r="G22">
        <v>2</v>
      </c>
      <c r="H22" s="13">
        <v>28.245000000000001</v>
      </c>
      <c r="I22">
        <v>0.2134759277454463</v>
      </c>
      <c r="J22">
        <v>1425</v>
      </c>
      <c r="K22">
        <v>925</v>
      </c>
      <c r="L22">
        <v>4700</v>
      </c>
      <c r="M22">
        <v>6.51</v>
      </c>
      <c r="N22">
        <v>0</v>
      </c>
      <c r="O22">
        <v>0</v>
      </c>
      <c r="P22">
        <v>5.13</v>
      </c>
      <c r="Q22">
        <v>0</v>
      </c>
      <c r="R22" t="s">
        <v>243</v>
      </c>
    </row>
    <row r="23" spans="1:19">
      <c r="A23" s="5">
        <v>22</v>
      </c>
      <c r="B23" t="s">
        <v>132</v>
      </c>
      <c r="C23" s="13">
        <f>83.06+27.63</f>
        <v>110.69</v>
      </c>
      <c r="D23">
        <v>17.97</v>
      </c>
      <c r="E23">
        <v>1</v>
      </c>
      <c r="F23">
        <v>124.36</v>
      </c>
      <c r="G23">
        <v>2</v>
      </c>
      <c r="H23" s="13">
        <v>22.44</v>
      </c>
      <c r="I23">
        <v>0.18044387262785463</v>
      </c>
      <c r="J23">
        <v>1065</v>
      </c>
      <c r="K23">
        <v>915</v>
      </c>
      <c r="L23" s="13">
        <v>4820</v>
      </c>
      <c r="M23">
        <v>6.51</v>
      </c>
      <c r="N23">
        <v>0</v>
      </c>
      <c r="O23">
        <v>0</v>
      </c>
      <c r="P23">
        <v>0</v>
      </c>
      <c r="Q23">
        <v>0</v>
      </c>
      <c r="R23" t="s">
        <v>243</v>
      </c>
    </row>
    <row r="24" spans="1:19">
      <c r="A24" s="5">
        <v>23</v>
      </c>
      <c r="B24" s="1" t="s">
        <v>8</v>
      </c>
      <c r="C24">
        <f>83.22+27.48</f>
        <v>110.7</v>
      </c>
      <c r="D24">
        <v>17.3</v>
      </c>
      <c r="E24">
        <v>1</v>
      </c>
      <c r="F24">
        <v>132.31</v>
      </c>
      <c r="G24">
        <v>2</v>
      </c>
      <c r="H24">
        <v>28.175000000000001</v>
      </c>
      <c r="I24">
        <v>0.21294686720580455</v>
      </c>
      <c r="J24">
        <v>1075</v>
      </c>
      <c r="K24">
        <v>925</v>
      </c>
      <c r="L24" s="13">
        <v>4000</v>
      </c>
      <c r="M24">
        <v>6.51</v>
      </c>
      <c r="N24">
        <v>0</v>
      </c>
      <c r="O24">
        <v>0</v>
      </c>
      <c r="P24">
        <v>5.21</v>
      </c>
      <c r="Q24">
        <v>0</v>
      </c>
      <c r="R24" t="s">
        <v>243</v>
      </c>
    </row>
    <row r="25" spans="1:19">
      <c r="A25" s="5">
        <v>24</v>
      </c>
      <c r="B25" t="s">
        <v>149</v>
      </c>
      <c r="C25" s="13">
        <f>107.06+5.24</f>
        <v>112.3</v>
      </c>
      <c r="D25">
        <v>17.52</v>
      </c>
      <c r="E25">
        <v>1</v>
      </c>
      <c r="F25">
        <v>100.96</v>
      </c>
      <c r="G25">
        <v>2</v>
      </c>
      <c r="H25" s="13">
        <v>22.788</v>
      </c>
      <c r="I25">
        <v>0.22571315372424725</v>
      </c>
      <c r="J25">
        <v>968</v>
      </c>
      <c r="K25">
        <v>848</v>
      </c>
      <c r="L25" s="13">
        <v>4708</v>
      </c>
      <c r="M25">
        <v>8.5399999999999991</v>
      </c>
      <c r="N25">
        <v>0.66</v>
      </c>
      <c r="O25">
        <v>0</v>
      </c>
      <c r="P25">
        <v>0</v>
      </c>
      <c r="Q25">
        <v>0</v>
      </c>
      <c r="R25" t="s">
        <v>243</v>
      </c>
    </row>
    <row r="26" spans="1:19">
      <c r="A26" s="5">
        <v>25</v>
      </c>
      <c r="B26" t="s">
        <v>147</v>
      </c>
      <c r="C26">
        <v>113.38</v>
      </c>
      <c r="D26">
        <v>17.3</v>
      </c>
      <c r="E26">
        <v>1</v>
      </c>
      <c r="F26">
        <v>115.89</v>
      </c>
      <c r="G26">
        <v>2</v>
      </c>
      <c r="H26" s="13">
        <v>28.88</v>
      </c>
      <c r="I26">
        <v>0.24920182932090776</v>
      </c>
      <c r="J26">
        <v>1135</v>
      </c>
      <c r="K26">
        <v>775</v>
      </c>
      <c r="L26" s="13">
        <v>4570</v>
      </c>
      <c r="M26">
        <v>7.77</v>
      </c>
      <c r="N26">
        <v>0.68</v>
      </c>
      <c r="O26">
        <v>0</v>
      </c>
      <c r="P26">
        <v>5.1100000000000003</v>
      </c>
      <c r="Q26">
        <v>0</v>
      </c>
      <c r="R26" t="s">
        <v>243</v>
      </c>
    </row>
    <row r="27" spans="1:19">
      <c r="A27" s="5">
        <v>26</v>
      </c>
      <c r="B27" s="1" t="s">
        <v>1</v>
      </c>
      <c r="C27">
        <v>114.24</v>
      </c>
      <c r="D27">
        <v>16.61</v>
      </c>
      <c r="E27">
        <v>1</v>
      </c>
      <c r="F27">
        <v>129.41</v>
      </c>
      <c r="G27">
        <v>2</v>
      </c>
      <c r="H27">
        <v>29.638100000000001</v>
      </c>
      <c r="I27">
        <v>0.22902480488370297</v>
      </c>
      <c r="J27">
        <v>1073</v>
      </c>
      <c r="K27">
        <v>924</v>
      </c>
      <c r="L27">
        <v>4716</v>
      </c>
      <c r="M27">
        <v>7.19</v>
      </c>
      <c r="N27">
        <v>0.87</v>
      </c>
      <c r="O27">
        <v>38.17</v>
      </c>
      <c r="P27">
        <v>6.09</v>
      </c>
      <c r="Q27">
        <v>0</v>
      </c>
      <c r="R27" t="s">
        <v>243</v>
      </c>
    </row>
    <row r="28" spans="1:19">
      <c r="A28" s="5">
        <v>27</v>
      </c>
      <c r="B28" t="s">
        <v>141</v>
      </c>
      <c r="C28" s="13">
        <f>78.21+40.68</f>
        <v>118.88999999999999</v>
      </c>
      <c r="D28">
        <v>17.489999999999998</v>
      </c>
      <c r="E28">
        <v>1</v>
      </c>
      <c r="F28">
        <v>124.14</v>
      </c>
      <c r="G28">
        <v>2</v>
      </c>
      <c r="H28" s="13">
        <v>22.77</v>
      </c>
      <c r="I28">
        <v>0.18342194296761721</v>
      </c>
      <c r="J28">
        <v>1089</v>
      </c>
      <c r="K28">
        <v>929</v>
      </c>
      <c r="L28" s="13">
        <v>4696</v>
      </c>
      <c r="M28">
        <v>7.15</v>
      </c>
      <c r="N28">
        <v>0.17</v>
      </c>
      <c r="O28">
        <v>0</v>
      </c>
      <c r="P28">
        <v>0</v>
      </c>
      <c r="Q28">
        <v>0</v>
      </c>
      <c r="R28" t="s">
        <v>243</v>
      </c>
    </row>
    <row r="29" spans="1:19">
      <c r="A29" s="5">
        <v>28</v>
      </c>
      <c r="B29" s="1" t="s">
        <v>40</v>
      </c>
      <c r="C29">
        <v>120.14</v>
      </c>
      <c r="D29">
        <v>18.48</v>
      </c>
      <c r="E29">
        <v>1</v>
      </c>
      <c r="F29">
        <v>108.33</v>
      </c>
      <c r="G29">
        <v>2</v>
      </c>
      <c r="H29" s="13">
        <v>17.042999999999999</v>
      </c>
      <c r="I29">
        <v>0.1573248407643312</v>
      </c>
      <c r="J29">
        <v>1314</v>
      </c>
      <c r="K29">
        <v>900</v>
      </c>
      <c r="L29">
        <v>4428</v>
      </c>
      <c r="M29">
        <v>8.16</v>
      </c>
      <c r="N29">
        <v>0</v>
      </c>
      <c r="O29">
        <v>0</v>
      </c>
      <c r="P29">
        <v>7.58</v>
      </c>
      <c r="Q29">
        <v>0</v>
      </c>
      <c r="R29" t="s">
        <v>243</v>
      </c>
    </row>
    <row r="30" spans="1:19">
      <c r="A30" s="5">
        <v>29</v>
      </c>
      <c r="B30" s="1" t="s">
        <v>3</v>
      </c>
      <c r="C30">
        <v>120.26</v>
      </c>
      <c r="D30">
        <v>31.87</v>
      </c>
      <c r="E30">
        <v>1</v>
      </c>
      <c r="F30">
        <v>202.07</v>
      </c>
      <c r="G30">
        <v>1</v>
      </c>
      <c r="H30">
        <v>53.77</v>
      </c>
      <c r="I30">
        <v>0.26609590735883609</v>
      </c>
      <c r="J30">
        <v>2154</v>
      </c>
      <c r="K30">
        <v>1064</v>
      </c>
      <c r="L30" s="13">
        <v>6436</v>
      </c>
      <c r="M30">
        <v>6.64</v>
      </c>
      <c r="N30">
        <v>0</v>
      </c>
      <c r="O30">
        <v>0</v>
      </c>
      <c r="P30">
        <v>6</v>
      </c>
      <c r="Q30">
        <v>4.71</v>
      </c>
      <c r="R30" t="s">
        <v>243</v>
      </c>
    </row>
    <row r="31" spans="1:19">
      <c r="A31" s="5">
        <v>30</v>
      </c>
      <c r="B31" s="1" t="s">
        <v>24</v>
      </c>
      <c r="C31">
        <v>120.55</v>
      </c>
      <c r="D31">
        <v>26.9</v>
      </c>
      <c r="E31">
        <v>2</v>
      </c>
      <c r="F31">
        <v>194.74</v>
      </c>
      <c r="G31">
        <v>1</v>
      </c>
      <c r="H31" s="13">
        <v>97.022499999999994</v>
      </c>
      <c r="I31">
        <v>0.49821556947725165</v>
      </c>
      <c r="J31">
        <v>2050</v>
      </c>
      <c r="K31">
        <v>985</v>
      </c>
      <c r="L31" s="13">
        <v>6070</v>
      </c>
      <c r="M31">
        <v>5.34</v>
      </c>
      <c r="N31">
        <v>0</v>
      </c>
      <c r="O31">
        <v>0</v>
      </c>
      <c r="P31">
        <v>10</v>
      </c>
      <c r="Q31">
        <v>0</v>
      </c>
      <c r="R31" t="s">
        <v>243</v>
      </c>
      <c r="S31" t="s">
        <v>261</v>
      </c>
    </row>
    <row r="32" spans="1:19">
      <c r="A32" s="5">
        <v>31</v>
      </c>
      <c r="B32" s="1" t="s">
        <v>60</v>
      </c>
      <c r="C32">
        <v>120.55</v>
      </c>
      <c r="D32">
        <v>19.079999999999998</v>
      </c>
      <c r="E32">
        <v>1</v>
      </c>
      <c r="F32">
        <v>181.37</v>
      </c>
      <c r="G32">
        <v>1</v>
      </c>
      <c r="H32">
        <v>32.96</v>
      </c>
      <c r="I32">
        <v>0.18172795941997022</v>
      </c>
      <c r="J32">
        <v>1905</v>
      </c>
      <c r="K32">
        <v>985</v>
      </c>
      <c r="L32">
        <v>5780</v>
      </c>
      <c r="M32">
        <v>5.34</v>
      </c>
      <c r="N32">
        <v>0</v>
      </c>
      <c r="O32">
        <v>0</v>
      </c>
      <c r="P32">
        <v>7.04</v>
      </c>
      <c r="Q32">
        <v>0</v>
      </c>
      <c r="R32" t="s">
        <v>243</v>
      </c>
    </row>
    <row r="33" spans="1:19">
      <c r="A33" s="5">
        <v>32</v>
      </c>
      <c r="B33" s="1" t="s">
        <v>47</v>
      </c>
      <c r="C33">
        <v>123.23</v>
      </c>
      <c r="D33">
        <v>17.62</v>
      </c>
      <c r="E33">
        <v>1</v>
      </c>
      <c r="F33">
        <v>114.84</v>
      </c>
      <c r="G33">
        <v>2</v>
      </c>
      <c r="H33" s="13">
        <v>30.97</v>
      </c>
      <c r="I33">
        <v>0.26967955416231276</v>
      </c>
      <c r="J33">
        <v>1415</v>
      </c>
      <c r="K33">
        <v>815</v>
      </c>
      <c r="L33">
        <v>4460</v>
      </c>
      <c r="M33">
        <v>8.9499999999999993</v>
      </c>
      <c r="N33">
        <v>1.25</v>
      </c>
      <c r="O33">
        <v>0</v>
      </c>
      <c r="P33">
        <v>5.47</v>
      </c>
      <c r="Q33">
        <v>0</v>
      </c>
      <c r="R33" t="s">
        <v>243</v>
      </c>
      <c r="S33" t="s">
        <v>249</v>
      </c>
    </row>
    <row r="34" spans="1:19">
      <c r="A34" s="5">
        <v>33</v>
      </c>
      <c r="B34" t="s">
        <v>146</v>
      </c>
      <c r="C34">
        <v>123.87</v>
      </c>
      <c r="D34">
        <v>34.03</v>
      </c>
      <c r="E34">
        <v>1</v>
      </c>
      <c r="F34">
        <v>144.29</v>
      </c>
      <c r="G34">
        <v>2</v>
      </c>
      <c r="H34" s="13">
        <v>42.163200000000003</v>
      </c>
      <c r="I34">
        <v>0.29221151846974847</v>
      </c>
      <c r="J34">
        <v>1044</v>
      </c>
      <c r="K34">
        <v>974</v>
      </c>
      <c r="L34" s="13">
        <v>5012</v>
      </c>
      <c r="M34">
        <v>8.5</v>
      </c>
      <c r="N34">
        <v>0</v>
      </c>
      <c r="O34">
        <v>0</v>
      </c>
      <c r="P34">
        <v>0</v>
      </c>
      <c r="Q34">
        <v>0</v>
      </c>
      <c r="R34" t="s">
        <v>243</v>
      </c>
    </row>
    <row r="35" spans="1:19">
      <c r="A35" s="5">
        <v>34</v>
      </c>
      <c r="B35" t="s">
        <v>68</v>
      </c>
      <c r="C35">
        <v>124.38</v>
      </c>
      <c r="D35">
        <v>22.4</v>
      </c>
      <c r="E35">
        <v>1</v>
      </c>
      <c r="F35">
        <v>125.41</v>
      </c>
      <c r="G35">
        <v>2</v>
      </c>
      <c r="H35" s="13">
        <v>30.7303</v>
      </c>
      <c r="I35">
        <v>0.24503867315206124</v>
      </c>
      <c r="J35">
        <v>1217</v>
      </c>
      <c r="K35">
        <v>790</v>
      </c>
      <c r="L35" s="13">
        <v>4084</v>
      </c>
      <c r="M35">
        <v>8.16</v>
      </c>
      <c r="N35">
        <v>0</v>
      </c>
      <c r="O35">
        <v>0</v>
      </c>
      <c r="P35">
        <v>5.87</v>
      </c>
      <c r="Q35">
        <v>0</v>
      </c>
      <c r="R35" t="s">
        <v>243</v>
      </c>
      <c r="S35" t="s">
        <v>258</v>
      </c>
    </row>
    <row r="36" spans="1:19">
      <c r="A36" s="5">
        <v>35</v>
      </c>
      <c r="B36" t="s">
        <v>109</v>
      </c>
      <c r="C36" s="13">
        <f>87.98+37.96</f>
        <v>125.94</v>
      </c>
      <c r="D36">
        <v>18.22</v>
      </c>
      <c r="E36">
        <v>1</v>
      </c>
      <c r="F36">
        <v>148.38</v>
      </c>
      <c r="G36">
        <v>2</v>
      </c>
      <c r="H36" s="13">
        <v>35.372999999999998</v>
      </c>
      <c r="I36">
        <v>0.23839466235341689</v>
      </c>
      <c r="J36">
        <v>1149</v>
      </c>
      <c r="K36">
        <v>1100</v>
      </c>
      <c r="L36" s="13">
        <v>5256</v>
      </c>
      <c r="M36">
        <v>7.21</v>
      </c>
      <c r="N36">
        <v>0</v>
      </c>
      <c r="O36">
        <v>0</v>
      </c>
      <c r="P36">
        <v>7.77</v>
      </c>
      <c r="Q36">
        <v>0</v>
      </c>
      <c r="R36" t="s">
        <v>243</v>
      </c>
      <c r="S36" t="s">
        <v>253</v>
      </c>
    </row>
    <row r="37" spans="1:19">
      <c r="A37" s="5">
        <v>36</v>
      </c>
      <c r="B37" t="s">
        <v>154</v>
      </c>
      <c r="C37">
        <v>126.31</v>
      </c>
      <c r="D37">
        <v>22.44</v>
      </c>
      <c r="E37">
        <v>1</v>
      </c>
      <c r="F37">
        <v>125.87</v>
      </c>
      <c r="G37">
        <v>2</v>
      </c>
      <c r="H37" s="13">
        <v>28.236000000000001</v>
      </c>
      <c r="I37">
        <v>0.2243266862636053</v>
      </c>
      <c r="J37">
        <v>1153</v>
      </c>
      <c r="K37">
        <v>844</v>
      </c>
      <c r="L37" s="13">
        <v>4776</v>
      </c>
      <c r="M37">
        <v>8.27</v>
      </c>
      <c r="N37">
        <v>0</v>
      </c>
      <c r="O37">
        <v>0</v>
      </c>
      <c r="P37">
        <v>7.45</v>
      </c>
      <c r="Q37">
        <v>0</v>
      </c>
      <c r="R37" t="s">
        <v>243</v>
      </c>
    </row>
    <row r="38" spans="1:19">
      <c r="A38" s="5">
        <v>37</v>
      </c>
      <c r="B38" t="s">
        <v>115</v>
      </c>
      <c r="C38">
        <v>129.05000000000001</v>
      </c>
      <c r="D38">
        <v>20.32</v>
      </c>
      <c r="E38">
        <v>1</v>
      </c>
      <c r="F38">
        <v>124.64</v>
      </c>
      <c r="G38">
        <v>2</v>
      </c>
      <c r="H38" s="13">
        <v>25.896000000000001</v>
      </c>
      <c r="I38">
        <v>0.20776636713735558</v>
      </c>
      <c r="J38">
        <v>1394</v>
      </c>
      <c r="K38">
        <v>784</v>
      </c>
      <c r="L38" s="13">
        <v>4836</v>
      </c>
      <c r="M38">
        <v>8.18</v>
      </c>
      <c r="N38">
        <v>1.0900000000000001</v>
      </c>
      <c r="O38">
        <v>0</v>
      </c>
      <c r="P38">
        <v>0</v>
      </c>
      <c r="Q38">
        <v>0</v>
      </c>
      <c r="R38" t="s">
        <v>243</v>
      </c>
    </row>
    <row r="39" spans="1:19">
      <c r="A39" s="5">
        <v>38</v>
      </c>
      <c r="B39" t="s">
        <v>126</v>
      </c>
      <c r="C39">
        <v>129.08000000000001</v>
      </c>
      <c r="D39">
        <v>21.41</v>
      </c>
      <c r="E39">
        <v>1</v>
      </c>
      <c r="F39">
        <v>121.07</v>
      </c>
      <c r="G39">
        <v>2</v>
      </c>
      <c r="H39" s="13">
        <v>29.405999999999999</v>
      </c>
      <c r="I39">
        <v>0.24288428182043445</v>
      </c>
      <c r="J39">
        <v>1115</v>
      </c>
      <c r="K39">
        <v>840</v>
      </c>
      <c r="L39" s="13">
        <v>4724</v>
      </c>
      <c r="M39">
        <v>8.66</v>
      </c>
      <c r="N39">
        <v>0.7</v>
      </c>
      <c r="O39">
        <v>0</v>
      </c>
      <c r="P39">
        <v>0</v>
      </c>
      <c r="Q39">
        <v>0</v>
      </c>
      <c r="R39" t="s">
        <v>243</v>
      </c>
    </row>
    <row r="40" spans="1:19">
      <c r="A40" s="5">
        <v>39</v>
      </c>
      <c r="B40" t="s">
        <v>138</v>
      </c>
      <c r="C40">
        <v>129.08000000000001</v>
      </c>
      <c r="D40">
        <v>41.3</v>
      </c>
      <c r="E40">
        <v>2</v>
      </c>
      <c r="F40">
        <v>143.72</v>
      </c>
      <c r="G40">
        <v>2</v>
      </c>
      <c r="H40" s="13">
        <v>50.978099999999998</v>
      </c>
      <c r="I40">
        <v>0.3547042861118842</v>
      </c>
      <c r="J40">
        <v>1114</v>
      </c>
      <c r="K40">
        <v>874</v>
      </c>
      <c r="L40" s="13">
        <v>5356</v>
      </c>
      <c r="M40">
        <v>8.66</v>
      </c>
      <c r="N40">
        <v>0.85</v>
      </c>
      <c r="O40">
        <v>0</v>
      </c>
      <c r="P40">
        <v>0</v>
      </c>
      <c r="Q40">
        <v>0</v>
      </c>
      <c r="R40" t="s">
        <v>243</v>
      </c>
    </row>
    <row r="41" spans="1:19">
      <c r="A41" s="5">
        <v>40</v>
      </c>
      <c r="B41" t="s">
        <v>127</v>
      </c>
      <c r="C41">
        <v>129.74</v>
      </c>
      <c r="D41">
        <v>19.170000000000002</v>
      </c>
      <c r="E41">
        <v>1</v>
      </c>
      <c r="F41">
        <v>108.46</v>
      </c>
      <c r="G41">
        <v>2</v>
      </c>
      <c r="H41" s="13">
        <v>34.658000000000001</v>
      </c>
      <c r="I41">
        <v>0.3195463765443482</v>
      </c>
      <c r="J41">
        <v>1318</v>
      </c>
      <c r="K41">
        <v>715</v>
      </c>
      <c r="L41" s="13">
        <v>4700</v>
      </c>
      <c r="M41">
        <v>8.44</v>
      </c>
      <c r="N41">
        <v>0</v>
      </c>
      <c r="O41">
        <v>0</v>
      </c>
      <c r="P41">
        <v>5.97</v>
      </c>
      <c r="Q41">
        <v>0</v>
      </c>
      <c r="R41" t="s">
        <v>243</v>
      </c>
    </row>
    <row r="42" spans="1:19">
      <c r="A42" s="5">
        <v>41</v>
      </c>
      <c r="B42" s="1" t="s">
        <v>23</v>
      </c>
      <c r="C42">
        <v>129.97999999999999</v>
      </c>
      <c r="D42">
        <v>35.9</v>
      </c>
      <c r="E42">
        <v>2</v>
      </c>
      <c r="F42">
        <v>129.91999999999999</v>
      </c>
      <c r="G42">
        <v>2</v>
      </c>
      <c r="H42" s="13">
        <v>47.4</v>
      </c>
      <c r="I42">
        <v>0.36483990147783252</v>
      </c>
      <c r="J42">
        <v>1654</v>
      </c>
      <c r="K42">
        <v>784</v>
      </c>
      <c r="L42" s="13">
        <v>4876</v>
      </c>
      <c r="M42">
        <v>8.69</v>
      </c>
      <c r="N42">
        <v>0</v>
      </c>
      <c r="O42">
        <v>0</v>
      </c>
      <c r="P42">
        <v>2.84</v>
      </c>
      <c r="Q42">
        <v>0</v>
      </c>
      <c r="R42" t="s">
        <v>243</v>
      </c>
      <c r="S42" t="s">
        <v>255</v>
      </c>
    </row>
    <row r="43" spans="1:19">
      <c r="A43" s="5">
        <v>42</v>
      </c>
      <c r="B43" s="1" t="s">
        <v>45</v>
      </c>
      <c r="C43">
        <v>130.74</v>
      </c>
      <c r="D43">
        <v>17.809999999999999</v>
      </c>
      <c r="E43">
        <v>1</v>
      </c>
      <c r="F43">
        <v>149.94999999999999</v>
      </c>
      <c r="G43">
        <v>2</v>
      </c>
      <c r="H43" s="13">
        <v>31.68</v>
      </c>
      <c r="I43">
        <v>0.21127042347449151</v>
      </c>
      <c r="J43">
        <v>1480</v>
      </c>
      <c r="K43">
        <v>1330</v>
      </c>
      <c r="L43" s="13">
        <v>5620</v>
      </c>
      <c r="M43">
        <v>8.41</v>
      </c>
      <c r="N43">
        <v>2.0099999999999998</v>
      </c>
      <c r="O43">
        <v>0</v>
      </c>
      <c r="P43">
        <v>7</v>
      </c>
      <c r="Q43">
        <v>5.32</v>
      </c>
      <c r="R43" t="s">
        <v>243</v>
      </c>
      <c r="S43" t="s">
        <v>257</v>
      </c>
    </row>
    <row r="44" spans="1:19">
      <c r="A44" s="5">
        <v>43</v>
      </c>
      <c r="B44" t="s">
        <v>73</v>
      </c>
      <c r="C44">
        <v>131.27000000000001</v>
      </c>
      <c r="D44">
        <v>34.69</v>
      </c>
      <c r="E44">
        <v>2</v>
      </c>
      <c r="F44">
        <v>141.07</v>
      </c>
      <c r="G44">
        <v>2</v>
      </c>
      <c r="H44" s="13">
        <v>46.112000000000002</v>
      </c>
      <c r="I44">
        <v>0.32687318352590916</v>
      </c>
      <c r="J44">
        <v>1252</v>
      </c>
      <c r="K44">
        <v>790</v>
      </c>
      <c r="L44" s="13">
        <v>5084</v>
      </c>
      <c r="M44">
        <v>8.33</v>
      </c>
      <c r="N44">
        <v>0</v>
      </c>
      <c r="O44">
        <v>0</v>
      </c>
      <c r="P44">
        <v>4.49</v>
      </c>
      <c r="Q44">
        <v>0</v>
      </c>
      <c r="R44" t="s">
        <v>243</v>
      </c>
    </row>
    <row r="45" spans="1:19">
      <c r="A45" s="5">
        <v>44</v>
      </c>
      <c r="B45" t="s">
        <v>140</v>
      </c>
      <c r="C45">
        <v>131.44999999999999</v>
      </c>
      <c r="D45">
        <v>17.52</v>
      </c>
      <c r="E45">
        <v>1</v>
      </c>
      <c r="F45">
        <v>126.48</v>
      </c>
      <c r="G45">
        <v>2</v>
      </c>
      <c r="H45" s="13">
        <v>23.067</v>
      </c>
      <c r="I45">
        <v>0.18237666034155597</v>
      </c>
      <c r="J45">
        <v>1089</v>
      </c>
      <c r="K45">
        <v>900</v>
      </c>
      <c r="L45" s="13">
        <v>4898</v>
      </c>
      <c r="M45">
        <v>8.34</v>
      </c>
      <c r="N45">
        <v>0.12</v>
      </c>
      <c r="O45">
        <v>0</v>
      </c>
      <c r="P45">
        <v>0</v>
      </c>
      <c r="Q45">
        <v>0</v>
      </c>
      <c r="R45" t="s">
        <v>243</v>
      </c>
      <c r="S45" t="s">
        <v>260</v>
      </c>
    </row>
    <row r="46" spans="1:19">
      <c r="A46" s="5">
        <v>45</v>
      </c>
      <c r="B46" s="1" t="s">
        <v>17</v>
      </c>
      <c r="C46">
        <v>132.49</v>
      </c>
      <c r="D46">
        <v>31.8</v>
      </c>
      <c r="E46">
        <v>2</v>
      </c>
      <c r="F46">
        <v>135.88</v>
      </c>
      <c r="G46">
        <v>1</v>
      </c>
      <c r="H46" s="13">
        <v>49.795999999999999</v>
      </c>
      <c r="I46">
        <v>0.36647041507212247</v>
      </c>
      <c r="J46">
        <v>1620</v>
      </c>
      <c r="K46">
        <v>850</v>
      </c>
      <c r="L46" s="13">
        <v>4940</v>
      </c>
      <c r="M46">
        <v>9.08</v>
      </c>
      <c r="N46">
        <v>0</v>
      </c>
      <c r="O46">
        <v>0</v>
      </c>
      <c r="P46">
        <v>5.75</v>
      </c>
      <c r="Q46">
        <v>4.07</v>
      </c>
      <c r="R46" t="s">
        <v>243</v>
      </c>
    </row>
    <row r="47" spans="1:19">
      <c r="A47" s="5">
        <v>46</v>
      </c>
      <c r="B47" t="s">
        <v>86</v>
      </c>
      <c r="C47">
        <v>133</v>
      </c>
      <c r="D47">
        <v>18.63</v>
      </c>
      <c r="E47">
        <v>1</v>
      </c>
      <c r="F47">
        <v>129.43</v>
      </c>
      <c r="G47">
        <v>2</v>
      </c>
      <c r="H47" s="13">
        <v>24.937999999999999</v>
      </c>
      <c r="I47">
        <v>0.19267557753225681</v>
      </c>
      <c r="J47">
        <v>1164</v>
      </c>
      <c r="K47">
        <v>894</v>
      </c>
      <c r="L47" s="13">
        <v>4856</v>
      </c>
      <c r="M47">
        <v>8.5500000000000007</v>
      </c>
      <c r="N47">
        <v>0.91</v>
      </c>
      <c r="O47">
        <v>0</v>
      </c>
      <c r="P47">
        <v>0</v>
      </c>
      <c r="Q47">
        <v>0</v>
      </c>
      <c r="R47" t="s">
        <v>243</v>
      </c>
    </row>
    <row r="48" spans="1:19">
      <c r="A48" s="5">
        <v>47</v>
      </c>
      <c r="B48" t="s">
        <v>152</v>
      </c>
      <c r="C48">
        <v>136.5</v>
      </c>
      <c r="D48">
        <v>17.760000000000002</v>
      </c>
      <c r="E48">
        <v>1</v>
      </c>
      <c r="F48">
        <v>125.71</v>
      </c>
      <c r="G48">
        <v>2</v>
      </c>
      <c r="H48" s="13">
        <v>42.51</v>
      </c>
      <c r="I48">
        <v>0.33815925542916236</v>
      </c>
      <c r="J48">
        <v>1264</v>
      </c>
      <c r="K48">
        <v>650</v>
      </c>
      <c r="L48" s="13">
        <v>4616</v>
      </c>
      <c r="M48">
        <v>8.52</v>
      </c>
      <c r="N48">
        <v>0</v>
      </c>
      <c r="O48">
        <v>0</v>
      </c>
      <c r="P48">
        <v>5.12</v>
      </c>
      <c r="Q48">
        <v>0</v>
      </c>
      <c r="R48" t="s">
        <v>243</v>
      </c>
    </row>
    <row r="49" spans="1:19">
      <c r="A49" s="5">
        <v>48</v>
      </c>
      <c r="B49" t="s">
        <v>148</v>
      </c>
      <c r="C49">
        <v>138.41</v>
      </c>
      <c r="D49">
        <v>18.68</v>
      </c>
      <c r="E49">
        <v>1</v>
      </c>
      <c r="F49">
        <v>123.13</v>
      </c>
      <c r="G49">
        <v>2</v>
      </c>
      <c r="H49" s="13">
        <v>34</v>
      </c>
      <c r="I49">
        <v>0.27613091854137906</v>
      </c>
      <c r="J49">
        <v>1474</v>
      </c>
      <c r="K49">
        <v>850</v>
      </c>
      <c r="L49" s="13">
        <v>4736</v>
      </c>
      <c r="M49">
        <v>8.66</v>
      </c>
      <c r="N49">
        <v>0</v>
      </c>
      <c r="O49">
        <v>0</v>
      </c>
      <c r="P49">
        <v>0</v>
      </c>
      <c r="Q49">
        <v>0</v>
      </c>
      <c r="R49" t="s">
        <v>243</v>
      </c>
      <c r="S49" t="s">
        <v>245</v>
      </c>
    </row>
    <row r="50" spans="1:19">
      <c r="A50" s="5">
        <v>49</v>
      </c>
      <c r="B50" t="s">
        <v>99</v>
      </c>
      <c r="C50">
        <v>138.43</v>
      </c>
      <c r="D50">
        <v>20.32</v>
      </c>
      <c r="E50">
        <v>1</v>
      </c>
      <c r="F50">
        <v>127.22</v>
      </c>
      <c r="G50">
        <v>2</v>
      </c>
      <c r="H50" s="13">
        <v>26.286000000000001</v>
      </c>
      <c r="I50">
        <v>0.20661845621757585</v>
      </c>
      <c r="J50">
        <v>1404</v>
      </c>
      <c r="K50">
        <v>794</v>
      </c>
      <c r="L50" s="13">
        <v>5176</v>
      </c>
      <c r="M50">
        <v>8.01</v>
      </c>
      <c r="N50">
        <v>0</v>
      </c>
      <c r="O50">
        <v>0</v>
      </c>
      <c r="P50">
        <v>0</v>
      </c>
      <c r="Q50">
        <v>0</v>
      </c>
      <c r="R50" t="s">
        <v>243</v>
      </c>
    </row>
    <row r="51" spans="1:19">
      <c r="A51" s="5">
        <v>50</v>
      </c>
      <c r="B51" s="1" t="s">
        <v>54</v>
      </c>
      <c r="C51">
        <v>138.96</v>
      </c>
      <c r="D51">
        <v>18.670000000000002</v>
      </c>
      <c r="E51">
        <v>1</v>
      </c>
      <c r="F51">
        <v>125.03</v>
      </c>
      <c r="G51">
        <v>2</v>
      </c>
      <c r="H51" s="13">
        <v>33.338000000000001</v>
      </c>
      <c r="I51">
        <v>0.26664000639846436</v>
      </c>
      <c r="J51">
        <v>1544</v>
      </c>
      <c r="K51">
        <v>844</v>
      </c>
      <c r="L51">
        <v>4776</v>
      </c>
      <c r="M51">
        <v>8.44</v>
      </c>
      <c r="N51">
        <v>2.21</v>
      </c>
      <c r="O51">
        <v>0</v>
      </c>
      <c r="P51">
        <v>6.18</v>
      </c>
      <c r="Q51">
        <v>0</v>
      </c>
      <c r="R51" t="s">
        <v>243</v>
      </c>
    </row>
    <row r="52" spans="1:19">
      <c r="A52" s="5">
        <v>51</v>
      </c>
      <c r="B52" s="1" t="s">
        <v>19</v>
      </c>
      <c r="C52">
        <v>140.19999999999999</v>
      </c>
      <c r="D52">
        <v>32.950000000000003</v>
      </c>
      <c r="E52">
        <v>2</v>
      </c>
      <c r="F52">
        <v>161.75</v>
      </c>
      <c r="G52">
        <v>2</v>
      </c>
      <c r="H52" s="13">
        <v>43.212400000000002</v>
      </c>
      <c r="I52">
        <v>0.26715548686244206</v>
      </c>
      <c r="J52">
        <v>1930</v>
      </c>
      <c r="K52">
        <v>960</v>
      </c>
      <c r="L52" s="13">
        <v>5780</v>
      </c>
      <c r="M52">
        <v>7.47</v>
      </c>
      <c r="N52">
        <v>0</v>
      </c>
      <c r="O52">
        <v>0</v>
      </c>
      <c r="P52">
        <v>0</v>
      </c>
      <c r="Q52">
        <v>0</v>
      </c>
      <c r="R52" t="s">
        <v>243</v>
      </c>
      <c r="S52" t="s">
        <v>251</v>
      </c>
    </row>
    <row r="53" spans="1:19">
      <c r="A53" s="5">
        <v>52</v>
      </c>
      <c r="B53" t="s">
        <v>77</v>
      </c>
      <c r="C53">
        <v>141.62</v>
      </c>
      <c r="D53">
        <v>37.770000000000003</v>
      </c>
      <c r="E53">
        <v>1</v>
      </c>
      <c r="F53">
        <v>140.22</v>
      </c>
      <c r="G53">
        <v>2</v>
      </c>
      <c r="H53" s="13">
        <v>47.216000000000001</v>
      </c>
      <c r="I53">
        <v>0.33672799885893595</v>
      </c>
      <c r="J53">
        <v>1004</v>
      </c>
      <c r="K53">
        <v>916</v>
      </c>
      <c r="L53" s="13">
        <v>3840</v>
      </c>
      <c r="M53">
        <v>7.67</v>
      </c>
      <c r="N53">
        <v>0</v>
      </c>
      <c r="O53">
        <v>0</v>
      </c>
      <c r="P53">
        <v>0</v>
      </c>
      <c r="Q53">
        <v>0</v>
      </c>
      <c r="R53" t="s">
        <v>243</v>
      </c>
    </row>
    <row r="54" spans="1:19">
      <c r="A54" s="5">
        <v>53</v>
      </c>
      <c r="B54" s="1" t="s">
        <v>39</v>
      </c>
      <c r="C54">
        <v>142.07</v>
      </c>
      <c r="D54">
        <v>23</v>
      </c>
      <c r="E54">
        <v>1</v>
      </c>
      <c r="F54">
        <v>133.47999999999999</v>
      </c>
      <c r="G54">
        <v>2</v>
      </c>
      <c r="H54" s="13">
        <v>43.8748</v>
      </c>
      <c r="I54">
        <v>0.32869943062631107</v>
      </c>
      <c r="J54">
        <v>1360</v>
      </c>
      <c r="K54">
        <v>1000</v>
      </c>
      <c r="L54" s="13">
        <v>4720</v>
      </c>
      <c r="M54">
        <v>9.07</v>
      </c>
      <c r="N54">
        <v>0</v>
      </c>
      <c r="O54">
        <v>0</v>
      </c>
      <c r="P54">
        <v>8.56</v>
      </c>
      <c r="Q54">
        <v>0</v>
      </c>
      <c r="R54" t="s">
        <v>243</v>
      </c>
    </row>
    <row r="55" spans="1:19">
      <c r="A55" s="5">
        <v>54</v>
      </c>
      <c r="B55" s="1" t="s">
        <v>37</v>
      </c>
      <c r="C55">
        <v>142.28</v>
      </c>
      <c r="D55">
        <v>19.21</v>
      </c>
      <c r="E55">
        <v>1</v>
      </c>
      <c r="F55">
        <v>118.77</v>
      </c>
      <c r="G55">
        <v>2</v>
      </c>
      <c r="H55" s="13">
        <v>24.243600000000001</v>
      </c>
      <c r="I55">
        <v>0.20412225309421572</v>
      </c>
      <c r="J55">
        <v>1300</v>
      </c>
      <c r="K55">
        <v>1004</v>
      </c>
      <c r="L55" s="13">
        <v>4608</v>
      </c>
      <c r="M55">
        <v>9.07</v>
      </c>
      <c r="N55">
        <v>0</v>
      </c>
      <c r="O55">
        <v>0</v>
      </c>
      <c r="P55">
        <v>0</v>
      </c>
      <c r="Q55">
        <v>0</v>
      </c>
      <c r="R55" t="s">
        <v>243</v>
      </c>
    </row>
    <row r="56" spans="1:19">
      <c r="A56" s="5">
        <v>55</v>
      </c>
      <c r="B56" t="s">
        <v>117</v>
      </c>
      <c r="C56">
        <v>142.84</v>
      </c>
      <c r="D56">
        <v>19.73</v>
      </c>
      <c r="E56">
        <v>1</v>
      </c>
      <c r="F56">
        <v>135.85</v>
      </c>
      <c r="G56">
        <v>2</v>
      </c>
      <c r="H56" s="13">
        <v>34.475999999999999</v>
      </c>
      <c r="I56">
        <v>0.25377990430622011</v>
      </c>
      <c r="J56">
        <v>1160</v>
      </c>
      <c r="K56">
        <v>884</v>
      </c>
      <c r="L56" s="13">
        <v>4836</v>
      </c>
      <c r="M56">
        <v>7.93</v>
      </c>
      <c r="N56">
        <v>0</v>
      </c>
      <c r="O56">
        <v>0</v>
      </c>
      <c r="P56">
        <v>0</v>
      </c>
      <c r="Q56">
        <v>5.71</v>
      </c>
      <c r="R56" t="s">
        <v>243</v>
      </c>
    </row>
    <row r="57" spans="1:19">
      <c r="A57" s="5">
        <v>56</v>
      </c>
      <c r="B57" t="s">
        <v>112</v>
      </c>
      <c r="C57" s="13">
        <f>99.17+44.9</f>
        <v>144.07</v>
      </c>
      <c r="D57">
        <v>17.29</v>
      </c>
      <c r="E57">
        <v>1</v>
      </c>
      <c r="F57">
        <v>150.58000000000001</v>
      </c>
      <c r="G57">
        <v>2</v>
      </c>
      <c r="H57" s="13">
        <v>27.288</v>
      </c>
      <c r="I57">
        <v>0.18121928542967192</v>
      </c>
      <c r="J57">
        <v>1728</v>
      </c>
      <c r="K57">
        <v>940</v>
      </c>
      <c r="L57" s="13">
        <v>5336</v>
      </c>
      <c r="M57">
        <v>6.95</v>
      </c>
      <c r="N57">
        <v>0</v>
      </c>
      <c r="O57">
        <v>0</v>
      </c>
      <c r="P57">
        <v>0</v>
      </c>
      <c r="Q57">
        <v>3.68</v>
      </c>
      <c r="R57" t="s">
        <v>243</v>
      </c>
    </row>
    <row r="58" spans="1:19">
      <c r="A58" s="5">
        <v>57</v>
      </c>
      <c r="B58" t="s">
        <v>124</v>
      </c>
      <c r="C58">
        <v>144.37</v>
      </c>
      <c r="D58">
        <v>23.64</v>
      </c>
      <c r="E58">
        <v>1</v>
      </c>
      <c r="F58">
        <v>128.38</v>
      </c>
      <c r="G58">
        <v>2</v>
      </c>
      <c r="H58" s="13">
        <v>31.22</v>
      </c>
      <c r="I58">
        <v>0.24316535555728641</v>
      </c>
      <c r="J58">
        <v>1250</v>
      </c>
      <c r="K58">
        <v>800</v>
      </c>
      <c r="L58" s="13">
        <v>5216</v>
      </c>
      <c r="M58">
        <v>9.01</v>
      </c>
      <c r="N58">
        <v>0</v>
      </c>
      <c r="O58">
        <v>0</v>
      </c>
      <c r="P58">
        <v>4.49</v>
      </c>
      <c r="Q58">
        <v>0</v>
      </c>
      <c r="R58" t="s">
        <v>243</v>
      </c>
    </row>
    <row r="59" spans="1:19">
      <c r="A59" s="5">
        <v>58</v>
      </c>
      <c r="B59" t="s">
        <v>98</v>
      </c>
      <c r="C59">
        <v>144.5</v>
      </c>
      <c r="D59">
        <v>19.12</v>
      </c>
      <c r="E59">
        <v>1</v>
      </c>
      <c r="F59">
        <v>110.38</v>
      </c>
      <c r="G59">
        <v>2</v>
      </c>
      <c r="H59" s="13">
        <v>23.79</v>
      </c>
      <c r="I59">
        <v>0.21552817539409314</v>
      </c>
      <c r="J59">
        <v>1585</v>
      </c>
      <c r="K59">
        <v>695</v>
      </c>
      <c r="L59" s="13">
        <v>4560</v>
      </c>
      <c r="M59">
        <v>8.39</v>
      </c>
      <c r="N59">
        <v>0</v>
      </c>
      <c r="O59">
        <v>0</v>
      </c>
      <c r="P59">
        <v>0</v>
      </c>
      <c r="Q59">
        <v>0</v>
      </c>
      <c r="R59" t="s">
        <v>243</v>
      </c>
    </row>
    <row r="60" spans="1:19">
      <c r="A60" s="5">
        <v>59</v>
      </c>
      <c r="B60" t="s">
        <v>94</v>
      </c>
      <c r="C60">
        <v>148.53</v>
      </c>
      <c r="D60">
        <v>18.95</v>
      </c>
      <c r="E60">
        <v>1</v>
      </c>
      <c r="F60">
        <v>125.4</v>
      </c>
      <c r="G60">
        <v>2</v>
      </c>
      <c r="H60" s="13">
        <v>22.8</v>
      </c>
      <c r="I60">
        <v>0.18181818181818182</v>
      </c>
      <c r="J60">
        <v>1208</v>
      </c>
      <c r="K60">
        <v>1128</v>
      </c>
      <c r="L60" s="13">
        <v>5072</v>
      </c>
      <c r="M60">
        <v>8.7899999999999991</v>
      </c>
      <c r="N60">
        <v>0.73</v>
      </c>
      <c r="O60">
        <v>0</v>
      </c>
      <c r="P60">
        <v>0</v>
      </c>
      <c r="Q60">
        <v>0</v>
      </c>
      <c r="R60" t="s">
        <v>243</v>
      </c>
    </row>
    <row r="61" spans="1:19">
      <c r="A61" s="5">
        <v>60</v>
      </c>
      <c r="B61" s="1" t="s">
        <v>52</v>
      </c>
      <c r="C61" s="13">
        <f>141.96+7.02</f>
        <v>148.98000000000002</v>
      </c>
      <c r="D61">
        <v>17.61</v>
      </c>
      <c r="E61">
        <v>1</v>
      </c>
      <c r="F61">
        <v>145.29</v>
      </c>
      <c r="G61">
        <v>2</v>
      </c>
      <c r="H61" s="13">
        <v>27.984000000000002</v>
      </c>
      <c r="I61">
        <v>0.19260788767293002</v>
      </c>
      <c r="J61">
        <v>1504</v>
      </c>
      <c r="K61">
        <v>964</v>
      </c>
      <c r="L61">
        <v>5056</v>
      </c>
      <c r="M61">
        <v>7.47</v>
      </c>
      <c r="N61">
        <v>0.3</v>
      </c>
      <c r="O61">
        <v>0</v>
      </c>
      <c r="P61">
        <v>4.4800000000000004</v>
      </c>
      <c r="Q61">
        <v>0</v>
      </c>
      <c r="R61" t="s">
        <v>243</v>
      </c>
    </row>
    <row r="62" spans="1:19">
      <c r="A62" s="5">
        <v>61</v>
      </c>
      <c r="B62" t="s">
        <v>122</v>
      </c>
      <c r="C62">
        <v>149.32</v>
      </c>
      <c r="D62">
        <v>34.630000000000003</v>
      </c>
      <c r="E62">
        <v>2</v>
      </c>
      <c r="F62">
        <v>164.78</v>
      </c>
      <c r="G62">
        <v>2</v>
      </c>
      <c r="H62" s="13">
        <v>44.59</v>
      </c>
      <c r="I62">
        <v>0.2706032285471538</v>
      </c>
      <c r="J62">
        <v>1231</v>
      </c>
      <c r="K62">
        <v>824</v>
      </c>
      <c r="L62" s="13">
        <v>5856</v>
      </c>
      <c r="M62">
        <v>8.15</v>
      </c>
      <c r="N62">
        <v>0</v>
      </c>
      <c r="O62">
        <v>0</v>
      </c>
      <c r="P62">
        <v>6.68</v>
      </c>
      <c r="Q62">
        <v>0</v>
      </c>
      <c r="R62" t="s">
        <v>243</v>
      </c>
    </row>
    <row r="63" spans="1:19">
      <c r="A63" s="5">
        <v>62</v>
      </c>
      <c r="B63" t="s">
        <v>88</v>
      </c>
      <c r="C63" s="13">
        <v>149.72</v>
      </c>
      <c r="D63">
        <v>19.04</v>
      </c>
      <c r="E63">
        <v>1</v>
      </c>
      <c r="F63">
        <v>154.21</v>
      </c>
      <c r="G63">
        <v>2</v>
      </c>
      <c r="H63" s="13">
        <v>33.363999999999997</v>
      </c>
      <c r="I63">
        <v>0.2163543220284028</v>
      </c>
      <c r="J63">
        <v>1265</v>
      </c>
      <c r="K63">
        <v>954</v>
      </c>
      <c r="L63" s="13">
        <v>5196</v>
      </c>
      <c r="M63">
        <v>7.24</v>
      </c>
      <c r="N63">
        <v>0</v>
      </c>
      <c r="O63">
        <v>0</v>
      </c>
      <c r="P63">
        <v>6.27</v>
      </c>
      <c r="Q63">
        <v>0</v>
      </c>
      <c r="R63" t="s">
        <v>243</v>
      </c>
    </row>
    <row r="64" spans="1:19">
      <c r="A64" s="5">
        <v>63</v>
      </c>
      <c r="B64" s="1" t="s">
        <v>33</v>
      </c>
      <c r="C64">
        <v>151.44999999999999</v>
      </c>
      <c r="D64">
        <v>27.48</v>
      </c>
      <c r="E64">
        <v>1</v>
      </c>
      <c r="F64">
        <v>135.69</v>
      </c>
      <c r="G64">
        <v>2</v>
      </c>
      <c r="H64" s="13">
        <v>36.095999999999997</v>
      </c>
      <c r="I64">
        <v>0.26601812956002652</v>
      </c>
      <c r="J64">
        <v>1594</v>
      </c>
      <c r="K64">
        <v>874</v>
      </c>
      <c r="L64">
        <v>4936</v>
      </c>
      <c r="M64">
        <v>8.66</v>
      </c>
      <c r="N64">
        <v>0</v>
      </c>
      <c r="O64">
        <v>0</v>
      </c>
      <c r="P64">
        <v>0</v>
      </c>
      <c r="Q64">
        <v>0</v>
      </c>
      <c r="R64" t="s">
        <v>243</v>
      </c>
    </row>
    <row r="65" spans="1:19">
      <c r="A65" s="5">
        <v>64</v>
      </c>
      <c r="B65" t="s">
        <v>143</v>
      </c>
      <c r="C65" s="13">
        <f>108.78+45.74</f>
        <v>154.52000000000001</v>
      </c>
      <c r="D65">
        <v>17.07</v>
      </c>
      <c r="E65">
        <v>1</v>
      </c>
      <c r="F65">
        <v>168.74</v>
      </c>
      <c r="G65">
        <v>2</v>
      </c>
      <c r="H65" s="13">
        <v>34.743000000000002</v>
      </c>
      <c r="I65">
        <v>0.20589664572715421</v>
      </c>
      <c r="J65">
        <v>1749</v>
      </c>
      <c r="K65">
        <v>939</v>
      </c>
      <c r="L65" s="13">
        <v>5576</v>
      </c>
      <c r="M65">
        <v>6.85</v>
      </c>
      <c r="N65">
        <v>0</v>
      </c>
      <c r="O65">
        <v>0</v>
      </c>
      <c r="P65">
        <v>7.62</v>
      </c>
      <c r="Q65">
        <v>0</v>
      </c>
      <c r="R65" t="s">
        <v>243</v>
      </c>
    </row>
    <row r="66" spans="1:19">
      <c r="A66" s="5">
        <v>65</v>
      </c>
      <c r="B66" t="s">
        <v>128</v>
      </c>
      <c r="C66" s="13">
        <f>133.01+22.28</f>
        <v>155.29</v>
      </c>
      <c r="D66">
        <v>39.26</v>
      </c>
      <c r="E66">
        <v>2</v>
      </c>
      <c r="F66">
        <v>146.63999999999999</v>
      </c>
      <c r="G66">
        <v>2</v>
      </c>
      <c r="H66" s="13">
        <v>46.796999999999997</v>
      </c>
      <c r="I66">
        <v>0.31912847790507365</v>
      </c>
      <c r="J66">
        <v>1144</v>
      </c>
      <c r="K66">
        <v>8.74</v>
      </c>
      <c r="L66" s="13">
        <v>5176</v>
      </c>
      <c r="M66">
        <v>8.35</v>
      </c>
      <c r="N66">
        <v>0.91</v>
      </c>
      <c r="O66">
        <v>0</v>
      </c>
      <c r="P66">
        <v>0</v>
      </c>
      <c r="Q66">
        <v>0</v>
      </c>
      <c r="R66" t="s">
        <v>243</v>
      </c>
    </row>
    <row r="67" spans="1:19">
      <c r="A67" s="5">
        <v>66</v>
      </c>
      <c r="B67" t="s">
        <v>155</v>
      </c>
      <c r="C67">
        <v>155.84</v>
      </c>
      <c r="D67">
        <v>22.56</v>
      </c>
      <c r="E67">
        <v>1</v>
      </c>
      <c r="F67">
        <v>142.5</v>
      </c>
      <c r="G67">
        <v>2</v>
      </c>
      <c r="H67" s="13">
        <v>29.289000000000001</v>
      </c>
      <c r="I67">
        <v>0.20553684210526316</v>
      </c>
      <c r="J67">
        <v>1268</v>
      </c>
      <c r="K67">
        <v>944</v>
      </c>
      <c r="L67" s="13">
        <v>5176</v>
      </c>
      <c r="M67">
        <v>8.27</v>
      </c>
      <c r="N67">
        <v>0</v>
      </c>
      <c r="O67">
        <v>0</v>
      </c>
      <c r="P67">
        <v>0</v>
      </c>
      <c r="Q67">
        <v>0</v>
      </c>
      <c r="R67" t="s">
        <v>243</v>
      </c>
    </row>
    <row r="68" spans="1:19">
      <c r="A68" s="5">
        <v>67</v>
      </c>
      <c r="B68" t="s">
        <v>121</v>
      </c>
      <c r="C68">
        <v>156.53</v>
      </c>
      <c r="D68">
        <v>22.94</v>
      </c>
      <c r="E68">
        <v>1</v>
      </c>
      <c r="F68">
        <v>150.96</v>
      </c>
      <c r="G68">
        <v>2</v>
      </c>
      <c r="H68" s="13">
        <v>30.09</v>
      </c>
      <c r="I68">
        <v>0.19932432432432431</v>
      </c>
      <c r="J68">
        <v>1260</v>
      </c>
      <c r="K68">
        <v>964</v>
      </c>
      <c r="L68" s="13">
        <v>5968</v>
      </c>
      <c r="M68">
        <v>8.48</v>
      </c>
      <c r="N68">
        <v>0</v>
      </c>
      <c r="O68">
        <v>0</v>
      </c>
      <c r="P68">
        <v>0</v>
      </c>
      <c r="Q68">
        <v>0</v>
      </c>
      <c r="R68" t="s">
        <v>243</v>
      </c>
    </row>
    <row r="69" spans="1:19">
      <c r="A69" s="5">
        <v>68</v>
      </c>
      <c r="B69" s="1" t="s">
        <v>21</v>
      </c>
      <c r="C69">
        <v>158.12</v>
      </c>
      <c r="D69">
        <v>32.32</v>
      </c>
      <c r="E69">
        <v>2</v>
      </c>
      <c r="F69">
        <v>146.63</v>
      </c>
      <c r="G69">
        <v>2</v>
      </c>
      <c r="H69" s="13">
        <v>40.128</v>
      </c>
      <c r="I69">
        <v>0.27366841710427608</v>
      </c>
      <c r="J69">
        <v>1610</v>
      </c>
      <c r="K69">
        <v>671</v>
      </c>
      <c r="L69" s="13">
        <v>5780</v>
      </c>
      <c r="M69">
        <v>8.35</v>
      </c>
      <c r="N69">
        <v>0</v>
      </c>
      <c r="O69">
        <v>0</v>
      </c>
      <c r="P69">
        <v>4</v>
      </c>
      <c r="Q69">
        <v>0</v>
      </c>
      <c r="R69" t="s">
        <v>243</v>
      </c>
    </row>
    <row r="70" spans="1:19">
      <c r="A70" s="5">
        <v>69</v>
      </c>
      <c r="B70" t="s">
        <v>69</v>
      </c>
      <c r="C70">
        <v>158.83000000000001</v>
      </c>
      <c r="D70">
        <v>20.100000000000001</v>
      </c>
      <c r="E70">
        <v>1</v>
      </c>
      <c r="F70">
        <v>134.66</v>
      </c>
      <c r="G70">
        <v>2</v>
      </c>
      <c r="H70" s="13">
        <v>45.311999999999998</v>
      </c>
      <c r="I70">
        <v>0.33649190553987818</v>
      </c>
      <c r="J70">
        <v>1040</v>
      </c>
      <c r="K70">
        <v>944</v>
      </c>
      <c r="L70" s="13">
        <v>4736</v>
      </c>
      <c r="M70">
        <v>8.84</v>
      </c>
      <c r="N70">
        <v>2.21</v>
      </c>
      <c r="O70">
        <v>0</v>
      </c>
      <c r="P70">
        <v>7.87</v>
      </c>
      <c r="Q70">
        <v>0</v>
      </c>
      <c r="R70" t="s">
        <v>243</v>
      </c>
    </row>
    <row r="71" spans="1:19">
      <c r="A71" s="5">
        <v>70</v>
      </c>
      <c r="B71" t="s">
        <v>71</v>
      </c>
      <c r="C71">
        <v>159.93</v>
      </c>
      <c r="D71">
        <v>18.59</v>
      </c>
      <c r="E71">
        <v>1</v>
      </c>
      <c r="F71">
        <v>122.1</v>
      </c>
      <c r="G71">
        <v>2</v>
      </c>
      <c r="H71" s="13">
        <v>22.8</v>
      </c>
      <c r="I71">
        <v>0.18673218673218675</v>
      </c>
      <c r="J71">
        <v>1128</v>
      </c>
      <c r="K71">
        <v>1130</v>
      </c>
      <c r="L71" s="13">
        <v>4716</v>
      </c>
      <c r="M71">
        <v>8.8000000000000007</v>
      </c>
      <c r="N71">
        <v>0.71</v>
      </c>
      <c r="O71">
        <v>0</v>
      </c>
      <c r="P71">
        <v>0</v>
      </c>
      <c r="Q71">
        <v>0</v>
      </c>
      <c r="R71" t="s">
        <v>243</v>
      </c>
      <c r="S71" t="s">
        <v>245</v>
      </c>
    </row>
    <row r="72" spans="1:19">
      <c r="A72" s="5">
        <v>71</v>
      </c>
      <c r="B72" t="s">
        <v>116</v>
      </c>
      <c r="C72">
        <v>160.22</v>
      </c>
      <c r="D72">
        <v>22.92</v>
      </c>
      <c r="E72">
        <v>1</v>
      </c>
      <c r="F72">
        <v>184.84</v>
      </c>
      <c r="G72">
        <v>2</v>
      </c>
      <c r="H72">
        <v>37.799999999999997</v>
      </c>
      <c r="I72">
        <v>0.20450119021856739</v>
      </c>
      <c r="J72">
        <v>1365</v>
      </c>
      <c r="K72">
        <v>1024</v>
      </c>
      <c r="L72" s="13">
        <v>5936</v>
      </c>
      <c r="M72">
        <v>7.34</v>
      </c>
      <c r="N72">
        <v>0</v>
      </c>
      <c r="O72">
        <v>0</v>
      </c>
      <c r="P72">
        <v>6.78</v>
      </c>
      <c r="Q72">
        <v>7.87</v>
      </c>
      <c r="R72" t="s">
        <v>243</v>
      </c>
    </row>
    <row r="73" spans="1:19">
      <c r="A73" s="5">
        <v>72</v>
      </c>
      <c r="B73" t="s">
        <v>123</v>
      </c>
      <c r="C73">
        <v>160.36000000000001</v>
      </c>
      <c r="D73">
        <v>22.53</v>
      </c>
      <c r="E73">
        <v>1</v>
      </c>
      <c r="F73">
        <v>160.30000000000001</v>
      </c>
      <c r="G73">
        <v>2</v>
      </c>
      <c r="H73" s="13">
        <v>28.5</v>
      </c>
      <c r="I73">
        <v>0.17779164067373673</v>
      </c>
      <c r="J73">
        <v>1290</v>
      </c>
      <c r="K73">
        <v>1104</v>
      </c>
      <c r="L73" s="13">
        <v>5536</v>
      </c>
      <c r="M73">
        <v>7.83</v>
      </c>
      <c r="N73">
        <v>0</v>
      </c>
      <c r="O73">
        <v>0</v>
      </c>
      <c r="P73">
        <v>10.59</v>
      </c>
      <c r="Q73">
        <v>0</v>
      </c>
      <c r="R73" t="s">
        <v>243</v>
      </c>
    </row>
    <row r="74" spans="1:19">
      <c r="A74" s="5">
        <v>73</v>
      </c>
      <c r="B74" s="1" t="s">
        <v>57</v>
      </c>
      <c r="C74">
        <v>161.75</v>
      </c>
      <c r="D74">
        <v>22.74</v>
      </c>
      <c r="E74">
        <v>1</v>
      </c>
      <c r="F74">
        <v>149.19</v>
      </c>
      <c r="G74">
        <v>2</v>
      </c>
      <c r="H74">
        <v>38.365600000000001</v>
      </c>
      <c r="I74">
        <v>0.25715932703264294</v>
      </c>
      <c r="J74">
        <v>1254</v>
      </c>
      <c r="K74">
        <v>884</v>
      </c>
      <c r="L74" s="13">
        <v>5546</v>
      </c>
      <c r="M74">
        <v>8.4700000000000006</v>
      </c>
      <c r="N74">
        <v>2.09</v>
      </c>
      <c r="O74">
        <v>0</v>
      </c>
      <c r="P74">
        <v>0</v>
      </c>
      <c r="Q74">
        <v>0</v>
      </c>
      <c r="R74" t="s">
        <v>243</v>
      </c>
      <c r="S74" t="s">
        <v>245</v>
      </c>
    </row>
    <row r="75" spans="1:19">
      <c r="A75" s="5">
        <v>74</v>
      </c>
      <c r="B75" s="1" t="s">
        <v>31</v>
      </c>
      <c r="C75">
        <v>163.98</v>
      </c>
      <c r="D75">
        <v>30.68</v>
      </c>
      <c r="E75">
        <v>2</v>
      </c>
      <c r="F75">
        <v>255.21</v>
      </c>
      <c r="G75">
        <v>1</v>
      </c>
      <c r="H75" s="13">
        <v>54.86</v>
      </c>
      <c r="I75">
        <v>0.21496022883115865</v>
      </c>
      <c r="J75">
        <v>2264</v>
      </c>
      <c r="K75">
        <v>844</v>
      </c>
      <c r="L75" s="13">
        <v>7822</v>
      </c>
      <c r="M75">
        <v>7.02</v>
      </c>
      <c r="N75">
        <v>0</v>
      </c>
      <c r="O75">
        <v>0</v>
      </c>
      <c r="P75">
        <v>6.04</v>
      </c>
      <c r="Q75">
        <v>4.34</v>
      </c>
      <c r="R75" t="s">
        <v>243</v>
      </c>
    </row>
    <row r="76" spans="1:19">
      <c r="A76" s="5">
        <v>75</v>
      </c>
      <c r="B76" s="1" t="s">
        <v>51</v>
      </c>
      <c r="C76">
        <v>165.58</v>
      </c>
      <c r="D76">
        <v>47.74</v>
      </c>
      <c r="E76">
        <v>2</v>
      </c>
      <c r="F76">
        <v>176.75</v>
      </c>
      <c r="G76">
        <v>2</v>
      </c>
      <c r="H76">
        <v>0</v>
      </c>
      <c r="I76">
        <v>0</v>
      </c>
      <c r="J76">
        <v>1870</v>
      </c>
      <c r="K76">
        <v>970</v>
      </c>
      <c r="L76">
        <v>5680</v>
      </c>
      <c r="M76">
        <v>7.45</v>
      </c>
      <c r="N76">
        <v>0.31</v>
      </c>
      <c r="O76">
        <v>0</v>
      </c>
      <c r="P76">
        <v>0</v>
      </c>
      <c r="Q76">
        <v>0</v>
      </c>
      <c r="R76" t="s">
        <v>243</v>
      </c>
    </row>
    <row r="77" spans="1:19">
      <c r="A77" s="5">
        <v>76</v>
      </c>
      <c r="B77" t="s">
        <v>113</v>
      </c>
      <c r="C77">
        <v>165.65</v>
      </c>
      <c r="D77">
        <v>17.850000000000001</v>
      </c>
      <c r="E77">
        <v>1</v>
      </c>
      <c r="F77">
        <v>136.97999999999999</v>
      </c>
      <c r="G77">
        <v>2</v>
      </c>
      <c r="H77" s="13">
        <v>30.975000000000001</v>
      </c>
      <c r="I77">
        <v>0.22612790188348666</v>
      </c>
      <c r="J77">
        <v>1545</v>
      </c>
      <c r="K77">
        <v>885</v>
      </c>
      <c r="L77" s="13">
        <v>4860</v>
      </c>
      <c r="M77">
        <v>8.93</v>
      </c>
      <c r="N77">
        <v>0</v>
      </c>
      <c r="O77">
        <v>0</v>
      </c>
      <c r="P77">
        <v>5.96</v>
      </c>
      <c r="Q77">
        <v>0</v>
      </c>
      <c r="R77" t="s">
        <v>243</v>
      </c>
    </row>
    <row r="78" spans="1:19">
      <c r="A78" s="5">
        <v>77</v>
      </c>
      <c r="B78" t="s">
        <v>130</v>
      </c>
      <c r="C78">
        <v>169.66</v>
      </c>
      <c r="D78">
        <v>19.329999999999998</v>
      </c>
      <c r="E78">
        <v>1</v>
      </c>
      <c r="F78">
        <v>144.72</v>
      </c>
      <c r="G78">
        <v>2</v>
      </c>
      <c r="H78" s="13">
        <v>32.4</v>
      </c>
      <c r="I78">
        <v>0.22388059701492535</v>
      </c>
      <c r="J78">
        <v>1214</v>
      </c>
      <c r="K78">
        <v>924</v>
      </c>
      <c r="L78" s="13">
        <v>4996</v>
      </c>
      <c r="M78">
        <v>9.4600000000000009</v>
      </c>
      <c r="N78">
        <v>0</v>
      </c>
      <c r="O78">
        <v>0</v>
      </c>
      <c r="P78">
        <v>6.63</v>
      </c>
      <c r="Q78">
        <v>0</v>
      </c>
      <c r="R78" t="s">
        <v>243</v>
      </c>
      <c r="S78" t="s">
        <v>245</v>
      </c>
    </row>
    <row r="79" spans="1:19">
      <c r="A79" s="5">
        <v>78</v>
      </c>
      <c r="B79" s="1" t="s">
        <v>27</v>
      </c>
      <c r="C79">
        <v>174.67</v>
      </c>
      <c r="D79">
        <v>20.38</v>
      </c>
      <c r="E79">
        <v>1</v>
      </c>
      <c r="F79">
        <v>157.43</v>
      </c>
      <c r="G79">
        <v>2</v>
      </c>
      <c r="H79" s="13">
        <v>27.466000000000001</v>
      </c>
      <c r="I79">
        <v>0.17446484151686464</v>
      </c>
      <c r="J79">
        <v>1694</v>
      </c>
      <c r="K79">
        <v>954</v>
      </c>
      <c r="L79" s="13">
        <v>5296</v>
      </c>
      <c r="M79">
        <v>7.48</v>
      </c>
      <c r="N79">
        <v>0</v>
      </c>
      <c r="O79">
        <v>0</v>
      </c>
      <c r="P79">
        <v>0</v>
      </c>
      <c r="Q79">
        <v>0</v>
      </c>
      <c r="R79" t="s">
        <v>243</v>
      </c>
      <c r="S79" t="s">
        <v>245</v>
      </c>
    </row>
    <row r="80" spans="1:19">
      <c r="A80" s="5">
        <v>79</v>
      </c>
      <c r="B80" s="1" t="s">
        <v>38</v>
      </c>
      <c r="C80">
        <f>149.52+28.84</f>
        <v>178.36</v>
      </c>
      <c r="D80">
        <v>32.14</v>
      </c>
      <c r="E80">
        <v>2</v>
      </c>
      <c r="F80">
        <v>173.49</v>
      </c>
      <c r="G80">
        <v>2</v>
      </c>
      <c r="H80" s="13">
        <v>60.412199999999999</v>
      </c>
      <c r="I80">
        <v>0.34821718831056542</v>
      </c>
      <c r="J80">
        <v>1870</v>
      </c>
      <c r="K80">
        <v>950</v>
      </c>
      <c r="L80" s="13">
        <v>5640</v>
      </c>
      <c r="M80">
        <v>7.76</v>
      </c>
      <c r="N80">
        <v>0.56999999999999995</v>
      </c>
      <c r="O80">
        <v>0</v>
      </c>
      <c r="P80">
        <v>0</v>
      </c>
      <c r="Q80">
        <v>15.12</v>
      </c>
      <c r="R80" t="s">
        <v>243</v>
      </c>
    </row>
    <row r="81" spans="1:19">
      <c r="A81" s="5">
        <v>80</v>
      </c>
      <c r="B81" s="1" t="s">
        <v>2</v>
      </c>
      <c r="C81">
        <v>182.79</v>
      </c>
      <c r="D81">
        <v>30.65</v>
      </c>
      <c r="E81">
        <v>2</v>
      </c>
      <c r="F81">
        <v>267.63</v>
      </c>
      <c r="G81">
        <v>1</v>
      </c>
      <c r="H81">
        <v>30.78</v>
      </c>
      <c r="I81">
        <v>0.11500952807981168</v>
      </c>
      <c r="J81">
        <v>2450</v>
      </c>
      <c r="K81">
        <v>960</v>
      </c>
      <c r="L81" s="13">
        <v>7964</v>
      </c>
      <c r="M81">
        <v>6.09</v>
      </c>
      <c r="N81">
        <v>0</v>
      </c>
      <c r="O81">
        <v>0</v>
      </c>
      <c r="P81">
        <v>6.28</v>
      </c>
      <c r="Q81">
        <v>0</v>
      </c>
      <c r="R81" t="s">
        <v>243</v>
      </c>
    </row>
    <row r="82" spans="1:19">
      <c r="A82" s="5">
        <v>81</v>
      </c>
      <c r="B82" t="s">
        <v>108</v>
      </c>
      <c r="C82">
        <v>183.25</v>
      </c>
      <c r="D82">
        <v>32.229999999999997</v>
      </c>
      <c r="E82">
        <v>2</v>
      </c>
      <c r="F82">
        <v>204.03</v>
      </c>
      <c r="G82">
        <v>2</v>
      </c>
      <c r="H82" s="13">
        <v>42.5336</v>
      </c>
      <c r="I82">
        <v>0.20819187469407732</v>
      </c>
      <c r="J82">
        <v>1722</v>
      </c>
      <c r="K82">
        <v>1163</v>
      </c>
      <c r="L82" s="13">
        <v>6390</v>
      </c>
      <c r="M82">
        <v>8.66</v>
      </c>
      <c r="N82">
        <v>0</v>
      </c>
      <c r="O82">
        <v>0</v>
      </c>
      <c r="P82">
        <v>7.45</v>
      </c>
      <c r="Q82">
        <v>0</v>
      </c>
      <c r="R82" t="s">
        <v>243</v>
      </c>
      <c r="S82" t="s">
        <v>245</v>
      </c>
    </row>
    <row r="83" spans="1:19">
      <c r="A83" s="5">
        <v>82</v>
      </c>
      <c r="B83" t="s">
        <v>78</v>
      </c>
      <c r="C83" s="13">
        <f>125.57+71.31</f>
        <v>196.88</v>
      </c>
      <c r="D83">
        <v>18.72</v>
      </c>
      <c r="E83">
        <v>1</v>
      </c>
      <c r="F83">
        <v>178.86</v>
      </c>
      <c r="G83">
        <v>2</v>
      </c>
      <c r="H83" s="13">
        <v>24.687000000000001</v>
      </c>
      <c r="I83">
        <v>0.13802415296880241</v>
      </c>
      <c r="J83">
        <v>1565</v>
      </c>
      <c r="K83">
        <v>1205</v>
      </c>
      <c r="L83" s="13">
        <v>5540</v>
      </c>
      <c r="M83">
        <v>7.25</v>
      </c>
      <c r="N83">
        <v>0</v>
      </c>
      <c r="O83">
        <v>0</v>
      </c>
      <c r="P83">
        <v>0</v>
      </c>
      <c r="Q83">
        <v>0</v>
      </c>
      <c r="R83" t="s">
        <v>243</v>
      </c>
    </row>
    <row r="84" spans="1:19">
      <c r="A84" s="5">
        <v>83</v>
      </c>
      <c r="B84" t="s">
        <v>85</v>
      </c>
      <c r="C84" s="13">
        <f>139.44+70.31</f>
        <v>209.75</v>
      </c>
      <c r="D84">
        <v>35.880000000000003</v>
      </c>
      <c r="E84">
        <v>2</v>
      </c>
      <c r="F84">
        <v>214.73</v>
      </c>
      <c r="G84">
        <v>2</v>
      </c>
      <c r="H84" s="13">
        <v>42.47</v>
      </c>
      <c r="I84">
        <v>0.19778326270199786</v>
      </c>
      <c r="J84">
        <v>1864</v>
      </c>
      <c r="K84">
        <v>1204</v>
      </c>
      <c r="L84" s="13">
        <v>6136</v>
      </c>
      <c r="M84">
        <v>7.35</v>
      </c>
      <c r="N84">
        <v>0</v>
      </c>
      <c r="O84">
        <v>0</v>
      </c>
      <c r="P84">
        <v>0</v>
      </c>
      <c r="Q84">
        <v>0</v>
      </c>
      <c r="R84" t="s">
        <v>243</v>
      </c>
    </row>
  </sheetData>
  <autoFilter ref="A1:R84" xr:uid="{412E868A-F519-46EE-900A-86432A56DE1C}">
    <sortState xmlns:xlrd2="http://schemas.microsoft.com/office/spreadsheetml/2017/richdata2" ref="A2:R84">
      <sortCondition ref="C1:C84"/>
    </sortState>
  </autoFilter>
  <hyperlinks>
    <hyperlink ref="B22" r:id="rId1" xr:uid="{875992C5-9B87-4B73-8650-585C2DC2487B}"/>
    <hyperlink ref="B64" r:id="rId2" xr:uid="{6A6F8F24-D8BE-492C-8BAA-C98A5F5D885B}"/>
    <hyperlink ref="B75" r:id="rId3" xr:uid="{FDA11C28-5D7D-4739-BAB2-21ED160F2D6C}"/>
    <hyperlink ref="B79" r:id="rId4" xr:uid="{16D1ED3C-CD27-4640-934E-CCC2A6F744D9}"/>
    <hyperlink ref="B69" r:id="rId5" xr:uid="{D4619698-30D3-4D6F-9DF4-D4F0EF611A13}"/>
    <hyperlink ref="B6" r:id="rId6" xr:uid="{548CB8A6-E207-4689-98FE-FA2249A59614}"/>
    <hyperlink ref="B10" r:id="rId7" xr:uid="{42A40419-0D18-4DCF-87CF-E7E56342133B}"/>
    <hyperlink ref="B32" r:id="rId8" xr:uid="{B1CAC314-9FEB-4E61-AEA3-6219D0B0C2A0}"/>
    <hyperlink ref="B74" r:id="rId9" xr:uid="{601C99B6-EC08-4EDD-954B-67BB0A93C38E}"/>
    <hyperlink ref="B7" r:id="rId10" xr:uid="{F683443A-101F-462F-B035-26045704C71B}"/>
    <hyperlink ref="B51" r:id="rId11" xr:uid="{7A6FCE87-80D2-4119-A89F-229D2190E5E1}"/>
    <hyperlink ref="B61" r:id="rId12" xr:uid="{CC303B47-DFDE-45C4-9832-19B973955452}"/>
    <hyperlink ref="B33" r:id="rId13" xr:uid="{8D6D9080-8863-4E16-AC60-5DB316AD76E4}"/>
    <hyperlink ref="B76" r:id="rId14" xr:uid="{0F503FC9-DB79-41A4-87DB-464C2BD2D841}"/>
    <hyperlink ref="B43" r:id="rId15" xr:uid="{F465F452-9184-4296-812D-19443AEAC6AA}"/>
    <hyperlink ref="B21" r:id="rId16" xr:uid="{DD879AF6-5A1D-401B-A881-61761C482200}"/>
    <hyperlink ref="B8" r:id="rId17" xr:uid="{897905C2-022F-45B7-B405-0A58A9479639}"/>
    <hyperlink ref="B29" r:id="rId18" xr:uid="{C5DA83B3-5026-4C68-A86E-DE8D2BD43948}"/>
    <hyperlink ref="B54" r:id="rId19" xr:uid="{7B26A9B9-AF34-464A-A5A6-E634336B8A14}"/>
    <hyperlink ref="B55" r:id="rId20" xr:uid="{604BFE7F-0421-4B3A-99E8-D33824195388}"/>
    <hyperlink ref="B80" r:id="rId21" xr:uid="{0BED430C-2185-44BA-B666-E01B8718C4B5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Without garages or boiler rooms</vt:lpstr>
      <vt:lpstr>Without garages, with boilers</vt:lpstr>
      <vt:lpstr>With garages and boiler 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Dawid</dc:creator>
  <cp:lastModifiedBy>Kacper Cybiński</cp:lastModifiedBy>
  <cp:lastPrinted>2019-09-11T12:20:42Z</cp:lastPrinted>
  <dcterms:created xsi:type="dcterms:W3CDTF">2015-06-05T18:17:20Z</dcterms:created>
  <dcterms:modified xsi:type="dcterms:W3CDTF">2022-12-23T19:28:23Z</dcterms:modified>
</cp:coreProperties>
</file>