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F9B5443F-3026-CE41-9DA8-6C22C11BFF6B}" xr6:coauthVersionLast="47" xr6:coauthVersionMax="47" xr10:uidLastSave="{00000000-0000-0000-0000-000000000000}"/>
  <bookViews>
    <workbookView xWindow="1220" yWindow="5220" windowWidth="28500" windowHeight="13400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<sst xmlns="http://schemas.openxmlformats.org/spreadsheetml/2006/main" count="150" uniqueCount="55">
  <si>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</si>
  <si>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</si>
  <si>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</si>
  <si>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</si>
  <si>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</si>
  <si>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</si>
  <si>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</si>
  <si>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</si>
  <si>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</si>
  <si>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</si>
  <si>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</si>
  <si>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</si>
  <si>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</si>
  <si>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</si>
  <si>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</si>
  <si>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</si>
  <si>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</si>
  <si>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</si>
  <si>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</si>
  <si>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</si>
  <si>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</si>
  <si>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</si>
  <si>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</si>
  <si>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</si>
  <si>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</si>
  <si>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</si>
  <si>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</si>
  <si>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</si>
  <si>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</si>
  <si>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</si>
  <si>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</si>
  <si>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</si>
  <si>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</si>
  <si>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</si>
  <si>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</si>
  <si>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</si>
  <si>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</si>
  <si>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</si>
  <si>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</si>
  <si>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</si>
  <si>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</si>
  <si>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</si>
  <si>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</si>
  <si>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</si>
  <si>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</si>
  <si>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</si>
  <si>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</si>
  <si>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</si>
  <si>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</si>
  <si>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</si>
  <si>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</si>
  <si>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</si>
  <si>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</si>
  <si>
    <t>計算力率[ - ]</t>
    <rPh sb="0" eb="2">
      <t xml:space="preserve">ケイサン </t>
    </rPh>
    <rPh sb="2" eb="4">
      <t xml:space="preserve">リキリツ </t>
    </rPh>
    <phoneticPr fontId="1"/>
  </si>
  <si>
    <t>計測力率[ - ]</t>
    <rPh sb="0" eb="2">
      <t xml:space="preserve">ケイソク </t>
    </rPh>
    <rPh sb="2" eb="4">
      <t xml:space="preserve">リキリツ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</si>
</sst>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4.9000000000000004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tabSelected="1" zoomScale="86" workbookViewId="0">
      <selection activeCell="C8" activeCellId="1" sqref="F4:F8 C4:C8"/>
    </sheetView>
  </sheetViews>
  <sheetFormatPr baseColWidth="10" defaultRowHeight="20"/>
  <cols>
    <col min="1" max="1" width="4.85546875" customWidth="1"/>
    <col min="2" max="2" width="10.71093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2</v>
      </c>
      <c r="C2" s="1"/>
      <c r="J2" t="s">
        <v>5</v>
      </c>
    </row>
    <row r="3" spans="2:16">
      <c r="B3" t="s">
        <v>46</v>
      </c>
      <c r="C3" t="s">
        <v>47</v>
      </c>
      <c r="D3" t="s">
        <v>48</v>
      </c>
      <c r="E3" t="s">
        <v>49</v>
      </c>
      <c r="F3" t="s">
        <v>51</v>
      </c>
      <c r="G3" t="s">
        <v>52</v>
      </c>
      <c r="H3" t="s">
        <v>50</v>
      </c>
      <c r="J3" t="s">
        <v>46</v>
      </c>
      <c r="K3" t="s">
        <v>47</v>
      </c>
      <c r="L3" t="s">
        <v>48</v>
      </c>
      <c r="M3" t="s">
        <v>49</v>
      </c>
      <c r="N3" t="s">
        <v>51</v>
      </c>
      <c r="O3" t="s">
        <v>52</v>
      </c>
      <c r="P3" t="s">
        <v>50</v>
      </c>
    </row>
    <row r="4" spans="2:16">
      <c r="B4">
        <v>1</v>
      </c>
      <c r="C4" s="2">
        <f>20.5*5</f>
        <v>102.5</v>
      </c>
      <c r="D4" s="2">
        <v>103.1</v>
      </c>
      <c r="E4" s="3">
        <v>1.01</v>
      </c>
      <c r="F4">
        <v>0.99199999999999999</v>
      </c>
      <c r="G4" s="4">
        <f>C4/(D4*E4)</f>
        <v>0.98433703700146935</v>
      </c>
      <c r="H4" s="2">
        <f>D4*E4</f>
        <v>104.131</v>
      </c>
      <c r="J4">
        <v>1</v>
      </c>
      <c r="K4" s="2">
        <f>11*5</f>
        <v>55</v>
      </c>
      <c r="L4" s="2">
        <v>104.7</v>
      </c>
      <c r="M4" s="3">
        <v>1</v>
      </c>
      <c r="N4" s="4">
        <v>0.56999999999999995</v>
      </c>
      <c r="O4" s="4">
        <f>K4/(L4*M4)</f>
        <v>0.52531041069723017</v>
      </c>
      <c r="P4" s="2">
        <f>L4*M4</f>
        <v>104.7</v>
      </c>
    </row>
    <row r="5" spans="2:16">
      <c r="B5">
        <v>2</v>
      </c>
      <c r="C5" s="2">
        <f>41*5</f>
        <v>205</v>
      </c>
      <c r="D5" s="2">
        <v>102.2</v>
      </c>
      <c r="E5" s="3">
        <v>2.0099999999999998</v>
      </c>
      <c r="F5">
        <v>0.995</v>
      </c>
      <c r="G5" s="4">
        <f t="shared" ref="G5:G8" si="0">C5/(D5*E5)</f>
        <v>0.99794569228222885</v>
      </c>
      <c r="H5" s="2">
        <f t="shared" ref="H5:H8" si="1">D5*E5</f>
        <v>205.422</v>
      </c>
      <c r="J5">
        <v>2</v>
      </c>
      <c r="K5" s="2">
        <f>19.5*5</f>
        <v>97.5</v>
      </c>
      <c r="L5" s="2">
        <v>104</v>
      </c>
      <c r="M5" s="3">
        <v>2.04</v>
      </c>
      <c r="N5" s="4">
        <v>0.5</v>
      </c>
      <c r="O5" s="4">
        <f t="shared" ref="O5:O8" si="2">K5/(L5*M5)</f>
        <v>0.4595588235294118</v>
      </c>
      <c r="P5" s="2">
        <f t="shared" ref="P5:P8" si="3">L5*M5</f>
        <v>212.16</v>
      </c>
    </row>
    <row r="6" spans="2:16">
      <c r="B6">
        <v>3</v>
      </c>
      <c r="C6" s="2">
        <f>60.2*5</f>
        <v>301</v>
      </c>
      <c r="D6" s="2">
        <v>101.9</v>
      </c>
      <c r="E6" s="3">
        <v>2.98</v>
      </c>
      <c r="F6">
        <v>0.996</v>
      </c>
      <c r="G6" s="4">
        <f t="shared" si="0"/>
        <v>0.99123367428259035</v>
      </c>
      <c r="H6" s="2">
        <f t="shared" si="1"/>
        <v>303.66200000000003</v>
      </c>
      <c r="J6">
        <v>3</v>
      </c>
      <c r="K6" s="2">
        <f>27.2*5</f>
        <v>136</v>
      </c>
      <c r="L6" s="2">
        <v>103.8</v>
      </c>
      <c r="M6" s="3">
        <v>3</v>
      </c>
      <c r="N6" s="4">
        <v>0.47799999999999998</v>
      </c>
      <c r="O6" s="4">
        <f t="shared" si="2"/>
        <v>0.43673731535003213</v>
      </c>
      <c r="P6" s="2">
        <f t="shared" si="3"/>
        <v>311.39999999999998</v>
      </c>
    </row>
    <row r="7" spans="2:16">
      <c r="B7">
        <v>4</v>
      </c>
      <c r="C7" s="2">
        <f>81.5*5</f>
        <v>407.5</v>
      </c>
      <c r="D7" s="2">
        <v>101</v>
      </c>
      <c r="E7" s="3">
        <v>4</v>
      </c>
      <c r="F7">
        <v>0.997</v>
      </c>
      <c r="G7" s="4">
        <f t="shared" si="0"/>
        <v>1.0086633663366336</v>
      </c>
      <c r="H7" s="2">
        <f t="shared" si="1"/>
        <v>404</v>
      </c>
      <c r="J7">
        <v>4</v>
      </c>
      <c r="K7" s="2">
        <f>35.8*5</f>
        <v>179</v>
      </c>
      <c r="L7" s="2">
        <v>103.1</v>
      </c>
      <c r="M7" s="3">
        <v>4.01</v>
      </c>
      <c r="N7" s="4">
        <v>0.47</v>
      </c>
      <c r="O7" s="4">
        <f t="shared" si="2"/>
        <v>0.43296221134844753</v>
      </c>
      <c r="P7" s="2">
        <f t="shared" si="3"/>
        <v>413.43099999999998</v>
      </c>
    </row>
    <row r="8" spans="2:16">
      <c r="B8">
        <v>5</v>
      </c>
      <c r="C8" s="2">
        <f>99.5*5</f>
        <v>497.5</v>
      </c>
      <c r="D8" s="2">
        <v>100.8</v>
      </c>
      <c r="E8" s="3">
        <v>5</v>
      </c>
      <c r="F8">
        <v>0.998</v>
      </c>
      <c r="G8" s="4">
        <f t="shared" si="0"/>
        <v>0.98710317460317465</v>
      </c>
      <c r="H8" s="2">
        <f t="shared" si="1"/>
        <v>504</v>
      </c>
      <c r="J8">
        <v>5</v>
      </c>
      <c r="K8" s="2">
        <f>43.4*5</f>
        <v>217</v>
      </c>
      <c r="L8" s="2">
        <v>103</v>
      </c>
      <c r="M8" s="3">
        <v>5.01</v>
      </c>
      <c r="N8" s="4">
        <v>0.46</v>
      </c>
      <c r="O8" s="4">
        <f t="shared" si="2"/>
        <v>0.42051818692711668</v>
      </c>
      <c r="P8" s="2">
        <f t="shared" si="3"/>
        <v>516.03</v>
      </c>
    </row>
    <row r="9" spans="2:16">
      <c r="K9" s="2"/>
      <c r="L9" s="2"/>
      <c r="M9" s="3"/>
      <c r="N9" s="4"/>
      <c r="O9" s="4"/>
      <c r="P9" s="2"/>
    </row>
    <row r="10" spans="2:16">
      <c r="K10" s="2"/>
      <c r="L10" s="2"/>
      <c r="M10" s="3"/>
      <c r="N10" s="4"/>
      <c r="O10" s="4"/>
      <c r="P10" s="2"/>
    </row>
    <row r="11" spans="2:16">
      <c r="B11" s="1" t="s">
        <v>3</v>
      </c>
      <c r="C11" s="1"/>
      <c r="J11" t="s">
        <v>6</v>
      </c>
      <c r="K11" s="2"/>
      <c r="L11" s="2"/>
      <c r="M11" s="3"/>
      <c r="N11" s="4"/>
      <c r="O11" s="4"/>
      <c r="P11" s="2"/>
    </row>
    <row r="12" spans="2:16">
      <c r="B12" t="s">
        <v>46</v>
      </c>
      <c r="C12" t="s">
        <v>47</v>
      </c>
      <c r="D12" t="s">
        <v>48</v>
      </c>
      <c r="E12" t="s">
        <v>49</v>
      </c>
      <c r="F12" t="s">
        <v>51</v>
      </c>
      <c r="G12" t="s">
        <v>52</v>
      </c>
      <c r="H12" t="s">
        <v>50</v>
      </c>
      <c r="J12" t="s">
        <v>46</v>
      </c>
      <c r="K12" t="s">
        <v>47</v>
      </c>
      <c r="L12" t="s">
        <v>48</v>
      </c>
      <c r="M12" t="s">
        <v>49</v>
      </c>
      <c r="N12" t="s">
        <v>51</v>
      </c>
      <c r="O12" t="s">
        <v>52</v>
      </c>
      <c r="P12" t="s">
        <v>50</v>
      </c>
    </row>
    <row r="13" spans="2:16">
      <c r="B13">
        <v>1</v>
      </c>
      <c r="C13" s="2">
        <f>11.8*5</f>
        <v>59</v>
      </c>
      <c r="D13" s="2">
        <v>104.3</v>
      </c>
      <c r="E13" s="3">
        <v>1</v>
      </c>
      <c r="F13" s="4">
        <v>0.83</v>
      </c>
      <c r="G13" s="4">
        <f>C13/(D13*E13)</f>
        <v>0.56567593480345157</v>
      </c>
      <c r="H13" s="2">
        <f>D13*E13</f>
        <v>104.3</v>
      </c>
      <c r="J13">
        <v>1</v>
      </c>
      <c r="K13" s="2">
        <f>7.5*5</f>
        <v>37.5</v>
      </c>
      <c r="L13" s="2">
        <v>104.9</v>
      </c>
      <c r="M13" s="3">
        <v>0.99</v>
      </c>
      <c r="N13" s="4">
        <v>0.46</v>
      </c>
      <c r="O13" s="4">
        <f>K13/(L13*M13)</f>
        <v>0.36109426004564232</v>
      </c>
      <c r="P13" s="2">
        <f>L13*M13</f>
        <v>103.851</v>
      </c>
    </row>
    <row r="14" spans="2:16">
      <c r="B14">
        <v>2</v>
      </c>
      <c r="C14" s="2">
        <f>32*5</f>
        <v>160</v>
      </c>
      <c r="D14" s="2">
        <v>104</v>
      </c>
      <c r="E14" s="3">
        <v>1.95</v>
      </c>
      <c r="F14" s="4">
        <v>0.81699999999999995</v>
      </c>
      <c r="G14" s="4">
        <f t="shared" ref="G14:G17" si="4">C14/(D14*E14)</f>
        <v>0.78895463510848129</v>
      </c>
      <c r="H14" s="2">
        <f t="shared" ref="H14:H17" si="5">D14*E14</f>
        <v>202.79999999999998</v>
      </c>
      <c r="J14">
        <v>2</v>
      </c>
      <c r="K14" s="2">
        <f>12.5*5</f>
        <v>62.5</v>
      </c>
      <c r="L14" s="2">
        <v>104.2</v>
      </c>
      <c r="M14" s="3">
        <v>2.0299999999999998</v>
      </c>
      <c r="N14" s="4">
        <v>0.36499999999999999</v>
      </c>
      <c r="O14" s="4">
        <f t="shared" ref="O14:O17" si="6">K14/(L14*M14)</f>
        <v>0.29547195143859384</v>
      </c>
      <c r="P14" s="2">
        <f t="shared" ref="P14:P17" si="7">L14*M14</f>
        <v>211.52599999999998</v>
      </c>
    </row>
    <row r="15" spans="2:16">
      <c r="B15">
        <v>3</v>
      </c>
      <c r="C15" s="2">
        <f>48.5*5</f>
        <v>242.5</v>
      </c>
      <c r="D15" s="2">
        <v>102.9</v>
      </c>
      <c r="E15" s="3">
        <v>3.01</v>
      </c>
      <c r="F15" s="4">
        <v>0.8</v>
      </c>
      <c r="G15" s="4">
        <f t="shared" si="4"/>
        <v>0.78294250780521035</v>
      </c>
      <c r="H15" s="2">
        <f t="shared" si="5"/>
        <v>309.72899999999998</v>
      </c>
      <c r="J15">
        <v>3</v>
      </c>
      <c r="K15" s="2">
        <f>16.5*5</f>
        <v>82.5</v>
      </c>
      <c r="L15" s="2">
        <v>104.1</v>
      </c>
      <c r="M15" s="3">
        <v>2.99</v>
      </c>
      <c r="N15" s="4">
        <v>0.316</v>
      </c>
      <c r="O15" s="4">
        <f t="shared" si="6"/>
        <v>0.26505257679296018</v>
      </c>
      <c r="P15" s="2">
        <f t="shared" si="7"/>
        <v>311.25900000000001</v>
      </c>
    </row>
    <row r="16" spans="2:16">
      <c r="B16">
        <v>4</v>
      </c>
      <c r="C16" s="2">
        <f>64.5*5</f>
        <v>322.5</v>
      </c>
      <c r="D16" s="2">
        <v>102.3</v>
      </c>
      <c r="E16" s="3">
        <v>4.04</v>
      </c>
      <c r="F16" s="4">
        <v>0.79800000000000004</v>
      </c>
      <c r="G16" s="4">
        <f t="shared" si="4"/>
        <v>0.78031996748061905</v>
      </c>
      <c r="H16" s="2">
        <f t="shared" si="5"/>
        <v>413.29199999999997</v>
      </c>
      <c r="J16">
        <v>4</v>
      </c>
      <c r="K16" s="2">
        <f>21.2*5</f>
        <v>106</v>
      </c>
      <c r="L16" s="2">
        <v>103.9</v>
      </c>
      <c r="M16" s="3">
        <v>4.0199999999999996</v>
      </c>
      <c r="N16" s="4">
        <v>0.3</v>
      </c>
      <c r="O16" s="4">
        <f t="shared" si="6"/>
        <v>0.25378401543772955</v>
      </c>
      <c r="P16" s="2">
        <f t="shared" si="7"/>
        <v>417.678</v>
      </c>
    </row>
    <row r="17" spans="2:16">
      <c r="B17">
        <v>5</v>
      </c>
      <c r="C17" s="2">
        <f>79*5</f>
        <v>395</v>
      </c>
      <c r="D17" s="2">
        <v>101.9</v>
      </c>
      <c r="E17" s="3">
        <v>5.01</v>
      </c>
      <c r="F17" s="4">
        <v>0.79800000000000004</v>
      </c>
      <c r="G17" s="4">
        <f t="shared" si="4"/>
        <v>0.77372242756880738</v>
      </c>
      <c r="H17" s="2">
        <f t="shared" si="5"/>
        <v>510.51900000000001</v>
      </c>
      <c r="J17">
        <v>5</v>
      </c>
      <c r="K17" s="2">
        <f>25*5</f>
        <v>125</v>
      </c>
      <c r="L17" s="2">
        <v>104</v>
      </c>
      <c r="M17" s="3">
        <v>5.01</v>
      </c>
      <c r="N17" s="4">
        <v>0.28999999999999998</v>
      </c>
      <c r="O17" s="4">
        <f t="shared" si="6"/>
        <v>0.23990480577306927</v>
      </c>
      <c r="P17" s="2">
        <f t="shared" si="7"/>
        <v>521.04</v>
      </c>
    </row>
    <row r="18" spans="2:16">
      <c r="C18" s="2"/>
      <c r="D18" s="2"/>
      <c r="E18" s="3"/>
      <c r="F18" s="4"/>
      <c r="G18" s="4"/>
      <c r="H18" s="2"/>
      <c r="N18" s="4"/>
      <c r="O18" s="4"/>
    </row>
    <row r="19" spans="2:16">
      <c r="C19" s="2"/>
      <c r="D19" s="2"/>
      <c r="E19" s="3"/>
      <c r="F19" s="4"/>
      <c r="G19" s="4"/>
      <c r="H19" s="2"/>
      <c r="M19" s="3"/>
      <c r="N19" s="4"/>
      <c r="O19" s="2"/>
    </row>
    <row r="20" spans="2:16">
      <c r="B20" t="s">
        <v>4</v>
      </c>
      <c r="C20" s="2"/>
      <c r="D20" s="2"/>
      <c r="E20" s="3"/>
      <c r="F20" s="4"/>
      <c r="G20" s="4"/>
      <c r="H20" s="2"/>
      <c r="M20" s="3"/>
      <c r="N20" s="4"/>
      <c r="O20" s="2"/>
    </row>
    <row r="21" spans="2:16">
      <c r="B21" t="s">
        <v>46</v>
      </c>
      <c r="C21" t="s">
        <v>47</v>
      </c>
      <c r="D21" t="s">
        <v>48</v>
      </c>
      <c r="E21" t="s">
        <v>49</v>
      </c>
      <c r="F21" t="s">
        <v>51</v>
      </c>
      <c r="G21" t="s">
        <v>52</v>
      </c>
      <c r="H21" t="s">
        <v>50</v>
      </c>
      <c r="M21" s="3"/>
      <c r="N21" s="4"/>
      <c r="O21" s="2"/>
    </row>
    <row r="22" spans="2:16">
      <c r="B22">
        <v>1</v>
      </c>
      <c r="C22" s="2">
        <f>13.8*5</f>
        <v>69</v>
      </c>
      <c r="D22" s="2">
        <v>104.1</v>
      </c>
      <c r="E22" s="3">
        <v>1.01</v>
      </c>
      <c r="F22" s="4">
        <v>0.70099999999999996</v>
      </c>
      <c r="G22" s="4">
        <f>C22/(D22*E22)</f>
        <v>0.65626159157702524</v>
      </c>
      <c r="H22" s="2">
        <f>D22*E22</f>
        <v>105.14099999999999</v>
      </c>
      <c r="K22" t="s">
        <v>7</v>
      </c>
      <c r="M22" s="3"/>
      <c r="N22" s="4"/>
      <c r="O22" s="2"/>
    </row>
    <row r="23" spans="2:16">
      <c r="B23">
        <v>2</v>
      </c>
      <c r="C23" s="2">
        <f>26.2*5</f>
        <v>131</v>
      </c>
      <c r="D23" s="2">
        <v>103.9</v>
      </c>
      <c r="E23" s="3">
        <v>2.0299999999999998</v>
      </c>
      <c r="F23" s="4">
        <v>0.65</v>
      </c>
      <c r="G23" s="4">
        <f t="shared" ref="G23:G26" si="8">C23/(D23*E23)</f>
        <v>0.6210973985027286</v>
      </c>
      <c r="H23" s="2">
        <f t="shared" ref="H23:H26" si="9">D23*E23</f>
        <v>210.917</v>
      </c>
      <c r="M23" s="3"/>
      <c r="N23" s="4"/>
      <c r="O23" s="2"/>
    </row>
    <row r="24" spans="2:16">
      <c r="B24">
        <v>3</v>
      </c>
      <c r="C24" s="2">
        <f>30.8*5</f>
        <v>154</v>
      </c>
      <c r="D24" s="2">
        <v>103</v>
      </c>
      <c r="E24" s="3">
        <v>2.99</v>
      </c>
      <c r="F24" s="4">
        <v>0.64</v>
      </c>
      <c r="G24" s="4">
        <f t="shared" si="8"/>
        <v>0.50004870604279639</v>
      </c>
      <c r="H24" s="2">
        <f t="shared" si="9"/>
        <v>307.97000000000003</v>
      </c>
    </row>
    <row r="25" spans="2:16">
      <c r="B25">
        <v>4</v>
      </c>
      <c r="C25" s="2">
        <f>50.5*5</f>
        <v>252.5</v>
      </c>
      <c r="D25" s="2">
        <v>102.9</v>
      </c>
      <c r="E25" s="3">
        <v>3.99</v>
      </c>
      <c r="F25" s="4">
        <v>0.63800000000000001</v>
      </c>
      <c r="G25" s="4">
        <f t="shared" si="8"/>
        <v>0.61499716248833936</v>
      </c>
      <c r="H25" s="2">
        <f t="shared" si="9"/>
        <v>410.57100000000003</v>
      </c>
    </row>
    <row r="26" spans="2:16">
      <c r="B26">
        <v>5</v>
      </c>
      <c r="C26" s="2">
        <f>61*5</f>
        <v>305</v>
      </c>
      <c r="D26" s="2">
        <v>102.1</v>
      </c>
      <c r="E26" s="3">
        <v>4.9800000000000004</v>
      </c>
      <c r="F26" s="4">
        <v>0.625</v>
      </c>
      <c r="G26" s="4">
        <f t="shared" si="8"/>
        <v>0.59985288853749963</v>
      </c>
      <c r="H26" s="2">
        <f t="shared" si="9"/>
        <v>508.45800000000003</v>
      </c>
    </row>
    <row r="27" spans="2:16">
      <c r="H27" s="2"/>
    </row>
    <row r="29" spans="2:16">
      <c r="F29" t="s">
        <v>10</v>
      </c>
    </row>
    <row r="31" spans="2:16">
      <c r="C31" s="3"/>
      <c r="E31" s="2"/>
    </row>
    <row r="32" spans="2:16">
      <c r="C32" s="3"/>
      <c r="E32" s="2"/>
    </row>
    <row r="33" spans="3:5">
      <c r="C33" s="3"/>
      <c r="E33" s="2"/>
    </row>
    <row r="34" spans="3:5">
      <c r="C34" s="3"/>
      <c r="E34" s="2"/>
    </row>
    <row r="35" spans="3:5">
      <c r="C35" s="3"/>
      <c r="E35" s="2"/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3"/>
  <sheetViews>
    <sheetView topLeftCell="A16" workbookViewId="0">
      <selection activeCell="E33" sqref="E29:G33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1" max="11" width="22.28515625" bestFit="1" customWidth="1"/>
    <col min="13" max="13" width="16" customWidth="1"/>
    <col min="17" max="17" width="8.5703125" bestFit="1" customWidth="1"/>
    <col min="18" max="18" width="21.42578125" bestFit="1" customWidth="1"/>
    <col min="19" max="19" width="22.28515625" bestFit="1" customWidth="1"/>
  </cols>
  <sheetData>
    <row r="2" spans="2:19">
      <c r="B2" s="1" t="s">
        <v>2</v>
      </c>
      <c r="C2" s="1"/>
      <c r="E2" s="1" t="s">
        <v>2</v>
      </c>
      <c r="F2" s="1"/>
      <c r="M2" t="s">
        <v>5</v>
      </c>
    </row>
    <row r="3" spans="2:19">
      <c r="B3" t="s">
        <v>0</v>
      </c>
      <c r="C3" t="s">
        <v>1</v>
      </c>
      <c r="E3" t="s">
        <v>46</v>
      </c>
      <c r="F3" t="s">
        <v>47</v>
      </c>
      <c r="G3" t="s">
        <v>48</v>
      </c>
      <c r="H3" t="s">
        <v>49</v>
      </c>
      <c r="I3" t="s">
        <v>51</v>
      </c>
      <c r="J3" t="s">
        <v>52</v>
      </c>
      <c r="K3" t="s">
        <v>50</v>
      </c>
      <c r="M3" t="s">
        <v>46</v>
      </c>
      <c r="N3" t="s">
        <v>47</v>
      </c>
      <c r="O3" t="s">
        <v>48</v>
      </c>
      <c r="P3" t="s">
        <v>49</v>
      </c>
      <c r="Q3" t="s">
        <v>51</v>
      </c>
      <c r="R3" t="s">
        <v>52</v>
      </c>
      <c r="S3" t="s">
        <v>50</v>
      </c>
    </row>
    <row r="4" spans="2:19">
      <c r="B4">
        <v>1</v>
      </c>
      <c r="E4">
        <v>1</v>
      </c>
      <c r="F4" s="2">
        <f>22.5*5</f>
        <v>112.5</v>
      </c>
      <c r="G4" s="2">
        <v>107</v>
      </c>
      <c r="H4" s="3">
        <v>1.02</v>
      </c>
      <c r="I4" s="4">
        <v>0.99199999999999999</v>
      </c>
      <c r="J4" s="4">
        <f>F4/(G4*H4)</f>
        <v>1.0307861462341945</v>
      </c>
      <c r="K4" s="2">
        <f>G4*H4</f>
        <v>109.14</v>
      </c>
      <c r="M4">
        <v>1</v>
      </c>
      <c r="N4" s="2">
        <f>13.8*5</f>
        <v>69</v>
      </c>
      <c r="O4" s="2">
        <v>107.9</v>
      </c>
      <c r="P4" s="3">
        <v>1.01</v>
      </c>
      <c r="Q4" s="4">
        <v>-0.64</v>
      </c>
      <c r="R4" s="4">
        <f>N4/(O4*P4)</f>
        <v>0.63314950586810292</v>
      </c>
      <c r="S4" s="2">
        <f>O4*P4</f>
        <v>108.97900000000001</v>
      </c>
    </row>
    <row r="5" spans="2:19">
      <c r="B5">
        <v>2</v>
      </c>
      <c r="E5">
        <v>2</v>
      </c>
      <c r="F5" s="2">
        <f>42.8*5</f>
        <v>214</v>
      </c>
      <c r="G5" s="2">
        <v>106.1</v>
      </c>
      <c r="H5" s="3">
        <v>2.0099999999999998</v>
      </c>
      <c r="I5" s="4">
        <v>0.996</v>
      </c>
      <c r="J5" s="4">
        <f t="shared" ref="J5:J8" si="0">F5/(G5*H5)</f>
        <v>1.0034652374320669</v>
      </c>
      <c r="K5" s="2">
        <f t="shared" ref="K5:K8" si="1">G5*H5</f>
        <v>213.26099999999997</v>
      </c>
      <c r="M5">
        <v>2</v>
      </c>
      <c r="N5" s="2">
        <f>23.2*5</f>
        <v>116</v>
      </c>
      <c r="O5" s="2">
        <v>107.5</v>
      </c>
      <c r="P5" s="3">
        <v>2.02</v>
      </c>
      <c r="Q5" s="4">
        <v>-0.52</v>
      </c>
      <c r="R5" s="4">
        <f t="shared" ref="R5:R8" si="2">N5/(O5*P5)</f>
        <v>0.53419295417913881</v>
      </c>
      <c r="S5" s="2">
        <f t="shared" ref="S5:S8" si="3">O5*P5</f>
        <v>217.15</v>
      </c>
    </row>
    <row r="6" spans="2:19">
      <c r="B6">
        <v>3</v>
      </c>
      <c r="E6">
        <v>3</v>
      </c>
      <c r="F6" s="2">
        <f>63.8*5</f>
        <v>319</v>
      </c>
      <c r="G6" s="2">
        <v>105.7</v>
      </c>
      <c r="H6" s="3">
        <v>3.01</v>
      </c>
      <c r="I6" s="4">
        <v>0.997</v>
      </c>
      <c r="J6" s="4">
        <f t="shared" si="0"/>
        <v>1.0026496352429777</v>
      </c>
      <c r="K6" s="2">
        <f t="shared" si="1"/>
        <v>318.15699999999998</v>
      </c>
      <c r="M6">
        <v>3</v>
      </c>
      <c r="N6" s="2">
        <f>32.2*5</f>
        <v>161</v>
      </c>
      <c r="O6" s="2">
        <v>107</v>
      </c>
      <c r="P6" s="3">
        <v>2.99</v>
      </c>
      <c r="Q6" s="4">
        <v>-0.48</v>
      </c>
      <c r="R6" s="4">
        <f t="shared" si="2"/>
        <v>0.50323508267433503</v>
      </c>
      <c r="S6" s="2">
        <f t="shared" si="3"/>
        <v>319.93</v>
      </c>
    </row>
    <row r="7" spans="2:19">
      <c r="B7">
        <v>4</v>
      </c>
      <c r="E7">
        <v>4</v>
      </c>
      <c r="F7" s="2">
        <f>85.5*5</f>
        <v>427.5</v>
      </c>
      <c r="G7" s="2">
        <v>105</v>
      </c>
      <c r="H7" s="3">
        <v>4.0199999999999996</v>
      </c>
      <c r="I7" s="4">
        <v>0.997</v>
      </c>
      <c r="J7" s="4">
        <f t="shared" si="0"/>
        <v>1.0127931769722816</v>
      </c>
      <c r="K7" s="2">
        <f t="shared" si="1"/>
        <v>422.09999999999997</v>
      </c>
      <c r="M7">
        <v>4</v>
      </c>
      <c r="N7" s="2">
        <f>42.2*5</f>
        <v>211</v>
      </c>
      <c r="O7" s="2">
        <v>106.9</v>
      </c>
      <c r="P7" s="3">
        <v>3.98</v>
      </c>
      <c r="Q7" s="4">
        <v>-0.46600000000000003</v>
      </c>
      <c r="R7" s="4">
        <f t="shared" si="2"/>
        <v>0.49593148154241734</v>
      </c>
      <c r="S7" s="2">
        <f t="shared" si="3"/>
        <v>425.46200000000005</v>
      </c>
    </row>
    <row r="8" spans="2:19">
      <c r="B8">
        <v>5</v>
      </c>
      <c r="E8">
        <v>5</v>
      </c>
      <c r="F8" s="2">
        <f>104.2*5</f>
        <v>521</v>
      </c>
      <c r="G8" s="2">
        <v>103.9</v>
      </c>
      <c r="H8" s="3">
        <v>5.0199999999999996</v>
      </c>
      <c r="I8" s="4">
        <v>0.998</v>
      </c>
      <c r="J8" s="4">
        <f t="shared" si="0"/>
        <v>0.99889182442511004</v>
      </c>
      <c r="K8" s="2">
        <f t="shared" si="1"/>
        <v>521.57799999999997</v>
      </c>
      <c r="M8">
        <v>5</v>
      </c>
      <c r="N8" s="2">
        <f>61*5</f>
        <v>305</v>
      </c>
      <c r="O8" s="2">
        <v>106.2</v>
      </c>
      <c r="P8" s="3">
        <v>5.03</v>
      </c>
      <c r="Q8" s="4">
        <v>-0.45800000000000002</v>
      </c>
      <c r="R8" s="4">
        <f t="shared" si="2"/>
        <v>0.57096217422395945</v>
      </c>
      <c r="S8" s="2">
        <f t="shared" si="3"/>
        <v>534.18600000000004</v>
      </c>
    </row>
    <row r="9" spans="2:19">
      <c r="H9" s="3"/>
      <c r="I9" s="4"/>
      <c r="J9" s="4"/>
      <c r="K9" s="2"/>
      <c r="P9" s="3"/>
      <c r="Q9" s="4"/>
      <c r="R9" s="4"/>
      <c r="S9" s="2"/>
    </row>
    <row r="10" spans="2:19">
      <c r="H10" s="3"/>
      <c r="I10" s="4"/>
      <c r="J10" s="4"/>
      <c r="K10" s="2"/>
      <c r="P10" s="3"/>
      <c r="Q10" s="4"/>
      <c r="R10" s="4"/>
      <c r="S10" s="2"/>
    </row>
    <row r="11" spans="2:19">
      <c r="B11" s="1" t="s">
        <v>3</v>
      </c>
      <c r="C11" s="1"/>
      <c r="E11" s="1" t="s">
        <v>3</v>
      </c>
      <c r="F11" s="1"/>
      <c r="H11" s="3"/>
      <c r="I11" s="4"/>
      <c r="J11" s="4"/>
      <c r="K11" s="2"/>
      <c r="M11" t="s">
        <v>6</v>
      </c>
      <c r="P11" s="3"/>
      <c r="Q11" s="4"/>
      <c r="R11" s="4"/>
      <c r="S11" s="2"/>
    </row>
    <row r="12" spans="2:19">
      <c r="B12" t="s">
        <v>0</v>
      </c>
      <c r="C12" t="s">
        <v>1</v>
      </c>
      <c r="E12" t="s">
        <v>46</v>
      </c>
      <c r="F12" t="s">
        <v>47</v>
      </c>
      <c r="G12" t="s">
        <v>48</v>
      </c>
      <c r="H12" t="s">
        <v>49</v>
      </c>
      <c r="I12" t="s">
        <v>51</v>
      </c>
      <c r="J12" t="s">
        <v>52</v>
      </c>
      <c r="K12" t="s">
        <v>50</v>
      </c>
      <c r="M12" t="s">
        <v>46</v>
      </c>
      <c r="N12" t="s">
        <v>47</v>
      </c>
      <c r="O12" t="s">
        <v>48</v>
      </c>
      <c r="P12" t="s">
        <v>49</v>
      </c>
      <c r="Q12" t="s">
        <v>51</v>
      </c>
      <c r="R12" t="s">
        <v>52</v>
      </c>
      <c r="S12" t="s">
        <v>50</v>
      </c>
    </row>
    <row r="13" spans="2:19">
      <c r="B13">
        <v>1</v>
      </c>
      <c r="E13">
        <v>1</v>
      </c>
      <c r="F13" s="2">
        <f>19.5*5</f>
        <v>97.5</v>
      </c>
      <c r="G13" s="2">
        <v>107.7</v>
      </c>
      <c r="H13" s="3">
        <v>1</v>
      </c>
      <c r="I13" s="4">
        <v>-0.90100000000000002</v>
      </c>
      <c r="J13" s="4">
        <f>F13/(G13*H13)</f>
        <v>0.90529247910863508</v>
      </c>
      <c r="K13" s="2">
        <f>G13*H13</f>
        <v>107.7</v>
      </c>
      <c r="M13">
        <v>1</v>
      </c>
      <c r="N13" s="2">
        <f>9*5</f>
        <v>45</v>
      </c>
      <c r="O13" s="2">
        <v>108.1</v>
      </c>
      <c r="P13" s="3">
        <v>0.99</v>
      </c>
      <c r="Q13" s="4">
        <v>-0.48</v>
      </c>
      <c r="R13" s="4">
        <f>N13/(O13*P13)</f>
        <v>0.42048608191068881</v>
      </c>
      <c r="S13" s="2">
        <f>O13*P13</f>
        <v>107.01899999999999</v>
      </c>
    </row>
    <row r="14" spans="2:19">
      <c r="B14">
        <v>2</v>
      </c>
      <c r="E14">
        <v>2</v>
      </c>
      <c r="F14" s="2">
        <f>37.2*5</f>
        <v>186</v>
      </c>
      <c r="G14" s="2">
        <v>106.9</v>
      </c>
      <c r="H14" s="3">
        <v>2.0299999999999998</v>
      </c>
      <c r="I14" s="4">
        <v>-0.84199999999999997</v>
      </c>
      <c r="J14" s="4">
        <f t="shared" ref="J14:J17" si="4">F14/(G14*H14)</f>
        <v>0.85711520826517129</v>
      </c>
      <c r="K14" s="2">
        <f t="shared" ref="K14:K17" si="5">G14*H14</f>
        <v>217.00699999999998</v>
      </c>
      <c r="M14">
        <v>2</v>
      </c>
      <c r="N14" s="2">
        <f>14*5</f>
        <v>70</v>
      </c>
      <c r="O14" s="2">
        <v>107.9</v>
      </c>
      <c r="P14" s="3">
        <v>2.0099999999999998</v>
      </c>
      <c r="Q14" s="4">
        <v>-0.32</v>
      </c>
      <c r="R14" s="4">
        <f t="shared" ref="R14:R17" si="6">N14/(O14*P14)</f>
        <v>0.32276061767160491</v>
      </c>
      <c r="S14" s="2">
        <f t="shared" ref="S14:S17" si="7">O14*P14</f>
        <v>216.87899999999999</v>
      </c>
    </row>
    <row r="15" spans="2:19">
      <c r="B15">
        <v>3</v>
      </c>
      <c r="E15">
        <v>3</v>
      </c>
      <c r="F15" s="2">
        <f>53*5</f>
        <v>265</v>
      </c>
      <c r="G15" s="2">
        <v>106.1</v>
      </c>
      <c r="H15" s="3">
        <v>2.97</v>
      </c>
      <c r="I15" s="4">
        <v>-0.83</v>
      </c>
      <c r="J15" s="4">
        <f t="shared" si="4"/>
        <v>0.84095748563232064</v>
      </c>
      <c r="K15" s="2">
        <f t="shared" si="5"/>
        <v>315.11700000000002</v>
      </c>
      <c r="M15">
        <v>3</v>
      </c>
      <c r="N15" s="2">
        <f>18.8*5</f>
        <v>94</v>
      </c>
      <c r="O15" s="2">
        <v>107.8</v>
      </c>
      <c r="P15" s="3">
        <v>3</v>
      </c>
      <c r="Q15" s="4">
        <v>-0.28000000000000003</v>
      </c>
      <c r="R15" s="4">
        <f t="shared" si="6"/>
        <v>0.29066171923314782</v>
      </c>
      <c r="S15" s="2">
        <f t="shared" si="7"/>
        <v>323.39999999999998</v>
      </c>
    </row>
    <row r="16" spans="2:19">
      <c r="B16">
        <v>4</v>
      </c>
      <c r="E16">
        <v>4</v>
      </c>
      <c r="F16" s="2">
        <f>70*5</f>
        <v>350</v>
      </c>
      <c r="G16" s="2">
        <v>105.5</v>
      </c>
      <c r="H16" s="3">
        <v>3.95</v>
      </c>
      <c r="I16" s="4">
        <v>-0.82199999999999995</v>
      </c>
      <c r="J16" s="4">
        <f t="shared" si="4"/>
        <v>0.83988241646169537</v>
      </c>
      <c r="K16" s="2">
        <f t="shared" si="5"/>
        <v>416.72500000000002</v>
      </c>
      <c r="M16">
        <v>4</v>
      </c>
      <c r="N16" s="2">
        <f>24*5</f>
        <v>120</v>
      </c>
      <c r="O16" s="2">
        <v>107.7</v>
      </c>
      <c r="P16" s="3">
        <v>4.08</v>
      </c>
      <c r="Q16" s="4">
        <v>-0.26</v>
      </c>
      <c r="R16" s="4">
        <f t="shared" si="6"/>
        <v>0.27308973728767272</v>
      </c>
      <c r="S16" s="2">
        <f t="shared" si="7"/>
        <v>439.416</v>
      </c>
    </row>
    <row r="17" spans="2:19">
      <c r="B17">
        <v>5</v>
      </c>
      <c r="E17">
        <v>5</v>
      </c>
      <c r="F17" s="2">
        <f>86.4*5</f>
        <v>432</v>
      </c>
      <c r="G17" s="2">
        <v>105</v>
      </c>
      <c r="H17" s="3">
        <v>4.9000000000000004</v>
      </c>
      <c r="I17" s="4">
        <v>-0.82</v>
      </c>
      <c r="J17" s="4">
        <f t="shared" si="4"/>
        <v>0.83965014577259478</v>
      </c>
      <c r="K17" s="2">
        <f t="shared" si="5"/>
        <v>514.5</v>
      </c>
      <c r="M17">
        <v>5</v>
      </c>
      <c r="N17" s="2">
        <f>28.8*5</f>
        <v>144</v>
      </c>
      <c r="O17" s="2">
        <v>107.1</v>
      </c>
      <c r="P17" s="3">
        <v>5</v>
      </c>
      <c r="Q17" s="4">
        <v>-0.24</v>
      </c>
      <c r="R17" s="4">
        <f t="shared" si="6"/>
        <v>0.26890756302521007</v>
      </c>
      <c r="S17" s="2">
        <f t="shared" si="7"/>
        <v>535.5</v>
      </c>
    </row>
    <row r="18" spans="2:19">
      <c r="H18" s="3"/>
      <c r="I18" s="4"/>
      <c r="J18" s="4"/>
      <c r="K18" s="2"/>
      <c r="S18" s="2"/>
    </row>
    <row r="19" spans="2:19">
      <c r="H19" s="3"/>
      <c r="I19" s="4"/>
      <c r="J19" s="4"/>
      <c r="K19" s="2"/>
    </row>
    <row r="20" spans="2:19">
      <c r="B20" t="s">
        <v>4</v>
      </c>
      <c r="E20" t="s">
        <v>4</v>
      </c>
      <c r="H20" s="3"/>
      <c r="I20" s="4"/>
      <c r="J20" s="4"/>
      <c r="K20" s="2"/>
    </row>
    <row r="21" spans="2:19">
      <c r="B21" t="s">
        <v>0</v>
      </c>
      <c r="C21" t="s">
        <v>1</v>
      </c>
      <c r="E21" t="s">
        <v>46</v>
      </c>
      <c r="F21" t="s">
        <v>47</v>
      </c>
      <c r="G21" t="s">
        <v>48</v>
      </c>
      <c r="H21" t="s">
        <v>49</v>
      </c>
      <c r="I21" t="s">
        <v>51</v>
      </c>
      <c r="J21" t="s">
        <v>52</v>
      </c>
      <c r="K21" t="s">
        <v>50</v>
      </c>
    </row>
    <row r="22" spans="2:19">
      <c r="B22">
        <v>1</v>
      </c>
      <c r="E22">
        <v>1</v>
      </c>
      <c r="F22" s="2">
        <f>16.9*5</f>
        <v>84.5</v>
      </c>
      <c r="G22" s="2">
        <v>107.9</v>
      </c>
      <c r="H22" s="3">
        <v>1</v>
      </c>
      <c r="I22" s="4">
        <v>-0.79</v>
      </c>
      <c r="J22" s="4">
        <f>F22/(G22*H22)</f>
        <v>0.7831325301204819</v>
      </c>
      <c r="K22" s="2">
        <f>G22*H22</f>
        <v>107.9</v>
      </c>
      <c r="N22" t="s">
        <v>7</v>
      </c>
    </row>
    <row r="23" spans="2:19">
      <c r="B23">
        <v>2</v>
      </c>
      <c r="E23">
        <v>2</v>
      </c>
      <c r="F23" s="2">
        <f>31.5*5</f>
        <v>157.5</v>
      </c>
      <c r="G23" s="2">
        <v>107.2</v>
      </c>
      <c r="H23" s="3">
        <v>2.04</v>
      </c>
      <c r="I23" s="4">
        <v>-0.7</v>
      </c>
      <c r="J23" s="4">
        <f t="shared" ref="J23:J26" si="8">F23/(G23*H23)</f>
        <v>0.72020412642669007</v>
      </c>
      <c r="K23" s="2">
        <f t="shared" ref="K23:K26" si="9">G23*H23</f>
        <v>218.68800000000002</v>
      </c>
    </row>
    <row r="24" spans="2:19">
      <c r="B24">
        <v>3</v>
      </c>
      <c r="E24">
        <v>3</v>
      </c>
      <c r="F24" s="2">
        <f>44.2*5</f>
        <v>221</v>
      </c>
      <c r="G24" s="2">
        <v>106.1</v>
      </c>
      <c r="H24" s="3">
        <v>2.98</v>
      </c>
      <c r="I24" s="4">
        <v>-0.67600000000000005</v>
      </c>
      <c r="J24" s="4">
        <f t="shared" si="8"/>
        <v>0.69897336310559244</v>
      </c>
      <c r="K24" s="2">
        <f t="shared" si="9"/>
        <v>316.178</v>
      </c>
    </row>
    <row r="25" spans="2:19">
      <c r="B25">
        <v>4</v>
      </c>
      <c r="E25">
        <v>4</v>
      </c>
      <c r="F25" s="2">
        <f>58*5</f>
        <v>290</v>
      </c>
      <c r="G25" s="2">
        <v>106</v>
      </c>
      <c r="H25" s="3">
        <v>3.99</v>
      </c>
      <c r="I25" s="4">
        <v>-0.66</v>
      </c>
      <c r="J25" s="4">
        <f t="shared" si="8"/>
        <v>0.68567645528916632</v>
      </c>
      <c r="K25" s="2">
        <f t="shared" si="9"/>
        <v>422.94</v>
      </c>
    </row>
    <row r="26" spans="2:19">
      <c r="B26">
        <v>5</v>
      </c>
      <c r="E26">
        <v>5</v>
      </c>
      <c r="F26" s="2">
        <f>71*5</f>
        <v>355</v>
      </c>
      <c r="G26" s="2">
        <v>105.8</v>
      </c>
      <c r="H26" s="3">
        <v>5.0199999999999996</v>
      </c>
      <c r="I26" s="4">
        <v>-0.65</v>
      </c>
      <c r="J26" s="4">
        <f t="shared" si="8"/>
        <v>0.668403889169221</v>
      </c>
      <c r="K26" s="2">
        <f t="shared" si="9"/>
        <v>531.11599999999999</v>
      </c>
    </row>
    <row r="29" spans="2:19">
      <c r="E29" s="3"/>
      <c r="F29" s="4"/>
      <c r="G29" s="2"/>
    </row>
    <row r="30" spans="2:19">
      <c r="E30" s="3"/>
      <c r="F30" s="4"/>
      <c r="G30" s="2"/>
      <c r="I30" t="s">
        <v>11</v>
      </c>
    </row>
    <row r="31" spans="2:19">
      <c r="E31" s="3"/>
      <c r="F31" s="4"/>
      <c r="G31" s="2"/>
    </row>
    <row r="32" spans="2:19">
      <c r="E32" s="3"/>
      <c r="F32" s="4"/>
      <c r="G32" s="2"/>
    </row>
    <row r="33" spans="5:7">
      <c r="E33" s="3"/>
      <c r="F33" s="4"/>
      <c r="G33" s="2"/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topLeftCell="E1" workbookViewId="0">
      <selection activeCell="K4" sqref="K4:Q8"/>
    </sheetView>
  </sheetViews>
  <sheetFormatPr baseColWidth="10" defaultRowHeight="20"/>
  <cols>
    <col min="8" max="8" width="22.28515625" bestFit="1" customWidth="1"/>
    <col min="17" max="17" width="22.28515625" bestFit="1" customWidth="1"/>
  </cols>
  <sheetData>
    <row r="2" spans="2:17">
      <c r="B2" t="s">
        <v>8</v>
      </c>
      <c r="K2" t="s">
        <v>9</v>
      </c>
    </row>
    <row r="3" spans="2:17">
      <c r="B3" t="s">
        <v>6</v>
      </c>
      <c r="K3" t="s">
        <v>6</v>
      </c>
    </row>
    <row r="4" spans="2:17">
      <c r="B4" t="s">
        <v>46</v>
      </c>
      <c r="C4" t="s">
        <v>47</v>
      </c>
      <c r="D4" t="s">
        <v>48</v>
      </c>
      <c r="E4" t="s">
        <v>49</v>
      </c>
      <c r="F4" t="s">
        <v>51</v>
      </c>
      <c r="G4" t="s">
        <v>52</v>
      </c>
      <c r="H4" t="s">
        <v>50</v>
      </c>
      <c r="K4" t="s">
        <v>46</v>
      </c>
      <c r="L4" t="s">
        <v>47</v>
      </c>
      <c r="M4" t="s">
        <v>48</v>
      </c>
      <c r="N4" t="s">
        <v>49</v>
      </c>
      <c r="O4" t="s">
        <v>54</v>
      </c>
      <c r="P4" t="s">
        <v>53</v>
      </c>
      <c r="Q4" t="s">
        <v>50</v>
      </c>
    </row>
    <row r="5" spans="2:17">
      <c r="B5">
        <v>1</v>
      </c>
      <c r="C5" s="2">
        <v>39</v>
      </c>
      <c r="D5">
        <v>106.8</v>
      </c>
      <c r="E5" s="3">
        <v>1</v>
      </c>
      <c r="F5" s="4">
        <v>0.46200000000000002</v>
      </c>
      <c r="G5" s="4">
        <f>C5/(D5*E5)</f>
        <v>0.3651685393258427</v>
      </c>
      <c r="H5" s="2">
        <f>D5*E5</f>
        <v>106.8</v>
      </c>
      <c r="K5">
        <v>1</v>
      </c>
      <c r="L5" s="2">
        <v>46.5</v>
      </c>
      <c r="M5" s="2">
        <v>106.9</v>
      </c>
      <c r="N5" s="3">
        <v>1</v>
      </c>
      <c r="O5" s="4">
        <v>-0.48399999999999999</v>
      </c>
      <c r="P5" s="4">
        <f>L5/(M5*N5)</f>
        <v>0.43498596819457436</v>
      </c>
      <c r="Q5" s="2">
        <f>M5*N5</f>
        <v>106.9</v>
      </c>
    </row>
    <row r="6" spans="2:17">
      <c r="B6">
        <v>2</v>
      </c>
      <c r="C6" s="2">
        <v>63.8</v>
      </c>
      <c r="D6">
        <v>106.8</v>
      </c>
      <c r="E6" s="3">
        <v>2</v>
      </c>
      <c r="F6" s="4">
        <v>0.36</v>
      </c>
      <c r="G6" s="4">
        <f t="shared" ref="G6:G8" si="0">C6/(D6*E6)</f>
        <v>0.29868913857677903</v>
      </c>
      <c r="H6" s="2">
        <f t="shared" ref="H6:H8" si="1">D6*E6</f>
        <v>213.6</v>
      </c>
      <c r="K6">
        <v>2</v>
      </c>
      <c r="L6" s="2">
        <v>71.5</v>
      </c>
      <c r="M6" s="2">
        <v>106.3</v>
      </c>
      <c r="N6" s="3">
        <v>2.0099999999999998</v>
      </c>
      <c r="O6" s="4">
        <v>-0.34</v>
      </c>
      <c r="P6" s="4">
        <f t="shared" ref="P6:P8" si="2">L6/(M6*N6)</f>
        <v>0.33463912797255496</v>
      </c>
      <c r="Q6" s="2">
        <f t="shared" ref="Q6:Q8" si="3">M6*N6</f>
        <v>213.66299999999998</v>
      </c>
    </row>
    <row r="7" spans="2:17">
      <c r="B7">
        <v>3</v>
      </c>
      <c r="C7" s="2">
        <v>84</v>
      </c>
      <c r="D7">
        <v>106.5</v>
      </c>
      <c r="E7" s="3">
        <v>3.05</v>
      </c>
      <c r="F7" s="4">
        <v>0.308</v>
      </c>
      <c r="G7" s="4">
        <f t="shared" si="0"/>
        <v>0.25860078503809747</v>
      </c>
      <c r="H7" s="2">
        <f t="shared" si="1"/>
        <v>324.82499999999999</v>
      </c>
      <c r="K7">
        <v>3</v>
      </c>
      <c r="L7" s="2">
        <v>95.8</v>
      </c>
      <c r="M7" s="2">
        <v>106</v>
      </c>
      <c r="N7" s="3">
        <v>2.99</v>
      </c>
      <c r="O7" s="4">
        <v>-0.3</v>
      </c>
      <c r="P7" s="4">
        <f t="shared" si="2"/>
        <v>0.30226541301192655</v>
      </c>
      <c r="Q7" s="2">
        <f t="shared" si="3"/>
        <v>316.94</v>
      </c>
    </row>
    <row r="8" spans="2:17">
      <c r="B8">
        <v>4</v>
      </c>
      <c r="C8" s="2">
        <v>106</v>
      </c>
      <c r="D8">
        <v>106.1</v>
      </c>
      <c r="E8" s="3">
        <v>3.98</v>
      </c>
      <c r="F8" s="4">
        <v>0.3</v>
      </c>
      <c r="G8" s="4">
        <f t="shared" si="0"/>
        <v>0.25101947058572793</v>
      </c>
      <c r="H8" s="2">
        <f t="shared" si="1"/>
        <v>422.27799999999996</v>
      </c>
      <c r="K8">
        <v>4</v>
      </c>
      <c r="L8" s="2">
        <v>119.5</v>
      </c>
      <c r="M8" s="2">
        <v>105.9</v>
      </c>
      <c r="N8" s="3">
        <v>4.01</v>
      </c>
      <c r="O8" s="4">
        <v>-0.28000000000000003</v>
      </c>
      <c r="P8" s="4">
        <f t="shared" si="2"/>
        <v>0.28140225451479894</v>
      </c>
      <c r="Q8" s="2">
        <f t="shared" si="3"/>
        <v>424.65899999999999</v>
      </c>
    </row>
    <row r="14" spans="2:17">
      <c r="K14" t="s">
        <v>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3:7">
      <c r="C3" t="s">
        <v>17</v>
      </c>
      <c r="D3" t="s">
        <v>22</v>
      </c>
      <c r="E3" t="s">
        <v>23</v>
      </c>
      <c r="F3" t="s">
        <v>27</v>
      </c>
      <c r="G3">
        <v>632</v>
      </c>
    </row>
    <row r="4" spans="3:7">
      <c r="C4" t="s">
        <v>18</v>
      </c>
      <c r="D4" t="s">
        <v>22</v>
      </c>
      <c r="E4" t="s">
        <v>44</v>
      </c>
      <c r="F4" t="s">
        <v>28</v>
      </c>
      <c r="G4" t="s">
        <v>41</v>
      </c>
    </row>
    <row r="5" spans="3:7">
      <c r="C5" t="s">
        <v>19</v>
      </c>
      <c r="D5" t="s">
        <v>22</v>
      </c>
      <c r="E5" t="s">
        <v>29</v>
      </c>
      <c r="F5" t="s">
        <v>45</v>
      </c>
      <c r="G5" s="5" t="s">
        <v>43</v>
      </c>
    </row>
    <row r="6" spans="3:7">
      <c r="C6" t="s">
        <v>20</v>
      </c>
      <c r="D6" t="s">
        <v>22</v>
      </c>
      <c r="E6" t="s">
        <v>37</v>
      </c>
      <c r="F6" t="s">
        <v>36</v>
      </c>
      <c r="G6" t="s">
        <v>42</v>
      </c>
    </row>
    <row r="7" spans="3:7">
      <c r="C7" t="s">
        <v>21</v>
      </c>
      <c r="D7" t="s">
        <v>22</v>
      </c>
      <c r="E7" t="s">
        <v>39</v>
      </c>
      <c r="F7" t="s">
        <v>38</v>
      </c>
      <c r="G7" t="s">
        <v>40</v>
      </c>
    </row>
    <row r="8" spans="3:7">
      <c r="C8" t="s">
        <v>30</v>
      </c>
      <c r="D8" t="s">
        <v>31</v>
      </c>
      <c r="E8" t="s">
        <v>32</v>
      </c>
      <c r="F8" t="s">
        <v>33</v>
      </c>
      <c r="G8">
        <v>625</v>
      </c>
    </row>
    <row r="9" spans="3:7">
      <c r="C9" t="s">
        <v>24</v>
      </c>
      <c r="D9" t="s">
        <v>25</v>
      </c>
      <c r="E9" t="s">
        <v>26</v>
      </c>
      <c r="F9" t="s">
        <v>34</v>
      </c>
      <c r="G9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2022-06-25T13:47:15Z</dcterms:modified>
</cp:coreProperties>
</file>