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heme/themeOverride2.xml" ContentType="application/vnd.openxmlformats-officedocument.themeOverrid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theme/themeOverride3.xml" ContentType="application/vnd.openxmlformats-officedocument.themeOverrid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5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theme/themeOverride4.xml" ContentType="application/vnd.openxmlformats-officedocument.themeOverride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7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8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theme/themeOverride5.xml" ContentType="application/vnd.openxmlformats-officedocument.themeOverride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9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9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9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0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101.xml" ContentType="application/vnd.openxmlformats-officedocument.drawingml.chart+xml"/>
  <Override PartName="/xl/theme/themeOverride6.xml" ContentType="application/vnd.openxmlformats-officedocument.themeOverride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7c00d8ff5fd9759d/Documents/University/Fourth Year/Research Project/Compressed Air System Model/analysis/"/>
    </mc:Choice>
  </mc:AlternateContent>
  <xr:revisionPtr revIDLastSave="403" documentId="14_{C4BD4C39-9D1E-4674-BED6-4CD44F70B484}" xr6:coauthVersionLast="45" xr6:coauthVersionMax="45" xr10:uidLastSave="{3D5C6C00-24BB-409F-A8EF-FECDA0C33C63}"/>
  <bookViews>
    <workbookView xWindow="28680" yWindow="-120" windowWidth="29040" windowHeight="15840" tabRatio="766" xr2:uid="{00000000-000D-0000-FFFF-FFFF00000000}"/>
  </bookViews>
  <sheets>
    <sheet name="Optimisation Data" sheetId="9" r:id="rId1"/>
    <sheet name="Optimisation Graphs" sheetId="14" r:id="rId2"/>
    <sheet name="Control Scheme 1 Data" sheetId="10" r:id="rId3"/>
    <sheet name="Control Scheme 1 Graphs" sheetId="15" r:id="rId4"/>
    <sheet name="Control Scheme 2 Data" sheetId="11" r:id="rId5"/>
    <sheet name="Control Scheme 2 Graphs" sheetId="16" r:id="rId6"/>
    <sheet name="Control Scheme 3 Data" sheetId="12" r:id="rId7"/>
    <sheet name="Control Scheme 3 Graphs" sheetId="17" r:id="rId8"/>
    <sheet name="Control Scheme 4 Data" sheetId="18" r:id="rId9"/>
    <sheet name="Control Scheme 4 Graphs" sheetId="19" r:id="rId10"/>
    <sheet name="All Control Schemes Graphs" sheetId="20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NativeTimeline_Day">#N/A</definedName>
    <definedName name="NativeTimeline_Day1">#N/A</definedName>
    <definedName name="NativeTimeline_Day2">#N/A</definedName>
    <definedName name="NativeTimeline_Day21">#N/A</definedName>
    <definedName name="NativeTimeline_Week">#N/A</definedName>
    <definedName name="NativeTimeline_Week1">#N/A</definedName>
    <definedName name="NativeTimeline_Week2">#N/A</definedName>
    <definedName name="NativeTimeline_Week21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18" l="1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Z49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Z50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Z51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Z53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Z54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Z55" i="18"/>
  <c r="D50" i="18"/>
  <c r="D51" i="18"/>
  <c r="D52" i="18"/>
  <c r="D53" i="18"/>
  <c r="D54" i="18"/>
  <c r="D49" i="18"/>
  <c r="D37" i="18"/>
  <c r="D38" i="18"/>
  <c r="D39" i="18"/>
  <c r="D40" i="18"/>
  <c r="D41" i="18"/>
  <c r="D42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37" i="18"/>
  <c r="Y37" i="18"/>
  <c r="Z37" i="18"/>
  <c r="X38" i="18"/>
  <c r="Y38" i="18"/>
  <c r="Z38" i="18"/>
  <c r="X39" i="18"/>
  <c r="Y39" i="18"/>
  <c r="Z39" i="18"/>
  <c r="X40" i="18"/>
  <c r="Y40" i="18"/>
  <c r="Z40" i="18"/>
  <c r="X41" i="18"/>
  <c r="Y41" i="18"/>
  <c r="Z41" i="18"/>
  <c r="X42" i="18"/>
  <c r="Y42" i="18"/>
  <c r="Z42" i="18"/>
  <c r="X43" i="18"/>
  <c r="Y43" i="18"/>
  <c r="Z43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D26" i="18"/>
  <c r="D27" i="18"/>
  <c r="D28" i="18"/>
  <c r="D29" i="18"/>
  <c r="D30" i="18"/>
  <c r="D25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D14" i="18"/>
  <c r="D15" i="18"/>
  <c r="D16" i="18"/>
  <c r="D17" i="18"/>
  <c r="D18" i="18"/>
  <c r="D13" i="18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D50" i="12"/>
  <c r="D51" i="12"/>
  <c r="D52" i="12"/>
  <c r="D53" i="12"/>
  <c r="D54" i="12"/>
  <c r="D49" i="12"/>
  <c r="E37" i="12" l="1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D38" i="12"/>
  <c r="D39" i="12"/>
  <c r="D40" i="12"/>
  <c r="D41" i="12"/>
  <c r="D42" i="12"/>
  <c r="D37" i="12"/>
  <c r="E25" i="12" l="1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D26" i="12"/>
  <c r="D27" i="12"/>
  <c r="D28" i="12"/>
  <c r="D29" i="12"/>
  <c r="D30" i="12"/>
  <c r="D25" i="12"/>
  <c r="E13" i="12" l="1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D14" i="12"/>
  <c r="D15" i="12"/>
  <c r="D16" i="12"/>
  <c r="D17" i="12"/>
  <c r="D18" i="12"/>
  <c r="D13" i="12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D50" i="11"/>
  <c r="D51" i="11"/>
  <c r="D52" i="11"/>
  <c r="D53" i="11"/>
  <c r="D54" i="11"/>
  <c r="D49" i="11"/>
  <c r="E37" i="11" l="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D38" i="11"/>
  <c r="D39" i="11"/>
  <c r="D40" i="11"/>
  <c r="D41" i="11"/>
  <c r="D42" i="11"/>
  <c r="D37" i="11"/>
  <c r="E25" i="11" l="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D26" i="11"/>
  <c r="D27" i="11"/>
  <c r="D28" i="11"/>
  <c r="D29" i="11"/>
  <c r="D30" i="11"/>
  <c r="D25" i="11"/>
  <c r="E13" i="11" l="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D14" i="11"/>
  <c r="D15" i="11"/>
  <c r="D16" i="11"/>
  <c r="D17" i="11"/>
  <c r="D18" i="11"/>
  <c r="D13" i="11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D50" i="10"/>
  <c r="D51" i="10"/>
  <c r="D52" i="10"/>
  <c r="D53" i="10"/>
  <c r="D54" i="10"/>
  <c r="D49" i="10"/>
  <c r="E37" i="10" l="1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D38" i="10"/>
  <c r="D39" i="10"/>
  <c r="D40" i="10"/>
  <c r="D41" i="10"/>
  <c r="D42" i="10"/>
  <c r="D37" i="10"/>
  <c r="E25" i="10" l="1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D26" i="10"/>
  <c r="D27" i="10"/>
  <c r="D28" i="10"/>
  <c r="D29" i="10"/>
  <c r="D30" i="10"/>
  <c r="D25" i="10"/>
  <c r="E13" i="10" l="1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D14" i="10"/>
  <c r="D15" i="10"/>
  <c r="D16" i="10"/>
  <c r="D17" i="10"/>
  <c r="D18" i="10"/>
  <c r="D13" i="10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D50" i="9"/>
  <c r="D51" i="9"/>
  <c r="D52" i="9"/>
  <c r="D53" i="9"/>
  <c r="D54" i="9"/>
  <c r="D49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D38" i="9"/>
  <c r="D39" i="9"/>
  <c r="D40" i="9"/>
  <c r="D41" i="9"/>
  <c r="D42" i="9"/>
  <c r="D37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D26" i="9"/>
  <c r="D27" i="9"/>
  <c r="D28" i="9"/>
  <c r="D29" i="9"/>
  <c r="D30" i="9"/>
  <c r="D25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D14" i="9"/>
  <c r="D15" i="9"/>
  <c r="D16" i="9"/>
  <c r="D17" i="9"/>
  <c r="D18" i="9"/>
  <c r="D13" i="9"/>
  <c r="V7" i="20" l="1"/>
  <c r="R7" i="20"/>
  <c r="N7" i="20"/>
  <c r="J7" i="20"/>
  <c r="F7" i="20"/>
  <c r="I9" i="19"/>
  <c r="I23" i="19"/>
  <c r="I37" i="19"/>
  <c r="I51" i="19"/>
  <c r="I65" i="19"/>
  <c r="I72" i="19"/>
  <c r="I79" i="19"/>
  <c r="I86" i="19"/>
  <c r="I93" i="19"/>
  <c r="I107" i="19"/>
  <c r="I114" i="19"/>
  <c r="I121" i="19"/>
  <c r="I128" i="19"/>
  <c r="I142" i="19"/>
  <c r="I149" i="19"/>
  <c r="I156" i="19"/>
  <c r="I10" i="19"/>
  <c r="I24" i="19"/>
  <c r="I38" i="19"/>
  <c r="I52" i="19"/>
  <c r="I66" i="19"/>
  <c r="I73" i="19"/>
  <c r="I80" i="19"/>
  <c r="I87" i="19"/>
  <c r="I94" i="19"/>
  <c r="I108" i="19"/>
  <c r="I115" i="19"/>
  <c r="I122" i="19"/>
  <c r="I129" i="19"/>
  <c r="I143" i="19"/>
  <c r="I150" i="19"/>
  <c r="I157" i="19"/>
  <c r="I11" i="19"/>
  <c r="I25" i="19"/>
  <c r="I39" i="19"/>
  <c r="I53" i="19"/>
  <c r="I67" i="19"/>
  <c r="I74" i="19"/>
  <c r="I81" i="19"/>
  <c r="I88" i="19"/>
  <c r="I95" i="19"/>
  <c r="I109" i="19"/>
  <c r="I116" i="19"/>
  <c r="I123" i="19"/>
  <c r="I130" i="19"/>
  <c r="I144" i="19"/>
  <c r="I151" i="19"/>
  <c r="I158" i="19"/>
  <c r="I12" i="19"/>
  <c r="I26" i="19"/>
  <c r="I40" i="19"/>
  <c r="I54" i="19"/>
  <c r="I68" i="19"/>
  <c r="I75" i="19"/>
  <c r="I82" i="19"/>
  <c r="I89" i="19"/>
  <c r="I96" i="19"/>
  <c r="I110" i="19"/>
  <c r="I117" i="19"/>
  <c r="I124" i="19"/>
  <c r="I131" i="19"/>
  <c r="I145" i="19"/>
  <c r="I152" i="19"/>
  <c r="I159" i="19"/>
  <c r="I13" i="19"/>
  <c r="I27" i="19"/>
  <c r="I41" i="19"/>
  <c r="I55" i="19"/>
  <c r="I69" i="19"/>
  <c r="I76" i="19"/>
  <c r="I83" i="19"/>
  <c r="I90" i="19"/>
  <c r="I97" i="19"/>
  <c r="I111" i="19"/>
  <c r="I118" i="19"/>
  <c r="I125" i="19"/>
  <c r="I132" i="19"/>
  <c r="I146" i="19"/>
  <c r="I153" i="19"/>
  <c r="I160" i="19"/>
  <c r="I14" i="19"/>
  <c r="I28" i="19"/>
  <c r="I42" i="19"/>
  <c r="I56" i="19"/>
  <c r="I70" i="19"/>
  <c r="I77" i="19"/>
  <c r="I84" i="19"/>
  <c r="I91" i="19"/>
  <c r="I98" i="19"/>
  <c r="I112" i="19"/>
  <c r="I119" i="19"/>
  <c r="I126" i="19"/>
  <c r="I133" i="19"/>
  <c r="I147" i="19"/>
  <c r="I154" i="19"/>
  <c r="I161" i="19"/>
  <c r="I15" i="19"/>
  <c r="I29" i="19"/>
  <c r="I43" i="19"/>
  <c r="I57" i="19"/>
  <c r="I71" i="19"/>
  <c r="I78" i="19"/>
  <c r="I85" i="19"/>
  <c r="I92" i="19"/>
  <c r="I99" i="19"/>
  <c r="I113" i="19"/>
  <c r="I120" i="19"/>
  <c r="I127" i="19"/>
  <c r="I134" i="19"/>
  <c r="I148" i="19"/>
  <c r="I155" i="19"/>
  <c r="I162" i="19"/>
  <c r="H9" i="19" l="1"/>
  <c r="H23" i="19"/>
  <c r="H37" i="19"/>
  <c r="H51" i="19"/>
  <c r="H65" i="19"/>
  <c r="H72" i="19"/>
  <c r="H79" i="19"/>
  <c r="H86" i="19"/>
  <c r="H93" i="19"/>
  <c r="H107" i="19"/>
  <c r="H114" i="19"/>
  <c r="H121" i="19"/>
  <c r="H128" i="19"/>
  <c r="H142" i="19"/>
  <c r="H149" i="19"/>
  <c r="H156" i="19"/>
  <c r="H10" i="19"/>
  <c r="H24" i="19"/>
  <c r="H38" i="19"/>
  <c r="H52" i="19"/>
  <c r="H66" i="19"/>
  <c r="H73" i="19"/>
  <c r="H80" i="19"/>
  <c r="H87" i="19"/>
  <c r="H94" i="19"/>
  <c r="H108" i="19"/>
  <c r="H115" i="19"/>
  <c r="H122" i="19"/>
  <c r="H129" i="19"/>
  <c r="H143" i="19"/>
  <c r="H150" i="19"/>
  <c r="H157" i="19"/>
  <c r="H11" i="19"/>
  <c r="H25" i="19"/>
  <c r="H39" i="19"/>
  <c r="H53" i="19"/>
  <c r="H67" i="19"/>
  <c r="H74" i="19"/>
  <c r="H81" i="19"/>
  <c r="H88" i="19"/>
  <c r="H95" i="19"/>
  <c r="H109" i="19"/>
  <c r="H116" i="19"/>
  <c r="H123" i="19"/>
  <c r="H130" i="19"/>
  <c r="H144" i="19"/>
  <c r="H151" i="19"/>
  <c r="H158" i="19"/>
  <c r="H12" i="19"/>
  <c r="H26" i="19"/>
  <c r="H40" i="19"/>
  <c r="H54" i="19"/>
  <c r="H68" i="19"/>
  <c r="H75" i="19"/>
  <c r="H82" i="19"/>
  <c r="H89" i="19"/>
  <c r="H96" i="19"/>
  <c r="H110" i="19"/>
  <c r="H117" i="19"/>
  <c r="H124" i="19"/>
  <c r="H131" i="19"/>
  <c r="H145" i="19"/>
  <c r="H152" i="19"/>
  <c r="H159" i="19"/>
  <c r="H13" i="19"/>
  <c r="H27" i="19"/>
  <c r="H41" i="19"/>
  <c r="H55" i="19"/>
  <c r="H69" i="19"/>
  <c r="H76" i="19"/>
  <c r="H83" i="19"/>
  <c r="H90" i="19"/>
  <c r="H97" i="19"/>
  <c r="H111" i="19"/>
  <c r="H118" i="19"/>
  <c r="H125" i="19"/>
  <c r="H132" i="19"/>
  <c r="H146" i="19"/>
  <c r="H153" i="19"/>
  <c r="H160" i="19"/>
  <c r="H14" i="19"/>
  <c r="H28" i="19"/>
  <c r="H42" i="19"/>
  <c r="H56" i="19"/>
  <c r="H70" i="19"/>
  <c r="H77" i="19"/>
  <c r="H84" i="19"/>
  <c r="H91" i="19"/>
  <c r="H98" i="19"/>
  <c r="H112" i="19"/>
  <c r="H119" i="19"/>
  <c r="H126" i="19"/>
  <c r="H133" i="19"/>
  <c r="H147" i="19"/>
  <c r="H154" i="19"/>
  <c r="H161" i="19"/>
  <c r="H15" i="19"/>
  <c r="H29" i="19"/>
  <c r="H43" i="19"/>
  <c r="H57" i="19"/>
  <c r="H71" i="19"/>
  <c r="H78" i="19"/>
  <c r="H85" i="19"/>
  <c r="H92" i="19"/>
  <c r="H99" i="19"/>
  <c r="H113" i="19"/>
  <c r="H120" i="19"/>
  <c r="H127" i="19"/>
  <c r="H134" i="19"/>
  <c r="H148" i="19"/>
  <c r="H155" i="19"/>
  <c r="H162" i="19"/>
  <c r="G9" i="19" l="1"/>
  <c r="G23" i="19"/>
  <c r="G37" i="19"/>
  <c r="G51" i="19"/>
  <c r="G65" i="19"/>
  <c r="G72" i="19"/>
  <c r="G79" i="19"/>
  <c r="G86" i="19"/>
  <c r="G93" i="19"/>
  <c r="G107" i="19"/>
  <c r="G114" i="19"/>
  <c r="G121" i="19"/>
  <c r="G128" i="19"/>
  <c r="G142" i="19"/>
  <c r="G149" i="19"/>
  <c r="G156" i="19"/>
  <c r="G10" i="19"/>
  <c r="G24" i="19"/>
  <c r="G38" i="19"/>
  <c r="G52" i="19"/>
  <c r="G66" i="19"/>
  <c r="G73" i="19"/>
  <c r="G80" i="19"/>
  <c r="G87" i="19"/>
  <c r="G94" i="19"/>
  <c r="G108" i="19"/>
  <c r="G115" i="19"/>
  <c r="G122" i="19"/>
  <c r="G129" i="19"/>
  <c r="G143" i="19"/>
  <c r="G150" i="19"/>
  <c r="G157" i="19"/>
  <c r="G11" i="19"/>
  <c r="G25" i="19"/>
  <c r="G39" i="19"/>
  <c r="G53" i="19"/>
  <c r="G67" i="19"/>
  <c r="G74" i="19"/>
  <c r="G81" i="19"/>
  <c r="G88" i="19"/>
  <c r="G95" i="19"/>
  <c r="G109" i="19"/>
  <c r="G116" i="19"/>
  <c r="G123" i="19"/>
  <c r="G130" i="19"/>
  <c r="G144" i="19"/>
  <c r="G151" i="19"/>
  <c r="G158" i="19"/>
  <c r="G12" i="19"/>
  <c r="G26" i="19"/>
  <c r="G40" i="19"/>
  <c r="G54" i="19"/>
  <c r="G68" i="19"/>
  <c r="G75" i="19"/>
  <c r="G82" i="19"/>
  <c r="G89" i="19"/>
  <c r="G96" i="19"/>
  <c r="G110" i="19"/>
  <c r="G117" i="19"/>
  <c r="G124" i="19"/>
  <c r="G131" i="19"/>
  <c r="G145" i="19"/>
  <c r="G152" i="19"/>
  <c r="G159" i="19"/>
  <c r="G13" i="19"/>
  <c r="G27" i="19"/>
  <c r="G41" i="19"/>
  <c r="G55" i="19"/>
  <c r="G69" i="19"/>
  <c r="G76" i="19"/>
  <c r="G83" i="19"/>
  <c r="G90" i="19"/>
  <c r="G97" i="19"/>
  <c r="G111" i="19"/>
  <c r="G118" i="19"/>
  <c r="G125" i="19"/>
  <c r="G132" i="19"/>
  <c r="G146" i="19"/>
  <c r="G153" i="19"/>
  <c r="G160" i="19"/>
  <c r="G14" i="19"/>
  <c r="G28" i="19"/>
  <c r="G42" i="19"/>
  <c r="G56" i="19"/>
  <c r="G70" i="19"/>
  <c r="G77" i="19"/>
  <c r="G84" i="19"/>
  <c r="G91" i="19"/>
  <c r="G98" i="19"/>
  <c r="G112" i="19"/>
  <c r="G119" i="19"/>
  <c r="G126" i="19"/>
  <c r="G133" i="19"/>
  <c r="G147" i="19"/>
  <c r="G154" i="19"/>
  <c r="G161" i="19"/>
  <c r="G15" i="19"/>
  <c r="G29" i="19"/>
  <c r="G43" i="19"/>
  <c r="G57" i="19"/>
  <c r="G71" i="19"/>
  <c r="G78" i="19"/>
  <c r="G85" i="19"/>
  <c r="G92" i="19"/>
  <c r="G99" i="19"/>
  <c r="G113" i="19"/>
  <c r="G120" i="19"/>
  <c r="G127" i="19"/>
  <c r="G134" i="19"/>
  <c r="G148" i="19"/>
  <c r="G155" i="19"/>
  <c r="G162" i="19"/>
  <c r="F9" i="19" l="1"/>
  <c r="F23" i="19"/>
  <c r="F37" i="19"/>
  <c r="F51" i="19"/>
  <c r="F65" i="19"/>
  <c r="F72" i="19"/>
  <c r="F79" i="19"/>
  <c r="F86" i="19"/>
  <c r="F93" i="19"/>
  <c r="F107" i="19"/>
  <c r="F114" i="19"/>
  <c r="F121" i="19"/>
  <c r="F128" i="19"/>
  <c r="F142" i="19"/>
  <c r="F149" i="19"/>
  <c r="F156" i="19"/>
  <c r="F10" i="19"/>
  <c r="F24" i="19"/>
  <c r="F38" i="19"/>
  <c r="F52" i="19"/>
  <c r="F66" i="19"/>
  <c r="F73" i="19"/>
  <c r="F80" i="19"/>
  <c r="F87" i="19"/>
  <c r="F94" i="19"/>
  <c r="F108" i="19"/>
  <c r="F115" i="19"/>
  <c r="F122" i="19"/>
  <c r="F129" i="19"/>
  <c r="F143" i="19"/>
  <c r="F150" i="19"/>
  <c r="F157" i="19"/>
  <c r="F11" i="19"/>
  <c r="F25" i="19"/>
  <c r="F39" i="19"/>
  <c r="F53" i="19"/>
  <c r="F67" i="19"/>
  <c r="F74" i="19"/>
  <c r="F81" i="19"/>
  <c r="F88" i="19"/>
  <c r="F95" i="19"/>
  <c r="F109" i="19"/>
  <c r="F116" i="19"/>
  <c r="F123" i="19"/>
  <c r="F130" i="19"/>
  <c r="F144" i="19"/>
  <c r="F151" i="19"/>
  <c r="F158" i="19"/>
  <c r="F12" i="19"/>
  <c r="F26" i="19"/>
  <c r="F40" i="19"/>
  <c r="F54" i="19"/>
  <c r="F68" i="19"/>
  <c r="F75" i="19"/>
  <c r="F82" i="19"/>
  <c r="F89" i="19"/>
  <c r="F96" i="19"/>
  <c r="F110" i="19"/>
  <c r="F117" i="19"/>
  <c r="F124" i="19"/>
  <c r="F131" i="19"/>
  <c r="F145" i="19"/>
  <c r="F152" i="19"/>
  <c r="F159" i="19"/>
  <c r="F13" i="19"/>
  <c r="F27" i="19"/>
  <c r="F41" i="19"/>
  <c r="F55" i="19"/>
  <c r="F69" i="19"/>
  <c r="F76" i="19"/>
  <c r="F83" i="19"/>
  <c r="F90" i="19"/>
  <c r="F97" i="19"/>
  <c r="F111" i="19"/>
  <c r="F118" i="19"/>
  <c r="F125" i="19"/>
  <c r="F132" i="19"/>
  <c r="F146" i="19"/>
  <c r="F153" i="19"/>
  <c r="F160" i="19"/>
  <c r="F14" i="19"/>
  <c r="F28" i="19"/>
  <c r="F42" i="19"/>
  <c r="F56" i="19"/>
  <c r="F70" i="19"/>
  <c r="F77" i="19"/>
  <c r="F84" i="19"/>
  <c r="F91" i="19"/>
  <c r="F98" i="19"/>
  <c r="F112" i="19"/>
  <c r="F119" i="19"/>
  <c r="F126" i="19"/>
  <c r="F133" i="19"/>
  <c r="F147" i="19"/>
  <c r="F154" i="19"/>
  <c r="F161" i="19"/>
  <c r="F15" i="19"/>
  <c r="F29" i="19"/>
  <c r="F43" i="19"/>
  <c r="F57" i="19"/>
  <c r="F71" i="19"/>
  <c r="F78" i="19"/>
  <c r="F85" i="19"/>
  <c r="F92" i="19"/>
  <c r="F99" i="19"/>
  <c r="F113" i="19"/>
  <c r="F120" i="19"/>
  <c r="F127" i="19"/>
  <c r="F134" i="19"/>
  <c r="F148" i="19"/>
  <c r="F155" i="19"/>
  <c r="F162" i="19"/>
  <c r="V9" i="20" l="1"/>
  <c r="R9" i="20"/>
  <c r="N9" i="20"/>
  <c r="J9" i="20"/>
  <c r="F9" i="20"/>
  <c r="F7" i="19"/>
  <c r="F7" i="17"/>
  <c r="F7" i="16"/>
  <c r="F7" i="15"/>
  <c r="F7" i="14"/>
  <c r="C33" i="10"/>
  <c r="C33" i="11" s="1"/>
  <c r="C33" i="12" s="1"/>
  <c r="C33" i="18" s="1"/>
  <c r="C21" i="10"/>
  <c r="C21" i="11" s="1"/>
  <c r="C21" i="12" s="1"/>
  <c r="C21" i="18" s="1"/>
  <c r="C45" i="10"/>
  <c r="C45" i="11" s="1"/>
  <c r="C45" i="12" s="1"/>
  <c r="C45" i="18" s="1"/>
  <c r="C9" i="10"/>
  <c r="C9" i="11" s="1"/>
  <c r="C9" i="12" s="1"/>
  <c r="C9" i="18" s="1"/>
  <c r="I11" i="20" l="1"/>
  <c r="I25" i="20"/>
  <c r="I39" i="20"/>
  <c r="I53" i="20"/>
  <c r="I67" i="20"/>
  <c r="I74" i="20"/>
  <c r="I81" i="20"/>
  <c r="I88" i="20"/>
  <c r="I95" i="20"/>
  <c r="I109" i="20"/>
  <c r="I116" i="20"/>
  <c r="I123" i="20"/>
  <c r="I130" i="20"/>
  <c r="I144" i="20"/>
  <c r="I151" i="20"/>
  <c r="I158" i="20"/>
  <c r="I12" i="20"/>
  <c r="I26" i="20"/>
  <c r="I40" i="20"/>
  <c r="I54" i="20"/>
  <c r="I68" i="20"/>
  <c r="I75" i="20"/>
  <c r="I82" i="20"/>
  <c r="I89" i="20"/>
  <c r="I96" i="20"/>
  <c r="I110" i="20"/>
  <c r="I117" i="20"/>
  <c r="I124" i="20"/>
  <c r="I131" i="20"/>
  <c r="I145" i="20"/>
  <c r="I152" i="20"/>
  <c r="I159" i="20"/>
  <c r="I13" i="20"/>
  <c r="I27" i="20"/>
  <c r="I41" i="20"/>
  <c r="I55" i="20"/>
  <c r="I69" i="20"/>
  <c r="I76" i="20"/>
  <c r="I83" i="20"/>
  <c r="I90" i="20"/>
  <c r="I97" i="20"/>
  <c r="I111" i="20"/>
  <c r="I118" i="20"/>
  <c r="I125" i="20"/>
  <c r="I132" i="20"/>
  <c r="I146" i="20"/>
  <c r="I153" i="20"/>
  <c r="I160" i="20"/>
  <c r="I14" i="20"/>
  <c r="I28" i="20"/>
  <c r="I42" i="20"/>
  <c r="I56" i="20"/>
  <c r="I70" i="20"/>
  <c r="I77" i="20"/>
  <c r="I84" i="20"/>
  <c r="I91" i="20"/>
  <c r="I98" i="20"/>
  <c r="I112" i="20"/>
  <c r="I119" i="20"/>
  <c r="I126" i="20"/>
  <c r="I133" i="20"/>
  <c r="I147" i="20"/>
  <c r="I154" i="20"/>
  <c r="I161" i="20"/>
  <c r="I15" i="20"/>
  <c r="I29" i="20"/>
  <c r="I43" i="20"/>
  <c r="I57" i="20"/>
  <c r="I71" i="20"/>
  <c r="I78" i="20"/>
  <c r="I85" i="20"/>
  <c r="I92" i="20"/>
  <c r="I99" i="20"/>
  <c r="I113" i="20"/>
  <c r="I120" i="20"/>
  <c r="I127" i="20"/>
  <c r="I134" i="20"/>
  <c r="I148" i="20"/>
  <c r="I155" i="20"/>
  <c r="I162" i="20"/>
  <c r="I16" i="20"/>
  <c r="I30" i="20"/>
  <c r="I44" i="20"/>
  <c r="I58" i="20"/>
  <c r="I72" i="20"/>
  <c r="I79" i="20"/>
  <c r="I86" i="20"/>
  <c r="I93" i="20"/>
  <c r="I100" i="20"/>
  <c r="I114" i="20"/>
  <c r="I121" i="20"/>
  <c r="I128" i="20"/>
  <c r="I135" i="20"/>
  <c r="I149" i="20"/>
  <c r="I156" i="20"/>
  <c r="I163" i="20"/>
  <c r="I17" i="20"/>
  <c r="I31" i="20"/>
  <c r="I45" i="20"/>
  <c r="I59" i="20"/>
  <c r="I73" i="20"/>
  <c r="I80" i="20"/>
  <c r="I87" i="20"/>
  <c r="I94" i="20"/>
  <c r="I101" i="20"/>
  <c r="I115" i="20"/>
  <c r="I122" i="20"/>
  <c r="I129" i="20"/>
  <c r="I136" i="20"/>
  <c r="I150" i="20"/>
  <c r="I157" i="20"/>
  <c r="I164" i="20"/>
  <c r="H11" i="20" l="1"/>
  <c r="H25" i="20"/>
  <c r="H39" i="20"/>
  <c r="H53" i="20"/>
  <c r="H67" i="20"/>
  <c r="H74" i="20"/>
  <c r="H81" i="20"/>
  <c r="H88" i="20"/>
  <c r="H95" i="20"/>
  <c r="H109" i="20"/>
  <c r="H116" i="20"/>
  <c r="H123" i="20"/>
  <c r="H130" i="20"/>
  <c r="H144" i="20"/>
  <c r="H151" i="20"/>
  <c r="H158" i="20"/>
  <c r="H12" i="20"/>
  <c r="H26" i="20"/>
  <c r="H40" i="20"/>
  <c r="H54" i="20"/>
  <c r="H68" i="20"/>
  <c r="H75" i="20"/>
  <c r="H82" i="20"/>
  <c r="H89" i="20"/>
  <c r="H96" i="20"/>
  <c r="H110" i="20"/>
  <c r="H117" i="20"/>
  <c r="H124" i="20"/>
  <c r="H131" i="20"/>
  <c r="H145" i="20"/>
  <c r="H152" i="20"/>
  <c r="H159" i="20"/>
  <c r="H13" i="20"/>
  <c r="H27" i="20"/>
  <c r="H41" i="20"/>
  <c r="H55" i="20"/>
  <c r="H69" i="20"/>
  <c r="H76" i="20"/>
  <c r="H83" i="20"/>
  <c r="H90" i="20"/>
  <c r="H97" i="20"/>
  <c r="H111" i="20"/>
  <c r="H118" i="20"/>
  <c r="H125" i="20"/>
  <c r="H132" i="20"/>
  <c r="H146" i="20"/>
  <c r="H153" i="20"/>
  <c r="H160" i="20"/>
  <c r="H14" i="20"/>
  <c r="H28" i="20"/>
  <c r="H42" i="20"/>
  <c r="H56" i="20"/>
  <c r="H70" i="20"/>
  <c r="H77" i="20"/>
  <c r="H84" i="20"/>
  <c r="H91" i="20"/>
  <c r="H98" i="20"/>
  <c r="H112" i="20"/>
  <c r="H119" i="20"/>
  <c r="H126" i="20"/>
  <c r="H133" i="20"/>
  <c r="H147" i="20"/>
  <c r="H154" i="20"/>
  <c r="H161" i="20"/>
  <c r="H15" i="20"/>
  <c r="H29" i="20"/>
  <c r="H43" i="20"/>
  <c r="H57" i="20"/>
  <c r="H71" i="20"/>
  <c r="H78" i="20"/>
  <c r="H85" i="20"/>
  <c r="H92" i="20"/>
  <c r="H99" i="20"/>
  <c r="H113" i="20"/>
  <c r="H120" i="20"/>
  <c r="H127" i="20"/>
  <c r="H134" i="20"/>
  <c r="H148" i="20"/>
  <c r="H155" i="20"/>
  <c r="H162" i="20"/>
  <c r="H16" i="20"/>
  <c r="H30" i="20"/>
  <c r="H44" i="20"/>
  <c r="H58" i="20"/>
  <c r="H72" i="20"/>
  <c r="H79" i="20"/>
  <c r="H86" i="20"/>
  <c r="H93" i="20"/>
  <c r="H100" i="20"/>
  <c r="H114" i="20"/>
  <c r="H121" i="20"/>
  <c r="H128" i="20"/>
  <c r="H135" i="20"/>
  <c r="H149" i="20"/>
  <c r="H156" i="20"/>
  <c r="H163" i="20"/>
  <c r="H17" i="20"/>
  <c r="H31" i="20"/>
  <c r="H45" i="20"/>
  <c r="H59" i="20"/>
  <c r="H73" i="20"/>
  <c r="H80" i="20"/>
  <c r="H87" i="20"/>
  <c r="H94" i="20"/>
  <c r="H101" i="20"/>
  <c r="H115" i="20"/>
  <c r="H122" i="20"/>
  <c r="H129" i="20"/>
  <c r="H136" i="20"/>
  <c r="H150" i="20"/>
  <c r="H157" i="20"/>
  <c r="H164" i="20"/>
  <c r="G11" i="20" l="1"/>
  <c r="G25" i="20"/>
  <c r="G39" i="20"/>
  <c r="G53" i="20"/>
  <c r="G67" i="20"/>
  <c r="G74" i="20"/>
  <c r="G81" i="20"/>
  <c r="G88" i="20"/>
  <c r="G95" i="20"/>
  <c r="G109" i="20"/>
  <c r="G116" i="20"/>
  <c r="G123" i="20"/>
  <c r="G130" i="20"/>
  <c r="G144" i="20"/>
  <c r="G151" i="20"/>
  <c r="G158" i="20"/>
  <c r="G12" i="20"/>
  <c r="G26" i="20"/>
  <c r="G40" i="20"/>
  <c r="G54" i="20"/>
  <c r="G68" i="20"/>
  <c r="G75" i="20"/>
  <c r="G82" i="20"/>
  <c r="G89" i="20"/>
  <c r="G96" i="20"/>
  <c r="G110" i="20"/>
  <c r="G117" i="20"/>
  <c r="G124" i="20"/>
  <c r="G131" i="20"/>
  <c r="G145" i="20"/>
  <c r="G152" i="20"/>
  <c r="G159" i="20"/>
  <c r="G13" i="20"/>
  <c r="G27" i="20"/>
  <c r="G41" i="20"/>
  <c r="G55" i="20"/>
  <c r="G69" i="20"/>
  <c r="G76" i="20"/>
  <c r="G83" i="20"/>
  <c r="G90" i="20"/>
  <c r="G97" i="20"/>
  <c r="G111" i="20"/>
  <c r="G118" i="20"/>
  <c r="G125" i="20"/>
  <c r="G132" i="20"/>
  <c r="G146" i="20"/>
  <c r="G153" i="20"/>
  <c r="G160" i="20"/>
  <c r="G14" i="20"/>
  <c r="G28" i="20"/>
  <c r="G42" i="20"/>
  <c r="G56" i="20"/>
  <c r="G70" i="20"/>
  <c r="G77" i="20"/>
  <c r="G84" i="20"/>
  <c r="G91" i="20"/>
  <c r="G98" i="20"/>
  <c r="G112" i="20"/>
  <c r="G119" i="20"/>
  <c r="G126" i="20"/>
  <c r="G133" i="20"/>
  <c r="G147" i="20"/>
  <c r="G154" i="20"/>
  <c r="G161" i="20"/>
  <c r="G15" i="20"/>
  <c r="G29" i="20"/>
  <c r="G43" i="20"/>
  <c r="G57" i="20"/>
  <c r="G71" i="20"/>
  <c r="G78" i="20"/>
  <c r="G85" i="20"/>
  <c r="G92" i="20"/>
  <c r="G99" i="20"/>
  <c r="G113" i="20"/>
  <c r="G120" i="20"/>
  <c r="G127" i="20"/>
  <c r="G134" i="20"/>
  <c r="G148" i="20"/>
  <c r="G155" i="20"/>
  <c r="G162" i="20"/>
  <c r="G16" i="20"/>
  <c r="G30" i="20"/>
  <c r="G44" i="20"/>
  <c r="G58" i="20"/>
  <c r="G72" i="20"/>
  <c r="G79" i="20"/>
  <c r="G86" i="20"/>
  <c r="G93" i="20"/>
  <c r="G100" i="20"/>
  <c r="G114" i="20"/>
  <c r="G121" i="20"/>
  <c r="G128" i="20"/>
  <c r="G135" i="20"/>
  <c r="G149" i="20"/>
  <c r="G156" i="20"/>
  <c r="G163" i="20"/>
  <c r="G17" i="20"/>
  <c r="G31" i="20"/>
  <c r="G45" i="20"/>
  <c r="G59" i="20"/>
  <c r="G73" i="20"/>
  <c r="G80" i="20"/>
  <c r="G87" i="20"/>
  <c r="G94" i="20"/>
  <c r="G101" i="20"/>
  <c r="G115" i="20"/>
  <c r="G122" i="20"/>
  <c r="G129" i="20"/>
  <c r="G136" i="20"/>
  <c r="G150" i="20"/>
  <c r="G157" i="20"/>
  <c r="G164" i="20"/>
  <c r="F11" i="20" l="1"/>
  <c r="F25" i="20"/>
  <c r="F39" i="20"/>
  <c r="F53" i="20"/>
  <c r="F67" i="20"/>
  <c r="F74" i="20"/>
  <c r="F81" i="20"/>
  <c r="F88" i="20"/>
  <c r="F95" i="20"/>
  <c r="F109" i="20"/>
  <c r="F116" i="20"/>
  <c r="F123" i="20"/>
  <c r="F130" i="20"/>
  <c r="F144" i="20"/>
  <c r="F151" i="20"/>
  <c r="F158" i="20"/>
  <c r="F12" i="20"/>
  <c r="F26" i="20"/>
  <c r="F40" i="20"/>
  <c r="F54" i="20"/>
  <c r="F68" i="20"/>
  <c r="F75" i="20"/>
  <c r="F82" i="20"/>
  <c r="F89" i="20"/>
  <c r="F96" i="20"/>
  <c r="F110" i="20"/>
  <c r="F117" i="20"/>
  <c r="F124" i="20"/>
  <c r="F131" i="20"/>
  <c r="F145" i="20"/>
  <c r="F152" i="20"/>
  <c r="F159" i="20"/>
  <c r="F13" i="20"/>
  <c r="F27" i="20"/>
  <c r="F41" i="20"/>
  <c r="F55" i="20"/>
  <c r="F69" i="20"/>
  <c r="F76" i="20"/>
  <c r="F83" i="20"/>
  <c r="F90" i="20"/>
  <c r="F97" i="20"/>
  <c r="F111" i="20"/>
  <c r="F118" i="20"/>
  <c r="F125" i="20"/>
  <c r="F132" i="20"/>
  <c r="F146" i="20"/>
  <c r="F153" i="20"/>
  <c r="F160" i="20"/>
  <c r="F14" i="20"/>
  <c r="F28" i="20"/>
  <c r="F42" i="20"/>
  <c r="F56" i="20"/>
  <c r="F70" i="20"/>
  <c r="F77" i="20"/>
  <c r="F84" i="20"/>
  <c r="F91" i="20"/>
  <c r="F98" i="20"/>
  <c r="F112" i="20"/>
  <c r="F119" i="20"/>
  <c r="F126" i="20"/>
  <c r="F133" i="20"/>
  <c r="F147" i="20"/>
  <c r="F154" i="20"/>
  <c r="F161" i="20"/>
  <c r="F15" i="20"/>
  <c r="F29" i="20"/>
  <c r="F43" i="20"/>
  <c r="F57" i="20"/>
  <c r="F71" i="20"/>
  <c r="F78" i="20"/>
  <c r="F85" i="20"/>
  <c r="F92" i="20"/>
  <c r="F99" i="20"/>
  <c r="F113" i="20"/>
  <c r="F120" i="20"/>
  <c r="F127" i="20"/>
  <c r="F134" i="20"/>
  <c r="F148" i="20"/>
  <c r="F155" i="20"/>
  <c r="F162" i="20"/>
  <c r="F16" i="20"/>
  <c r="F30" i="20"/>
  <c r="F44" i="20"/>
  <c r="F58" i="20"/>
  <c r="F72" i="20"/>
  <c r="F79" i="20"/>
  <c r="F86" i="20"/>
  <c r="F93" i="20"/>
  <c r="F100" i="20"/>
  <c r="F114" i="20"/>
  <c r="F121" i="20"/>
  <c r="F128" i="20"/>
  <c r="F135" i="20"/>
  <c r="F149" i="20"/>
  <c r="F156" i="20"/>
  <c r="F163" i="20"/>
  <c r="F17" i="20"/>
  <c r="F31" i="20"/>
  <c r="F45" i="20"/>
  <c r="F59" i="20"/>
  <c r="F73" i="20"/>
  <c r="F80" i="20"/>
  <c r="F87" i="20"/>
  <c r="F94" i="20"/>
  <c r="F101" i="20"/>
  <c r="F115" i="20"/>
  <c r="F122" i="20"/>
  <c r="F129" i="20"/>
  <c r="F136" i="20"/>
  <c r="F150" i="20"/>
  <c r="F157" i="20"/>
  <c r="F164" i="20"/>
  <c r="F85" i="15" l="1"/>
  <c r="J87" i="20" s="1"/>
  <c r="I8" i="19"/>
  <c r="Y10" i="20" s="1"/>
  <c r="H8" i="19"/>
  <c r="X10" i="20" s="1"/>
  <c r="G8" i="19"/>
  <c r="W10" i="20" s="1"/>
  <c r="F8" i="19"/>
  <c r="AW9" i="19" s="1"/>
  <c r="BC9" i="19" s="1"/>
  <c r="BI9" i="19" s="1"/>
  <c r="BO9" i="19" s="1"/>
  <c r="BU9" i="19" s="1"/>
  <c r="BN25" i="20"/>
  <c r="BN33" i="20" s="1"/>
  <c r="BN41" i="20" s="1"/>
  <c r="BN24" i="20"/>
  <c r="BN32" i="20" s="1"/>
  <c r="BN40" i="20" s="1"/>
  <c r="BN23" i="20"/>
  <c r="BN31" i="20" s="1"/>
  <c r="BN39" i="20" s="1"/>
  <c r="BN22" i="20"/>
  <c r="BN30" i="20" s="1"/>
  <c r="BN38" i="20" s="1"/>
  <c r="BN21" i="20"/>
  <c r="BN29" i="20" s="1"/>
  <c r="BN37" i="20" s="1"/>
  <c r="BN20" i="20"/>
  <c r="BN28" i="20" s="1"/>
  <c r="BN36" i="20" s="1"/>
  <c r="BT17" i="20"/>
  <c r="BN17" i="20"/>
  <c r="BT16" i="20"/>
  <c r="BN16" i="20"/>
  <c r="BT15" i="20"/>
  <c r="BN15" i="20"/>
  <c r="BT14" i="20"/>
  <c r="BN14" i="20"/>
  <c r="BT13" i="20"/>
  <c r="BN13" i="20"/>
  <c r="BT12" i="20"/>
  <c r="BN12" i="20"/>
  <c r="CN10" i="20"/>
  <c r="CM10" i="20"/>
  <c r="CG10" i="20"/>
  <c r="CC10" i="20"/>
  <c r="CI10" i="20" s="1"/>
  <c r="CO10" i="20" s="1"/>
  <c r="CB10" i="20"/>
  <c r="CH10" i="20" s="1"/>
  <c r="CA10" i="20"/>
  <c r="BW10" i="20"/>
  <c r="BQ10" i="20"/>
  <c r="BP10" i="20"/>
  <c r="BV10" i="20" s="1"/>
  <c r="BO10" i="20"/>
  <c r="BU10" i="20" s="1"/>
  <c r="G8" i="14"/>
  <c r="G10" i="20" s="1"/>
  <c r="BM19" i="20" s="1"/>
  <c r="BS19" i="20" s="1"/>
  <c r="BY19" i="20" s="1"/>
  <c r="CE19" i="20" s="1"/>
  <c r="CK19" i="20" s="1"/>
  <c r="H8" i="14"/>
  <c r="H10" i="20" s="1"/>
  <c r="BM27" i="20" s="1"/>
  <c r="BS27" i="20" s="1"/>
  <c r="BY27" i="20" s="1"/>
  <c r="CE27" i="20" s="1"/>
  <c r="CK27" i="20" s="1"/>
  <c r="I8" i="14"/>
  <c r="I10" i="20" s="1"/>
  <c r="BM35" i="20" s="1"/>
  <c r="BS35" i="20" s="1"/>
  <c r="BY35" i="20" s="1"/>
  <c r="CE35" i="20" s="1"/>
  <c r="CK35" i="20" s="1"/>
  <c r="AX23" i="19"/>
  <c r="AX31" i="19" s="1"/>
  <c r="AX39" i="19" s="1"/>
  <c r="AX19" i="19"/>
  <c r="AX27" i="19" s="1"/>
  <c r="AX35" i="19" s="1"/>
  <c r="AX15" i="19"/>
  <c r="BD15" i="19" s="1"/>
  <c r="AX14" i="19"/>
  <c r="AX13" i="19"/>
  <c r="AX21" i="19" s="1"/>
  <c r="AX29" i="19" s="1"/>
  <c r="AX37" i="19" s="1"/>
  <c r="AX12" i="19"/>
  <c r="AX20" i="19" s="1"/>
  <c r="AX28" i="19" s="1"/>
  <c r="AX36" i="19" s="1"/>
  <c r="AX11" i="19"/>
  <c r="BD11" i="19" s="1"/>
  <c r="AX10" i="19"/>
  <c r="AX18" i="19" s="1"/>
  <c r="AX26" i="19" s="1"/>
  <c r="AX34" i="19" s="1"/>
  <c r="BX8" i="19"/>
  <c r="BW8" i="19"/>
  <c r="BR8" i="19"/>
  <c r="BL8" i="19"/>
  <c r="BK8" i="19"/>
  <c r="BQ8" i="19" s="1"/>
  <c r="BA8" i="19"/>
  <c r="BG8" i="19" s="1"/>
  <c r="BM8" i="19" s="1"/>
  <c r="BS8" i="19" s="1"/>
  <c r="BY8" i="19" s="1"/>
  <c r="AZ8" i="19"/>
  <c r="BF8" i="19" s="1"/>
  <c r="AY8" i="19"/>
  <c r="BE8" i="19" s="1"/>
  <c r="AW33" i="19" l="1"/>
  <c r="BC33" i="19" s="1"/>
  <c r="BI33" i="19" s="1"/>
  <c r="BO33" i="19" s="1"/>
  <c r="BU33" i="19" s="1"/>
  <c r="V10" i="20"/>
  <c r="V8" i="20" s="1"/>
  <c r="AW25" i="19"/>
  <c r="BC25" i="19" s="1"/>
  <c r="BI25" i="19" s="1"/>
  <c r="BO25" i="19" s="1"/>
  <c r="BU25" i="19" s="1"/>
  <c r="AW17" i="19"/>
  <c r="BC17" i="19" s="1"/>
  <c r="BI17" i="19" s="1"/>
  <c r="BO17" i="19" s="1"/>
  <c r="BU17" i="19" s="1"/>
  <c r="BT25" i="20"/>
  <c r="BT33" i="20" s="1"/>
  <c r="BT41" i="20" s="1"/>
  <c r="BZ17" i="20"/>
  <c r="BT22" i="20"/>
  <c r="BT30" i="20" s="1"/>
  <c r="BT38" i="20" s="1"/>
  <c r="BZ14" i="20"/>
  <c r="BT23" i="20"/>
  <c r="BT31" i="20" s="1"/>
  <c r="BT39" i="20" s="1"/>
  <c r="BZ15" i="20"/>
  <c r="BT20" i="20"/>
  <c r="BT28" i="20" s="1"/>
  <c r="BT36" i="20" s="1"/>
  <c r="BZ12" i="20"/>
  <c r="BT24" i="20"/>
  <c r="BT32" i="20" s="1"/>
  <c r="BT40" i="20" s="1"/>
  <c r="BZ16" i="20"/>
  <c r="BT21" i="20"/>
  <c r="BT29" i="20" s="1"/>
  <c r="BT37" i="20" s="1"/>
  <c r="BZ13" i="20"/>
  <c r="BJ11" i="19"/>
  <c r="BJ19" i="19" s="1"/>
  <c r="BJ27" i="19" s="1"/>
  <c r="BJ35" i="19" s="1"/>
  <c r="BD19" i="19"/>
  <c r="BD27" i="19" s="1"/>
  <c r="BD35" i="19" s="1"/>
  <c r="BD10" i="19"/>
  <c r="BJ10" i="19" s="1"/>
  <c r="AX22" i="19"/>
  <c r="AX30" i="19" s="1"/>
  <c r="AX38" i="19" s="1"/>
  <c r="BD14" i="19"/>
  <c r="BD23" i="19"/>
  <c r="BD31" i="19" s="1"/>
  <c r="BD39" i="19" s="1"/>
  <c r="BJ15" i="19"/>
  <c r="BD18" i="19"/>
  <c r="BD26" i="19" s="1"/>
  <c r="BD34" i="19" s="1"/>
  <c r="BD12" i="19"/>
  <c r="BD13" i="19"/>
  <c r="I8" i="17"/>
  <c r="U10" i="20" s="1"/>
  <c r="H8" i="17"/>
  <c r="G8" i="17"/>
  <c r="F8" i="17"/>
  <c r="R10" i="20" s="1"/>
  <c r="I8" i="16"/>
  <c r="Q10" i="20" s="1"/>
  <c r="H8" i="16"/>
  <c r="G8" i="16"/>
  <c r="F8" i="16"/>
  <c r="AX15" i="17"/>
  <c r="AX14" i="17"/>
  <c r="AX13" i="17"/>
  <c r="AX21" i="17" s="1"/>
  <c r="AX29" i="17" s="1"/>
  <c r="AX37" i="17" s="1"/>
  <c r="AX12" i="17"/>
  <c r="AX20" i="17" s="1"/>
  <c r="AX28" i="17" s="1"/>
  <c r="AX36" i="17" s="1"/>
  <c r="AX11" i="17"/>
  <c r="AX19" i="17" s="1"/>
  <c r="AX27" i="17" s="1"/>
  <c r="AX35" i="17" s="1"/>
  <c r="AX10" i="17"/>
  <c r="BD10" i="17" s="1"/>
  <c r="BX8" i="17"/>
  <c r="BW8" i="17"/>
  <c r="BL8" i="17"/>
  <c r="BR8" i="17" s="1"/>
  <c r="BK8" i="17"/>
  <c r="BQ8" i="17" s="1"/>
  <c r="BA8" i="17"/>
  <c r="BG8" i="17" s="1"/>
  <c r="BM8" i="17" s="1"/>
  <c r="BS8" i="17" s="1"/>
  <c r="BY8" i="17" s="1"/>
  <c r="AZ8" i="17"/>
  <c r="BF8" i="17" s="1"/>
  <c r="AY8" i="17"/>
  <c r="BE8" i="17" s="1"/>
  <c r="AX15" i="16"/>
  <c r="AX14" i="16"/>
  <c r="AX13" i="16"/>
  <c r="AX21" i="16" s="1"/>
  <c r="AX29" i="16" s="1"/>
  <c r="AX37" i="16" s="1"/>
  <c r="AX12" i="16"/>
  <c r="AX20" i="16" s="1"/>
  <c r="AX28" i="16" s="1"/>
  <c r="AX36" i="16" s="1"/>
  <c r="BD11" i="16"/>
  <c r="AX11" i="16"/>
  <c r="AX19" i="16" s="1"/>
  <c r="AX27" i="16" s="1"/>
  <c r="AX35" i="16" s="1"/>
  <c r="AX10" i="16"/>
  <c r="AX18" i="16" s="1"/>
  <c r="AX26" i="16" s="1"/>
  <c r="AX34" i="16" s="1"/>
  <c r="BX8" i="16"/>
  <c r="BW8" i="16"/>
  <c r="BL8" i="16"/>
  <c r="BR8" i="16" s="1"/>
  <c r="BK8" i="16"/>
  <c r="BQ8" i="16" s="1"/>
  <c r="BG8" i="16"/>
  <c r="BM8" i="16" s="1"/>
  <c r="BS8" i="16" s="1"/>
  <c r="BY8" i="16" s="1"/>
  <c r="BE8" i="16"/>
  <c r="BA8" i="16"/>
  <c r="AZ8" i="16"/>
  <c r="BF8" i="16" s="1"/>
  <c r="AY8" i="16"/>
  <c r="I8" i="15"/>
  <c r="H8" i="15"/>
  <c r="G8" i="15"/>
  <c r="F8" i="15"/>
  <c r="AX29" i="15"/>
  <c r="AX37" i="15" s="1"/>
  <c r="AX15" i="15"/>
  <c r="AX14" i="15"/>
  <c r="AX13" i="15"/>
  <c r="AX21" i="15" s="1"/>
  <c r="BD12" i="15"/>
  <c r="AX12" i="15"/>
  <c r="AX20" i="15" s="1"/>
  <c r="AX28" i="15" s="1"/>
  <c r="AX36" i="15" s="1"/>
  <c r="AX11" i="15"/>
  <c r="AX19" i="15" s="1"/>
  <c r="AX27" i="15" s="1"/>
  <c r="AX35" i="15" s="1"/>
  <c r="AX10" i="15"/>
  <c r="AX18" i="15" s="1"/>
  <c r="AX26" i="15" s="1"/>
  <c r="AX34" i="15" s="1"/>
  <c r="BX8" i="15"/>
  <c r="BW8" i="15"/>
  <c r="BR8" i="15"/>
  <c r="BL8" i="15"/>
  <c r="BK8" i="15"/>
  <c r="BQ8" i="15" s="1"/>
  <c r="BE8" i="15"/>
  <c r="BA8" i="15"/>
  <c r="BG8" i="15" s="1"/>
  <c r="BM8" i="15" s="1"/>
  <c r="BS8" i="15" s="1"/>
  <c r="BY8" i="15" s="1"/>
  <c r="AZ8" i="15"/>
  <c r="BF8" i="15" s="1"/>
  <c r="AY8" i="15"/>
  <c r="BX8" i="14"/>
  <c r="BW8" i="14"/>
  <c r="BR8" i="14"/>
  <c r="BL8" i="14"/>
  <c r="BK8" i="14"/>
  <c r="BQ8" i="14" s="1"/>
  <c r="AW9" i="17" l="1"/>
  <c r="BC9" i="17" s="1"/>
  <c r="BI9" i="17" s="1"/>
  <c r="BO9" i="17" s="1"/>
  <c r="BU9" i="17" s="1"/>
  <c r="AW33" i="17"/>
  <c r="BC33" i="17" s="1"/>
  <c r="BI33" i="17" s="1"/>
  <c r="BO33" i="17" s="1"/>
  <c r="BU33" i="17" s="1"/>
  <c r="AW17" i="17"/>
  <c r="BC17" i="17" s="1"/>
  <c r="BI17" i="17" s="1"/>
  <c r="BO17" i="17" s="1"/>
  <c r="BU17" i="17" s="1"/>
  <c r="S10" i="20"/>
  <c r="AW25" i="17"/>
  <c r="BC25" i="17" s="1"/>
  <c r="BI25" i="17" s="1"/>
  <c r="BO25" i="17" s="1"/>
  <c r="BU25" i="17" s="1"/>
  <c r="T10" i="20"/>
  <c r="AW25" i="16"/>
  <c r="BC25" i="16" s="1"/>
  <c r="BI25" i="16" s="1"/>
  <c r="BO25" i="16" s="1"/>
  <c r="BU25" i="16" s="1"/>
  <c r="P10" i="20"/>
  <c r="AW33" i="16"/>
  <c r="BC33" i="16" s="1"/>
  <c r="BI33" i="16" s="1"/>
  <c r="BO33" i="16" s="1"/>
  <c r="BU33" i="16" s="1"/>
  <c r="AW9" i="16"/>
  <c r="BC9" i="16" s="1"/>
  <c r="BI9" i="16" s="1"/>
  <c r="BO9" i="16" s="1"/>
  <c r="BU9" i="16" s="1"/>
  <c r="N10" i="20"/>
  <c r="AW17" i="16"/>
  <c r="BC17" i="16" s="1"/>
  <c r="BI17" i="16" s="1"/>
  <c r="BO17" i="16" s="1"/>
  <c r="BU17" i="16" s="1"/>
  <c r="O10" i="20"/>
  <c r="AW9" i="15"/>
  <c r="BC9" i="15" s="1"/>
  <c r="BI9" i="15" s="1"/>
  <c r="BO9" i="15" s="1"/>
  <c r="BU9" i="15" s="1"/>
  <c r="J10" i="20"/>
  <c r="AW25" i="15"/>
  <c r="BC25" i="15" s="1"/>
  <c r="BI25" i="15" s="1"/>
  <c r="BO25" i="15" s="1"/>
  <c r="BU25" i="15" s="1"/>
  <c r="L10" i="20"/>
  <c r="AW33" i="15"/>
  <c r="BC33" i="15" s="1"/>
  <c r="BI33" i="15" s="1"/>
  <c r="BO33" i="15" s="1"/>
  <c r="BU33" i="15" s="1"/>
  <c r="M10" i="20"/>
  <c r="AW17" i="15"/>
  <c r="BC17" i="15" s="1"/>
  <c r="BI17" i="15" s="1"/>
  <c r="BO17" i="15" s="1"/>
  <c r="BU17" i="15" s="1"/>
  <c r="K10" i="20"/>
  <c r="BZ20" i="20"/>
  <c r="BZ28" i="20" s="1"/>
  <c r="BZ36" i="20" s="1"/>
  <c r="CF12" i="20"/>
  <c r="BZ22" i="20"/>
  <c r="BZ30" i="20" s="1"/>
  <c r="BZ38" i="20" s="1"/>
  <c r="CF14" i="20"/>
  <c r="CF13" i="20"/>
  <c r="BZ21" i="20"/>
  <c r="BZ29" i="20" s="1"/>
  <c r="BZ37" i="20" s="1"/>
  <c r="CF17" i="20"/>
  <c r="BZ25" i="20"/>
  <c r="BZ33" i="20" s="1"/>
  <c r="BZ41" i="20" s="1"/>
  <c r="BZ24" i="20"/>
  <c r="BZ32" i="20" s="1"/>
  <c r="BZ40" i="20" s="1"/>
  <c r="CF16" i="20"/>
  <c r="BZ23" i="20"/>
  <c r="BZ31" i="20" s="1"/>
  <c r="BZ39" i="20" s="1"/>
  <c r="CF15" i="20"/>
  <c r="BP11" i="19"/>
  <c r="BP19" i="19" s="1"/>
  <c r="BP27" i="19" s="1"/>
  <c r="BP35" i="19" s="1"/>
  <c r="BD11" i="17"/>
  <c r="BD11" i="15"/>
  <c r="BJ11" i="15" s="1"/>
  <c r="BD10" i="15"/>
  <c r="BJ13" i="19"/>
  <c r="BD21" i="19"/>
  <c r="BD29" i="19" s="1"/>
  <c r="BD37" i="19" s="1"/>
  <c r="BD22" i="19"/>
  <c r="BD30" i="19" s="1"/>
  <c r="BD38" i="19" s="1"/>
  <c r="BJ14" i="19"/>
  <c r="BJ18" i="19"/>
  <c r="BJ26" i="19" s="1"/>
  <c r="BJ34" i="19" s="1"/>
  <c r="BP10" i="19"/>
  <c r="BD20" i="19"/>
  <c r="BD28" i="19" s="1"/>
  <c r="BD36" i="19" s="1"/>
  <c r="BJ12" i="19"/>
  <c r="BJ23" i="19"/>
  <c r="BJ31" i="19" s="1"/>
  <c r="BJ39" i="19" s="1"/>
  <c r="BP15" i="19"/>
  <c r="BD18" i="17"/>
  <c r="BD26" i="17" s="1"/>
  <c r="BD34" i="17" s="1"/>
  <c r="BJ10" i="17"/>
  <c r="AX18" i="17"/>
  <c r="AX26" i="17" s="1"/>
  <c r="AX34" i="17" s="1"/>
  <c r="BD19" i="17"/>
  <c r="BD27" i="17" s="1"/>
  <c r="BD35" i="17" s="1"/>
  <c r="BJ11" i="17"/>
  <c r="AX23" i="17"/>
  <c r="AX31" i="17" s="1"/>
  <c r="AX39" i="17" s="1"/>
  <c r="BD15" i="17"/>
  <c r="AX22" i="17"/>
  <c r="AX30" i="17" s="1"/>
  <c r="AX38" i="17" s="1"/>
  <c r="BD14" i="17"/>
  <c r="BD12" i="17"/>
  <c r="BD13" i="17"/>
  <c r="BD19" i="16"/>
  <c r="BD27" i="16" s="1"/>
  <c r="BD35" i="16" s="1"/>
  <c r="BJ11" i="16"/>
  <c r="AX22" i="16"/>
  <c r="AX30" i="16" s="1"/>
  <c r="AX38" i="16" s="1"/>
  <c r="BD14" i="16"/>
  <c r="BD10" i="16"/>
  <c r="AX23" i="16"/>
  <c r="AX31" i="16" s="1"/>
  <c r="AX39" i="16" s="1"/>
  <c r="BD15" i="16"/>
  <c r="BD12" i="16"/>
  <c r="BD13" i="16"/>
  <c r="BD19" i="15"/>
  <c r="BD27" i="15" s="1"/>
  <c r="BD35" i="15" s="1"/>
  <c r="BD20" i="15"/>
  <c r="BD28" i="15" s="1"/>
  <c r="BD36" i="15" s="1"/>
  <c r="BJ12" i="15"/>
  <c r="AX22" i="15"/>
  <c r="AX30" i="15" s="1"/>
  <c r="AX38" i="15" s="1"/>
  <c r="BD14" i="15"/>
  <c r="BD18" i="15"/>
  <c r="BD26" i="15" s="1"/>
  <c r="BD34" i="15" s="1"/>
  <c r="BJ10" i="15"/>
  <c r="AX23" i="15"/>
  <c r="AX31" i="15" s="1"/>
  <c r="AX39" i="15" s="1"/>
  <c r="BD15" i="15"/>
  <c r="BD13" i="15"/>
  <c r="J8" i="20" l="1"/>
  <c r="R8" i="20"/>
  <c r="N8" i="20"/>
  <c r="CF25" i="20"/>
  <c r="CF33" i="20" s="1"/>
  <c r="CF41" i="20" s="1"/>
  <c r="CL17" i="20"/>
  <c r="CL25" i="20" s="1"/>
  <c r="CL33" i="20" s="1"/>
  <c r="CL41" i="20" s="1"/>
  <c r="CF21" i="20"/>
  <c r="CF29" i="20" s="1"/>
  <c r="CF37" i="20" s="1"/>
  <c r="CL13" i="20"/>
  <c r="CL21" i="20" s="1"/>
  <c r="CL29" i="20" s="1"/>
  <c r="CL37" i="20" s="1"/>
  <c r="CF23" i="20"/>
  <c r="CF31" i="20" s="1"/>
  <c r="CF39" i="20" s="1"/>
  <c r="CL15" i="20"/>
  <c r="CL23" i="20" s="1"/>
  <c r="CL31" i="20" s="1"/>
  <c r="CL39" i="20" s="1"/>
  <c r="CF22" i="20"/>
  <c r="CF30" i="20" s="1"/>
  <c r="CF38" i="20" s="1"/>
  <c r="CL14" i="20"/>
  <c r="CL22" i="20" s="1"/>
  <c r="CL30" i="20" s="1"/>
  <c r="CL38" i="20" s="1"/>
  <c r="CF24" i="20"/>
  <c r="CF32" i="20" s="1"/>
  <c r="CF40" i="20" s="1"/>
  <c r="CL16" i="20"/>
  <c r="CL24" i="20" s="1"/>
  <c r="CL32" i="20" s="1"/>
  <c r="CL40" i="20" s="1"/>
  <c r="CF20" i="20"/>
  <c r="CF28" i="20" s="1"/>
  <c r="CF36" i="20" s="1"/>
  <c r="CL12" i="20"/>
  <c r="CL20" i="20" s="1"/>
  <c r="CL28" i="20" s="1"/>
  <c r="CL36" i="20" s="1"/>
  <c r="BV11" i="19"/>
  <c r="BV19" i="19" s="1"/>
  <c r="BV27" i="19" s="1"/>
  <c r="BV35" i="19" s="1"/>
  <c r="BJ20" i="19"/>
  <c r="BJ28" i="19" s="1"/>
  <c r="BJ36" i="19" s="1"/>
  <c r="BP12" i="19"/>
  <c r="BJ21" i="19"/>
  <c r="BJ29" i="19" s="1"/>
  <c r="BJ37" i="19" s="1"/>
  <c r="BP13" i="19"/>
  <c r="BP18" i="19"/>
  <c r="BP26" i="19" s="1"/>
  <c r="BP34" i="19" s="1"/>
  <c r="BV10" i="19"/>
  <c r="BV18" i="19" s="1"/>
  <c r="BV26" i="19" s="1"/>
  <c r="BV34" i="19" s="1"/>
  <c r="BP23" i="19"/>
  <c r="BP31" i="19" s="1"/>
  <c r="BP39" i="19" s="1"/>
  <c r="BV15" i="19"/>
  <c r="BV23" i="19" s="1"/>
  <c r="BV31" i="19" s="1"/>
  <c r="BV39" i="19" s="1"/>
  <c r="BJ22" i="19"/>
  <c r="BJ30" i="19" s="1"/>
  <c r="BJ38" i="19" s="1"/>
  <c r="BP14" i="19"/>
  <c r="BD20" i="17"/>
  <c r="BD28" i="17" s="1"/>
  <c r="BD36" i="17" s="1"/>
  <c r="BJ12" i="17"/>
  <c r="BD23" i="17"/>
  <c r="BD31" i="17" s="1"/>
  <c r="BD39" i="17" s="1"/>
  <c r="BJ15" i="17"/>
  <c r="BJ19" i="17"/>
  <c r="BJ27" i="17" s="1"/>
  <c r="BJ35" i="17" s="1"/>
  <c r="BP11" i="17"/>
  <c r="BD22" i="17"/>
  <c r="BD30" i="17" s="1"/>
  <c r="BD38" i="17" s="1"/>
  <c r="BJ14" i="17"/>
  <c r="BJ18" i="17"/>
  <c r="BJ26" i="17" s="1"/>
  <c r="BJ34" i="17" s="1"/>
  <c r="BP10" i="17"/>
  <c r="BJ13" i="17"/>
  <c r="BD21" i="17"/>
  <c r="BD29" i="17" s="1"/>
  <c r="BD37" i="17" s="1"/>
  <c r="BD18" i="16"/>
  <c r="BD26" i="16" s="1"/>
  <c r="BD34" i="16" s="1"/>
  <c r="BJ10" i="16"/>
  <c r="BD22" i="16"/>
  <c r="BD30" i="16" s="1"/>
  <c r="BD38" i="16" s="1"/>
  <c r="BJ14" i="16"/>
  <c r="BD20" i="16"/>
  <c r="BD28" i="16" s="1"/>
  <c r="BD36" i="16" s="1"/>
  <c r="BJ12" i="16"/>
  <c r="BD23" i="16"/>
  <c r="BD31" i="16" s="1"/>
  <c r="BD39" i="16" s="1"/>
  <c r="BJ15" i="16"/>
  <c r="BJ19" i="16"/>
  <c r="BJ27" i="16" s="1"/>
  <c r="BJ35" i="16" s="1"/>
  <c r="BP11" i="16"/>
  <c r="BJ13" i="16"/>
  <c r="BD21" i="16"/>
  <c r="BD29" i="16" s="1"/>
  <c r="BD37" i="16" s="1"/>
  <c r="BJ20" i="15"/>
  <c r="BJ28" i="15" s="1"/>
  <c r="BJ36" i="15" s="1"/>
  <c r="BP12" i="15"/>
  <c r="BD22" i="15"/>
  <c r="BD30" i="15" s="1"/>
  <c r="BD38" i="15" s="1"/>
  <c r="BJ14" i="15"/>
  <c r="BJ19" i="15"/>
  <c r="BJ27" i="15" s="1"/>
  <c r="BJ35" i="15" s="1"/>
  <c r="BP11" i="15"/>
  <c r="BJ15" i="15"/>
  <c r="BD23" i="15"/>
  <c r="BD31" i="15" s="1"/>
  <c r="BD39" i="15" s="1"/>
  <c r="BJ13" i="15"/>
  <c r="BD21" i="15"/>
  <c r="BD29" i="15" s="1"/>
  <c r="BD37" i="15" s="1"/>
  <c r="BP10" i="15"/>
  <c r="BJ18" i="15"/>
  <c r="BJ26" i="15" s="1"/>
  <c r="BJ34" i="15" s="1"/>
  <c r="BV13" i="19" l="1"/>
  <c r="BV21" i="19" s="1"/>
  <c r="BV29" i="19" s="1"/>
  <c r="BV37" i="19" s="1"/>
  <c r="BP21" i="19"/>
  <c r="BP29" i="19" s="1"/>
  <c r="BP37" i="19" s="1"/>
  <c r="BP22" i="19"/>
  <c r="BP30" i="19" s="1"/>
  <c r="BP38" i="19" s="1"/>
  <c r="BV14" i="19"/>
  <c r="BV22" i="19" s="1"/>
  <c r="BV30" i="19" s="1"/>
  <c r="BV38" i="19" s="1"/>
  <c r="BP20" i="19"/>
  <c r="BP28" i="19" s="1"/>
  <c r="BP36" i="19" s="1"/>
  <c r="BV12" i="19"/>
  <c r="BV20" i="19" s="1"/>
  <c r="BV28" i="19" s="1"/>
  <c r="BV36" i="19" s="1"/>
  <c r="BJ22" i="17"/>
  <c r="BJ30" i="17" s="1"/>
  <c r="BJ38" i="17" s="1"/>
  <c r="BP14" i="17"/>
  <c r="BJ23" i="17"/>
  <c r="BJ31" i="17" s="1"/>
  <c r="BJ39" i="17" s="1"/>
  <c r="BP15" i="17"/>
  <c r="BP19" i="17"/>
  <c r="BP27" i="17" s="1"/>
  <c r="BP35" i="17" s="1"/>
  <c r="BV11" i="17"/>
  <c r="BV19" i="17" s="1"/>
  <c r="BV27" i="17" s="1"/>
  <c r="BV35" i="17" s="1"/>
  <c r="BJ21" i="17"/>
  <c r="BJ29" i="17" s="1"/>
  <c r="BJ37" i="17" s="1"/>
  <c r="BP13" i="17"/>
  <c r="BP18" i="17"/>
  <c r="BP26" i="17" s="1"/>
  <c r="BP34" i="17" s="1"/>
  <c r="BV10" i="17"/>
  <c r="BV18" i="17" s="1"/>
  <c r="BV26" i="17" s="1"/>
  <c r="BV34" i="17" s="1"/>
  <c r="BJ20" i="17"/>
  <c r="BJ28" i="17" s="1"/>
  <c r="BJ36" i="17" s="1"/>
  <c r="BP12" i="17"/>
  <c r="BJ20" i="16"/>
  <c r="BJ28" i="16" s="1"/>
  <c r="BJ36" i="16" s="1"/>
  <c r="BP12" i="16"/>
  <c r="BJ23" i="16"/>
  <c r="BJ31" i="16" s="1"/>
  <c r="BJ39" i="16" s="1"/>
  <c r="BP15" i="16"/>
  <c r="BJ21" i="16"/>
  <c r="BJ29" i="16" s="1"/>
  <c r="BJ37" i="16" s="1"/>
  <c r="BP13" i="16"/>
  <c r="BP19" i="16"/>
  <c r="BP27" i="16" s="1"/>
  <c r="BP35" i="16" s="1"/>
  <c r="BV11" i="16"/>
  <c r="BV19" i="16" s="1"/>
  <c r="BV27" i="16" s="1"/>
  <c r="BV35" i="16" s="1"/>
  <c r="BJ18" i="16"/>
  <c r="BJ26" i="16" s="1"/>
  <c r="BJ34" i="16" s="1"/>
  <c r="BP10" i="16"/>
  <c r="BJ22" i="16"/>
  <c r="BJ30" i="16" s="1"/>
  <c r="BJ38" i="16" s="1"/>
  <c r="BP14" i="16"/>
  <c r="BJ23" i="15"/>
  <c r="BJ31" i="15" s="1"/>
  <c r="BJ39" i="15" s="1"/>
  <c r="BP15" i="15"/>
  <c r="BP19" i="15"/>
  <c r="BP27" i="15" s="1"/>
  <c r="BP35" i="15" s="1"/>
  <c r="BV11" i="15"/>
  <c r="BV19" i="15" s="1"/>
  <c r="BV27" i="15" s="1"/>
  <c r="BV35" i="15" s="1"/>
  <c r="BP20" i="15"/>
  <c r="BP28" i="15" s="1"/>
  <c r="BP36" i="15" s="1"/>
  <c r="BV12" i="15"/>
  <c r="BV20" i="15" s="1"/>
  <c r="BV28" i="15" s="1"/>
  <c r="BV36" i="15" s="1"/>
  <c r="BJ22" i="15"/>
  <c r="BJ30" i="15" s="1"/>
  <c r="BJ38" i="15" s="1"/>
  <c r="BP14" i="15"/>
  <c r="BP18" i="15"/>
  <c r="BP26" i="15" s="1"/>
  <c r="BP34" i="15" s="1"/>
  <c r="BV10" i="15"/>
  <c r="BV18" i="15" s="1"/>
  <c r="BV26" i="15" s="1"/>
  <c r="BV34" i="15" s="1"/>
  <c r="BJ21" i="15"/>
  <c r="BJ29" i="15" s="1"/>
  <c r="BJ37" i="15" s="1"/>
  <c r="BP13" i="15"/>
  <c r="BV13" i="17" l="1"/>
  <c r="BV21" i="17" s="1"/>
  <c r="BV29" i="17" s="1"/>
  <c r="BV37" i="17" s="1"/>
  <c r="BP21" i="17"/>
  <c r="BP29" i="17" s="1"/>
  <c r="BP37" i="17" s="1"/>
  <c r="BP20" i="17"/>
  <c r="BP28" i="17" s="1"/>
  <c r="BP36" i="17" s="1"/>
  <c r="BV12" i="17"/>
  <c r="BV20" i="17" s="1"/>
  <c r="BV28" i="17" s="1"/>
  <c r="BV36" i="17" s="1"/>
  <c r="BP23" i="17"/>
  <c r="BP31" i="17" s="1"/>
  <c r="BP39" i="17" s="1"/>
  <c r="BV15" i="17"/>
  <c r="BV23" i="17" s="1"/>
  <c r="BV31" i="17" s="1"/>
  <c r="BV39" i="17" s="1"/>
  <c r="BV14" i="17"/>
  <c r="BV22" i="17" s="1"/>
  <c r="BV30" i="17" s="1"/>
  <c r="BV38" i="17" s="1"/>
  <c r="BP22" i="17"/>
  <c r="BP30" i="17" s="1"/>
  <c r="BP38" i="17" s="1"/>
  <c r="BV13" i="16"/>
  <c r="BV21" i="16" s="1"/>
  <c r="BV29" i="16" s="1"/>
  <c r="BV37" i="16" s="1"/>
  <c r="BP21" i="16"/>
  <c r="BP29" i="16" s="1"/>
  <c r="BP37" i="16" s="1"/>
  <c r="BP20" i="16"/>
  <c r="BP28" i="16" s="1"/>
  <c r="BP36" i="16" s="1"/>
  <c r="BV12" i="16"/>
  <c r="BV20" i="16" s="1"/>
  <c r="BV28" i="16" s="1"/>
  <c r="BV36" i="16" s="1"/>
  <c r="BP22" i="16"/>
  <c r="BP30" i="16" s="1"/>
  <c r="BP38" i="16" s="1"/>
  <c r="BV14" i="16"/>
  <c r="BV22" i="16" s="1"/>
  <c r="BV30" i="16" s="1"/>
  <c r="BV38" i="16" s="1"/>
  <c r="BP23" i="16"/>
  <c r="BP31" i="16" s="1"/>
  <c r="BP39" i="16" s="1"/>
  <c r="BV15" i="16"/>
  <c r="BV23" i="16" s="1"/>
  <c r="BV31" i="16" s="1"/>
  <c r="BV39" i="16" s="1"/>
  <c r="BP18" i="16"/>
  <c r="BP26" i="16" s="1"/>
  <c r="BP34" i="16" s="1"/>
  <c r="BV10" i="16"/>
  <c r="BV18" i="16" s="1"/>
  <c r="BV26" i="16" s="1"/>
  <c r="BV34" i="16" s="1"/>
  <c r="BV14" i="15"/>
  <c r="BV22" i="15" s="1"/>
  <c r="BV30" i="15" s="1"/>
  <c r="BV38" i="15" s="1"/>
  <c r="BP22" i="15"/>
  <c r="BP30" i="15" s="1"/>
  <c r="BP38" i="15" s="1"/>
  <c r="BV13" i="15"/>
  <c r="BV21" i="15" s="1"/>
  <c r="BV29" i="15" s="1"/>
  <c r="BV37" i="15" s="1"/>
  <c r="BP21" i="15"/>
  <c r="BP29" i="15" s="1"/>
  <c r="BP37" i="15" s="1"/>
  <c r="BP23" i="15"/>
  <c r="BP31" i="15" s="1"/>
  <c r="BP39" i="15" s="1"/>
  <c r="BV15" i="15"/>
  <c r="BV23" i="15" s="1"/>
  <c r="BV31" i="15" s="1"/>
  <c r="BV39" i="15" s="1"/>
  <c r="AX23" i="14"/>
  <c r="AX31" i="14" s="1"/>
  <c r="AX39" i="14" s="1"/>
  <c r="AX11" i="14"/>
  <c r="BD11" i="14" s="1"/>
  <c r="AX12" i="14"/>
  <c r="BD12" i="14" s="1"/>
  <c r="AX13" i="14"/>
  <c r="AX14" i="14"/>
  <c r="AX15" i="14"/>
  <c r="BD15" i="14" s="1"/>
  <c r="AX10" i="14"/>
  <c r="BA8" i="14"/>
  <c r="BG8" i="14" s="1"/>
  <c r="BM8" i="14" s="1"/>
  <c r="BS8" i="14" s="1"/>
  <c r="BY8" i="14" s="1"/>
  <c r="AZ8" i="14"/>
  <c r="BF8" i="14" s="1"/>
  <c r="AY8" i="14"/>
  <c r="BE8" i="14" s="1"/>
  <c r="AX20" i="14" l="1"/>
  <c r="AX28" i="14" s="1"/>
  <c r="AX36" i="14" s="1"/>
  <c r="AX18" i="14"/>
  <c r="AX26" i="14" s="1"/>
  <c r="AX34" i="14" s="1"/>
  <c r="BD10" i="14"/>
  <c r="AX19" i="14"/>
  <c r="AX27" i="14" s="1"/>
  <c r="AX35" i="14" s="1"/>
  <c r="BD23" i="14"/>
  <c r="BD31" i="14" s="1"/>
  <c r="BD39" i="14" s="1"/>
  <c r="BJ15" i="14"/>
  <c r="AX22" i="14"/>
  <c r="AX30" i="14" s="1"/>
  <c r="AX38" i="14" s="1"/>
  <c r="BD14" i="14"/>
  <c r="AX21" i="14"/>
  <c r="AX29" i="14" s="1"/>
  <c r="AX37" i="14" s="1"/>
  <c r="BD13" i="14"/>
  <c r="BD20" i="14"/>
  <c r="BD28" i="14" s="1"/>
  <c r="BD36" i="14" s="1"/>
  <c r="BJ12" i="14"/>
  <c r="BJ11" i="14"/>
  <c r="BD19" i="14"/>
  <c r="BD27" i="14" s="1"/>
  <c r="BD35" i="14" s="1"/>
  <c r="AW33" i="14"/>
  <c r="BC33" i="14" s="1"/>
  <c r="BI33" i="14" s="1"/>
  <c r="BO33" i="14" s="1"/>
  <c r="BU33" i="14" s="1"/>
  <c r="AW25" i="14"/>
  <c r="BC25" i="14" s="1"/>
  <c r="BI25" i="14" s="1"/>
  <c r="BO25" i="14" s="1"/>
  <c r="BU25" i="14" s="1"/>
  <c r="AW17" i="14"/>
  <c r="BC17" i="14" s="1"/>
  <c r="BI17" i="14" s="1"/>
  <c r="BO17" i="14" s="1"/>
  <c r="BU17" i="14" s="1"/>
  <c r="F8" i="14"/>
  <c r="AW9" i="14" l="1"/>
  <c r="BC9" i="14" s="1"/>
  <c r="BI9" i="14" s="1"/>
  <c r="BO9" i="14" s="1"/>
  <c r="BU9" i="14" s="1"/>
  <c r="F10" i="20"/>
  <c r="BJ23" i="14"/>
  <c r="BJ31" i="14" s="1"/>
  <c r="BJ39" i="14" s="1"/>
  <c r="BP15" i="14"/>
  <c r="BJ20" i="14"/>
  <c r="BJ28" i="14" s="1"/>
  <c r="BJ36" i="14" s="1"/>
  <c r="BP12" i="14"/>
  <c r="BD22" i="14"/>
  <c r="BD30" i="14" s="1"/>
  <c r="BD38" i="14" s="1"/>
  <c r="BJ14" i="14"/>
  <c r="BD21" i="14"/>
  <c r="BD29" i="14" s="1"/>
  <c r="BD37" i="14" s="1"/>
  <c r="BJ13" i="14"/>
  <c r="BD18" i="14"/>
  <c r="BD26" i="14" s="1"/>
  <c r="BD34" i="14" s="1"/>
  <c r="BJ10" i="14"/>
  <c r="BJ19" i="14"/>
  <c r="BJ27" i="14" s="1"/>
  <c r="BJ35" i="14" s="1"/>
  <c r="BP11" i="14"/>
  <c r="BM11" i="20" l="1"/>
  <c r="BS11" i="20" s="1"/>
  <c r="BY11" i="20" s="1"/>
  <c r="CE11" i="20" s="1"/>
  <c r="CK11" i="20" s="1"/>
  <c r="F8" i="20"/>
  <c r="BJ21" i="14"/>
  <c r="BJ29" i="14" s="1"/>
  <c r="BJ37" i="14" s="1"/>
  <c r="BP13" i="14"/>
  <c r="BJ22" i="14"/>
  <c r="BJ30" i="14" s="1"/>
  <c r="BJ38" i="14" s="1"/>
  <c r="BP14" i="14"/>
  <c r="BJ18" i="14"/>
  <c r="BJ26" i="14" s="1"/>
  <c r="BJ34" i="14" s="1"/>
  <c r="BP10" i="14"/>
  <c r="BP23" i="14"/>
  <c r="BP31" i="14" s="1"/>
  <c r="BP39" i="14" s="1"/>
  <c r="BV15" i="14"/>
  <c r="BV23" i="14" s="1"/>
  <c r="BV31" i="14" s="1"/>
  <c r="BV39" i="14" s="1"/>
  <c r="BP19" i="14"/>
  <c r="BP27" i="14" s="1"/>
  <c r="BP35" i="14" s="1"/>
  <c r="BV11" i="14"/>
  <c r="BV19" i="14" s="1"/>
  <c r="BV27" i="14" s="1"/>
  <c r="BV35" i="14" s="1"/>
  <c r="BP20" i="14"/>
  <c r="BP28" i="14" s="1"/>
  <c r="BP36" i="14" s="1"/>
  <c r="BV12" i="14"/>
  <c r="BV20" i="14" s="1"/>
  <c r="BV28" i="14" s="1"/>
  <c r="BV36" i="14" s="1"/>
  <c r="BU36" i="20"/>
  <c r="BP36" i="20"/>
  <c r="BV36" i="20"/>
  <c r="CG36" i="20"/>
  <c r="CB36" i="20"/>
  <c r="CH36" i="20"/>
  <c r="CM36" i="20"/>
  <c r="CN36" i="20"/>
  <c r="BU37" i="20"/>
  <c r="BP37" i="20"/>
  <c r="BV37" i="20"/>
  <c r="CG37" i="20"/>
  <c r="CB37" i="20"/>
  <c r="CH37" i="20"/>
  <c r="CM37" i="20"/>
  <c r="CN37" i="20"/>
  <c r="BU38" i="20"/>
  <c r="BP38" i="20"/>
  <c r="BV38" i="20"/>
  <c r="CG38" i="20"/>
  <c r="CB38" i="20"/>
  <c r="CH38" i="20"/>
  <c r="CM38" i="20"/>
  <c r="CN38" i="20"/>
  <c r="BU39" i="20"/>
  <c r="BP39" i="20"/>
  <c r="BV39" i="20"/>
  <c r="CG39" i="20"/>
  <c r="CB39" i="20"/>
  <c r="CH39" i="20"/>
  <c r="CM39" i="20"/>
  <c r="CN39" i="20"/>
  <c r="BU40" i="20"/>
  <c r="BP40" i="20"/>
  <c r="BV40" i="20"/>
  <c r="CG40" i="20"/>
  <c r="CB40" i="20"/>
  <c r="CH40" i="20"/>
  <c r="CM40" i="20"/>
  <c r="CN40" i="20"/>
  <c r="BU41" i="20"/>
  <c r="BP41" i="20"/>
  <c r="BV41" i="20"/>
  <c r="CG41" i="20"/>
  <c r="CB41" i="20"/>
  <c r="CH41" i="20"/>
  <c r="CM41" i="20"/>
  <c r="CN41" i="20"/>
  <c r="I24" i="20"/>
  <c r="I38" i="20"/>
  <c r="I52" i="20"/>
  <c r="I66" i="20"/>
  <c r="CI37" i="20" l="1"/>
  <c r="CI40" i="20"/>
  <c r="CI36" i="20"/>
  <c r="CI41" i="20"/>
  <c r="BW41" i="20"/>
  <c r="BW38" i="20"/>
  <c r="BW37" i="20"/>
  <c r="I108" i="20"/>
  <c r="I143" i="20"/>
  <c r="I35" i="20"/>
  <c r="I23" i="20"/>
  <c r="I22" i="20"/>
  <c r="I21" i="20"/>
  <c r="I18" i="20"/>
  <c r="I65" i="20"/>
  <c r="I64" i="20"/>
  <c r="CO41" i="20"/>
  <c r="CO38" i="20"/>
  <c r="CO37" i="20"/>
  <c r="I61" i="20"/>
  <c r="I104" i="20"/>
  <c r="BO38" i="20"/>
  <c r="BQ38" i="20" s="1"/>
  <c r="I138" i="20"/>
  <c r="CA37" i="20"/>
  <c r="CC37" i="20" s="1"/>
  <c r="CO36" i="20"/>
  <c r="I107" i="20"/>
  <c r="BO41" i="20"/>
  <c r="BQ41" i="20" s="1"/>
  <c r="I141" i="20"/>
  <c r="CA40" i="20"/>
  <c r="CC40" i="20" s="1"/>
  <c r="I50" i="20"/>
  <c r="CO39" i="20"/>
  <c r="I33" i="20"/>
  <c r="BW36" i="20"/>
  <c r="I47" i="20"/>
  <c r="I36" i="20"/>
  <c r="BW39" i="20"/>
  <c r="CI38" i="20"/>
  <c r="I62" i="20"/>
  <c r="I19" i="20"/>
  <c r="I102" i="20"/>
  <c r="BO36" i="20"/>
  <c r="BQ36" i="20" s="1"/>
  <c r="I105" i="20"/>
  <c r="BO39" i="20"/>
  <c r="BQ39" i="20" s="1"/>
  <c r="I48" i="20"/>
  <c r="I142" i="20"/>
  <c r="CA41" i="20"/>
  <c r="CC41" i="20" s="1"/>
  <c r="I51" i="20"/>
  <c r="CO40" i="20"/>
  <c r="I34" i="20"/>
  <c r="I60" i="20"/>
  <c r="I37" i="20"/>
  <c r="BW40" i="20"/>
  <c r="CI39" i="20"/>
  <c r="I63" i="20"/>
  <c r="I20" i="20"/>
  <c r="I103" i="20"/>
  <c r="BO37" i="20"/>
  <c r="BQ37" i="20" s="1"/>
  <c r="I137" i="20"/>
  <c r="CA36" i="20"/>
  <c r="CC36" i="20" s="1"/>
  <c r="I46" i="20"/>
  <c r="I139" i="20"/>
  <c r="CA38" i="20"/>
  <c r="CC38" i="20" s="1"/>
  <c r="I106" i="20"/>
  <c r="BO40" i="20"/>
  <c r="BQ40" i="20" s="1"/>
  <c r="I140" i="20"/>
  <c r="CA39" i="20"/>
  <c r="CC39" i="20" s="1"/>
  <c r="I49" i="20"/>
  <c r="I32" i="20"/>
  <c r="I147" i="17"/>
  <c r="I125" i="17"/>
  <c r="Y71" i="20"/>
  <c r="I69" i="17"/>
  <c r="U71" i="20" s="1"/>
  <c r="Y161" i="20"/>
  <c r="I159" i="17"/>
  <c r="U161" i="20" s="1"/>
  <c r="Y28" i="20"/>
  <c r="I26" i="17"/>
  <c r="U28" i="20" s="1"/>
  <c r="I81" i="17"/>
  <c r="I115" i="17"/>
  <c r="Y54" i="20"/>
  <c r="I52" i="17"/>
  <c r="U54" i="20" s="1"/>
  <c r="I149" i="17"/>
  <c r="I93" i="17"/>
  <c r="Y11" i="20"/>
  <c r="I9" i="17"/>
  <c r="U11" i="20" s="1"/>
  <c r="Y164" i="20"/>
  <c r="I162" i="17"/>
  <c r="U164" i="20" s="1"/>
  <c r="Y31" i="20"/>
  <c r="I29" i="17"/>
  <c r="U31" i="20" s="1"/>
  <c r="I84" i="17"/>
  <c r="I118" i="17"/>
  <c r="Y57" i="20"/>
  <c r="I55" i="17"/>
  <c r="U57" i="20" s="1"/>
  <c r="I152" i="17"/>
  <c r="I96" i="17"/>
  <c r="Y14" i="20"/>
  <c r="I12" i="17"/>
  <c r="U14" i="20" s="1"/>
  <c r="I130" i="17"/>
  <c r="Y76" i="20"/>
  <c r="I74" i="17"/>
  <c r="U76" i="20" s="1"/>
  <c r="Y110" i="20"/>
  <c r="I108" i="17"/>
  <c r="U110" i="20" s="1"/>
  <c r="Y40" i="20"/>
  <c r="I38" i="17"/>
  <c r="U40" i="20" s="1"/>
  <c r="I142" i="17"/>
  <c r="I86" i="17"/>
  <c r="I91" i="17"/>
  <c r="Y101" i="20"/>
  <c r="I99" i="17"/>
  <c r="U101" i="20" s="1"/>
  <c r="Y79" i="20"/>
  <c r="I77" i="17"/>
  <c r="U79" i="20" s="1"/>
  <c r="Y113" i="20"/>
  <c r="I111" i="17"/>
  <c r="U113" i="20" s="1"/>
  <c r="I89" i="17"/>
  <c r="Y69" i="20"/>
  <c r="I67" i="17"/>
  <c r="U69" i="20" s="1"/>
  <c r="I79" i="17"/>
  <c r="Y150" i="20"/>
  <c r="I148" i="17"/>
  <c r="U150" i="20" s="1"/>
  <c r="Y94" i="20"/>
  <c r="I92" i="17"/>
  <c r="U94" i="20" s="1"/>
  <c r="I126" i="17"/>
  <c r="Y72" i="20"/>
  <c r="I70" i="17"/>
  <c r="U72" i="20" s="1"/>
  <c r="Y162" i="20"/>
  <c r="I160" i="17"/>
  <c r="U162" i="20" s="1"/>
  <c r="Y29" i="20"/>
  <c r="I27" i="17"/>
  <c r="U29" i="20" s="1"/>
  <c r="I82" i="17"/>
  <c r="I116" i="17"/>
  <c r="Y55" i="20"/>
  <c r="I53" i="17"/>
  <c r="U55" i="20" s="1"/>
  <c r="I150" i="17"/>
  <c r="I94" i="17"/>
  <c r="Y12" i="20"/>
  <c r="I10" i="17"/>
  <c r="U12" i="20" s="1"/>
  <c r="I128" i="17"/>
  <c r="Y74" i="20"/>
  <c r="I72" i="17"/>
  <c r="U74" i="20" s="1"/>
  <c r="Y115" i="20"/>
  <c r="I113" i="17"/>
  <c r="U115" i="20" s="1"/>
  <c r="Y157" i="20"/>
  <c r="I155" i="17"/>
  <c r="U157" i="20" s="1"/>
  <c r="I145" i="17"/>
  <c r="Y87" i="20"/>
  <c r="I85" i="17"/>
  <c r="U87" i="20" s="1"/>
  <c r="I119" i="17"/>
  <c r="Y58" i="20"/>
  <c r="I56" i="17"/>
  <c r="U58" i="20" s="1"/>
  <c r="I153" i="17"/>
  <c r="I97" i="17"/>
  <c r="Y15" i="20"/>
  <c r="I13" i="17"/>
  <c r="U15" i="20" s="1"/>
  <c r="I131" i="17"/>
  <c r="Y77" i="20"/>
  <c r="I75" i="17"/>
  <c r="U77" i="20" s="1"/>
  <c r="Y111" i="20"/>
  <c r="I109" i="17"/>
  <c r="U111" i="20" s="1"/>
  <c r="Y41" i="20"/>
  <c r="I39" i="17"/>
  <c r="U41" i="20" s="1"/>
  <c r="I143" i="17"/>
  <c r="I87" i="17"/>
  <c r="I121" i="17"/>
  <c r="Y67" i="20"/>
  <c r="I65" i="17"/>
  <c r="U67" i="20" s="1"/>
  <c r="I43" i="17"/>
  <c r="I133" i="17"/>
  <c r="Y43" i="20"/>
  <c r="I41" i="17"/>
  <c r="U43" i="20" s="1"/>
  <c r="Y159" i="20"/>
  <c r="I157" i="17"/>
  <c r="U159" i="20" s="1"/>
  <c r="Y26" i="20"/>
  <c r="I24" i="17"/>
  <c r="U26" i="20" s="1"/>
  <c r="Y136" i="20"/>
  <c r="I134" i="17"/>
  <c r="U136" i="20" s="1"/>
  <c r="I78" i="17"/>
  <c r="Y114" i="20"/>
  <c r="I112" i="17"/>
  <c r="U114" i="20" s="1"/>
  <c r="I42" i="17"/>
  <c r="I146" i="17"/>
  <c r="I90" i="17"/>
  <c r="I124" i="17"/>
  <c r="Y70" i="20"/>
  <c r="I68" i="17"/>
  <c r="U70" i="20" s="1"/>
  <c r="Y160" i="20"/>
  <c r="I158" i="17"/>
  <c r="U160" i="20" s="1"/>
  <c r="Y27" i="20"/>
  <c r="I25" i="17"/>
  <c r="U27" i="20" s="1"/>
  <c r="I80" i="17"/>
  <c r="I114" i="17"/>
  <c r="Y53" i="20"/>
  <c r="I51" i="17"/>
  <c r="U53" i="20" s="1"/>
  <c r="I15" i="17"/>
  <c r="U17" i="20" s="1"/>
  <c r="I123" i="17"/>
  <c r="Y129" i="20"/>
  <c r="I127" i="17"/>
  <c r="U129" i="20" s="1"/>
  <c r="Y73" i="20"/>
  <c r="I71" i="17"/>
  <c r="U73" i="20" s="1"/>
  <c r="Y163" i="20"/>
  <c r="I161" i="17"/>
  <c r="U163" i="20" s="1"/>
  <c r="Y30" i="20"/>
  <c r="I28" i="17"/>
  <c r="U30" i="20" s="1"/>
  <c r="I83" i="17"/>
  <c r="I117" i="17"/>
  <c r="Y56" i="20"/>
  <c r="I54" i="17"/>
  <c r="U56" i="20" s="1"/>
  <c r="I151" i="17"/>
  <c r="I95" i="17"/>
  <c r="I11" i="17"/>
  <c r="I129" i="17"/>
  <c r="Y75" i="20"/>
  <c r="I73" i="17"/>
  <c r="U75" i="20" s="1"/>
  <c r="Y109" i="20"/>
  <c r="I107" i="17"/>
  <c r="U109" i="20" s="1"/>
  <c r="Y39" i="20"/>
  <c r="I37" i="17"/>
  <c r="U39" i="20" s="1"/>
  <c r="Y122" i="20"/>
  <c r="I120" i="17"/>
  <c r="U122" i="20" s="1"/>
  <c r="I57" i="17"/>
  <c r="U59" i="20" s="1"/>
  <c r="I154" i="17"/>
  <c r="I98" i="17"/>
  <c r="I14" i="17"/>
  <c r="I132" i="17"/>
  <c r="Y78" i="20"/>
  <c r="I76" i="17"/>
  <c r="U78" i="20" s="1"/>
  <c r="Y112" i="20"/>
  <c r="I110" i="17"/>
  <c r="U112" i="20" s="1"/>
  <c r="Y42" i="20"/>
  <c r="I40" i="17"/>
  <c r="U42" i="20" s="1"/>
  <c r="I144" i="17"/>
  <c r="I88" i="17"/>
  <c r="I122" i="17"/>
  <c r="Y68" i="20"/>
  <c r="I66" i="17"/>
  <c r="U68" i="20" s="1"/>
  <c r="Y158" i="20"/>
  <c r="I156" i="17"/>
  <c r="U158" i="20" s="1"/>
  <c r="Y25" i="20"/>
  <c r="I23" i="17"/>
  <c r="U25" i="20" s="1"/>
  <c r="BP18" i="14"/>
  <c r="BP26" i="14" s="1"/>
  <c r="BP34" i="14" s="1"/>
  <c r="BV10" i="14"/>
  <c r="BV18" i="14" s="1"/>
  <c r="BV26" i="14" s="1"/>
  <c r="BV34" i="14" s="1"/>
  <c r="BP22" i="14"/>
  <c r="BP30" i="14" s="1"/>
  <c r="BP38" i="14" s="1"/>
  <c r="BV14" i="14"/>
  <c r="BV22" i="14" s="1"/>
  <c r="BV30" i="14" s="1"/>
  <c r="BV38" i="14" s="1"/>
  <c r="BP21" i="14"/>
  <c r="BP29" i="14" s="1"/>
  <c r="BP37" i="14" s="1"/>
  <c r="BV13" i="14"/>
  <c r="BV21" i="14" s="1"/>
  <c r="BV29" i="14" s="1"/>
  <c r="BV37" i="14" s="1"/>
  <c r="BU28" i="20"/>
  <c r="BP28" i="20"/>
  <c r="BV28" i="20"/>
  <c r="CG28" i="20"/>
  <c r="CB28" i="20"/>
  <c r="CH28" i="20"/>
  <c r="CM28" i="20"/>
  <c r="CN28" i="20"/>
  <c r="BU29" i="20"/>
  <c r="BP29" i="20"/>
  <c r="BV29" i="20"/>
  <c r="CG29" i="20"/>
  <c r="CB29" i="20"/>
  <c r="CH29" i="20"/>
  <c r="CM29" i="20"/>
  <c r="CN29" i="20"/>
  <c r="BU30" i="20"/>
  <c r="BP30" i="20"/>
  <c r="BV30" i="20"/>
  <c r="CG30" i="20"/>
  <c r="CB30" i="20"/>
  <c r="CH30" i="20"/>
  <c r="CM30" i="20"/>
  <c r="CN30" i="20"/>
  <c r="BU31" i="20"/>
  <c r="BP31" i="20"/>
  <c r="BV31" i="20"/>
  <c r="CG31" i="20"/>
  <c r="CB31" i="20"/>
  <c r="CH31" i="20"/>
  <c r="CM31" i="20"/>
  <c r="CN31" i="20"/>
  <c r="BU32" i="20"/>
  <c r="BP32" i="20"/>
  <c r="BV32" i="20"/>
  <c r="CG32" i="20"/>
  <c r="CB32" i="20"/>
  <c r="CH32" i="20"/>
  <c r="CM32" i="20"/>
  <c r="CN32" i="20"/>
  <c r="BU33" i="20"/>
  <c r="BP33" i="20"/>
  <c r="BV33" i="20"/>
  <c r="CG33" i="20"/>
  <c r="CB33" i="20"/>
  <c r="CH33" i="20"/>
  <c r="CM33" i="20"/>
  <c r="CN33" i="20"/>
  <c r="H24" i="20"/>
  <c r="H38" i="20"/>
  <c r="H52" i="20"/>
  <c r="H66" i="20"/>
  <c r="H143" i="20"/>
  <c r="CI32" i="20" l="1"/>
  <c r="CI30" i="20"/>
  <c r="CI29" i="20"/>
  <c r="CO28" i="20"/>
  <c r="CO30" i="20"/>
  <c r="H22" i="20"/>
  <c r="H19" i="20"/>
  <c r="BW33" i="20"/>
  <c r="BW31" i="20"/>
  <c r="BW30" i="20"/>
  <c r="H65" i="20"/>
  <c r="H62" i="20"/>
  <c r="H36" i="20"/>
  <c r="H23" i="20"/>
  <c r="H51" i="20"/>
  <c r="H48" i="20"/>
  <c r="BE34" i="19"/>
  <c r="Y81" i="20"/>
  <c r="BR36" i="19"/>
  <c r="Y132" i="20"/>
  <c r="CO29" i="20"/>
  <c r="BW36" i="17"/>
  <c r="U146" i="20"/>
  <c r="H108" i="20"/>
  <c r="H142" i="20"/>
  <c r="CA33" i="20"/>
  <c r="CC33" i="20" s="1"/>
  <c r="CO32" i="20"/>
  <c r="H34" i="20"/>
  <c r="BW29" i="20"/>
  <c r="CI28" i="20"/>
  <c r="H60" i="20"/>
  <c r="BW36" i="19"/>
  <c r="Y146" i="20"/>
  <c r="BR38" i="19"/>
  <c r="Y134" i="20"/>
  <c r="I64" i="19"/>
  <c r="Y66" i="20" s="1"/>
  <c r="Y59" i="20"/>
  <c r="BX36" i="19"/>
  <c r="Y153" i="20"/>
  <c r="BL36" i="19"/>
  <c r="Y125" i="20"/>
  <c r="BE35" i="19"/>
  <c r="Y82" i="20"/>
  <c r="BL37" i="19"/>
  <c r="Y126" i="20"/>
  <c r="BQ39" i="19"/>
  <c r="Y121" i="20"/>
  <c r="BF35" i="19"/>
  <c r="Y96" i="20"/>
  <c r="BE37" i="19"/>
  <c r="Y84" i="20"/>
  <c r="BL39" i="19"/>
  <c r="Y128" i="20"/>
  <c r="BQ38" i="19"/>
  <c r="Y120" i="20"/>
  <c r="BQ35" i="19"/>
  <c r="Y117" i="20"/>
  <c r="H102" i="20"/>
  <c r="BO28" i="20"/>
  <c r="BQ28" i="20" s="1"/>
  <c r="BQ34" i="19"/>
  <c r="Y116" i="20"/>
  <c r="BW35" i="19"/>
  <c r="Y145" i="20"/>
  <c r="BQ36" i="19"/>
  <c r="Y118" i="20"/>
  <c r="H139" i="20"/>
  <c r="CA30" i="20"/>
  <c r="CC30" i="20" s="1"/>
  <c r="BL36" i="17"/>
  <c r="U125" i="20"/>
  <c r="BL37" i="17"/>
  <c r="U126" i="20"/>
  <c r="BL39" i="17"/>
  <c r="U128" i="20"/>
  <c r="H37" i="20"/>
  <c r="BW32" i="20"/>
  <c r="CI31" i="20"/>
  <c r="H63" i="20"/>
  <c r="H20" i="20"/>
  <c r="H103" i="20"/>
  <c r="BO29" i="20"/>
  <c r="BQ29" i="20" s="1"/>
  <c r="H137" i="20"/>
  <c r="CA28" i="20"/>
  <c r="CC28" i="20" s="1"/>
  <c r="H46" i="20"/>
  <c r="I21" i="17"/>
  <c r="U23" i="20" s="1"/>
  <c r="U16" i="20"/>
  <c r="BR35" i="17"/>
  <c r="U131" i="20"/>
  <c r="AZ38" i="17"/>
  <c r="U92" i="20"/>
  <c r="I106" i="17"/>
  <c r="U108" i="20" s="1"/>
  <c r="U80" i="20"/>
  <c r="BL34" i="17"/>
  <c r="U123" i="20"/>
  <c r="BF38" i="17"/>
  <c r="U99" i="20"/>
  <c r="BX35" i="17"/>
  <c r="U152" i="20"/>
  <c r="AZ37" i="17"/>
  <c r="U91" i="20"/>
  <c r="AZ39" i="17"/>
  <c r="U93" i="20"/>
  <c r="BF37" i="17"/>
  <c r="U98" i="20"/>
  <c r="BE39" i="17"/>
  <c r="U86" i="20"/>
  <c r="BF34" i="17"/>
  <c r="U95" i="20"/>
  <c r="BE36" i="17"/>
  <c r="U83" i="20"/>
  <c r="BL38" i="17"/>
  <c r="U127" i="20"/>
  <c r="AZ36" i="19"/>
  <c r="Y90" i="20"/>
  <c r="BF36" i="19"/>
  <c r="Y97" i="20"/>
  <c r="I49" i="19"/>
  <c r="Y51" i="20" s="1"/>
  <c r="Y44" i="20"/>
  <c r="BR37" i="19"/>
  <c r="Y133" i="20"/>
  <c r="H105" i="20"/>
  <c r="BO31" i="20"/>
  <c r="BQ31" i="20" s="1"/>
  <c r="BR38" i="17"/>
  <c r="U134" i="20"/>
  <c r="BE35" i="17"/>
  <c r="U82" i="20"/>
  <c r="BE37" i="17"/>
  <c r="BG37" i="17" s="1"/>
  <c r="U84" i="20"/>
  <c r="H106" i="20"/>
  <c r="BO32" i="20"/>
  <c r="BQ32" i="20" s="1"/>
  <c r="H140" i="20"/>
  <c r="CA31" i="20"/>
  <c r="CC31" i="20" s="1"/>
  <c r="H49" i="20"/>
  <c r="H32" i="20"/>
  <c r="I21" i="19"/>
  <c r="Y23" i="20" s="1"/>
  <c r="Y16" i="20"/>
  <c r="BR35" i="19"/>
  <c r="Y131" i="20"/>
  <c r="I22" i="19"/>
  <c r="Y24" i="20" s="1"/>
  <c r="Y17" i="20"/>
  <c r="AZ38" i="19"/>
  <c r="Y92" i="20"/>
  <c r="I106" i="19"/>
  <c r="Y108" i="20" s="1"/>
  <c r="Y80" i="20"/>
  <c r="BL34" i="19"/>
  <c r="Y123" i="20"/>
  <c r="BF38" i="19"/>
  <c r="Y99" i="20"/>
  <c r="BX35" i="19"/>
  <c r="Y152" i="20"/>
  <c r="AZ37" i="19"/>
  <c r="Y91" i="20"/>
  <c r="AZ39" i="19"/>
  <c r="Y93" i="20"/>
  <c r="BF37" i="19"/>
  <c r="Y98" i="20"/>
  <c r="BE39" i="19"/>
  <c r="Y86" i="20"/>
  <c r="BF34" i="19"/>
  <c r="Y95" i="20"/>
  <c r="BE36" i="19"/>
  <c r="Y83" i="20"/>
  <c r="BL38" i="19"/>
  <c r="Y127" i="20"/>
  <c r="BX39" i="19"/>
  <c r="Y156" i="20"/>
  <c r="BE38" i="19"/>
  <c r="Y85" i="20"/>
  <c r="I50" i="19"/>
  <c r="Y52" i="20" s="1"/>
  <c r="Y45" i="20"/>
  <c r="BQ39" i="17"/>
  <c r="U121" i="20"/>
  <c r="BQ35" i="17"/>
  <c r="U117" i="20"/>
  <c r="CO33" i="20"/>
  <c r="H35" i="20"/>
  <c r="H61" i="20"/>
  <c r="H18" i="20"/>
  <c r="BL35" i="17"/>
  <c r="U124" i="20"/>
  <c r="BF39" i="17"/>
  <c r="U100" i="20"/>
  <c r="I18" i="17"/>
  <c r="U20" i="20" s="1"/>
  <c r="U13" i="20"/>
  <c r="BQ37" i="17"/>
  <c r="U119" i="20"/>
  <c r="BW38" i="17"/>
  <c r="U148" i="20"/>
  <c r="BR39" i="17"/>
  <c r="U135" i="20"/>
  <c r="AZ35" i="17"/>
  <c r="U89" i="20"/>
  <c r="BX38" i="17"/>
  <c r="U155" i="20"/>
  <c r="BW37" i="17"/>
  <c r="U147" i="20"/>
  <c r="BR34" i="17"/>
  <c r="U130" i="20"/>
  <c r="AZ34" i="17"/>
  <c r="U88" i="20"/>
  <c r="BX37" i="17"/>
  <c r="U154" i="20"/>
  <c r="BX34" i="17"/>
  <c r="U151" i="20"/>
  <c r="BW39" i="17"/>
  <c r="U149" i="20"/>
  <c r="H64" i="20"/>
  <c r="H21" i="20"/>
  <c r="H104" i="20"/>
  <c r="BO30" i="20"/>
  <c r="BQ30" i="20" s="1"/>
  <c r="H138" i="20"/>
  <c r="CA29" i="20"/>
  <c r="CC29" i="20" s="1"/>
  <c r="H47" i="20"/>
  <c r="BL35" i="19"/>
  <c r="Y124" i="20"/>
  <c r="BF39" i="19"/>
  <c r="Y100" i="20"/>
  <c r="I18" i="19"/>
  <c r="Y20" i="20" s="1"/>
  <c r="Y13" i="20"/>
  <c r="BQ37" i="19"/>
  <c r="Y119" i="20"/>
  <c r="BW38" i="19"/>
  <c r="Y148" i="20"/>
  <c r="BR39" i="19"/>
  <c r="Y135" i="20"/>
  <c r="AZ35" i="19"/>
  <c r="Y89" i="20"/>
  <c r="BX38" i="19"/>
  <c r="Y155" i="20"/>
  <c r="BW37" i="19"/>
  <c r="Y147" i="20"/>
  <c r="BR34" i="19"/>
  <c r="Y130" i="20"/>
  <c r="AZ34" i="19"/>
  <c r="Y88" i="20"/>
  <c r="BX37" i="19"/>
  <c r="Y154" i="20"/>
  <c r="BX34" i="19"/>
  <c r="Y151" i="20"/>
  <c r="BW39" i="19"/>
  <c r="Y149" i="20"/>
  <c r="BW34" i="19"/>
  <c r="Y144" i="20"/>
  <c r="BX36" i="17"/>
  <c r="U153" i="20"/>
  <c r="BF35" i="17"/>
  <c r="U96" i="20"/>
  <c r="BQ38" i="17"/>
  <c r="U120" i="20"/>
  <c r="CI33" i="20"/>
  <c r="H107" i="20"/>
  <c r="BO33" i="20"/>
  <c r="BQ33" i="20" s="1"/>
  <c r="H141" i="20"/>
  <c r="CA32" i="20"/>
  <c r="CC32" i="20" s="1"/>
  <c r="H50" i="20"/>
  <c r="CO31" i="20"/>
  <c r="H33" i="20"/>
  <c r="BW28" i="20"/>
  <c r="AZ36" i="17"/>
  <c r="U90" i="20"/>
  <c r="BX39" i="17"/>
  <c r="U156" i="20"/>
  <c r="BF36" i="17"/>
  <c r="U97" i="20"/>
  <c r="BE38" i="17"/>
  <c r="U85" i="20"/>
  <c r="BQ34" i="17"/>
  <c r="U116" i="20"/>
  <c r="I49" i="17"/>
  <c r="U51" i="20" s="1"/>
  <c r="U44" i="20"/>
  <c r="I50" i="17"/>
  <c r="U52" i="20" s="1"/>
  <c r="U45" i="20"/>
  <c r="BW35" i="17"/>
  <c r="BY35" i="17" s="1"/>
  <c r="U145" i="20"/>
  <c r="BR37" i="17"/>
  <c r="U133" i="20"/>
  <c r="BQ36" i="17"/>
  <c r="U118" i="20"/>
  <c r="BE34" i="17"/>
  <c r="U81" i="20"/>
  <c r="BW34" i="17"/>
  <c r="U144" i="20"/>
  <c r="BR36" i="17"/>
  <c r="U132" i="20"/>
  <c r="I46" i="19"/>
  <c r="Y48" i="20" s="1"/>
  <c r="I20" i="19"/>
  <c r="Y22" i="20" s="1"/>
  <c r="I141" i="19"/>
  <c r="Y143" i="20" s="1"/>
  <c r="I45" i="19"/>
  <c r="Y47" i="20" s="1"/>
  <c r="I19" i="19"/>
  <c r="Y21" i="20" s="1"/>
  <c r="I16" i="19"/>
  <c r="Y18" i="20" s="1"/>
  <c r="I47" i="19"/>
  <c r="Y49" i="20" s="1"/>
  <c r="I44" i="19"/>
  <c r="Y46" i="20" s="1"/>
  <c r="I58" i="19"/>
  <c r="Y60" i="20" s="1"/>
  <c r="I60" i="19"/>
  <c r="Y62" i="20" s="1"/>
  <c r="I30" i="17"/>
  <c r="U32" i="20" s="1"/>
  <c r="I35" i="17"/>
  <c r="U37" i="20" s="1"/>
  <c r="I46" i="17"/>
  <c r="U48" i="20" s="1"/>
  <c r="I20" i="17"/>
  <c r="U22" i="20" s="1"/>
  <c r="I141" i="17"/>
  <c r="U143" i="20" s="1"/>
  <c r="I45" i="17"/>
  <c r="U47" i="20" s="1"/>
  <c r="I19" i="17"/>
  <c r="U21" i="20" s="1"/>
  <c r="I16" i="17"/>
  <c r="U18" i="20" s="1"/>
  <c r="I32" i="17"/>
  <c r="U34" i="20" s="1"/>
  <c r="I34" i="17"/>
  <c r="U36" i="20" s="1"/>
  <c r="X14" i="20"/>
  <c r="H12" i="17"/>
  <c r="T14" i="20" s="1"/>
  <c r="X110" i="20"/>
  <c r="H108" i="17"/>
  <c r="H86" i="17"/>
  <c r="T88" i="20" s="1"/>
  <c r="I103" i="19"/>
  <c r="Y105" i="20" s="1"/>
  <c r="AY37" i="19"/>
  <c r="I139" i="19"/>
  <c r="Y141" i="20" s="1"/>
  <c r="BK38" i="19"/>
  <c r="I102" i="19"/>
  <c r="Y104" i="20" s="1"/>
  <c r="AY36" i="19"/>
  <c r="X157" i="20"/>
  <c r="H155" i="17"/>
  <c r="T157" i="20" s="1"/>
  <c r="X101" i="20"/>
  <c r="H99" i="17"/>
  <c r="T101" i="20" s="1"/>
  <c r="X17" i="20"/>
  <c r="H15" i="17"/>
  <c r="H133" i="17"/>
  <c r="X79" i="20"/>
  <c r="H77" i="17"/>
  <c r="T79" i="20" s="1"/>
  <c r="X113" i="20"/>
  <c r="H111" i="17"/>
  <c r="T113" i="20" s="1"/>
  <c r="X43" i="20"/>
  <c r="H41" i="17"/>
  <c r="T43" i="20" s="1"/>
  <c r="H145" i="17"/>
  <c r="H89" i="17"/>
  <c r="H123" i="17"/>
  <c r="X69" i="20"/>
  <c r="H67" i="17"/>
  <c r="T69" i="20" s="1"/>
  <c r="X159" i="20"/>
  <c r="H157" i="17"/>
  <c r="T159" i="20" s="1"/>
  <c r="X26" i="20"/>
  <c r="H24" i="17"/>
  <c r="T26" i="20" s="1"/>
  <c r="H79" i="17"/>
  <c r="AY38" i="17"/>
  <c r="I104" i="17"/>
  <c r="U106" i="20" s="1"/>
  <c r="BK34" i="17"/>
  <c r="I135" i="17"/>
  <c r="U137" i="20" s="1"/>
  <c r="I63" i="17"/>
  <c r="U65" i="20" s="1"/>
  <c r="I105" i="17"/>
  <c r="U107" i="20" s="1"/>
  <c r="AY39" i="17"/>
  <c r="I62" i="17"/>
  <c r="U64" i="20" s="1"/>
  <c r="I59" i="17"/>
  <c r="U61" i="20" s="1"/>
  <c r="X150" i="20"/>
  <c r="H148" i="17"/>
  <c r="T150" i="20" s="1"/>
  <c r="X94" i="20"/>
  <c r="H92" i="17"/>
  <c r="T94" i="20" s="1"/>
  <c r="H126" i="17"/>
  <c r="X72" i="20"/>
  <c r="H70" i="17"/>
  <c r="T72" i="20" s="1"/>
  <c r="X162" i="20"/>
  <c r="H160" i="17"/>
  <c r="T162" i="20" s="1"/>
  <c r="X29" i="20"/>
  <c r="H27" i="17"/>
  <c r="T29" i="20" s="1"/>
  <c r="H82" i="17"/>
  <c r="H116" i="17"/>
  <c r="X55" i="20"/>
  <c r="H53" i="17"/>
  <c r="T55" i="20" s="1"/>
  <c r="H150" i="17"/>
  <c r="H94" i="17"/>
  <c r="X12" i="20"/>
  <c r="H10" i="17"/>
  <c r="T12" i="20" s="1"/>
  <c r="H128" i="17"/>
  <c r="X74" i="20"/>
  <c r="H72" i="17"/>
  <c r="I30" i="19"/>
  <c r="Y32" i="20" s="1"/>
  <c r="I104" i="19"/>
  <c r="Y106" i="20" s="1"/>
  <c r="AY38" i="19"/>
  <c r="I135" i="19"/>
  <c r="Y137" i="20" s="1"/>
  <c r="BK34" i="19"/>
  <c r="I31" i="19"/>
  <c r="Y33" i="20" s="1"/>
  <c r="I63" i="19"/>
  <c r="Y65" i="20" s="1"/>
  <c r="I17" i="19"/>
  <c r="Y19" i="20" s="1"/>
  <c r="I105" i="19"/>
  <c r="Y107" i="20" s="1"/>
  <c r="AY39" i="19"/>
  <c r="I62" i="19"/>
  <c r="Y64" i="20" s="1"/>
  <c r="I59" i="19"/>
  <c r="Y61" i="20" s="1"/>
  <c r="H152" i="17"/>
  <c r="H119" i="17"/>
  <c r="H97" i="17"/>
  <c r="I61" i="17"/>
  <c r="U63" i="20" s="1"/>
  <c r="I64" i="17"/>
  <c r="U66" i="20" s="1"/>
  <c r="BK39" i="17"/>
  <c r="I140" i="17"/>
  <c r="U142" i="20" s="1"/>
  <c r="H96" i="17"/>
  <c r="X58" i="20"/>
  <c r="H56" i="17"/>
  <c r="T58" i="20" s="1"/>
  <c r="H131" i="17"/>
  <c r="H143" i="17"/>
  <c r="H78" i="17"/>
  <c r="X114" i="20"/>
  <c r="H112" i="17"/>
  <c r="T114" i="20" s="1"/>
  <c r="H90" i="17"/>
  <c r="X70" i="20"/>
  <c r="H68" i="17"/>
  <c r="T70" i="20" s="1"/>
  <c r="H114" i="17"/>
  <c r="BK39" i="19"/>
  <c r="I140" i="19"/>
  <c r="Y142" i="20" s="1"/>
  <c r="X129" i="20"/>
  <c r="H127" i="17"/>
  <c r="T129" i="20" s="1"/>
  <c r="X163" i="20"/>
  <c r="H161" i="17"/>
  <c r="T163" i="20" s="1"/>
  <c r="X30" i="20"/>
  <c r="H28" i="17"/>
  <c r="T30" i="20" s="1"/>
  <c r="X56" i="20"/>
  <c r="H54" i="17"/>
  <c r="T56" i="20" s="1"/>
  <c r="H95" i="17"/>
  <c r="H129" i="17"/>
  <c r="X39" i="20"/>
  <c r="H37" i="17"/>
  <c r="T39" i="20" s="1"/>
  <c r="I47" i="17"/>
  <c r="U49" i="20" s="1"/>
  <c r="I17" i="17"/>
  <c r="U19" i="20" s="1"/>
  <c r="I22" i="17"/>
  <c r="U24" i="20" s="1"/>
  <c r="I48" i="17"/>
  <c r="U50" i="20" s="1"/>
  <c r="BK36" i="17"/>
  <c r="I137" i="17"/>
  <c r="U139" i="20" s="1"/>
  <c r="AY34" i="17"/>
  <c r="I100" i="17"/>
  <c r="U102" i="20" s="1"/>
  <c r="I136" i="17"/>
  <c r="U138" i="20" s="1"/>
  <c r="BK35" i="17"/>
  <c r="X164" i="20"/>
  <c r="H162" i="17"/>
  <c r="T164" i="20" s="1"/>
  <c r="X57" i="20"/>
  <c r="H55" i="17"/>
  <c r="T57" i="20" s="1"/>
  <c r="X40" i="20"/>
  <c r="H38" i="17"/>
  <c r="T40" i="20" s="1"/>
  <c r="X87" i="20"/>
  <c r="H85" i="17"/>
  <c r="T87" i="20" s="1"/>
  <c r="H153" i="17"/>
  <c r="X77" i="20"/>
  <c r="H75" i="17"/>
  <c r="T77" i="20" s="1"/>
  <c r="X41" i="20"/>
  <c r="H39" i="17"/>
  <c r="T41" i="20" s="1"/>
  <c r="H87" i="17"/>
  <c r="X67" i="20"/>
  <c r="H65" i="17"/>
  <c r="T67" i="20" s="1"/>
  <c r="AY35" i="17"/>
  <c r="I101" i="17"/>
  <c r="U103" i="20" s="1"/>
  <c r="H146" i="17"/>
  <c r="H124" i="17"/>
  <c r="X160" i="20"/>
  <c r="H158" i="17"/>
  <c r="T160" i="20" s="1"/>
  <c r="X27" i="20"/>
  <c r="H25" i="17"/>
  <c r="T27" i="20" s="1"/>
  <c r="H80" i="17"/>
  <c r="X53" i="20"/>
  <c r="H51" i="17"/>
  <c r="T53" i="20" s="1"/>
  <c r="I101" i="19"/>
  <c r="Y103" i="20" s="1"/>
  <c r="AY35" i="19"/>
  <c r="X73" i="20"/>
  <c r="H71" i="17"/>
  <c r="T73" i="20" s="1"/>
  <c r="H83" i="17"/>
  <c r="H117" i="17"/>
  <c r="H151" i="17"/>
  <c r="X13" i="20"/>
  <c r="H11" i="17"/>
  <c r="T13" i="20" s="1"/>
  <c r="X75" i="20"/>
  <c r="H73" i="17"/>
  <c r="T75" i="20" s="1"/>
  <c r="X109" i="20"/>
  <c r="H107" i="17"/>
  <c r="T109" i="20" s="1"/>
  <c r="X122" i="20"/>
  <c r="H120" i="17"/>
  <c r="T122" i="20" s="1"/>
  <c r="X59" i="20"/>
  <c r="H57" i="17"/>
  <c r="H154" i="17"/>
  <c r="H98" i="17"/>
  <c r="X16" i="20"/>
  <c r="H14" i="17"/>
  <c r="H132" i="17"/>
  <c r="X78" i="20"/>
  <c r="H76" i="17"/>
  <c r="T78" i="20" s="1"/>
  <c r="X112" i="20"/>
  <c r="H110" i="17"/>
  <c r="T112" i="20" s="1"/>
  <c r="X42" i="20"/>
  <c r="H40" i="17"/>
  <c r="T42" i="20" s="1"/>
  <c r="H144" i="17"/>
  <c r="H88" i="17"/>
  <c r="H122" i="17"/>
  <c r="T124" i="20" s="1"/>
  <c r="X68" i="20"/>
  <c r="H66" i="17"/>
  <c r="T68" i="20" s="1"/>
  <c r="X158" i="20"/>
  <c r="H156" i="17"/>
  <c r="T158" i="20" s="1"/>
  <c r="X25" i="20"/>
  <c r="H23" i="17"/>
  <c r="T25" i="20" s="1"/>
  <c r="I61" i="19"/>
  <c r="Y63" i="20" s="1"/>
  <c r="I32" i="19"/>
  <c r="Y34" i="20" s="1"/>
  <c r="I48" i="19"/>
  <c r="Y50" i="20" s="1"/>
  <c r="I137" i="19"/>
  <c r="Y139" i="20" s="1"/>
  <c r="BK36" i="19"/>
  <c r="AY34" i="19"/>
  <c r="I100" i="19"/>
  <c r="Y102" i="20" s="1"/>
  <c r="I34" i="19"/>
  <c r="Y36" i="20" s="1"/>
  <c r="BK35" i="19"/>
  <c r="I136" i="19"/>
  <c r="Y138" i="20" s="1"/>
  <c r="H84" i="17"/>
  <c r="X76" i="20"/>
  <c r="H74" i="17"/>
  <c r="T76" i="20" s="1"/>
  <c r="X15" i="20"/>
  <c r="H13" i="17"/>
  <c r="T15" i="20" s="1"/>
  <c r="X111" i="20"/>
  <c r="H109" i="17"/>
  <c r="T111" i="20" s="1"/>
  <c r="H121" i="17"/>
  <c r="X136" i="20"/>
  <c r="H134" i="17"/>
  <c r="T136" i="20" s="1"/>
  <c r="X44" i="20"/>
  <c r="H42" i="17"/>
  <c r="T44" i="20" s="1"/>
  <c r="I35" i="19"/>
  <c r="Y37" i="20" s="1"/>
  <c r="H113" i="17"/>
  <c r="H43" i="17"/>
  <c r="H147" i="17"/>
  <c r="H91" i="17"/>
  <c r="H125" i="17"/>
  <c r="X71" i="20"/>
  <c r="H69" i="17"/>
  <c r="T71" i="20" s="1"/>
  <c r="X161" i="20"/>
  <c r="H159" i="17"/>
  <c r="T161" i="20" s="1"/>
  <c r="X28" i="20"/>
  <c r="H26" i="17"/>
  <c r="T28" i="20" s="1"/>
  <c r="H81" i="17"/>
  <c r="H115" i="17"/>
  <c r="X54" i="20"/>
  <c r="H52" i="17"/>
  <c r="H149" i="17"/>
  <c r="H93" i="17"/>
  <c r="X11" i="20"/>
  <c r="H9" i="17"/>
  <c r="BK37" i="17"/>
  <c r="I138" i="17"/>
  <c r="U140" i="20" s="1"/>
  <c r="I44" i="17"/>
  <c r="U46" i="20" s="1"/>
  <c r="I58" i="17"/>
  <c r="U60" i="20" s="1"/>
  <c r="AY37" i="17"/>
  <c r="I103" i="17"/>
  <c r="U105" i="20" s="1"/>
  <c r="I60" i="17"/>
  <c r="U62" i="20" s="1"/>
  <c r="I139" i="17"/>
  <c r="U141" i="20" s="1"/>
  <c r="BK38" i="17"/>
  <c r="AY36" i="17"/>
  <c r="I102" i="17"/>
  <c r="U104" i="20" s="1"/>
  <c r="I31" i="17"/>
  <c r="U33" i="20" s="1"/>
  <c r="I36" i="17"/>
  <c r="U38" i="20" s="1"/>
  <c r="I33" i="17"/>
  <c r="U35" i="20" s="1"/>
  <c r="H29" i="17"/>
  <c r="H118" i="17"/>
  <c r="H130" i="17"/>
  <c r="H142" i="17"/>
  <c r="I138" i="19"/>
  <c r="Y140" i="20" s="1"/>
  <c r="BK37" i="19"/>
  <c r="I33" i="19"/>
  <c r="Y35" i="20" s="1"/>
  <c r="I36" i="19"/>
  <c r="Y38" i="20" s="1"/>
  <c r="BU20" i="20"/>
  <c r="BP20" i="20"/>
  <c r="BV20" i="20"/>
  <c r="CG20" i="20"/>
  <c r="CB20" i="20"/>
  <c r="CH20" i="20"/>
  <c r="CM20" i="20"/>
  <c r="CN20" i="20"/>
  <c r="BU21" i="20"/>
  <c r="BP21" i="20"/>
  <c r="BV21" i="20"/>
  <c r="CG21" i="20"/>
  <c r="CB21" i="20"/>
  <c r="CH21" i="20"/>
  <c r="CM21" i="20"/>
  <c r="CN21" i="20"/>
  <c r="BU22" i="20"/>
  <c r="BP22" i="20"/>
  <c r="BV22" i="20"/>
  <c r="CG22" i="20"/>
  <c r="CB22" i="20"/>
  <c r="CH22" i="20"/>
  <c r="CM22" i="20"/>
  <c r="CN22" i="20"/>
  <c r="BU23" i="20"/>
  <c r="BP23" i="20"/>
  <c r="BV23" i="20"/>
  <c r="CG23" i="20"/>
  <c r="CB23" i="20"/>
  <c r="CH23" i="20"/>
  <c r="CM23" i="20"/>
  <c r="CN23" i="20"/>
  <c r="BU24" i="20"/>
  <c r="BP24" i="20"/>
  <c r="BV24" i="20"/>
  <c r="CG24" i="20"/>
  <c r="CB24" i="20"/>
  <c r="CH24" i="20"/>
  <c r="CM24" i="20"/>
  <c r="CN24" i="20"/>
  <c r="BU25" i="20"/>
  <c r="BP25" i="20"/>
  <c r="BV25" i="20"/>
  <c r="CG25" i="20"/>
  <c r="CB25" i="20"/>
  <c r="CH25" i="20"/>
  <c r="CM25" i="20"/>
  <c r="CN25" i="20"/>
  <c r="G24" i="20"/>
  <c r="G38" i="20"/>
  <c r="G52" i="20"/>
  <c r="G66" i="20"/>
  <c r="BA35" i="17" l="1"/>
  <c r="BY39" i="17"/>
  <c r="BG39" i="19"/>
  <c r="BY39" i="19"/>
  <c r="BM39" i="19"/>
  <c r="BM36" i="17"/>
  <c r="BM34" i="19"/>
  <c r="BS38" i="17"/>
  <c r="BM38" i="19"/>
  <c r="CI24" i="20"/>
  <c r="BA35" i="19"/>
  <c r="BA37" i="17"/>
  <c r="BM35" i="17"/>
  <c r="BS36" i="19"/>
  <c r="BW25" i="20"/>
  <c r="BW24" i="20"/>
  <c r="BW21" i="20"/>
  <c r="BA36" i="17"/>
  <c r="BG34" i="17"/>
  <c r="BY34" i="17"/>
  <c r="BG36" i="19"/>
  <c r="G108" i="20"/>
  <c r="CO24" i="20"/>
  <c r="CO21" i="20"/>
  <c r="CO20" i="20"/>
  <c r="BY34" i="19"/>
  <c r="BY37" i="19"/>
  <c r="BY38" i="19"/>
  <c r="BA34" i="19"/>
  <c r="BS39" i="17"/>
  <c r="BS36" i="17"/>
  <c r="CI23" i="20"/>
  <c r="CI20" i="20"/>
  <c r="BW20" i="20"/>
  <c r="BS37" i="19"/>
  <c r="BS35" i="17"/>
  <c r="BS34" i="17"/>
  <c r="BG35" i="17"/>
  <c r="BG36" i="17"/>
  <c r="BS34" i="19"/>
  <c r="BM35" i="19"/>
  <c r="BA37" i="19"/>
  <c r="BM38" i="17"/>
  <c r="BM37" i="17"/>
  <c r="BA34" i="17"/>
  <c r="BG38" i="17"/>
  <c r="BS37" i="17"/>
  <c r="BG39" i="17"/>
  <c r="BS35" i="19"/>
  <c r="BY36" i="19"/>
  <c r="BS39" i="19"/>
  <c r="G47" i="20"/>
  <c r="G64" i="20"/>
  <c r="G60" i="20"/>
  <c r="G50" i="20"/>
  <c r="G21" i="20"/>
  <c r="G51" i="20"/>
  <c r="AZ28" i="19"/>
  <c r="X90" i="20"/>
  <c r="G33" i="20"/>
  <c r="BQ27" i="19"/>
  <c r="X117" i="20"/>
  <c r="H50" i="19"/>
  <c r="X52" i="20" s="1"/>
  <c r="X45" i="20"/>
  <c r="BE31" i="17"/>
  <c r="T86" i="20"/>
  <c r="BR30" i="17"/>
  <c r="T134" i="20"/>
  <c r="BF30" i="17"/>
  <c r="T99" i="20"/>
  <c r="BA38" i="17"/>
  <c r="G36" i="20"/>
  <c r="BW23" i="20"/>
  <c r="CI22" i="20"/>
  <c r="G62" i="20"/>
  <c r="G19" i="20"/>
  <c r="G102" i="20"/>
  <c r="BO20" i="20"/>
  <c r="BQ20" i="20" s="1"/>
  <c r="BR28" i="17"/>
  <c r="T132" i="20"/>
  <c r="BF26" i="17"/>
  <c r="T95" i="20"/>
  <c r="BE28" i="17"/>
  <c r="T83" i="20"/>
  <c r="BL30" i="17"/>
  <c r="T127" i="20"/>
  <c r="H141" i="17"/>
  <c r="T143" i="20" s="1"/>
  <c r="T115" i="20"/>
  <c r="BL26" i="19"/>
  <c r="X123" i="20"/>
  <c r="BE31" i="19"/>
  <c r="X86" i="20"/>
  <c r="BM36" i="19"/>
  <c r="BW28" i="19"/>
  <c r="X146" i="20"/>
  <c r="BR30" i="19"/>
  <c r="X134" i="20"/>
  <c r="BQ26" i="17"/>
  <c r="T116" i="20"/>
  <c r="H106" i="17"/>
  <c r="T108" i="20" s="1"/>
  <c r="T80" i="20"/>
  <c r="BF30" i="19"/>
  <c r="X99" i="20"/>
  <c r="BA39" i="19"/>
  <c r="BA38" i="19"/>
  <c r="BQ28" i="19"/>
  <c r="X118" i="20"/>
  <c r="BE26" i="17"/>
  <c r="T81" i="20"/>
  <c r="BL28" i="17"/>
  <c r="T125" i="20"/>
  <c r="BG38" i="19"/>
  <c r="BY35" i="19"/>
  <c r="BY36" i="17"/>
  <c r="G138" i="20"/>
  <c r="CA21" i="20"/>
  <c r="CC21" i="20" s="1"/>
  <c r="BW26" i="17"/>
  <c r="T144" i="20"/>
  <c r="BQ27" i="17"/>
  <c r="T117" i="20"/>
  <c r="BX31" i="19"/>
  <c r="X156" i="20"/>
  <c r="BE27" i="19"/>
  <c r="X82" i="20"/>
  <c r="BR29" i="19"/>
  <c r="X133" i="20"/>
  <c r="BR26" i="19"/>
  <c r="X130" i="20"/>
  <c r="BO25" i="20"/>
  <c r="BQ25" i="20" s="1"/>
  <c r="G107" i="20"/>
  <c r="CA24" i="20"/>
  <c r="CC24" i="20" s="1"/>
  <c r="G141" i="20"/>
  <c r="CO23" i="20"/>
  <c r="BW26" i="19"/>
  <c r="X144" i="20"/>
  <c r="BL26" i="17"/>
  <c r="T123" i="20"/>
  <c r="BW28" i="17"/>
  <c r="T146" i="20"/>
  <c r="H64" i="17"/>
  <c r="T66" i="20" s="1"/>
  <c r="T59" i="20"/>
  <c r="BQ28" i="17"/>
  <c r="T118" i="20"/>
  <c r="CI25" i="20"/>
  <c r="G65" i="20"/>
  <c r="G22" i="20"/>
  <c r="BO23" i="20"/>
  <c r="BQ23" i="20" s="1"/>
  <c r="G105" i="20"/>
  <c r="G139" i="20"/>
  <c r="CA22" i="20"/>
  <c r="CC22" i="20" s="1"/>
  <c r="G48" i="20"/>
  <c r="BR28" i="19"/>
  <c r="X132" i="20"/>
  <c r="BF26" i="19"/>
  <c r="X95" i="20"/>
  <c r="BE28" i="19"/>
  <c r="X83" i="20"/>
  <c r="BL30" i="19"/>
  <c r="X127" i="20"/>
  <c r="H141" i="19"/>
  <c r="X143" i="20" s="1"/>
  <c r="X115" i="20"/>
  <c r="H21" i="17"/>
  <c r="T23" i="20" s="1"/>
  <c r="T16" i="20"/>
  <c r="BX28" i="17"/>
  <c r="T153" i="20"/>
  <c r="BX30" i="17"/>
  <c r="T155" i="20"/>
  <c r="BR27" i="17"/>
  <c r="T131" i="20"/>
  <c r="BQ26" i="19"/>
  <c r="X116" i="20"/>
  <c r="H106" i="19"/>
  <c r="X108" i="20" s="1"/>
  <c r="X80" i="20"/>
  <c r="BF29" i="17"/>
  <c r="T98" i="20"/>
  <c r="BQ31" i="17"/>
  <c r="T121" i="20"/>
  <c r="BF27" i="17"/>
  <c r="T96" i="20"/>
  <c r="BE29" i="17"/>
  <c r="T84" i="20"/>
  <c r="BL31" i="17"/>
  <c r="T128" i="20"/>
  <c r="BA39" i="17"/>
  <c r="BE26" i="19"/>
  <c r="X81" i="20"/>
  <c r="BL28" i="19"/>
  <c r="X125" i="20"/>
  <c r="AZ31" i="17"/>
  <c r="T93" i="20"/>
  <c r="BX30" i="19"/>
  <c r="X155" i="20"/>
  <c r="BL31" i="19"/>
  <c r="X128" i="20"/>
  <c r="G37" i="20"/>
  <c r="G63" i="20"/>
  <c r="G20" i="20"/>
  <c r="G103" i="20"/>
  <c r="BO21" i="20"/>
  <c r="BQ21" i="20" s="1"/>
  <c r="CA20" i="20"/>
  <c r="CC20" i="20" s="1"/>
  <c r="G137" i="20"/>
  <c r="G46" i="20"/>
  <c r="BQ30" i="19"/>
  <c r="X120" i="20"/>
  <c r="BX26" i="19"/>
  <c r="X151" i="20"/>
  <c r="AZ31" i="19"/>
  <c r="X93" i="20"/>
  <c r="BF31" i="17"/>
  <c r="T100" i="20"/>
  <c r="BQ29" i="17"/>
  <c r="T119" i="20"/>
  <c r="BL29" i="17"/>
  <c r="T126" i="20"/>
  <c r="AZ27" i="17"/>
  <c r="T89" i="20"/>
  <c r="BF28" i="17"/>
  <c r="T97" i="20"/>
  <c r="BW27" i="17"/>
  <c r="T145" i="20"/>
  <c r="BX29" i="17"/>
  <c r="T154" i="20"/>
  <c r="AY26" i="17"/>
  <c r="T74" i="20"/>
  <c r="BX27" i="17"/>
  <c r="T152" i="20"/>
  <c r="AZ29" i="19"/>
  <c r="X91" i="20"/>
  <c r="AZ26" i="19"/>
  <c r="X88" i="20"/>
  <c r="H50" i="17"/>
  <c r="T52" i="20" s="1"/>
  <c r="T45" i="20"/>
  <c r="BE30" i="19"/>
  <c r="X85" i="20"/>
  <c r="BQ30" i="17"/>
  <c r="BS30" i="17" s="1"/>
  <c r="T120" i="20"/>
  <c r="BR27" i="19"/>
  <c r="X131" i="20"/>
  <c r="BE29" i="19"/>
  <c r="X84" i="20"/>
  <c r="G23" i="20"/>
  <c r="G106" i="20"/>
  <c r="BO24" i="20"/>
  <c r="BQ24" i="20" s="1"/>
  <c r="G140" i="20"/>
  <c r="CA23" i="20"/>
  <c r="CC23" i="20" s="1"/>
  <c r="G49" i="20"/>
  <c r="CO22" i="20"/>
  <c r="G32" i="20"/>
  <c r="BM37" i="19"/>
  <c r="H36" i="17"/>
  <c r="T38" i="20" s="1"/>
  <c r="T31" i="20"/>
  <c r="H59" i="17"/>
  <c r="T61" i="20" s="1"/>
  <c r="T54" i="20"/>
  <c r="BW31" i="17"/>
  <c r="T149" i="20"/>
  <c r="BL27" i="19"/>
  <c r="X124" i="20"/>
  <c r="BF31" i="19"/>
  <c r="X100" i="20"/>
  <c r="BQ29" i="19"/>
  <c r="X119" i="20"/>
  <c r="BL29" i="19"/>
  <c r="X126" i="20"/>
  <c r="AZ27" i="19"/>
  <c r="X89" i="20"/>
  <c r="BF28" i="19"/>
  <c r="X97" i="20"/>
  <c r="AZ30" i="17"/>
  <c r="T92" i="20"/>
  <c r="BW27" i="19"/>
  <c r="X145" i="20"/>
  <c r="BM39" i="17"/>
  <c r="BX29" i="19"/>
  <c r="X154" i="20"/>
  <c r="BX27" i="19"/>
  <c r="X152" i="20"/>
  <c r="BW29" i="17"/>
  <c r="BY29" i="17" s="1"/>
  <c r="T147" i="20"/>
  <c r="BR31" i="17"/>
  <c r="T135" i="20"/>
  <c r="BA36" i="19"/>
  <c r="BK27" i="17"/>
  <c r="T110" i="20"/>
  <c r="BY37" i="17"/>
  <c r="BY38" i="17"/>
  <c r="BG37" i="19"/>
  <c r="BG35" i="19"/>
  <c r="BS38" i="19"/>
  <c r="G104" i="20"/>
  <c r="BO22" i="20"/>
  <c r="BQ22" i="20" s="1"/>
  <c r="H16" i="17"/>
  <c r="T18" i="20" s="1"/>
  <c r="T11" i="20"/>
  <c r="BW30" i="19"/>
  <c r="X148" i="20"/>
  <c r="H22" i="17"/>
  <c r="T24" i="20" s="1"/>
  <c r="T17" i="20"/>
  <c r="G142" i="20"/>
  <c r="CA25" i="20"/>
  <c r="CC25" i="20" s="1"/>
  <c r="G34" i="20"/>
  <c r="BX26" i="17"/>
  <c r="T151" i="20"/>
  <c r="BX28" i="19"/>
  <c r="X153" i="20"/>
  <c r="BF29" i="19"/>
  <c r="X98" i="20"/>
  <c r="BQ31" i="19"/>
  <c r="X121" i="20"/>
  <c r="BF27" i="19"/>
  <c r="X96" i="20"/>
  <c r="AZ29" i="17"/>
  <c r="T91" i="20"/>
  <c r="G143" i="20"/>
  <c r="CO25" i="20"/>
  <c r="G35" i="20"/>
  <c r="BW22" i="20"/>
  <c r="CI21" i="20"/>
  <c r="G61" i="20"/>
  <c r="G18" i="20"/>
  <c r="H36" i="19"/>
  <c r="X38" i="20" s="1"/>
  <c r="X31" i="20"/>
  <c r="BW31" i="19"/>
  <c r="BY31" i="19" s="1"/>
  <c r="X149" i="20"/>
  <c r="AZ28" i="17"/>
  <c r="T90" i="20"/>
  <c r="BX31" i="17"/>
  <c r="T156" i="20"/>
  <c r="BE30" i="17"/>
  <c r="T85" i="20"/>
  <c r="BE27" i="17"/>
  <c r="T82" i="20"/>
  <c r="BW30" i="17"/>
  <c r="T148" i="20"/>
  <c r="AZ30" i="19"/>
  <c r="X92" i="20"/>
  <c r="BR29" i="17"/>
  <c r="T133" i="20"/>
  <c r="BR26" i="17"/>
  <c r="T130" i="20"/>
  <c r="BM34" i="17"/>
  <c r="BW29" i="19"/>
  <c r="X147" i="20"/>
  <c r="BR31" i="19"/>
  <c r="X135" i="20"/>
  <c r="BG34" i="19"/>
  <c r="H33" i="19"/>
  <c r="X35" i="20" s="1"/>
  <c r="H31" i="19"/>
  <c r="X33" i="20" s="1"/>
  <c r="H49" i="19"/>
  <c r="X51" i="20" s="1"/>
  <c r="H20" i="19"/>
  <c r="X22" i="20" s="1"/>
  <c r="H18" i="19"/>
  <c r="X20" i="20" s="1"/>
  <c r="H32" i="19"/>
  <c r="X34" i="20" s="1"/>
  <c r="H44" i="19"/>
  <c r="X46" i="20" s="1"/>
  <c r="H35" i="19"/>
  <c r="X37" i="20" s="1"/>
  <c r="H63" i="19"/>
  <c r="X65" i="20" s="1"/>
  <c r="H48" i="19"/>
  <c r="X50" i="20" s="1"/>
  <c r="H47" i="19"/>
  <c r="X49" i="20" s="1"/>
  <c r="H21" i="19"/>
  <c r="X23" i="20" s="1"/>
  <c r="BS27" i="19"/>
  <c r="H18" i="17"/>
  <c r="T20" i="20" s="1"/>
  <c r="H44" i="17"/>
  <c r="T46" i="20" s="1"/>
  <c r="H63" i="17"/>
  <c r="T65" i="20" s="1"/>
  <c r="H17" i="17"/>
  <c r="T19" i="20" s="1"/>
  <c r="H33" i="17"/>
  <c r="T35" i="20" s="1"/>
  <c r="H47" i="17"/>
  <c r="T49" i="20" s="1"/>
  <c r="H49" i="17"/>
  <c r="T51" i="20" s="1"/>
  <c r="H20" i="17"/>
  <c r="T22" i="20" s="1"/>
  <c r="H58" i="17"/>
  <c r="T60" i="20" s="1"/>
  <c r="H31" i="17"/>
  <c r="T33" i="20" s="1"/>
  <c r="H105" i="17"/>
  <c r="T107" i="20" s="1"/>
  <c r="AY31" i="17"/>
  <c r="H100" i="17"/>
  <c r="T102" i="20" s="1"/>
  <c r="AZ26" i="17"/>
  <c r="G119" i="17"/>
  <c r="W15" i="20"/>
  <c r="G13" i="17"/>
  <c r="S15" i="20" s="1"/>
  <c r="W111" i="20"/>
  <c r="G109" i="17"/>
  <c r="S111" i="20" s="1"/>
  <c r="G87" i="17"/>
  <c r="G121" i="17"/>
  <c r="H139" i="17"/>
  <c r="T141" i="20" s="1"/>
  <c r="BK30" i="17"/>
  <c r="G146" i="17"/>
  <c r="G25" i="17"/>
  <c r="S27" i="20" s="1"/>
  <c r="G114" i="17"/>
  <c r="W73" i="20"/>
  <c r="G71" i="17"/>
  <c r="S73" i="20" s="1"/>
  <c r="W30" i="20"/>
  <c r="G28" i="17"/>
  <c r="S30" i="20" s="1"/>
  <c r="G117" i="17"/>
  <c r="G95" i="17"/>
  <c r="G129" i="17"/>
  <c r="W39" i="20"/>
  <c r="G37" i="17"/>
  <c r="S39" i="20" s="1"/>
  <c r="W122" i="20"/>
  <c r="G120" i="17"/>
  <c r="S122" i="20" s="1"/>
  <c r="G154" i="17"/>
  <c r="G132" i="17"/>
  <c r="W42" i="20"/>
  <c r="G40" i="17"/>
  <c r="S42" i="20" s="1"/>
  <c r="G88" i="17"/>
  <c r="G122" i="17"/>
  <c r="W158" i="20"/>
  <c r="G156" i="17"/>
  <c r="S158" i="20" s="1"/>
  <c r="W25" i="20"/>
  <c r="G23" i="17"/>
  <c r="S25" i="20" s="1"/>
  <c r="H58" i="19"/>
  <c r="X60" i="20" s="1"/>
  <c r="H34" i="17"/>
  <c r="T36" i="20" s="1"/>
  <c r="H105" i="19"/>
  <c r="X107" i="20" s="1"/>
  <c r="AY31" i="19"/>
  <c r="G97" i="17"/>
  <c r="G124" i="17"/>
  <c r="G80" i="17"/>
  <c r="W53" i="20"/>
  <c r="G51" i="17"/>
  <c r="S53" i="20" s="1"/>
  <c r="G115" i="17"/>
  <c r="W54" i="20"/>
  <c r="G52" i="17"/>
  <c r="S54" i="20" s="1"/>
  <c r="G149" i="17"/>
  <c r="G93" i="17"/>
  <c r="W11" i="20"/>
  <c r="G9" i="17"/>
  <c r="S11" i="20" s="1"/>
  <c r="H59" i="19"/>
  <c r="X61" i="20" s="1"/>
  <c r="H102" i="17"/>
  <c r="T104" i="20" s="1"/>
  <c r="AY28" i="17"/>
  <c r="H30" i="17"/>
  <c r="T32" i="20" s="1"/>
  <c r="H104" i="17"/>
  <c r="T106" i="20" s="1"/>
  <c r="AY30" i="17"/>
  <c r="H101" i="17"/>
  <c r="T103" i="20" s="1"/>
  <c r="AY27" i="17"/>
  <c r="H46" i="17"/>
  <c r="T48" i="20" s="1"/>
  <c r="H45" i="17"/>
  <c r="T47" i="20" s="1"/>
  <c r="H100" i="19"/>
  <c r="X102" i="20" s="1"/>
  <c r="AY26" i="19"/>
  <c r="H34" i="19"/>
  <c r="X36" i="20" s="1"/>
  <c r="W80" i="20"/>
  <c r="G78" i="17"/>
  <c r="S80" i="20" s="1"/>
  <c r="G90" i="17"/>
  <c r="W70" i="20"/>
  <c r="G68" i="17"/>
  <c r="S70" i="20" s="1"/>
  <c r="H138" i="17"/>
  <c r="T140" i="20" s="1"/>
  <c r="BK29" i="17"/>
  <c r="H102" i="19"/>
  <c r="X104" i="20" s="1"/>
  <c r="AY28" i="19"/>
  <c r="H30" i="19"/>
  <c r="X32" i="20" s="1"/>
  <c r="H104" i="19"/>
  <c r="X106" i="20" s="1"/>
  <c r="AY30" i="19"/>
  <c r="H101" i="19"/>
  <c r="X103" i="20" s="1"/>
  <c r="AY27" i="19"/>
  <c r="H46" i="19"/>
  <c r="X48" i="20" s="1"/>
  <c r="H45" i="19"/>
  <c r="X47" i="20" s="1"/>
  <c r="H61" i="17"/>
  <c r="T63" i="20" s="1"/>
  <c r="H60" i="17"/>
  <c r="T62" i="20" s="1"/>
  <c r="H136" i="19"/>
  <c r="X138" i="20" s="1"/>
  <c r="BK27" i="19"/>
  <c r="W58" i="20"/>
  <c r="G56" i="17"/>
  <c r="S58" i="20" s="1"/>
  <c r="W77" i="20"/>
  <c r="G75" i="17"/>
  <c r="S77" i="20" s="1"/>
  <c r="W41" i="20"/>
  <c r="G39" i="17"/>
  <c r="S41" i="20" s="1"/>
  <c r="W67" i="20"/>
  <c r="G65" i="17"/>
  <c r="S67" i="20" s="1"/>
  <c r="BK28" i="17"/>
  <c r="H137" i="17"/>
  <c r="T139" i="20" s="1"/>
  <c r="W44" i="20"/>
  <c r="G42" i="17"/>
  <c r="W163" i="20"/>
  <c r="G161" i="17"/>
  <c r="S163" i="20" s="1"/>
  <c r="G151" i="17"/>
  <c r="H136" i="17"/>
  <c r="T138" i="20" s="1"/>
  <c r="BL27" i="17"/>
  <c r="W59" i="20"/>
  <c r="G57" i="17"/>
  <c r="S59" i="20" s="1"/>
  <c r="G98" i="17"/>
  <c r="W16" i="20"/>
  <c r="G14" i="17"/>
  <c r="S16" i="20" s="1"/>
  <c r="W78" i="20"/>
  <c r="G76" i="17"/>
  <c r="S78" i="20" s="1"/>
  <c r="W112" i="20"/>
  <c r="G110" i="17"/>
  <c r="S112" i="20" s="1"/>
  <c r="G144" i="17"/>
  <c r="W68" i="20"/>
  <c r="G66" i="17"/>
  <c r="S68" i="20" s="1"/>
  <c r="H138" i="19"/>
  <c r="X140" i="20" s="1"/>
  <c r="BK29" i="19"/>
  <c r="H135" i="19"/>
  <c r="X137" i="20" s="1"/>
  <c r="BK26" i="19"/>
  <c r="W115" i="20"/>
  <c r="G113" i="17"/>
  <c r="S115" i="20" s="1"/>
  <c r="G43" i="17"/>
  <c r="G147" i="17"/>
  <c r="G91" i="17"/>
  <c r="G125" i="17"/>
  <c r="W71" i="20"/>
  <c r="G69" i="17"/>
  <c r="S71" i="20" s="1"/>
  <c r="W161" i="20"/>
  <c r="G159" i="17"/>
  <c r="S161" i="20" s="1"/>
  <c r="G26" i="17"/>
  <c r="S28" i="20" s="1"/>
  <c r="G81" i="17"/>
  <c r="W164" i="20"/>
  <c r="G162" i="17"/>
  <c r="S164" i="20" s="1"/>
  <c r="G29" i="17"/>
  <c r="G84" i="17"/>
  <c r="G118" i="17"/>
  <c r="G55" i="17"/>
  <c r="G152" i="17"/>
  <c r="G96" i="17"/>
  <c r="W14" i="20"/>
  <c r="G12" i="17"/>
  <c r="S14" i="20" s="1"/>
  <c r="G130" i="17"/>
  <c r="W76" i="20"/>
  <c r="G74" i="17"/>
  <c r="S76" i="20" s="1"/>
  <c r="W110" i="20"/>
  <c r="G108" i="17"/>
  <c r="S110" i="20" s="1"/>
  <c r="G38" i="17"/>
  <c r="S40" i="20" s="1"/>
  <c r="G142" i="17"/>
  <c r="G86" i="17"/>
  <c r="S88" i="20" s="1"/>
  <c r="W157" i="20"/>
  <c r="G155" i="17"/>
  <c r="S157" i="20" s="1"/>
  <c r="W101" i="20"/>
  <c r="G99" i="17"/>
  <c r="S101" i="20" s="1"/>
  <c r="G15" i="17"/>
  <c r="G133" i="17"/>
  <c r="W79" i="20"/>
  <c r="G77" i="17"/>
  <c r="S79" i="20" s="1"/>
  <c r="W113" i="20"/>
  <c r="G111" i="17"/>
  <c r="S113" i="20" s="1"/>
  <c r="G41" i="17"/>
  <c r="G145" i="17"/>
  <c r="G89" i="17"/>
  <c r="G123" i="17"/>
  <c r="W69" i="20"/>
  <c r="G67" i="17"/>
  <c r="S69" i="20" s="1"/>
  <c r="W159" i="20"/>
  <c r="G157" i="17"/>
  <c r="S159" i="20" s="1"/>
  <c r="G24" i="17"/>
  <c r="S26" i="20" s="1"/>
  <c r="G79" i="17"/>
  <c r="H16" i="19"/>
  <c r="X18" i="20" s="1"/>
  <c r="H32" i="17"/>
  <c r="T34" i="20" s="1"/>
  <c r="AY29" i="17"/>
  <c r="H103" i="17"/>
  <c r="T105" i="20" s="1"/>
  <c r="H62" i="17"/>
  <c r="T64" i="20" s="1"/>
  <c r="H61" i="19"/>
  <c r="X63" i="20" s="1"/>
  <c r="BK31" i="17"/>
  <c r="H140" i="17"/>
  <c r="T142" i="20" s="1"/>
  <c r="H48" i="17"/>
  <c r="T50" i="20" s="1"/>
  <c r="H19" i="17"/>
  <c r="T21" i="20" s="1"/>
  <c r="W87" i="20"/>
  <c r="G85" i="17"/>
  <c r="S87" i="20" s="1"/>
  <c r="G153" i="17"/>
  <c r="G131" i="17"/>
  <c r="G143" i="17"/>
  <c r="W136" i="20"/>
  <c r="G134" i="17"/>
  <c r="S136" i="20" s="1"/>
  <c r="W114" i="20"/>
  <c r="G112" i="17"/>
  <c r="S114" i="20" s="1"/>
  <c r="W160" i="20"/>
  <c r="G158" i="17"/>
  <c r="S160" i="20" s="1"/>
  <c r="H137" i="19"/>
  <c r="X139" i="20" s="1"/>
  <c r="BK28" i="19"/>
  <c r="H139" i="19"/>
  <c r="X141" i="20" s="1"/>
  <c r="BK30" i="19"/>
  <c r="W129" i="20"/>
  <c r="G127" i="17"/>
  <c r="S129" i="20" s="1"/>
  <c r="G83" i="17"/>
  <c r="W56" i="20"/>
  <c r="G54" i="17"/>
  <c r="G11" i="17"/>
  <c r="S13" i="20" s="1"/>
  <c r="W75" i="20"/>
  <c r="G73" i="17"/>
  <c r="S75" i="20" s="1"/>
  <c r="W109" i="20"/>
  <c r="G107" i="17"/>
  <c r="S109" i="20" s="1"/>
  <c r="BK26" i="17"/>
  <c r="H135" i="17"/>
  <c r="T137" i="20" s="1"/>
  <c r="W150" i="20"/>
  <c r="G148" i="17"/>
  <c r="S150" i="20" s="1"/>
  <c r="W94" i="20"/>
  <c r="G92" i="17"/>
  <c r="G126" i="17"/>
  <c r="W72" i="20"/>
  <c r="G70" i="17"/>
  <c r="S72" i="20" s="1"/>
  <c r="W162" i="20"/>
  <c r="G160" i="17"/>
  <c r="S162" i="20" s="1"/>
  <c r="G27" i="17"/>
  <c r="S29" i="20" s="1"/>
  <c r="G82" i="17"/>
  <c r="G116" i="17"/>
  <c r="G53" i="17"/>
  <c r="G150" i="17"/>
  <c r="G94" i="17"/>
  <c r="W12" i="20"/>
  <c r="G10" i="17"/>
  <c r="S12" i="20" s="1"/>
  <c r="G128" i="17"/>
  <c r="W74" i="20"/>
  <c r="G72" i="17"/>
  <c r="H60" i="19"/>
  <c r="X62" i="20" s="1"/>
  <c r="H64" i="19"/>
  <c r="X66" i="20" s="1"/>
  <c r="H103" i="19"/>
  <c r="X105" i="20" s="1"/>
  <c r="AY29" i="19"/>
  <c r="H62" i="19"/>
  <c r="X64" i="20" s="1"/>
  <c r="H35" i="17"/>
  <c r="T37" i="20" s="1"/>
  <c r="H140" i="19"/>
  <c r="X142" i="20" s="1"/>
  <c r="BK31" i="19"/>
  <c r="H17" i="19"/>
  <c r="X19" i="20" s="1"/>
  <c r="H22" i="19"/>
  <c r="X24" i="20" s="1"/>
  <c r="H19" i="19"/>
  <c r="X21" i="20" s="1"/>
  <c r="BU12" i="20"/>
  <c r="BP12" i="20"/>
  <c r="BV12" i="20"/>
  <c r="CG12" i="20"/>
  <c r="CB12" i="20"/>
  <c r="CH12" i="20"/>
  <c r="CM12" i="20"/>
  <c r="CN12" i="20"/>
  <c r="BU13" i="20"/>
  <c r="BP13" i="20"/>
  <c r="BV13" i="20"/>
  <c r="CG13" i="20"/>
  <c r="CB13" i="20"/>
  <c r="CH13" i="20"/>
  <c r="CM13" i="20"/>
  <c r="CN13" i="20"/>
  <c r="BU14" i="20"/>
  <c r="BP14" i="20"/>
  <c r="BV14" i="20"/>
  <c r="CG14" i="20"/>
  <c r="CB14" i="20"/>
  <c r="CH14" i="20"/>
  <c r="CM14" i="20"/>
  <c r="CN14" i="20"/>
  <c r="BU15" i="20"/>
  <c r="BP15" i="20"/>
  <c r="BV15" i="20"/>
  <c r="CG15" i="20"/>
  <c r="CB15" i="20"/>
  <c r="CH15" i="20"/>
  <c r="CM15" i="20"/>
  <c r="CN15" i="20"/>
  <c r="BU16" i="20"/>
  <c r="BP16" i="20"/>
  <c r="BV16" i="20"/>
  <c r="CG16" i="20"/>
  <c r="CB16" i="20"/>
  <c r="CH16" i="20"/>
  <c r="CM16" i="20"/>
  <c r="CN16" i="20"/>
  <c r="BU17" i="20"/>
  <c r="BP17" i="20"/>
  <c r="BV17" i="20"/>
  <c r="CG17" i="20"/>
  <c r="CB17" i="20"/>
  <c r="CH17" i="20"/>
  <c r="CM17" i="20"/>
  <c r="CN17" i="20"/>
  <c r="F24" i="20"/>
  <c r="F38" i="20"/>
  <c r="F52" i="20"/>
  <c r="F66" i="20"/>
  <c r="BG29" i="17" l="1"/>
  <c r="BA30" i="17"/>
  <c r="BM29" i="17"/>
  <c r="BM30" i="17"/>
  <c r="BG30" i="17"/>
  <c r="BY26" i="17"/>
  <c r="BA26" i="17"/>
  <c r="F108" i="20"/>
  <c r="BS26" i="19"/>
  <c r="BY29" i="19"/>
  <c r="BA27" i="17"/>
  <c r="BG29" i="19"/>
  <c r="BS27" i="17"/>
  <c r="BG27" i="17"/>
  <c r="CI17" i="20"/>
  <c r="CI13" i="20"/>
  <c r="BS28" i="17"/>
  <c r="BY28" i="19"/>
  <c r="CI16" i="20"/>
  <c r="BA31" i="19"/>
  <c r="BY30" i="19"/>
  <c r="CI12" i="20"/>
  <c r="BA27" i="19"/>
  <c r="BY31" i="17"/>
  <c r="BY26" i="19"/>
  <c r="BM31" i="17"/>
  <c r="BY30" i="17"/>
  <c r="BS29" i="17"/>
  <c r="BG27" i="19"/>
  <c r="F143" i="20"/>
  <c r="BS31" i="19"/>
  <c r="BY28" i="17"/>
  <c r="BM30" i="19"/>
  <c r="BM29" i="19"/>
  <c r="BG30" i="19"/>
  <c r="BG26" i="17"/>
  <c r="BA29" i="17"/>
  <c r="BW17" i="20"/>
  <c r="BW14" i="20"/>
  <c r="BW13" i="20"/>
  <c r="BM28" i="17"/>
  <c r="BG26" i="19"/>
  <c r="BM26" i="19"/>
  <c r="BS31" i="17"/>
  <c r="BS28" i="19"/>
  <c r="BS26" i="17"/>
  <c r="BA29" i="19"/>
  <c r="BM27" i="17"/>
  <c r="BA28" i="19"/>
  <c r="BA28" i="17"/>
  <c r="BG31" i="17"/>
  <c r="BM28" i="19"/>
  <c r="F35" i="20"/>
  <c r="F22" i="20"/>
  <c r="F18" i="20"/>
  <c r="F34" i="20"/>
  <c r="CO14" i="20"/>
  <c r="CO13" i="20"/>
  <c r="F51" i="20"/>
  <c r="CO17" i="20"/>
  <c r="F48" i="20"/>
  <c r="F65" i="20"/>
  <c r="F61" i="20"/>
  <c r="F60" i="20"/>
  <c r="BO15" i="20"/>
  <c r="BQ15" i="20" s="1"/>
  <c r="F105" i="20"/>
  <c r="G18" i="19"/>
  <c r="W20" i="20" s="1"/>
  <c r="W13" i="20"/>
  <c r="BE23" i="17"/>
  <c r="S86" i="20"/>
  <c r="AZ20" i="19"/>
  <c r="W90" i="20"/>
  <c r="AZ19" i="17"/>
  <c r="S89" i="20"/>
  <c r="CO16" i="20"/>
  <c r="BQ20" i="17"/>
  <c r="S118" i="20"/>
  <c r="G61" i="17"/>
  <c r="S63" i="20" s="1"/>
  <c r="S56" i="20"/>
  <c r="BW19" i="17"/>
  <c r="S145" i="20"/>
  <c r="G31" i="19"/>
  <c r="W33" i="20" s="1"/>
  <c r="W26" i="20"/>
  <c r="AZ21" i="19"/>
  <c r="W91" i="20"/>
  <c r="BF21" i="19"/>
  <c r="W98" i="20"/>
  <c r="G33" i="19"/>
  <c r="W35" i="20" s="1"/>
  <c r="W28" i="20"/>
  <c r="AZ23" i="19"/>
  <c r="W93" i="20"/>
  <c r="G32" i="19"/>
  <c r="W34" i="20" s="1"/>
  <c r="W27" i="20"/>
  <c r="AZ19" i="19"/>
  <c r="W89" i="20"/>
  <c r="F37" i="20"/>
  <c r="BW16" i="20"/>
  <c r="CI15" i="20"/>
  <c r="F63" i="20"/>
  <c r="F20" i="20"/>
  <c r="BO13" i="20"/>
  <c r="BQ13" i="20" s="1"/>
  <c r="F103" i="20"/>
  <c r="CA12" i="20"/>
  <c r="CC12" i="20" s="1"/>
  <c r="F137" i="20"/>
  <c r="F46" i="20"/>
  <c r="BQ20" i="19"/>
  <c r="W118" i="20"/>
  <c r="BM26" i="17"/>
  <c r="BW19" i="19"/>
  <c r="W145" i="20"/>
  <c r="BW21" i="17"/>
  <c r="S147" i="20"/>
  <c r="BR23" i="17"/>
  <c r="S135" i="20"/>
  <c r="BX21" i="17"/>
  <c r="S154" i="20"/>
  <c r="G36" i="17"/>
  <c r="S38" i="20" s="1"/>
  <c r="S31" i="20"/>
  <c r="BW23" i="17"/>
  <c r="S149" i="20"/>
  <c r="G49" i="17"/>
  <c r="S51" i="20" s="1"/>
  <c r="S44" i="20"/>
  <c r="BA30" i="19"/>
  <c r="BQ19" i="17"/>
  <c r="S117" i="20"/>
  <c r="BF22" i="17"/>
  <c r="S99" i="20"/>
  <c r="BW22" i="17"/>
  <c r="S148" i="20"/>
  <c r="BA31" i="17"/>
  <c r="AZ23" i="17"/>
  <c r="S93" i="20"/>
  <c r="BL21" i="17"/>
  <c r="S126" i="20"/>
  <c r="F142" i="20"/>
  <c r="CA17" i="20"/>
  <c r="CC17" i="20" s="1"/>
  <c r="BE23" i="19"/>
  <c r="W86" i="20"/>
  <c r="BL21" i="19"/>
  <c r="W126" i="20"/>
  <c r="F23" i="20"/>
  <c r="BO16" i="20"/>
  <c r="BQ16" i="20" s="1"/>
  <c r="F106" i="20"/>
  <c r="F140" i="20"/>
  <c r="CA15" i="20"/>
  <c r="CC15" i="20" s="1"/>
  <c r="F49" i="20"/>
  <c r="F32" i="20"/>
  <c r="BF19" i="17"/>
  <c r="S96" i="20"/>
  <c r="BE21" i="17"/>
  <c r="S84" i="20"/>
  <c r="BL23" i="17"/>
  <c r="S128" i="20"/>
  <c r="BE22" i="17"/>
  <c r="S85" i="20"/>
  <c r="BR21" i="17"/>
  <c r="S133" i="20"/>
  <c r="BW21" i="19"/>
  <c r="W147" i="20"/>
  <c r="BR23" i="19"/>
  <c r="W135" i="20"/>
  <c r="AZ18" i="19"/>
  <c r="W88" i="20"/>
  <c r="BX21" i="19"/>
  <c r="W154" i="20"/>
  <c r="G36" i="19"/>
  <c r="W38" i="20" s="1"/>
  <c r="W31" i="20"/>
  <c r="BW23" i="19"/>
  <c r="W149" i="20"/>
  <c r="BA26" i="19"/>
  <c r="BQ19" i="19"/>
  <c r="W117" i="20"/>
  <c r="BF22" i="19"/>
  <c r="W99" i="20"/>
  <c r="BR22" i="17"/>
  <c r="S134" i="20"/>
  <c r="BR19" i="17"/>
  <c r="S131" i="20"/>
  <c r="BW22" i="19"/>
  <c r="W148" i="20"/>
  <c r="BY27" i="19"/>
  <c r="G60" i="19"/>
  <c r="W62" i="20" s="1"/>
  <c r="W55" i="20"/>
  <c r="BF21" i="17"/>
  <c r="S98" i="20"/>
  <c r="G22" i="17"/>
  <c r="S24" i="20" s="1"/>
  <c r="S17" i="20"/>
  <c r="G62" i="17"/>
  <c r="S64" i="20" s="1"/>
  <c r="S57" i="20"/>
  <c r="BF18" i="17"/>
  <c r="S95" i="20"/>
  <c r="BR19" i="19"/>
  <c r="BS19" i="19" s="1"/>
  <c r="W131" i="20"/>
  <c r="F64" i="20"/>
  <c r="F21" i="20"/>
  <c r="F104" i="20"/>
  <c r="BO14" i="20"/>
  <c r="BQ14" i="20" s="1"/>
  <c r="F138" i="20"/>
  <c r="CA13" i="20"/>
  <c r="CC13" i="20" s="1"/>
  <c r="F47" i="20"/>
  <c r="CO12" i="20"/>
  <c r="AY18" i="17"/>
  <c r="S74" i="20"/>
  <c r="BX19" i="17"/>
  <c r="S152" i="20"/>
  <c r="G106" i="17"/>
  <c r="S108" i="20" s="1"/>
  <c r="S94" i="20"/>
  <c r="BX22" i="17"/>
  <c r="S155" i="20"/>
  <c r="G48" i="19"/>
  <c r="W50" i="20" s="1"/>
  <c r="W43" i="20"/>
  <c r="G22" i="19"/>
  <c r="W24" i="20" s="1"/>
  <c r="W17" i="20"/>
  <c r="BW18" i="19"/>
  <c r="W144" i="20"/>
  <c r="BR20" i="19"/>
  <c r="W132" i="20"/>
  <c r="G62" i="19"/>
  <c r="W64" i="20" s="1"/>
  <c r="W57" i="20"/>
  <c r="G50" i="19"/>
  <c r="W52" i="20" s="1"/>
  <c r="W45" i="20"/>
  <c r="BX20" i="17"/>
  <c r="S153" i="20"/>
  <c r="AZ22" i="17"/>
  <c r="S92" i="20"/>
  <c r="BF18" i="19"/>
  <c r="W95" i="20"/>
  <c r="BL19" i="17"/>
  <c r="S124" i="20"/>
  <c r="BX23" i="17"/>
  <c r="S156" i="20"/>
  <c r="BF20" i="17"/>
  <c r="S97" i="20"/>
  <c r="BS29" i="19"/>
  <c r="BG28" i="19"/>
  <c r="BR18" i="19"/>
  <c r="W130" i="20"/>
  <c r="AZ21" i="17"/>
  <c r="S91" i="20"/>
  <c r="BQ21" i="19"/>
  <c r="W119" i="20"/>
  <c r="BM31" i="19"/>
  <c r="BF19" i="19"/>
  <c r="W96" i="20"/>
  <c r="G48" i="17"/>
  <c r="S50" i="20" s="1"/>
  <c r="S43" i="20"/>
  <c r="BR20" i="17"/>
  <c r="S132" i="20"/>
  <c r="G50" i="17"/>
  <c r="S52" i="20" s="1"/>
  <c r="S45" i="20"/>
  <c r="BR22" i="19"/>
  <c r="W134" i="20"/>
  <c r="BO17" i="20"/>
  <c r="BQ17" i="20" s="1"/>
  <c r="F107" i="20"/>
  <c r="CA16" i="20"/>
  <c r="CC16" i="20" s="1"/>
  <c r="F141" i="20"/>
  <c r="F50" i="20"/>
  <c r="CO15" i="20"/>
  <c r="F33" i="20"/>
  <c r="BW12" i="20"/>
  <c r="BX19" i="19"/>
  <c r="W152" i="20"/>
  <c r="G34" i="19"/>
  <c r="W36" i="20" s="1"/>
  <c r="W29" i="20"/>
  <c r="BX22" i="19"/>
  <c r="W155" i="20"/>
  <c r="BE18" i="17"/>
  <c r="S81" i="20"/>
  <c r="BL20" i="17"/>
  <c r="S125" i="20"/>
  <c r="BQ22" i="17"/>
  <c r="S120" i="20"/>
  <c r="BE20" i="17"/>
  <c r="S83" i="20"/>
  <c r="BL22" i="17"/>
  <c r="S127" i="20"/>
  <c r="BW20" i="17"/>
  <c r="S146" i="20"/>
  <c r="BF23" i="17"/>
  <c r="S100" i="20"/>
  <c r="BX20" i="19"/>
  <c r="W153" i="20"/>
  <c r="BM27" i="19"/>
  <c r="AZ22" i="19"/>
  <c r="W92" i="20"/>
  <c r="BX18" i="17"/>
  <c r="S151" i="20"/>
  <c r="BE19" i="17"/>
  <c r="S82" i="20"/>
  <c r="BL19" i="19"/>
  <c r="W124" i="20"/>
  <c r="BX23" i="19"/>
  <c r="W156" i="20"/>
  <c r="BF20" i="19"/>
  <c r="W97" i="20"/>
  <c r="BQ18" i="17"/>
  <c r="S116" i="20"/>
  <c r="BL18" i="17"/>
  <c r="S123" i="20"/>
  <c r="BQ23" i="17"/>
  <c r="S121" i="20"/>
  <c r="BY27" i="17"/>
  <c r="BS30" i="19"/>
  <c r="BG31" i="19"/>
  <c r="BG28" i="17"/>
  <c r="CA14" i="20"/>
  <c r="CC14" i="20" s="1"/>
  <c r="F139" i="20"/>
  <c r="BE21" i="19"/>
  <c r="W84" i="20"/>
  <c r="BL23" i="19"/>
  <c r="W128" i="20"/>
  <c r="BE22" i="19"/>
  <c r="W85" i="20"/>
  <c r="BR21" i="19"/>
  <c r="W133" i="20"/>
  <c r="BW18" i="17"/>
  <c r="S144" i="20"/>
  <c r="F36" i="20"/>
  <c r="BW15" i="20"/>
  <c r="CI14" i="20"/>
  <c r="F62" i="20"/>
  <c r="F19" i="20"/>
  <c r="F102" i="20"/>
  <c r="BO12" i="20"/>
  <c r="BQ12" i="20" s="1"/>
  <c r="BR18" i="17"/>
  <c r="S130" i="20"/>
  <c r="G60" i="17"/>
  <c r="S62" i="20" s="1"/>
  <c r="S55" i="20"/>
  <c r="BE18" i="19"/>
  <c r="W81" i="20"/>
  <c r="BL20" i="19"/>
  <c r="W125" i="20"/>
  <c r="G45" i="19"/>
  <c r="W47" i="20" s="1"/>
  <c r="W40" i="20"/>
  <c r="BQ22" i="19"/>
  <c r="W120" i="20"/>
  <c r="BE20" i="19"/>
  <c r="W83" i="20"/>
  <c r="BL22" i="19"/>
  <c r="W127" i="20"/>
  <c r="BW20" i="19"/>
  <c r="W146" i="20"/>
  <c r="BF23" i="19"/>
  <c r="W100" i="20"/>
  <c r="BX18" i="19"/>
  <c r="W151" i="20"/>
  <c r="BE19" i="19"/>
  <c r="BG19" i="19" s="1"/>
  <c r="W82" i="20"/>
  <c r="AZ20" i="17"/>
  <c r="S90" i="20"/>
  <c r="BQ21" i="17"/>
  <c r="S119" i="20"/>
  <c r="BQ18" i="19"/>
  <c r="W116" i="20"/>
  <c r="BL18" i="19"/>
  <c r="W123" i="20"/>
  <c r="BQ23" i="19"/>
  <c r="W121" i="20"/>
  <c r="G17" i="19"/>
  <c r="W19" i="20" s="1"/>
  <c r="G61" i="19"/>
  <c r="W63" i="20" s="1"/>
  <c r="G59" i="19"/>
  <c r="W61" i="20" s="1"/>
  <c r="G16" i="19"/>
  <c r="W18" i="20" s="1"/>
  <c r="G20" i="19"/>
  <c r="W22" i="20" s="1"/>
  <c r="G141" i="17"/>
  <c r="S143" i="20" s="1"/>
  <c r="V28" i="20"/>
  <c r="F26" i="17"/>
  <c r="R28" i="20" s="1"/>
  <c r="F93" i="17"/>
  <c r="V157" i="20"/>
  <c r="F155" i="17"/>
  <c r="R157" i="20" s="1"/>
  <c r="F133" i="17"/>
  <c r="V113" i="20"/>
  <c r="F111" i="17"/>
  <c r="R113" i="20" s="1"/>
  <c r="F89" i="17"/>
  <c r="F123" i="17"/>
  <c r="F79" i="17"/>
  <c r="G100" i="19"/>
  <c r="W102" i="20" s="1"/>
  <c r="AY18" i="19"/>
  <c r="BK22" i="17"/>
  <c r="G139" i="17"/>
  <c r="S141" i="20" s="1"/>
  <c r="G19" i="17"/>
  <c r="S21" i="20" s="1"/>
  <c r="V150" i="20"/>
  <c r="F148" i="17"/>
  <c r="R150" i="20" s="1"/>
  <c r="V94" i="20"/>
  <c r="F92" i="17"/>
  <c r="R94" i="20" s="1"/>
  <c r="F126" i="17"/>
  <c r="V72" i="20"/>
  <c r="F70" i="17"/>
  <c r="R72" i="20" s="1"/>
  <c r="V162" i="20"/>
  <c r="F160" i="17"/>
  <c r="R162" i="20" s="1"/>
  <c r="V29" i="20"/>
  <c r="F27" i="17"/>
  <c r="R29" i="20" s="1"/>
  <c r="F82" i="17"/>
  <c r="F116" i="17"/>
  <c r="V55" i="20"/>
  <c r="F53" i="17"/>
  <c r="R55" i="20" s="1"/>
  <c r="F150" i="17"/>
  <c r="F94" i="17"/>
  <c r="V12" i="20"/>
  <c r="F10" i="17"/>
  <c r="R12" i="20" s="1"/>
  <c r="F128" i="17"/>
  <c r="V74" i="20"/>
  <c r="F72" i="17"/>
  <c r="R74" i="20" s="1"/>
  <c r="G18" i="17"/>
  <c r="S20" i="20" s="1"/>
  <c r="G139" i="19"/>
  <c r="W141" i="20" s="1"/>
  <c r="BK22" i="19"/>
  <c r="G19" i="19"/>
  <c r="W21" i="20" s="1"/>
  <c r="G141" i="19"/>
  <c r="W143" i="20" s="1"/>
  <c r="V163" i="20"/>
  <c r="F161" i="17"/>
  <c r="R163" i="20" s="1"/>
  <c r="F91" i="17"/>
  <c r="F81" i="17"/>
  <c r="V101" i="20"/>
  <c r="F99" i="17"/>
  <c r="R101" i="20" s="1"/>
  <c r="V79" i="20"/>
  <c r="F77" i="17"/>
  <c r="R79" i="20" s="1"/>
  <c r="V43" i="20"/>
  <c r="F41" i="17"/>
  <c r="R43" i="20" s="1"/>
  <c r="V159" i="20"/>
  <c r="F157" i="17"/>
  <c r="R159" i="20" s="1"/>
  <c r="F24" i="17"/>
  <c r="R26" i="20" s="1"/>
  <c r="G140" i="19"/>
  <c r="W142" i="20" s="1"/>
  <c r="BK23" i="19"/>
  <c r="F119" i="17"/>
  <c r="F153" i="17"/>
  <c r="V15" i="20"/>
  <c r="F13" i="17"/>
  <c r="R15" i="20" s="1"/>
  <c r="V77" i="20"/>
  <c r="F75" i="17"/>
  <c r="R77" i="20" s="1"/>
  <c r="V111" i="20"/>
  <c r="F109" i="17"/>
  <c r="R111" i="20" s="1"/>
  <c r="F143" i="17"/>
  <c r="V67" i="20"/>
  <c r="F65" i="17"/>
  <c r="R67" i="20" s="1"/>
  <c r="G31" i="17"/>
  <c r="S33" i="20" s="1"/>
  <c r="G105" i="17"/>
  <c r="S107" i="20" s="1"/>
  <c r="AY23" i="17"/>
  <c r="G136" i="17"/>
  <c r="S138" i="20" s="1"/>
  <c r="BK19" i="17"/>
  <c r="G33" i="17"/>
  <c r="S35" i="20" s="1"/>
  <c r="BK21" i="17"/>
  <c r="G138" i="17"/>
  <c r="S140" i="20" s="1"/>
  <c r="G63" i="17"/>
  <c r="S65" i="20" s="1"/>
  <c r="G64" i="17"/>
  <c r="S66" i="20" s="1"/>
  <c r="G46" i="17"/>
  <c r="S48" i="20" s="1"/>
  <c r="G106" i="19"/>
  <c r="W108" i="20" s="1"/>
  <c r="V30" i="20"/>
  <c r="F28" i="17"/>
  <c r="R30" i="20" s="1"/>
  <c r="F147" i="17"/>
  <c r="V161" i="20"/>
  <c r="F159" i="17"/>
  <c r="R161" i="20" s="1"/>
  <c r="V54" i="20"/>
  <c r="F52" i="17"/>
  <c r="R54" i="20" s="1"/>
  <c r="V11" i="20"/>
  <c r="F9" i="17"/>
  <c r="R11" i="20" s="1"/>
  <c r="G135" i="19"/>
  <c r="W137" i="20" s="1"/>
  <c r="BK18" i="19"/>
  <c r="F15" i="17"/>
  <c r="R17" i="20" s="1"/>
  <c r="F145" i="17"/>
  <c r="V69" i="20"/>
  <c r="F67" i="17"/>
  <c r="R69" i="20" s="1"/>
  <c r="G101" i="19"/>
  <c r="W103" i="20" s="1"/>
  <c r="AY19" i="19"/>
  <c r="G45" i="17"/>
  <c r="S47" i="20" s="1"/>
  <c r="V87" i="20"/>
  <c r="F85" i="17"/>
  <c r="R87" i="20" s="1"/>
  <c r="V58" i="20"/>
  <c r="F56" i="17"/>
  <c r="R58" i="20" s="1"/>
  <c r="F97" i="17"/>
  <c r="F131" i="17"/>
  <c r="V41" i="20"/>
  <c r="F39" i="17"/>
  <c r="R41" i="20" s="1"/>
  <c r="F87" i="17"/>
  <c r="F121" i="17"/>
  <c r="V136" i="20"/>
  <c r="F134" i="17"/>
  <c r="R136" i="20" s="1"/>
  <c r="V80" i="20"/>
  <c r="F78" i="17"/>
  <c r="R80" i="20" s="1"/>
  <c r="V114" i="20"/>
  <c r="F112" i="17"/>
  <c r="R114" i="20" s="1"/>
  <c r="V44" i="20"/>
  <c r="F42" i="17"/>
  <c r="R44" i="20" s="1"/>
  <c r="F146" i="17"/>
  <c r="F90" i="17"/>
  <c r="F124" i="17"/>
  <c r="R126" i="20" s="1"/>
  <c r="V70" i="20"/>
  <c r="F68" i="17"/>
  <c r="R70" i="20" s="1"/>
  <c r="V160" i="20"/>
  <c r="F158" i="17"/>
  <c r="R160" i="20" s="1"/>
  <c r="V27" i="20"/>
  <c r="F25" i="17"/>
  <c r="R27" i="20" s="1"/>
  <c r="F80" i="17"/>
  <c r="F114" i="17"/>
  <c r="V53" i="20"/>
  <c r="F51" i="17"/>
  <c r="R53" i="20" s="1"/>
  <c r="G17" i="17"/>
  <c r="S19" i="20" s="1"/>
  <c r="G105" i="19"/>
  <c r="W107" i="20" s="1"/>
  <c r="AY23" i="19"/>
  <c r="G136" i="19"/>
  <c r="W138" i="20" s="1"/>
  <c r="BK19" i="19"/>
  <c r="BK21" i="19"/>
  <c r="G138" i="19"/>
  <c r="W140" i="20" s="1"/>
  <c r="G58" i="19"/>
  <c r="W60" i="20" s="1"/>
  <c r="G64" i="19"/>
  <c r="W66" i="20" s="1"/>
  <c r="G46" i="19"/>
  <c r="W48" i="20" s="1"/>
  <c r="G59" i="17"/>
  <c r="S61" i="20" s="1"/>
  <c r="G32" i="17"/>
  <c r="S34" i="20" s="1"/>
  <c r="V73" i="20"/>
  <c r="F71" i="17"/>
  <c r="R73" i="20" s="1"/>
  <c r="F117" i="17"/>
  <c r="F151" i="17"/>
  <c r="F129" i="17"/>
  <c r="V39" i="20"/>
  <c r="F37" i="17"/>
  <c r="R39" i="20" s="1"/>
  <c r="V56" i="20"/>
  <c r="F54" i="17"/>
  <c r="R56" i="20" s="1"/>
  <c r="F95" i="17"/>
  <c r="V13" i="20"/>
  <c r="F11" i="17"/>
  <c r="V75" i="20"/>
  <c r="F73" i="17"/>
  <c r="R75" i="20" s="1"/>
  <c r="V109" i="20"/>
  <c r="F107" i="17"/>
  <c r="R109" i="20" s="1"/>
  <c r="G100" i="17"/>
  <c r="S102" i="20" s="1"/>
  <c r="AZ18" i="17"/>
  <c r="AY20" i="17"/>
  <c r="G102" i="17"/>
  <c r="S104" i="20" s="1"/>
  <c r="AY22" i="17"/>
  <c r="G104" i="17"/>
  <c r="S106" i="20" s="1"/>
  <c r="G103" i="17"/>
  <c r="S105" i="20" s="1"/>
  <c r="AY21" i="17"/>
  <c r="G30" i="17"/>
  <c r="S32" i="20" s="1"/>
  <c r="G47" i="17"/>
  <c r="S49" i="20" s="1"/>
  <c r="G44" i="17"/>
  <c r="S46" i="20" s="1"/>
  <c r="G35" i="17"/>
  <c r="S37" i="20" s="1"/>
  <c r="V122" i="20"/>
  <c r="F120" i="17"/>
  <c r="R122" i="20" s="1"/>
  <c r="V59" i="20"/>
  <c r="F57" i="17"/>
  <c r="R59" i="20" s="1"/>
  <c r="F154" i="17"/>
  <c r="F98" i="17"/>
  <c r="F14" i="17"/>
  <c r="F132" i="17"/>
  <c r="V78" i="20"/>
  <c r="F76" i="17"/>
  <c r="R78" i="20" s="1"/>
  <c r="V112" i="20"/>
  <c r="F110" i="17"/>
  <c r="F40" i="17"/>
  <c r="R42" i="20" s="1"/>
  <c r="F144" i="17"/>
  <c r="F88" i="17"/>
  <c r="F122" i="17"/>
  <c r="V68" i="20"/>
  <c r="F66" i="17"/>
  <c r="R68" i="20" s="1"/>
  <c r="V158" i="20"/>
  <c r="F156" i="17"/>
  <c r="R158" i="20" s="1"/>
  <c r="F23" i="17"/>
  <c r="R25" i="20" s="1"/>
  <c r="BK18" i="17"/>
  <c r="G135" i="17"/>
  <c r="S137" i="20" s="1"/>
  <c r="G102" i="19"/>
  <c r="W104" i="20" s="1"/>
  <c r="AY20" i="19"/>
  <c r="G104" i="19"/>
  <c r="W106" i="20" s="1"/>
  <c r="AY22" i="19"/>
  <c r="G49" i="19"/>
  <c r="W51" i="20" s="1"/>
  <c r="G103" i="19"/>
  <c r="W105" i="20" s="1"/>
  <c r="AY21" i="19"/>
  <c r="G16" i="17"/>
  <c r="S18" i="20" s="1"/>
  <c r="G30" i="19"/>
  <c r="W32" i="20" s="1"/>
  <c r="G47" i="19"/>
  <c r="W49" i="20" s="1"/>
  <c r="G44" i="19"/>
  <c r="W46" i="20" s="1"/>
  <c r="G35" i="19"/>
  <c r="W37" i="20" s="1"/>
  <c r="BK20" i="17"/>
  <c r="G137" i="17"/>
  <c r="S139" i="20" s="1"/>
  <c r="V129" i="20"/>
  <c r="F127" i="17"/>
  <c r="R129" i="20" s="1"/>
  <c r="V115" i="20"/>
  <c r="F113" i="17"/>
  <c r="R115" i="20" s="1"/>
  <c r="V71" i="20"/>
  <c r="F69" i="17"/>
  <c r="R71" i="20" s="1"/>
  <c r="F115" i="17"/>
  <c r="F83" i="17"/>
  <c r="F43" i="17"/>
  <c r="R45" i="20" s="1"/>
  <c r="F125" i="17"/>
  <c r="F149" i="17"/>
  <c r="G21" i="17"/>
  <c r="S23" i="20" s="1"/>
  <c r="G137" i="19"/>
  <c r="W139" i="20" s="1"/>
  <c r="BK20" i="19"/>
  <c r="V164" i="20"/>
  <c r="F162" i="17"/>
  <c r="R164" i="20" s="1"/>
  <c r="V31" i="20"/>
  <c r="F29" i="17"/>
  <c r="F84" i="17"/>
  <c r="F118" i="17"/>
  <c r="F55" i="17"/>
  <c r="R57" i="20" s="1"/>
  <c r="F152" i="17"/>
  <c r="F96" i="17"/>
  <c r="V14" i="20"/>
  <c r="F12" i="17"/>
  <c r="F130" i="17"/>
  <c r="V76" i="20"/>
  <c r="F74" i="17"/>
  <c r="R76" i="20" s="1"/>
  <c r="V110" i="20"/>
  <c r="F108" i="17"/>
  <c r="R110" i="20" s="1"/>
  <c r="F38" i="17"/>
  <c r="F142" i="17"/>
  <c r="F86" i="17"/>
  <c r="G34" i="17"/>
  <c r="S36" i="20" s="1"/>
  <c r="G101" i="17"/>
  <c r="S103" i="20" s="1"/>
  <c r="AY19" i="17"/>
  <c r="BK23" i="17"/>
  <c r="G140" i="17"/>
  <c r="S142" i="20" s="1"/>
  <c r="G21" i="19"/>
  <c r="W23" i="20" s="1"/>
  <c r="G63" i="19"/>
  <c r="W65" i="20" s="1"/>
  <c r="G58" i="17"/>
  <c r="S60" i="20" s="1"/>
  <c r="G20" i="17"/>
  <c r="S22" i="20" s="1"/>
  <c r="I9" i="16"/>
  <c r="Q11" i="20" s="1"/>
  <c r="I23" i="16"/>
  <c r="Q25" i="20" s="1"/>
  <c r="I37" i="16"/>
  <c r="Q39" i="20" s="1"/>
  <c r="I51" i="16"/>
  <c r="Q53" i="20" s="1"/>
  <c r="I65" i="16"/>
  <c r="Q67" i="20" s="1"/>
  <c r="I72" i="16"/>
  <c r="Q74" i="20" s="1"/>
  <c r="I79" i="16"/>
  <c r="I86" i="16"/>
  <c r="I93" i="16"/>
  <c r="I107" i="16"/>
  <c r="Q109" i="20" s="1"/>
  <c r="I114" i="16"/>
  <c r="I121" i="16"/>
  <c r="I128" i="16"/>
  <c r="I142" i="16"/>
  <c r="I149" i="16"/>
  <c r="I156" i="16"/>
  <c r="Q158" i="20" s="1"/>
  <c r="I10" i="16"/>
  <c r="Q12" i="20" s="1"/>
  <c r="I24" i="16"/>
  <c r="Q26" i="20" s="1"/>
  <c r="I38" i="16"/>
  <c r="Q40" i="20" s="1"/>
  <c r="I52" i="16"/>
  <c r="Q54" i="20" s="1"/>
  <c r="I66" i="16"/>
  <c r="Q68" i="20" s="1"/>
  <c r="I73" i="16"/>
  <c r="Q75" i="20" s="1"/>
  <c r="I80" i="16"/>
  <c r="I87" i="16"/>
  <c r="I94" i="16"/>
  <c r="I108" i="16"/>
  <c r="Q110" i="20" s="1"/>
  <c r="I115" i="16"/>
  <c r="I122" i="16"/>
  <c r="I129" i="16"/>
  <c r="I143" i="16"/>
  <c r="I150" i="16"/>
  <c r="I157" i="16"/>
  <c r="Q159" i="20" s="1"/>
  <c r="I11" i="16"/>
  <c r="Q13" i="20" s="1"/>
  <c r="I25" i="16"/>
  <c r="Q27" i="20" s="1"/>
  <c r="I39" i="16"/>
  <c r="Q41" i="20" s="1"/>
  <c r="I53" i="16"/>
  <c r="Q55" i="20" s="1"/>
  <c r="I67" i="16"/>
  <c r="Q69" i="20" s="1"/>
  <c r="I74" i="16"/>
  <c r="Q76" i="20" s="1"/>
  <c r="I81" i="16"/>
  <c r="I88" i="16"/>
  <c r="I95" i="16"/>
  <c r="I109" i="16"/>
  <c r="Q111" i="20" s="1"/>
  <c r="I116" i="16"/>
  <c r="I123" i="16"/>
  <c r="I130" i="16"/>
  <c r="I144" i="16"/>
  <c r="I151" i="16"/>
  <c r="I158" i="16"/>
  <c r="Q160" i="20" s="1"/>
  <c r="I12" i="16"/>
  <c r="Q14" i="20" s="1"/>
  <c r="I26" i="16"/>
  <c r="Q28" i="20" s="1"/>
  <c r="I40" i="16"/>
  <c r="Q42" i="20" s="1"/>
  <c r="I54" i="16"/>
  <c r="Q56" i="20" s="1"/>
  <c r="I68" i="16"/>
  <c r="Q70" i="20" s="1"/>
  <c r="I75" i="16"/>
  <c r="Q77" i="20" s="1"/>
  <c r="I82" i="16"/>
  <c r="I89" i="16"/>
  <c r="I96" i="16"/>
  <c r="I110" i="16"/>
  <c r="Q112" i="20" s="1"/>
  <c r="I117" i="16"/>
  <c r="I124" i="16"/>
  <c r="I131" i="16"/>
  <c r="I145" i="16"/>
  <c r="I152" i="16"/>
  <c r="I159" i="16"/>
  <c r="Q161" i="20" s="1"/>
  <c r="I13" i="16"/>
  <c r="Q15" i="20" s="1"/>
  <c r="I27" i="16"/>
  <c r="Q29" i="20" s="1"/>
  <c r="I41" i="16"/>
  <c r="Q43" i="20" s="1"/>
  <c r="I55" i="16"/>
  <c r="Q57" i="20" s="1"/>
  <c r="I69" i="16"/>
  <c r="Q71" i="20" s="1"/>
  <c r="I76" i="16"/>
  <c r="Q78" i="20" s="1"/>
  <c r="I83" i="16"/>
  <c r="I90" i="16"/>
  <c r="I97" i="16"/>
  <c r="I111" i="16"/>
  <c r="Q113" i="20" s="1"/>
  <c r="I118" i="16"/>
  <c r="I125" i="16"/>
  <c r="I132" i="16"/>
  <c r="I146" i="16"/>
  <c r="I153" i="16"/>
  <c r="I160" i="16"/>
  <c r="Q162" i="20" s="1"/>
  <c r="I14" i="16"/>
  <c r="Q16" i="20" s="1"/>
  <c r="I28" i="16"/>
  <c r="Q30" i="20" s="1"/>
  <c r="I42" i="16"/>
  <c r="Q44" i="20" s="1"/>
  <c r="I56" i="16"/>
  <c r="I70" i="16"/>
  <c r="Q72" i="20" s="1"/>
  <c r="I77" i="16"/>
  <c r="Q79" i="20" s="1"/>
  <c r="I84" i="16"/>
  <c r="I91" i="16"/>
  <c r="I98" i="16"/>
  <c r="I112" i="16"/>
  <c r="Q114" i="20" s="1"/>
  <c r="I119" i="16"/>
  <c r="I126" i="16"/>
  <c r="I133" i="16"/>
  <c r="I147" i="16"/>
  <c r="I154" i="16"/>
  <c r="I161" i="16"/>
  <c r="Q163" i="20" s="1"/>
  <c r="I15" i="16"/>
  <c r="I29" i="16"/>
  <c r="I43" i="16"/>
  <c r="I57" i="16"/>
  <c r="I71" i="16"/>
  <c r="Q73" i="20" s="1"/>
  <c r="I78" i="16"/>
  <c r="Q80" i="20" s="1"/>
  <c r="I85" i="16"/>
  <c r="Q87" i="20" s="1"/>
  <c r="I92" i="16"/>
  <c r="Q94" i="20" s="1"/>
  <c r="I99" i="16"/>
  <c r="Q101" i="20" s="1"/>
  <c r="I113" i="16"/>
  <c r="Q115" i="20" s="1"/>
  <c r="I120" i="16"/>
  <c r="Q122" i="20" s="1"/>
  <c r="I127" i="16"/>
  <c r="Q129" i="20" s="1"/>
  <c r="I134" i="16"/>
  <c r="Q136" i="20" s="1"/>
  <c r="I148" i="16"/>
  <c r="Q150" i="20" s="1"/>
  <c r="I155" i="16"/>
  <c r="Q157" i="20" s="1"/>
  <c r="I162" i="16"/>
  <c r="Q164" i="20" s="1"/>
  <c r="BA23" i="19" l="1"/>
  <c r="BS23" i="17"/>
  <c r="BS21" i="19"/>
  <c r="BY22" i="19"/>
  <c r="BG20" i="17"/>
  <c r="BG18" i="19"/>
  <c r="BY20" i="19"/>
  <c r="BG22" i="17"/>
  <c r="BA19" i="19"/>
  <c r="BY21" i="19"/>
  <c r="BM18" i="17"/>
  <c r="BA20" i="17"/>
  <c r="BS18" i="17"/>
  <c r="BG21" i="19"/>
  <c r="BA18" i="17"/>
  <c r="BM20" i="17"/>
  <c r="BA23" i="17"/>
  <c r="BS18" i="19"/>
  <c r="BA18" i="19"/>
  <c r="BG23" i="19"/>
  <c r="BG23" i="17"/>
  <c r="BA22" i="19"/>
  <c r="BM22" i="17"/>
  <c r="BA19" i="17"/>
  <c r="BA22" i="17"/>
  <c r="BM21" i="19"/>
  <c r="BM21" i="17"/>
  <c r="BM19" i="19"/>
  <c r="BY19" i="19"/>
  <c r="BG18" i="17"/>
  <c r="BG19" i="17"/>
  <c r="BS19" i="17"/>
  <c r="BS20" i="17"/>
  <c r="BY18" i="19"/>
  <c r="BS20" i="19"/>
  <c r="BS22" i="17"/>
  <c r="BG21" i="17"/>
  <c r="BA21" i="19"/>
  <c r="BM19" i="17"/>
  <c r="BG22" i="19"/>
  <c r="BS21" i="17"/>
  <c r="BS22" i="19"/>
  <c r="BY23" i="19"/>
  <c r="BS23" i="19"/>
  <c r="BY22" i="17"/>
  <c r="BY19" i="17"/>
  <c r="BY20" i="17"/>
  <c r="BY21" i="17"/>
  <c r="I63" i="16"/>
  <c r="Q65" i="20" s="1"/>
  <c r="Q58" i="20"/>
  <c r="BW35" i="16"/>
  <c r="Q145" i="20"/>
  <c r="BL34" i="16"/>
  <c r="Q123" i="20"/>
  <c r="BF13" i="19"/>
  <c r="V98" i="20"/>
  <c r="BE13" i="17"/>
  <c r="R84" i="20"/>
  <c r="BW38" i="16"/>
  <c r="Q148" i="20"/>
  <c r="BL37" i="16"/>
  <c r="Q126" i="20"/>
  <c r="BE35" i="16"/>
  <c r="Q82" i="20"/>
  <c r="BQ34" i="16"/>
  <c r="Q116" i="20"/>
  <c r="F36" i="17"/>
  <c r="R38" i="20" s="1"/>
  <c r="R31" i="20"/>
  <c r="BQ11" i="17"/>
  <c r="R117" i="20"/>
  <c r="F21" i="19"/>
  <c r="V23" i="20" s="1"/>
  <c r="V16" i="20"/>
  <c r="F31" i="19"/>
  <c r="V33" i="20" s="1"/>
  <c r="V26" i="20"/>
  <c r="BE13" i="19"/>
  <c r="V84" i="20"/>
  <c r="BL15" i="19"/>
  <c r="V128" i="20"/>
  <c r="BY23" i="17"/>
  <c r="BE38" i="16"/>
  <c r="Q85" i="20"/>
  <c r="BQ37" i="16"/>
  <c r="Q119" i="20"/>
  <c r="BX36" i="16"/>
  <c r="Q153" i="20"/>
  <c r="BF36" i="16"/>
  <c r="Q97" i="20"/>
  <c r="BR35" i="16"/>
  <c r="Q131" i="20"/>
  <c r="AZ10" i="19"/>
  <c r="V88" i="20"/>
  <c r="BX13" i="19"/>
  <c r="V154" i="20"/>
  <c r="BX10" i="19"/>
  <c r="V151" i="20"/>
  <c r="BQ11" i="19"/>
  <c r="V117" i="20"/>
  <c r="BL11" i="17"/>
  <c r="R124" i="20"/>
  <c r="BK13" i="17"/>
  <c r="R112" i="20"/>
  <c r="BF15" i="17"/>
  <c r="R100" i="20"/>
  <c r="BW14" i="17"/>
  <c r="R148" i="20"/>
  <c r="BR13" i="17"/>
  <c r="R133" i="20"/>
  <c r="F22" i="19"/>
  <c r="V24" i="20" s="1"/>
  <c r="V17" i="20"/>
  <c r="BW11" i="17"/>
  <c r="R145" i="20"/>
  <c r="BX14" i="17"/>
  <c r="R155" i="20"/>
  <c r="BE12" i="17"/>
  <c r="R83" i="20"/>
  <c r="BX11" i="17"/>
  <c r="R152" i="20"/>
  <c r="BF38" i="16"/>
  <c r="Q99" i="20"/>
  <c r="BE15" i="19"/>
  <c r="V86" i="20"/>
  <c r="BQ13" i="19"/>
  <c r="V119" i="20"/>
  <c r="AZ14" i="17"/>
  <c r="R92" i="20"/>
  <c r="BF10" i="19"/>
  <c r="V95" i="20"/>
  <c r="AZ10" i="17"/>
  <c r="R88" i="20"/>
  <c r="BX13" i="17"/>
  <c r="R154" i="20"/>
  <c r="BX10" i="17"/>
  <c r="R151" i="20"/>
  <c r="F47" i="19"/>
  <c r="V49" i="20" s="1"/>
  <c r="V42" i="20"/>
  <c r="AZ14" i="19"/>
  <c r="V92" i="20"/>
  <c r="BF11" i="19"/>
  <c r="V96" i="20"/>
  <c r="I64" i="16"/>
  <c r="Q66" i="20" s="1"/>
  <c r="Q59" i="20"/>
  <c r="BX39" i="16"/>
  <c r="Q156" i="20"/>
  <c r="BF39" i="16"/>
  <c r="Q100" i="20"/>
  <c r="BR38" i="16"/>
  <c r="Q134" i="20"/>
  <c r="BW36" i="16"/>
  <c r="BY36" i="16" s="1"/>
  <c r="Q146" i="20"/>
  <c r="AZ36" i="16"/>
  <c r="Q90" i="20"/>
  <c r="BL35" i="16"/>
  <c r="Q124" i="20"/>
  <c r="BW10" i="17"/>
  <c r="R144" i="20"/>
  <c r="BR12" i="17"/>
  <c r="R132" i="20"/>
  <c r="BL14" i="17"/>
  <c r="R127" i="20"/>
  <c r="BL11" i="19"/>
  <c r="V124" i="20"/>
  <c r="BF15" i="19"/>
  <c r="V100" i="20"/>
  <c r="F18" i="17"/>
  <c r="R20" i="20" s="1"/>
  <c r="R13" i="20"/>
  <c r="BR11" i="17"/>
  <c r="R131" i="20"/>
  <c r="BW14" i="19"/>
  <c r="V148" i="20"/>
  <c r="BR13" i="19"/>
  <c r="V133" i="20"/>
  <c r="BM18" i="19"/>
  <c r="BW15" i="17"/>
  <c r="R149" i="20"/>
  <c r="BW11" i="19"/>
  <c r="V145" i="20"/>
  <c r="BX14" i="19"/>
  <c r="V155" i="20"/>
  <c r="BE12" i="19"/>
  <c r="V83" i="20"/>
  <c r="BX11" i="19"/>
  <c r="V152" i="20"/>
  <c r="BE10" i="17"/>
  <c r="R81" i="20"/>
  <c r="BR15" i="17"/>
  <c r="R135" i="20"/>
  <c r="BY18" i="17"/>
  <c r="BQ39" i="16"/>
  <c r="Q121" i="20"/>
  <c r="BE14" i="19"/>
  <c r="V85" i="20"/>
  <c r="F21" i="17"/>
  <c r="R23" i="20" s="1"/>
  <c r="R16" i="20"/>
  <c r="BF11" i="17"/>
  <c r="R96" i="20"/>
  <c r="AZ39" i="16"/>
  <c r="Q93" i="20"/>
  <c r="BE36" i="16"/>
  <c r="BG36" i="16" s="1"/>
  <c r="Q83" i="20"/>
  <c r="BF34" i="16"/>
  <c r="Q95" i="20"/>
  <c r="F62" i="19"/>
  <c r="V64" i="20" s="1"/>
  <c r="V57" i="20"/>
  <c r="BF14" i="17"/>
  <c r="R99" i="20"/>
  <c r="BW15" i="19"/>
  <c r="V149" i="20"/>
  <c r="BQ15" i="17"/>
  <c r="R121" i="20"/>
  <c r="BR15" i="19"/>
  <c r="V135" i="20"/>
  <c r="I36" i="16"/>
  <c r="Q38" i="20" s="1"/>
  <c r="Q31" i="20"/>
  <c r="BE39" i="16"/>
  <c r="Q86" i="20"/>
  <c r="BQ38" i="16"/>
  <c r="Q120" i="20"/>
  <c r="BX37" i="16"/>
  <c r="Q154" i="20"/>
  <c r="BF37" i="16"/>
  <c r="Q98" i="20"/>
  <c r="BR36" i="16"/>
  <c r="Q132" i="20"/>
  <c r="BW34" i="16"/>
  <c r="Q144" i="20"/>
  <c r="AZ34" i="16"/>
  <c r="Q88" i="20"/>
  <c r="BM23" i="17"/>
  <c r="F45" i="17"/>
  <c r="R47" i="20" s="1"/>
  <c r="R40" i="20"/>
  <c r="F19" i="17"/>
  <c r="R21" i="20" s="1"/>
  <c r="R14" i="20"/>
  <c r="BQ14" i="17"/>
  <c r="R120" i="20"/>
  <c r="BM20" i="19"/>
  <c r="F30" i="19"/>
  <c r="V32" i="20" s="1"/>
  <c r="V25" i="20"/>
  <c r="AZ12" i="19"/>
  <c r="V90" i="20"/>
  <c r="BX15" i="19"/>
  <c r="V156" i="20"/>
  <c r="BF12" i="17"/>
  <c r="R97" i="20"/>
  <c r="BX12" i="17"/>
  <c r="R153" i="20"/>
  <c r="BQ10" i="19"/>
  <c r="V116" i="20"/>
  <c r="BL10" i="19"/>
  <c r="V123" i="20"/>
  <c r="BF14" i="19"/>
  <c r="V99" i="20"/>
  <c r="BQ15" i="19"/>
  <c r="V121" i="20"/>
  <c r="AZ15" i="19"/>
  <c r="V93" i="20"/>
  <c r="BR10" i="19"/>
  <c r="V130" i="20"/>
  <c r="BL12" i="17"/>
  <c r="R125" i="20"/>
  <c r="BW13" i="19"/>
  <c r="BY13" i="19" s="1"/>
  <c r="V147" i="20"/>
  <c r="BL15" i="17"/>
  <c r="R128" i="20"/>
  <c r="BW39" i="16"/>
  <c r="Q149" i="20"/>
  <c r="BQ35" i="16"/>
  <c r="Q117" i="20"/>
  <c r="BW10" i="19"/>
  <c r="V144" i="20"/>
  <c r="BR12" i="19"/>
  <c r="V132" i="20"/>
  <c r="BL14" i="19"/>
  <c r="V127" i="20"/>
  <c r="BR11" i="19"/>
  <c r="V131" i="20"/>
  <c r="BE10" i="19"/>
  <c r="V81" i="20"/>
  <c r="I22" i="16"/>
  <c r="Q24" i="20" s="1"/>
  <c r="Q17" i="20"/>
  <c r="BR39" i="16"/>
  <c r="Q135" i="20"/>
  <c r="BW37" i="16"/>
  <c r="Q147" i="20"/>
  <c r="AZ37" i="16"/>
  <c r="Q91" i="20"/>
  <c r="BL36" i="16"/>
  <c r="Q125" i="20"/>
  <c r="BE34" i="16"/>
  <c r="BG34" i="16" s="1"/>
  <c r="Q81" i="20"/>
  <c r="F45" i="19"/>
  <c r="V47" i="20" s="1"/>
  <c r="V40" i="20"/>
  <c r="BQ14" i="19"/>
  <c r="V120" i="20"/>
  <c r="F50" i="19"/>
  <c r="V52" i="20" s="1"/>
  <c r="V45" i="20"/>
  <c r="BW12" i="17"/>
  <c r="R146" i="20"/>
  <c r="BR14" i="17"/>
  <c r="R134" i="20"/>
  <c r="BA21" i="17"/>
  <c r="BF12" i="19"/>
  <c r="V97" i="20"/>
  <c r="BX12" i="19"/>
  <c r="V153" i="20"/>
  <c r="BE11" i="17"/>
  <c r="R82" i="20"/>
  <c r="AZ11" i="17"/>
  <c r="R89" i="20"/>
  <c r="BM23" i="19"/>
  <c r="BM22" i="19"/>
  <c r="BQ12" i="17"/>
  <c r="R118" i="20"/>
  <c r="BL12" i="19"/>
  <c r="V125" i="20"/>
  <c r="BG20" i="19"/>
  <c r="BX38" i="16"/>
  <c r="Q155" i="20"/>
  <c r="BR37" i="16"/>
  <c r="Q133" i="20"/>
  <c r="AZ35" i="16"/>
  <c r="Q89" i="20"/>
  <c r="AZ13" i="19"/>
  <c r="V91" i="20"/>
  <c r="AZ38" i="16"/>
  <c r="Q92" i="20"/>
  <c r="I50" i="16"/>
  <c r="Q52" i="20" s="1"/>
  <c r="Q45" i="20"/>
  <c r="BL38" i="16"/>
  <c r="Q127" i="20"/>
  <c r="BX34" i="16"/>
  <c r="Q151" i="20"/>
  <c r="AZ12" i="17"/>
  <c r="R90" i="20"/>
  <c r="BX15" i="17"/>
  <c r="R156" i="20"/>
  <c r="BQ10" i="17"/>
  <c r="R116" i="20"/>
  <c r="BL10" i="17"/>
  <c r="R123" i="20"/>
  <c r="AZ15" i="17"/>
  <c r="R93" i="20"/>
  <c r="BR10" i="17"/>
  <c r="R130" i="20"/>
  <c r="BL39" i="16"/>
  <c r="Q128" i="20"/>
  <c r="BE37" i="16"/>
  <c r="Q84" i="20"/>
  <c r="BQ36" i="16"/>
  <c r="Q118" i="20"/>
  <c r="BX35" i="16"/>
  <c r="Q152" i="20"/>
  <c r="BF35" i="16"/>
  <c r="BG35" i="16" s="1"/>
  <c r="Q96" i="20"/>
  <c r="BR34" i="16"/>
  <c r="Q130" i="20"/>
  <c r="BF13" i="17"/>
  <c r="R98" i="20"/>
  <c r="BE15" i="17"/>
  <c r="BG15" i="17" s="1"/>
  <c r="R86" i="20"/>
  <c r="BE14" i="17"/>
  <c r="R85" i="20"/>
  <c r="BA20" i="19"/>
  <c r="BW12" i="19"/>
  <c r="V146" i="20"/>
  <c r="BR14" i="19"/>
  <c r="V134" i="20"/>
  <c r="BQ13" i="17"/>
  <c r="R119" i="20"/>
  <c r="BE11" i="19"/>
  <c r="V82" i="20"/>
  <c r="BL13" i="19"/>
  <c r="V126" i="20"/>
  <c r="AZ11" i="19"/>
  <c r="V89" i="20"/>
  <c r="BW13" i="17"/>
  <c r="R147" i="20"/>
  <c r="BQ12" i="19"/>
  <c r="V118" i="20"/>
  <c r="AZ13" i="17"/>
  <c r="R91" i="20"/>
  <c r="BF10" i="17"/>
  <c r="R95" i="20"/>
  <c r="F59" i="19"/>
  <c r="V61" i="20" s="1"/>
  <c r="F34" i="19"/>
  <c r="V36" i="20" s="1"/>
  <c r="F61" i="17"/>
  <c r="R63" i="20" s="1"/>
  <c r="F62" i="17"/>
  <c r="R64" i="20" s="1"/>
  <c r="F141" i="17"/>
  <c r="R143" i="20" s="1"/>
  <c r="F44" i="17"/>
  <c r="R46" i="20" s="1"/>
  <c r="F50" i="17"/>
  <c r="R52" i="20" s="1"/>
  <c r="F100" i="19"/>
  <c r="V102" i="20" s="1"/>
  <c r="AY10" i="19"/>
  <c r="F19" i="19"/>
  <c r="V21" i="20" s="1"/>
  <c r="F141" i="19"/>
  <c r="V143" i="20" s="1"/>
  <c r="F58" i="17"/>
  <c r="R60" i="20" s="1"/>
  <c r="F64" i="17"/>
  <c r="R66" i="20" s="1"/>
  <c r="F49" i="19"/>
  <c r="V51" i="20" s="1"/>
  <c r="F35" i="17"/>
  <c r="R37" i="20" s="1"/>
  <c r="BK12" i="17"/>
  <c r="F137" i="17"/>
  <c r="R139" i="20" s="1"/>
  <c r="F48" i="17"/>
  <c r="R50" i="20" s="1"/>
  <c r="F60" i="17"/>
  <c r="R62" i="20" s="1"/>
  <c r="F49" i="17"/>
  <c r="R51" i="20" s="1"/>
  <c r="BK11" i="17"/>
  <c r="F136" i="17"/>
  <c r="R138" i="20" s="1"/>
  <c r="F63" i="19"/>
  <c r="V65" i="20" s="1"/>
  <c r="F64" i="19"/>
  <c r="V66" i="20" s="1"/>
  <c r="F135" i="17"/>
  <c r="R137" i="20" s="1"/>
  <c r="BK10" i="17"/>
  <c r="F138" i="17"/>
  <c r="R140" i="20" s="1"/>
  <c r="BL13" i="17"/>
  <c r="F140" i="17"/>
  <c r="R142" i="20" s="1"/>
  <c r="BK15" i="17"/>
  <c r="F63" i="17"/>
  <c r="R65" i="20" s="1"/>
  <c r="F16" i="19"/>
  <c r="V18" i="20" s="1"/>
  <c r="F35" i="19"/>
  <c r="V37" i="20" s="1"/>
  <c r="F137" i="19"/>
  <c r="V139" i="20" s="1"/>
  <c r="BK12" i="19"/>
  <c r="F48" i="19"/>
  <c r="V50" i="20" s="1"/>
  <c r="F60" i="19"/>
  <c r="V62" i="20" s="1"/>
  <c r="F104" i="19"/>
  <c r="V106" i="20" s="1"/>
  <c r="AY14" i="19"/>
  <c r="F136" i="19"/>
  <c r="V138" i="20" s="1"/>
  <c r="BK11" i="19"/>
  <c r="F47" i="17"/>
  <c r="R49" i="20" s="1"/>
  <c r="BK10" i="19"/>
  <c r="F135" i="19"/>
  <c r="V137" i="20" s="1"/>
  <c r="F61" i="19"/>
  <c r="V63" i="20" s="1"/>
  <c r="F140" i="19"/>
  <c r="V142" i="20" s="1"/>
  <c r="BK15" i="19"/>
  <c r="F59" i="17"/>
  <c r="R61" i="20" s="1"/>
  <c r="F103" i="17"/>
  <c r="R105" i="20" s="1"/>
  <c r="AY13" i="17"/>
  <c r="F105" i="17"/>
  <c r="R107" i="20" s="1"/>
  <c r="AY15" i="17"/>
  <c r="F17" i="17"/>
  <c r="R19" i="20" s="1"/>
  <c r="F102" i="17"/>
  <c r="R104" i="20" s="1"/>
  <c r="AY12" i="17"/>
  <c r="AY11" i="17"/>
  <c r="F101" i="17"/>
  <c r="R103" i="20" s="1"/>
  <c r="F32" i="17"/>
  <c r="R34" i="20" s="1"/>
  <c r="F46" i="17"/>
  <c r="R48" i="20" s="1"/>
  <c r="F103" i="19"/>
  <c r="V105" i="20" s="1"/>
  <c r="AY13" i="19"/>
  <c r="F105" i="19"/>
  <c r="V107" i="20" s="1"/>
  <c r="AY15" i="19"/>
  <c r="F17" i="19"/>
  <c r="V19" i="20" s="1"/>
  <c r="F102" i="19"/>
  <c r="V104" i="20" s="1"/>
  <c r="AY12" i="19"/>
  <c r="F33" i="19"/>
  <c r="V35" i="20" s="1"/>
  <c r="F36" i="19"/>
  <c r="V38" i="20" s="1"/>
  <c r="F101" i="19"/>
  <c r="V103" i="20" s="1"/>
  <c r="AY11" i="19"/>
  <c r="F44" i="19"/>
  <c r="V46" i="20" s="1"/>
  <c r="F32" i="19"/>
  <c r="V34" i="20" s="1"/>
  <c r="F106" i="19"/>
  <c r="V108" i="20" s="1"/>
  <c r="F46" i="19"/>
  <c r="V48" i="20" s="1"/>
  <c r="F16" i="17"/>
  <c r="R18" i="20" s="1"/>
  <c r="F22" i="17"/>
  <c r="R24" i="20" s="1"/>
  <c r="F20" i="17"/>
  <c r="R22" i="20" s="1"/>
  <c r="F31" i="17"/>
  <c r="R33" i="20" s="1"/>
  <c r="F138" i="19"/>
  <c r="V140" i="20" s="1"/>
  <c r="BK13" i="19"/>
  <c r="F20" i="19"/>
  <c r="V22" i="20" s="1"/>
  <c r="BK14" i="17"/>
  <c r="F139" i="17"/>
  <c r="R141" i="20" s="1"/>
  <c r="F33" i="17"/>
  <c r="R35" i="20" s="1"/>
  <c r="F30" i="17"/>
  <c r="R32" i="20" s="1"/>
  <c r="F104" i="17"/>
  <c r="R106" i="20" s="1"/>
  <c r="AY14" i="17"/>
  <c r="F18" i="19"/>
  <c r="V20" i="20" s="1"/>
  <c r="F58" i="19"/>
  <c r="V60" i="20" s="1"/>
  <c r="AY10" i="17"/>
  <c r="F100" i="17"/>
  <c r="R102" i="20" s="1"/>
  <c r="F34" i="17"/>
  <c r="R36" i="20" s="1"/>
  <c r="F106" i="17"/>
  <c r="R108" i="20" s="1"/>
  <c r="BK14" i="19"/>
  <c r="F139" i="19"/>
  <c r="V141" i="20" s="1"/>
  <c r="I20" i="16"/>
  <c r="Q22" i="20" s="1"/>
  <c r="I106" i="16"/>
  <c r="Q108" i="20" s="1"/>
  <c r="I46" i="16"/>
  <c r="Q48" i="20" s="1"/>
  <c r="I35" i="16"/>
  <c r="Q37" i="20" s="1"/>
  <c r="I61" i="16"/>
  <c r="Q63" i="20" s="1"/>
  <c r="I18" i="16"/>
  <c r="Q20" i="20" s="1"/>
  <c r="I44" i="16"/>
  <c r="Q46" i="20" s="1"/>
  <c r="I140" i="16"/>
  <c r="Q142" i="20" s="1"/>
  <c r="BK39" i="16"/>
  <c r="I49" i="16"/>
  <c r="Q51" i="20" s="1"/>
  <c r="I32" i="16"/>
  <c r="Q34" i="20" s="1"/>
  <c r="I58" i="16"/>
  <c r="Q60" i="20" s="1"/>
  <c r="I21" i="16"/>
  <c r="Q23" i="20" s="1"/>
  <c r="I104" i="16"/>
  <c r="Q106" i="20" s="1"/>
  <c r="AY38" i="16"/>
  <c r="BK37" i="16"/>
  <c r="I138" i="16"/>
  <c r="Q140" i="20" s="1"/>
  <c r="I47" i="16"/>
  <c r="Q49" i="20" s="1"/>
  <c r="I30" i="16"/>
  <c r="Q32" i="20" s="1"/>
  <c r="BK36" i="16"/>
  <c r="I137" i="16"/>
  <c r="Q139" i="20" s="1"/>
  <c r="I33" i="16"/>
  <c r="Q35" i="20" s="1"/>
  <c r="I59" i="16"/>
  <c r="Q61" i="20" s="1"/>
  <c r="I16" i="16"/>
  <c r="Q18" i="20" s="1"/>
  <c r="I62" i="16"/>
  <c r="Q64" i="20" s="1"/>
  <c r="I19" i="16"/>
  <c r="Q21" i="20" s="1"/>
  <c r="AY36" i="16"/>
  <c r="I102" i="16"/>
  <c r="Q104" i="20" s="1"/>
  <c r="BK35" i="16"/>
  <c r="I136" i="16"/>
  <c r="Q138" i="20" s="1"/>
  <c r="I45" i="16"/>
  <c r="Q47" i="20" s="1"/>
  <c r="BK34" i="16"/>
  <c r="I135" i="16"/>
  <c r="Q137" i="20" s="1"/>
  <c r="I141" i="16"/>
  <c r="Q143" i="20" s="1"/>
  <c r="AY39" i="16"/>
  <c r="I105" i="16"/>
  <c r="Q107" i="20" s="1"/>
  <c r="I139" i="16"/>
  <c r="Q141" i="20" s="1"/>
  <c r="BK38" i="16"/>
  <c r="I48" i="16"/>
  <c r="Q50" i="20" s="1"/>
  <c r="I31" i="16"/>
  <c r="Q33" i="20" s="1"/>
  <c r="AY37" i="16"/>
  <c r="I103" i="16"/>
  <c r="Q105" i="20" s="1"/>
  <c r="I101" i="16"/>
  <c r="Q103" i="20" s="1"/>
  <c r="AY35" i="16"/>
  <c r="I34" i="16"/>
  <c r="Q36" i="20" s="1"/>
  <c r="I60" i="16"/>
  <c r="Q62" i="20" s="1"/>
  <c r="I17" i="16"/>
  <c r="Q19" i="20" s="1"/>
  <c r="AY34" i="16"/>
  <c r="I100" i="16"/>
  <c r="Q102" i="20" s="1"/>
  <c r="H9" i="16"/>
  <c r="H23" i="16"/>
  <c r="P25" i="20" s="1"/>
  <c r="H37" i="16"/>
  <c r="P39" i="20" s="1"/>
  <c r="H51" i="16"/>
  <c r="P53" i="20" s="1"/>
  <c r="H65" i="16"/>
  <c r="P67" i="20" s="1"/>
  <c r="H72" i="16"/>
  <c r="P74" i="20" s="1"/>
  <c r="H79" i="16"/>
  <c r="H86" i="16"/>
  <c r="H93" i="16"/>
  <c r="H107" i="16"/>
  <c r="P109" i="20" s="1"/>
  <c r="H114" i="16"/>
  <c r="H121" i="16"/>
  <c r="H128" i="16"/>
  <c r="H142" i="16"/>
  <c r="H149" i="16"/>
  <c r="H156" i="16"/>
  <c r="P158" i="20" s="1"/>
  <c r="H10" i="16"/>
  <c r="P12" i="20" s="1"/>
  <c r="H24" i="16"/>
  <c r="P26" i="20" s="1"/>
  <c r="H38" i="16"/>
  <c r="P40" i="20" s="1"/>
  <c r="H52" i="16"/>
  <c r="P54" i="20" s="1"/>
  <c r="H66" i="16"/>
  <c r="P68" i="20" s="1"/>
  <c r="H73" i="16"/>
  <c r="P75" i="20" s="1"/>
  <c r="H80" i="16"/>
  <c r="H87" i="16"/>
  <c r="H94" i="16"/>
  <c r="H108" i="16"/>
  <c r="P110" i="20" s="1"/>
  <c r="H115" i="16"/>
  <c r="H122" i="16"/>
  <c r="H129" i="16"/>
  <c r="H143" i="16"/>
  <c r="H150" i="16"/>
  <c r="H157" i="16"/>
  <c r="P159" i="20" s="1"/>
  <c r="H11" i="16"/>
  <c r="P13" i="20" s="1"/>
  <c r="H25" i="16"/>
  <c r="P27" i="20" s="1"/>
  <c r="H39" i="16"/>
  <c r="P41" i="20" s="1"/>
  <c r="H53" i="16"/>
  <c r="P55" i="20" s="1"/>
  <c r="H67" i="16"/>
  <c r="P69" i="20" s="1"/>
  <c r="H74" i="16"/>
  <c r="P76" i="20" s="1"/>
  <c r="H81" i="16"/>
  <c r="H88" i="16"/>
  <c r="H95" i="16"/>
  <c r="H109" i="16"/>
  <c r="P111" i="20" s="1"/>
  <c r="H116" i="16"/>
  <c r="H123" i="16"/>
  <c r="H130" i="16"/>
  <c r="H144" i="16"/>
  <c r="H151" i="16"/>
  <c r="H158" i="16"/>
  <c r="P160" i="20" s="1"/>
  <c r="H12" i="16"/>
  <c r="H26" i="16"/>
  <c r="H40" i="16"/>
  <c r="P42" i="20" s="1"/>
  <c r="H54" i="16"/>
  <c r="P56" i="20" s="1"/>
  <c r="H68" i="16"/>
  <c r="P70" i="20" s="1"/>
  <c r="H75" i="16"/>
  <c r="P77" i="20" s="1"/>
  <c r="H82" i="16"/>
  <c r="H89" i="16"/>
  <c r="H96" i="16"/>
  <c r="H110" i="16"/>
  <c r="P112" i="20" s="1"/>
  <c r="H117" i="16"/>
  <c r="H124" i="16"/>
  <c r="H131" i="16"/>
  <c r="H145" i="16"/>
  <c r="H152" i="16"/>
  <c r="H159" i="16"/>
  <c r="P161" i="20" s="1"/>
  <c r="H13" i="16"/>
  <c r="P15" i="20" s="1"/>
  <c r="H27" i="16"/>
  <c r="P29" i="20" s="1"/>
  <c r="H41" i="16"/>
  <c r="P43" i="20" s="1"/>
  <c r="H55" i="16"/>
  <c r="P57" i="20" s="1"/>
  <c r="H69" i="16"/>
  <c r="P71" i="20" s="1"/>
  <c r="H76" i="16"/>
  <c r="P78" i="20" s="1"/>
  <c r="H83" i="16"/>
  <c r="H90" i="16"/>
  <c r="H97" i="16"/>
  <c r="H111" i="16"/>
  <c r="P113" i="20" s="1"/>
  <c r="H118" i="16"/>
  <c r="H125" i="16"/>
  <c r="H132" i="16"/>
  <c r="H146" i="16"/>
  <c r="H153" i="16"/>
  <c r="H160" i="16"/>
  <c r="P162" i="20" s="1"/>
  <c r="H14" i="16"/>
  <c r="P16" i="20" s="1"/>
  <c r="H28" i="16"/>
  <c r="P30" i="20" s="1"/>
  <c r="H42" i="16"/>
  <c r="P44" i="20" s="1"/>
  <c r="H56" i="16"/>
  <c r="P58" i="20" s="1"/>
  <c r="H70" i="16"/>
  <c r="P72" i="20" s="1"/>
  <c r="H77" i="16"/>
  <c r="P79" i="20" s="1"/>
  <c r="H84" i="16"/>
  <c r="H91" i="16"/>
  <c r="H98" i="16"/>
  <c r="H112" i="16"/>
  <c r="P114" i="20" s="1"/>
  <c r="H119" i="16"/>
  <c r="H126" i="16"/>
  <c r="H133" i="16"/>
  <c r="H147" i="16"/>
  <c r="H154" i="16"/>
  <c r="H161" i="16"/>
  <c r="P163" i="20" s="1"/>
  <c r="H15" i="16"/>
  <c r="H29" i="16"/>
  <c r="P31" i="20" s="1"/>
  <c r="H43" i="16"/>
  <c r="H57" i="16"/>
  <c r="P59" i="20" s="1"/>
  <c r="H71" i="16"/>
  <c r="P73" i="20" s="1"/>
  <c r="H78" i="16"/>
  <c r="P80" i="20" s="1"/>
  <c r="H85" i="16"/>
  <c r="P87" i="20" s="1"/>
  <c r="H92" i="16"/>
  <c r="P94" i="20" s="1"/>
  <c r="H99" i="16"/>
  <c r="P101" i="20" s="1"/>
  <c r="H113" i="16"/>
  <c r="H120" i="16"/>
  <c r="P122" i="20" s="1"/>
  <c r="H127" i="16"/>
  <c r="P129" i="20" s="1"/>
  <c r="H134" i="16"/>
  <c r="P136" i="20" s="1"/>
  <c r="H148" i="16"/>
  <c r="P150" i="20" s="1"/>
  <c r="H155" i="16"/>
  <c r="P157" i="20" s="1"/>
  <c r="H162" i="16"/>
  <c r="P164" i="20" s="1"/>
  <c r="BA13" i="17" l="1"/>
  <c r="BY38" i="16"/>
  <c r="BS12" i="19"/>
  <c r="BG12" i="17"/>
  <c r="BS13" i="19"/>
  <c r="BM10" i="17"/>
  <c r="BA34" i="16"/>
  <c r="BA10" i="19"/>
  <c r="BY15" i="17"/>
  <c r="BM15" i="17"/>
  <c r="BS15" i="19"/>
  <c r="BG12" i="19"/>
  <c r="BG13" i="19"/>
  <c r="BM34" i="16"/>
  <c r="BM13" i="19"/>
  <c r="BA11" i="17"/>
  <c r="BM12" i="17"/>
  <c r="BG11" i="19"/>
  <c r="BG11" i="17"/>
  <c r="BS14" i="17"/>
  <c r="BA14" i="17"/>
  <c r="BS10" i="17"/>
  <c r="BY15" i="19"/>
  <c r="BS38" i="16"/>
  <c r="BG15" i="19"/>
  <c r="BA11" i="19"/>
  <c r="BY13" i="17"/>
  <c r="BS13" i="17"/>
  <c r="BY11" i="19"/>
  <c r="BM37" i="16"/>
  <c r="BA13" i="19"/>
  <c r="BM11" i="17"/>
  <c r="BY35" i="16"/>
  <c r="BS37" i="16"/>
  <c r="BM12" i="19"/>
  <c r="BG13" i="17"/>
  <c r="BG10" i="19"/>
  <c r="BY10" i="19"/>
  <c r="BS15" i="17"/>
  <c r="BY14" i="19"/>
  <c r="BM14" i="17"/>
  <c r="BA12" i="19"/>
  <c r="BA15" i="19"/>
  <c r="BM15" i="19"/>
  <c r="BA37" i="16"/>
  <c r="BA12" i="17"/>
  <c r="BS34" i="16"/>
  <c r="BA38" i="16"/>
  <c r="BG14" i="17"/>
  <c r="BY12" i="17"/>
  <c r="BS39" i="16"/>
  <c r="BY34" i="16"/>
  <c r="BS11" i="19"/>
  <c r="BS35" i="16"/>
  <c r="BM13" i="17"/>
  <c r="BS12" i="17"/>
  <c r="BG10" i="17"/>
  <c r="BS36" i="16"/>
  <c r="BA39" i="16"/>
  <c r="BY10" i="17"/>
  <c r="BA15" i="17"/>
  <c r="BY39" i="16"/>
  <c r="BG38" i="16"/>
  <c r="BA36" i="16"/>
  <c r="BM36" i="16"/>
  <c r="BY14" i="17"/>
  <c r="H141" i="16"/>
  <c r="P143" i="20" s="1"/>
  <c r="P115" i="20"/>
  <c r="BQ27" i="16"/>
  <c r="P117" i="20"/>
  <c r="BE31" i="16"/>
  <c r="P86" i="20"/>
  <c r="BQ30" i="16"/>
  <c r="P120" i="20"/>
  <c r="BX29" i="16"/>
  <c r="P154" i="20"/>
  <c r="BF29" i="16"/>
  <c r="P98" i="20"/>
  <c r="H19" i="16"/>
  <c r="P21" i="20" s="1"/>
  <c r="P14" i="20"/>
  <c r="BR28" i="16"/>
  <c r="P132" i="20"/>
  <c r="BW26" i="16"/>
  <c r="P144" i="20"/>
  <c r="AZ26" i="16"/>
  <c r="P88" i="20"/>
  <c r="BM38" i="16"/>
  <c r="BM10" i="19"/>
  <c r="BS10" i="19"/>
  <c r="BG39" i="16"/>
  <c r="BG14" i="19"/>
  <c r="BY11" i="17"/>
  <c r="BF31" i="16"/>
  <c r="P100" i="20"/>
  <c r="BW31" i="16"/>
  <c r="P149" i="20"/>
  <c r="BE28" i="16"/>
  <c r="P83" i="20"/>
  <c r="BF26" i="16"/>
  <c r="P95" i="20"/>
  <c r="H22" i="16"/>
  <c r="P24" i="20" s="1"/>
  <c r="P17" i="20"/>
  <c r="BR31" i="16"/>
  <c r="P135" i="20"/>
  <c r="BW29" i="16"/>
  <c r="P147" i="20"/>
  <c r="AZ29" i="16"/>
  <c r="P91" i="20"/>
  <c r="BL28" i="16"/>
  <c r="P125" i="20"/>
  <c r="BE26" i="16"/>
  <c r="P81" i="20"/>
  <c r="BA35" i="16"/>
  <c r="BS14" i="19"/>
  <c r="BS11" i="17"/>
  <c r="BR30" i="16"/>
  <c r="P134" i="20"/>
  <c r="AZ28" i="16"/>
  <c r="P90" i="20"/>
  <c r="BL30" i="16"/>
  <c r="P127" i="20"/>
  <c r="H16" i="16"/>
  <c r="P18" i="20" s="1"/>
  <c r="P11" i="20"/>
  <c r="BE29" i="16"/>
  <c r="P84" i="20"/>
  <c r="BQ28" i="16"/>
  <c r="P118" i="20"/>
  <c r="BX27" i="16"/>
  <c r="P152" i="20"/>
  <c r="BF27" i="16"/>
  <c r="P96" i="20"/>
  <c r="BR26" i="16"/>
  <c r="P130" i="20"/>
  <c r="BM35" i="16"/>
  <c r="BG37" i="16"/>
  <c r="BL27" i="16"/>
  <c r="P124" i="20"/>
  <c r="BQ31" i="16"/>
  <c r="P121" i="20"/>
  <c r="BX30" i="16"/>
  <c r="P155" i="20"/>
  <c r="BF30" i="16"/>
  <c r="P99" i="20"/>
  <c r="BR29" i="16"/>
  <c r="P133" i="20"/>
  <c r="BW27" i="16"/>
  <c r="P145" i="20"/>
  <c r="AZ27" i="16"/>
  <c r="P89" i="20"/>
  <c r="BL26" i="16"/>
  <c r="P123" i="20"/>
  <c r="BM14" i="19"/>
  <c r="BM11" i="19"/>
  <c r="BY12" i="19"/>
  <c r="BX31" i="16"/>
  <c r="P156" i="20"/>
  <c r="AZ31" i="16"/>
  <c r="P93" i="20"/>
  <c r="H33" i="16"/>
  <c r="P35" i="20" s="1"/>
  <c r="P28" i="20"/>
  <c r="BA10" i="17"/>
  <c r="BW30" i="16"/>
  <c r="P148" i="20"/>
  <c r="AZ30" i="16"/>
  <c r="P92" i="20"/>
  <c r="BL29" i="16"/>
  <c r="P126" i="20"/>
  <c r="BE27" i="16"/>
  <c r="P82" i="20"/>
  <c r="BQ26" i="16"/>
  <c r="P116" i="20"/>
  <c r="BY37" i="16"/>
  <c r="BW28" i="16"/>
  <c r="P146" i="20"/>
  <c r="H50" i="16"/>
  <c r="P52" i="20" s="1"/>
  <c r="P45" i="20"/>
  <c r="BX26" i="16"/>
  <c r="P151" i="20"/>
  <c r="BL31" i="16"/>
  <c r="P128" i="20"/>
  <c r="BE30" i="16"/>
  <c r="P85" i="20"/>
  <c r="BQ29" i="16"/>
  <c r="P119" i="20"/>
  <c r="BX28" i="16"/>
  <c r="P153" i="20"/>
  <c r="BF28" i="16"/>
  <c r="P97" i="20"/>
  <c r="BR27" i="16"/>
  <c r="P131" i="20"/>
  <c r="BM39" i="16"/>
  <c r="BA14" i="19"/>
  <c r="H59" i="16"/>
  <c r="P61" i="20" s="1"/>
  <c r="H63" i="16"/>
  <c r="P65" i="20" s="1"/>
  <c r="AY28" i="16"/>
  <c r="H102" i="16"/>
  <c r="P104" i="20" s="1"/>
  <c r="BK27" i="16"/>
  <c r="H136" i="16"/>
  <c r="P138" i="20" s="1"/>
  <c r="H45" i="16"/>
  <c r="P47" i="20" s="1"/>
  <c r="AY31" i="16"/>
  <c r="H105" i="16"/>
  <c r="P107" i="20" s="1"/>
  <c r="H139" i="16"/>
  <c r="P141" i="20" s="1"/>
  <c r="BK30" i="16"/>
  <c r="H48" i="16"/>
  <c r="P50" i="20" s="1"/>
  <c r="H31" i="16"/>
  <c r="P33" i="20" s="1"/>
  <c r="H60" i="16"/>
  <c r="P62" i="20" s="1"/>
  <c r="H17" i="16"/>
  <c r="P19" i="20" s="1"/>
  <c r="AY26" i="16"/>
  <c r="H100" i="16"/>
  <c r="P102" i="20" s="1"/>
  <c r="H20" i="16"/>
  <c r="P22" i="20" s="1"/>
  <c r="H103" i="16"/>
  <c r="P105" i="20" s="1"/>
  <c r="AY29" i="16"/>
  <c r="BK28" i="16"/>
  <c r="BM28" i="16" s="1"/>
  <c r="H137" i="16"/>
  <c r="P139" i="20" s="1"/>
  <c r="H46" i="16"/>
  <c r="P48" i="20" s="1"/>
  <c r="H34" i="16"/>
  <c r="P36" i="20" s="1"/>
  <c r="H36" i="16"/>
  <c r="P38" i="20" s="1"/>
  <c r="H106" i="16"/>
  <c r="P108" i="20" s="1"/>
  <c r="BK31" i="16"/>
  <c r="H140" i="16"/>
  <c r="P142" i="20" s="1"/>
  <c r="H49" i="16"/>
  <c r="P51" i="20" s="1"/>
  <c r="H32" i="16"/>
  <c r="P34" i="20" s="1"/>
  <c r="H58" i="16"/>
  <c r="P60" i="20" s="1"/>
  <c r="H35" i="16"/>
  <c r="P37" i="20" s="1"/>
  <c r="H61" i="16"/>
  <c r="P63" i="20" s="1"/>
  <c r="H18" i="16"/>
  <c r="P20" i="20" s="1"/>
  <c r="H101" i="16"/>
  <c r="P103" i="20" s="1"/>
  <c r="AY27" i="16"/>
  <c r="BK26" i="16"/>
  <c r="H135" i="16"/>
  <c r="P137" i="20" s="1"/>
  <c r="H44" i="16"/>
  <c r="P46" i="20" s="1"/>
  <c r="H62" i="16"/>
  <c r="P64" i="20" s="1"/>
  <c r="H64" i="16"/>
  <c r="P66" i="20" s="1"/>
  <c r="H21" i="16"/>
  <c r="P23" i="20" s="1"/>
  <c r="H104" i="16"/>
  <c r="P106" i="20" s="1"/>
  <c r="AY30" i="16"/>
  <c r="BK29" i="16"/>
  <c r="H138" i="16"/>
  <c r="P140" i="20" s="1"/>
  <c r="H47" i="16"/>
  <c r="P49" i="20" s="1"/>
  <c r="H30" i="16"/>
  <c r="P32" i="20" s="1"/>
  <c r="G9" i="16"/>
  <c r="O11" i="20" s="1"/>
  <c r="G23" i="16"/>
  <c r="O25" i="20" s="1"/>
  <c r="G37" i="16"/>
  <c r="O39" i="20" s="1"/>
  <c r="G51" i="16"/>
  <c r="O53" i="20" s="1"/>
  <c r="G65" i="16"/>
  <c r="O67" i="20" s="1"/>
  <c r="G72" i="16"/>
  <c r="G79" i="16"/>
  <c r="G86" i="16"/>
  <c r="O88" i="20" s="1"/>
  <c r="G93" i="16"/>
  <c r="G107" i="16"/>
  <c r="O109" i="20" s="1"/>
  <c r="G114" i="16"/>
  <c r="G121" i="16"/>
  <c r="G128" i="16"/>
  <c r="G142" i="16"/>
  <c r="G149" i="16"/>
  <c r="G156" i="16"/>
  <c r="O158" i="20" s="1"/>
  <c r="G10" i="16"/>
  <c r="O12" i="20" s="1"/>
  <c r="G24" i="16"/>
  <c r="O26" i="20" s="1"/>
  <c r="G38" i="16"/>
  <c r="O40" i="20" s="1"/>
  <c r="G52" i="16"/>
  <c r="O54" i="20" s="1"/>
  <c r="G66" i="16"/>
  <c r="O68" i="20" s="1"/>
  <c r="G73" i="16"/>
  <c r="O75" i="20" s="1"/>
  <c r="G80" i="16"/>
  <c r="G87" i="16"/>
  <c r="G94" i="16"/>
  <c r="G108" i="16"/>
  <c r="O110" i="20" s="1"/>
  <c r="G115" i="16"/>
  <c r="G122" i="16"/>
  <c r="G129" i="16"/>
  <c r="G143" i="16"/>
  <c r="G150" i="16"/>
  <c r="G157" i="16"/>
  <c r="O159" i="20" s="1"/>
  <c r="G11" i="16"/>
  <c r="O13" i="20" s="1"/>
  <c r="G25" i="16"/>
  <c r="O27" i="20" s="1"/>
  <c r="G39" i="16"/>
  <c r="O41" i="20" s="1"/>
  <c r="G53" i="16"/>
  <c r="O55" i="20" s="1"/>
  <c r="G67" i="16"/>
  <c r="O69" i="20" s="1"/>
  <c r="G74" i="16"/>
  <c r="O76" i="20" s="1"/>
  <c r="G81" i="16"/>
  <c r="G88" i="16"/>
  <c r="G95" i="16"/>
  <c r="G109" i="16"/>
  <c r="O111" i="20" s="1"/>
  <c r="G116" i="16"/>
  <c r="G123" i="16"/>
  <c r="G130" i="16"/>
  <c r="G144" i="16"/>
  <c r="G151" i="16"/>
  <c r="G158" i="16"/>
  <c r="O160" i="20" s="1"/>
  <c r="G12" i="16"/>
  <c r="O14" i="20" s="1"/>
  <c r="G26" i="16"/>
  <c r="O28" i="20" s="1"/>
  <c r="G40" i="16"/>
  <c r="G54" i="16"/>
  <c r="O56" i="20" s="1"/>
  <c r="G68" i="16"/>
  <c r="O70" i="20" s="1"/>
  <c r="G75" i="16"/>
  <c r="O77" i="20" s="1"/>
  <c r="G82" i="16"/>
  <c r="G89" i="16"/>
  <c r="G96" i="16"/>
  <c r="G110" i="16"/>
  <c r="O112" i="20" s="1"/>
  <c r="G117" i="16"/>
  <c r="G124" i="16"/>
  <c r="G131" i="16"/>
  <c r="G145" i="16"/>
  <c r="G152" i="16"/>
  <c r="G159" i="16"/>
  <c r="O161" i="20" s="1"/>
  <c r="G13" i="16"/>
  <c r="O15" i="20" s="1"/>
  <c r="G27" i="16"/>
  <c r="O29" i="20" s="1"/>
  <c r="G41" i="16"/>
  <c r="O43" i="20" s="1"/>
  <c r="G55" i="16"/>
  <c r="O57" i="20" s="1"/>
  <c r="G69" i="16"/>
  <c r="O71" i="20" s="1"/>
  <c r="G76" i="16"/>
  <c r="G83" i="16"/>
  <c r="G90" i="16"/>
  <c r="O92" i="20" s="1"/>
  <c r="G97" i="16"/>
  <c r="G111" i="16"/>
  <c r="O113" i="20" s="1"/>
  <c r="G118" i="16"/>
  <c r="G125" i="16"/>
  <c r="G132" i="16"/>
  <c r="G146" i="16"/>
  <c r="G153" i="16"/>
  <c r="G160" i="16"/>
  <c r="O162" i="20" s="1"/>
  <c r="G14" i="16"/>
  <c r="O16" i="20" s="1"/>
  <c r="G28" i="16"/>
  <c r="O30" i="20" s="1"/>
  <c r="G42" i="16"/>
  <c r="O44" i="20" s="1"/>
  <c r="G56" i="16"/>
  <c r="O58" i="20" s="1"/>
  <c r="G70" i="16"/>
  <c r="O72" i="20" s="1"/>
  <c r="G77" i="16"/>
  <c r="O79" i="20" s="1"/>
  <c r="G84" i="16"/>
  <c r="G91" i="16"/>
  <c r="G98" i="16"/>
  <c r="G112" i="16"/>
  <c r="O114" i="20" s="1"/>
  <c r="G119" i="16"/>
  <c r="G126" i="16"/>
  <c r="G133" i="16"/>
  <c r="G147" i="16"/>
  <c r="G154" i="16"/>
  <c r="G161" i="16"/>
  <c r="O163" i="20" s="1"/>
  <c r="G15" i="16"/>
  <c r="O17" i="20" s="1"/>
  <c r="G29" i="16"/>
  <c r="G43" i="16"/>
  <c r="G57" i="16"/>
  <c r="O59" i="20" s="1"/>
  <c r="G71" i="16"/>
  <c r="O73" i="20" s="1"/>
  <c r="G78" i="16"/>
  <c r="O80" i="20" s="1"/>
  <c r="G85" i="16"/>
  <c r="O87" i="20" s="1"/>
  <c r="G92" i="16"/>
  <c r="O94" i="20" s="1"/>
  <c r="G99" i="16"/>
  <c r="O101" i="20" s="1"/>
  <c r="G113" i="16"/>
  <c r="O115" i="20" s="1"/>
  <c r="G120" i="16"/>
  <c r="O122" i="20" s="1"/>
  <c r="G127" i="16"/>
  <c r="O129" i="20" s="1"/>
  <c r="G134" i="16"/>
  <c r="O136" i="20" s="1"/>
  <c r="G148" i="16"/>
  <c r="O150" i="20" s="1"/>
  <c r="G155" i="16"/>
  <c r="O157" i="20" s="1"/>
  <c r="G162" i="16"/>
  <c r="O164" i="20" s="1"/>
  <c r="F9" i="16"/>
  <c r="N11" i="20" s="1"/>
  <c r="F23" i="16"/>
  <c r="N25" i="20" s="1"/>
  <c r="F37" i="16"/>
  <c r="N39" i="20" s="1"/>
  <c r="F51" i="16"/>
  <c r="N53" i="20" s="1"/>
  <c r="F65" i="16"/>
  <c r="N67" i="20" s="1"/>
  <c r="F72" i="16"/>
  <c r="F79" i="16"/>
  <c r="F86" i="16"/>
  <c r="N88" i="20" s="1"/>
  <c r="F93" i="16"/>
  <c r="F107" i="16"/>
  <c r="N109" i="20" s="1"/>
  <c r="F114" i="16"/>
  <c r="F121" i="16"/>
  <c r="F128" i="16"/>
  <c r="F142" i="16"/>
  <c r="F149" i="16"/>
  <c r="F156" i="16"/>
  <c r="N158" i="20" s="1"/>
  <c r="F10" i="16"/>
  <c r="N12" i="20" s="1"/>
  <c r="F24" i="16"/>
  <c r="N26" i="20" s="1"/>
  <c r="F38" i="16"/>
  <c r="N40" i="20" s="1"/>
  <c r="F52" i="16"/>
  <c r="N54" i="20" s="1"/>
  <c r="F66" i="16"/>
  <c r="N68" i="20" s="1"/>
  <c r="F73" i="16"/>
  <c r="F80" i="16"/>
  <c r="F87" i="16"/>
  <c r="N89" i="20" s="1"/>
  <c r="F94" i="16"/>
  <c r="F108" i="16"/>
  <c r="N110" i="20" s="1"/>
  <c r="F115" i="16"/>
  <c r="F122" i="16"/>
  <c r="F129" i="16"/>
  <c r="F143" i="16"/>
  <c r="F150" i="16"/>
  <c r="F157" i="16"/>
  <c r="N159" i="20" s="1"/>
  <c r="F11" i="16"/>
  <c r="N13" i="20" s="1"/>
  <c r="F25" i="16"/>
  <c r="N27" i="20" s="1"/>
  <c r="F39" i="16"/>
  <c r="N41" i="20" s="1"/>
  <c r="F53" i="16"/>
  <c r="N55" i="20" s="1"/>
  <c r="F67" i="16"/>
  <c r="N69" i="20" s="1"/>
  <c r="F74" i="16"/>
  <c r="N76" i="20" s="1"/>
  <c r="F81" i="16"/>
  <c r="F88" i="16"/>
  <c r="F95" i="16"/>
  <c r="F109" i="16"/>
  <c r="N111" i="20" s="1"/>
  <c r="F116" i="16"/>
  <c r="F123" i="16"/>
  <c r="F130" i="16"/>
  <c r="F144" i="16"/>
  <c r="F151" i="16"/>
  <c r="F158" i="16"/>
  <c r="N160" i="20" s="1"/>
  <c r="F12" i="16"/>
  <c r="N14" i="20" s="1"/>
  <c r="F26" i="16"/>
  <c r="N28" i="20" s="1"/>
  <c r="F40" i="16"/>
  <c r="N42" i="20" s="1"/>
  <c r="F54" i="16"/>
  <c r="N56" i="20" s="1"/>
  <c r="F68" i="16"/>
  <c r="N70" i="20" s="1"/>
  <c r="F75" i="16"/>
  <c r="N77" i="20" s="1"/>
  <c r="F82" i="16"/>
  <c r="F89" i="16"/>
  <c r="F96" i="16"/>
  <c r="F110" i="16"/>
  <c r="N112" i="20" s="1"/>
  <c r="F117" i="16"/>
  <c r="F124" i="16"/>
  <c r="F131" i="16"/>
  <c r="F145" i="16"/>
  <c r="F152" i="16"/>
  <c r="F159" i="16"/>
  <c r="N161" i="20" s="1"/>
  <c r="F13" i="16"/>
  <c r="N15" i="20" s="1"/>
  <c r="F27" i="16"/>
  <c r="N29" i="20" s="1"/>
  <c r="F41" i="16"/>
  <c r="N43" i="20" s="1"/>
  <c r="F55" i="16"/>
  <c r="N57" i="20" s="1"/>
  <c r="F69" i="16"/>
  <c r="N71" i="20" s="1"/>
  <c r="F76" i="16"/>
  <c r="N78" i="20" s="1"/>
  <c r="F83" i="16"/>
  <c r="F90" i="16"/>
  <c r="F97" i="16"/>
  <c r="F111" i="16"/>
  <c r="N113" i="20" s="1"/>
  <c r="F118" i="16"/>
  <c r="F125" i="16"/>
  <c r="F132" i="16"/>
  <c r="F146" i="16"/>
  <c r="F153" i="16"/>
  <c r="F160" i="16"/>
  <c r="N162" i="20" s="1"/>
  <c r="F14" i="16"/>
  <c r="N16" i="20" s="1"/>
  <c r="F28" i="16"/>
  <c r="N30" i="20" s="1"/>
  <c r="F42" i="16"/>
  <c r="N44" i="20" s="1"/>
  <c r="F56" i="16"/>
  <c r="N58" i="20" s="1"/>
  <c r="F70" i="16"/>
  <c r="N72" i="20" s="1"/>
  <c r="F77" i="16"/>
  <c r="N79" i="20" s="1"/>
  <c r="F84" i="16"/>
  <c r="F91" i="16"/>
  <c r="F98" i="16"/>
  <c r="F112" i="16"/>
  <c r="N114" i="20" s="1"/>
  <c r="F119" i="16"/>
  <c r="F126" i="16"/>
  <c r="F133" i="16"/>
  <c r="F147" i="16"/>
  <c r="F154" i="16"/>
  <c r="F161" i="16"/>
  <c r="N163" i="20" s="1"/>
  <c r="F15" i="16"/>
  <c r="F29" i="16"/>
  <c r="F43" i="16"/>
  <c r="F57" i="16"/>
  <c r="F71" i="16"/>
  <c r="N73" i="20" s="1"/>
  <c r="F78" i="16"/>
  <c r="N80" i="20" s="1"/>
  <c r="F85" i="16"/>
  <c r="N87" i="20" s="1"/>
  <c r="F92" i="16"/>
  <c r="N94" i="20" s="1"/>
  <c r="F99" i="16"/>
  <c r="N101" i="20" s="1"/>
  <c r="F113" i="16"/>
  <c r="N115" i="20" s="1"/>
  <c r="F120" i="16"/>
  <c r="N122" i="20" s="1"/>
  <c r="F127" i="16"/>
  <c r="N129" i="20" s="1"/>
  <c r="F134" i="16"/>
  <c r="N136" i="20" s="1"/>
  <c r="F148" i="16"/>
  <c r="N150" i="20" s="1"/>
  <c r="F155" i="16"/>
  <c r="N157" i="20" s="1"/>
  <c r="F162" i="16"/>
  <c r="N164" i="20" s="1"/>
  <c r="BS28" i="16" l="1"/>
  <c r="BM29" i="16"/>
  <c r="BM26" i="16"/>
  <c r="BA28" i="16"/>
  <c r="BG30" i="16"/>
  <c r="BA29" i="16"/>
  <c r="BY28" i="16"/>
  <c r="BY26" i="16"/>
  <c r="BY29" i="16"/>
  <c r="BG29" i="16"/>
  <c r="BA26" i="16"/>
  <c r="BA31" i="16"/>
  <c r="BG26" i="16"/>
  <c r="BG31" i="16"/>
  <c r="BG27" i="16"/>
  <c r="BY30" i="16"/>
  <c r="BS26" i="16"/>
  <c r="BA30" i="16"/>
  <c r="BA27" i="16"/>
  <c r="BG28" i="16"/>
  <c r="BS30" i="16"/>
  <c r="BS29" i="16"/>
  <c r="BY27" i="16"/>
  <c r="BS31" i="16"/>
  <c r="BY31" i="16"/>
  <c r="BM31" i="16"/>
  <c r="BM27" i="16"/>
  <c r="BM30" i="16"/>
  <c r="BL13" i="16"/>
  <c r="N126" i="20"/>
  <c r="BX15" i="16"/>
  <c r="N156" i="20"/>
  <c r="BR14" i="16"/>
  <c r="N134" i="20"/>
  <c r="BW12" i="16"/>
  <c r="N146" i="20"/>
  <c r="AZ12" i="16"/>
  <c r="N90" i="20"/>
  <c r="BL11" i="16"/>
  <c r="N124" i="20"/>
  <c r="BW22" i="16"/>
  <c r="O148" i="20"/>
  <c r="BL21" i="16"/>
  <c r="O126" i="20"/>
  <c r="BE19" i="16"/>
  <c r="O82" i="20"/>
  <c r="BQ18" i="16"/>
  <c r="O116" i="20"/>
  <c r="AZ14" i="16"/>
  <c r="N92" i="20"/>
  <c r="BE11" i="16"/>
  <c r="N82" i="20"/>
  <c r="BQ20" i="16"/>
  <c r="O118" i="20"/>
  <c r="BR18" i="16"/>
  <c r="O130" i="20"/>
  <c r="BR11" i="16"/>
  <c r="N131" i="20"/>
  <c r="BQ23" i="16"/>
  <c r="O121" i="20"/>
  <c r="BR21" i="16"/>
  <c r="O133" i="20"/>
  <c r="AZ19" i="16"/>
  <c r="O89" i="20"/>
  <c r="F64" i="16"/>
  <c r="N66" i="20" s="1"/>
  <c r="N59" i="20"/>
  <c r="BF15" i="16"/>
  <c r="N100" i="20"/>
  <c r="F50" i="16"/>
  <c r="N52" i="20" s="1"/>
  <c r="N45" i="20"/>
  <c r="BW15" i="16"/>
  <c r="BY15" i="16" s="1"/>
  <c r="N149" i="20"/>
  <c r="AZ15" i="16"/>
  <c r="N93" i="20"/>
  <c r="BL14" i="16"/>
  <c r="N127" i="20"/>
  <c r="BE12" i="16"/>
  <c r="N83" i="20"/>
  <c r="BQ11" i="16"/>
  <c r="N117" i="20"/>
  <c r="BX10" i="16"/>
  <c r="N151" i="20"/>
  <c r="BF10" i="16"/>
  <c r="N95" i="20"/>
  <c r="BE22" i="16"/>
  <c r="O85" i="20"/>
  <c r="BQ21" i="16"/>
  <c r="O119" i="20"/>
  <c r="BX20" i="16"/>
  <c r="O153" i="20"/>
  <c r="BF20" i="16"/>
  <c r="O97" i="20"/>
  <c r="BR19" i="16"/>
  <c r="O131" i="20"/>
  <c r="AY18" i="16"/>
  <c r="O74" i="20"/>
  <c r="BF22" i="16"/>
  <c r="O99" i="20"/>
  <c r="BW19" i="16"/>
  <c r="O145" i="20"/>
  <c r="BE15" i="16"/>
  <c r="N86" i="20"/>
  <c r="BQ14" i="16"/>
  <c r="N120" i="20"/>
  <c r="BX13" i="16"/>
  <c r="N154" i="20"/>
  <c r="BF13" i="16"/>
  <c r="N98" i="20"/>
  <c r="BR12" i="16"/>
  <c r="N132" i="20"/>
  <c r="BW10" i="16"/>
  <c r="N144" i="20"/>
  <c r="BX23" i="16"/>
  <c r="O156" i="20"/>
  <c r="BF23" i="16"/>
  <c r="O100" i="20"/>
  <c r="BR22" i="16"/>
  <c r="O134" i="20"/>
  <c r="AY22" i="16"/>
  <c r="O78" i="20"/>
  <c r="G47" i="16"/>
  <c r="O49" i="20" s="1"/>
  <c r="O42" i="20"/>
  <c r="BW20" i="16"/>
  <c r="O146" i="20"/>
  <c r="AZ20" i="16"/>
  <c r="O90" i="20"/>
  <c r="BL19" i="16"/>
  <c r="O124" i="20"/>
  <c r="BS27" i="16"/>
  <c r="BW14" i="16"/>
  <c r="N148" i="20"/>
  <c r="BX12" i="16"/>
  <c r="N153" i="20"/>
  <c r="AY11" i="16"/>
  <c r="N75" i="20"/>
  <c r="BL18" i="16"/>
  <c r="O123" i="20"/>
  <c r="F36" i="16"/>
  <c r="N38" i="20" s="1"/>
  <c r="N31" i="20"/>
  <c r="F22" i="16"/>
  <c r="N24" i="20" s="1"/>
  <c r="N17" i="20"/>
  <c r="BR15" i="16"/>
  <c r="N135" i="20"/>
  <c r="BW13" i="16"/>
  <c r="N147" i="20"/>
  <c r="AZ13" i="16"/>
  <c r="N91" i="20"/>
  <c r="BL12" i="16"/>
  <c r="N125" i="20"/>
  <c r="BE10" i="16"/>
  <c r="N81" i="20"/>
  <c r="G50" i="16"/>
  <c r="O52" i="20" s="1"/>
  <c r="O45" i="20"/>
  <c r="BW23" i="16"/>
  <c r="O149" i="20"/>
  <c r="AZ23" i="16"/>
  <c r="O93" i="20"/>
  <c r="BL22" i="16"/>
  <c r="O127" i="20"/>
  <c r="BE20" i="16"/>
  <c r="O83" i="20"/>
  <c r="BQ19" i="16"/>
  <c r="O117" i="20"/>
  <c r="BX18" i="16"/>
  <c r="O151" i="20"/>
  <c r="BF18" i="16"/>
  <c r="O95" i="20"/>
  <c r="BL23" i="16"/>
  <c r="O128" i="20"/>
  <c r="BX19" i="16"/>
  <c r="O152" i="20"/>
  <c r="BE14" i="16"/>
  <c r="N85" i="20"/>
  <c r="BF12" i="16"/>
  <c r="N97" i="20"/>
  <c r="BL15" i="16"/>
  <c r="N128" i="20"/>
  <c r="BE13" i="16"/>
  <c r="N84" i="20"/>
  <c r="BQ12" i="16"/>
  <c r="N118" i="20"/>
  <c r="BX11" i="16"/>
  <c r="N152" i="20"/>
  <c r="BF11" i="16"/>
  <c r="N96" i="20"/>
  <c r="BR10" i="16"/>
  <c r="N130" i="20"/>
  <c r="AY10" i="16"/>
  <c r="N74" i="20"/>
  <c r="G36" i="16"/>
  <c r="O38" i="20" s="1"/>
  <c r="O31" i="20"/>
  <c r="BE23" i="16"/>
  <c r="O86" i="20"/>
  <c r="BQ22" i="16"/>
  <c r="O120" i="20"/>
  <c r="BX21" i="16"/>
  <c r="O154" i="20"/>
  <c r="BF21" i="16"/>
  <c r="O98" i="20"/>
  <c r="BR20" i="16"/>
  <c r="O132" i="20"/>
  <c r="BW18" i="16"/>
  <c r="O144" i="20"/>
  <c r="BQ10" i="16"/>
  <c r="N116" i="20"/>
  <c r="BE21" i="16"/>
  <c r="BG21" i="16" s="1"/>
  <c r="O84" i="20"/>
  <c r="BF19" i="16"/>
  <c r="O96" i="20"/>
  <c r="BQ13" i="16"/>
  <c r="N119" i="20"/>
  <c r="BX22" i="16"/>
  <c r="O155" i="20"/>
  <c r="BQ15" i="16"/>
  <c r="BS15" i="16" s="1"/>
  <c r="N121" i="20"/>
  <c r="BX14" i="16"/>
  <c r="N155" i="20"/>
  <c r="BF14" i="16"/>
  <c r="N99" i="20"/>
  <c r="BR13" i="16"/>
  <c r="N133" i="20"/>
  <c r="BW11" i="16"/>
  <c r="N145" i="20"/>
  <c r="BL10" i="16"/>
  <c r="N123" i="20"/>
  <c r="BR23" i="16"/>
  <c r="O135" i="20"/>
  <c r="BW21" i="16"/>
  <c r="BY21" i="16" s="1"/>
  <c r="O147" i="20"/>
  <c r="AZ21" i="16"/>
  <c r="O91" i="20"/>
  <c r="BL20" i="16"/>
  <c r="O125" i="20"/>
  <c r="BE18" i="16"/>
  <c r="O81" i="20"/>
  <c r="F141" i="16"/>
  <c r="N143" i="20" s="1"/>
  <c r="F62" i="16"/>
  <c r="N64" i="20" s="1"/>
  <c r="F19" i="16"/>
  <c r="N21" i="20" s="1"/>
  <c r="F45" i="16"/>
  <c r="N47" i="20" s="1"/>
  <c r="G21" i="16"/>
  <c r="O23" i="20" s="1"/>
  <c r="G30" i="16"/>
  <c r="O32" i="20" s="1"/>
  <c r="G141" i="16"/>
  <c r="O143" i="20" s="1"/>
  <c r="AY12" i="16"/>
  <c r="F102" i="16"/>
  <c r="N104" i="20" s="1"/>
  <c r="AY15" i="16"/>
  <c r="F105" i="16"/>
  <c r="N107" i="20" s="1"/>
  <c r="BK14" i="16"/>
  <c r="F139" i="16"/>
  <c r="N141" i="20" s="1"/>
  <c r="F48" i="16"/>
  <c r="N50" i="20" s="1"/>
  <c r="F31" i="16"/>
  <c r="N33" i="20" s="1"/>
  <c r="G33" i="16"/>
  <c r="O35" i="20" s="1"/>
  <c r="G59" i="16"/>
  <c r="O61" i="20" s="1"/>
  <c r="G16" i="16"/>
  <c r="O18" i="20" s="1"/>
  <c r="F100" i="16"/>
  <c r="N102" i="20" s="1"/>
  <c r="AZ10" i="16"/>
  <c r="F34" i="16"/>
  <c r="N36" i="20" s="1"/>
  <c r="F60" i="16"/>
  <c r="N62" i="20" s="1"/>
  <c r="F17" i="16"/>
  <c r="N19" i="20" s="1"/>
  <c r="G62" i="16"/>
  <c r="O64" i="20" s="1"/>
  <c r="AY20" i="16"/>
  <c r="G102" i="16"/>
  <c r="O104" i="20" s="1"/>
  <c r="BK19" i="16"/>
  <c r="G136" i="16"/>
  <c r="O138" i="20" s="1"/>
  <c r="G45" i="16"/>
  <c r="O47" i="20" s="1"/>
  <c r="G100" i="16"/>
  <c r="O102" i="20" s="1"/>
  <c r="AZ18" i="16"/>
  <c r="F63" i="16"/>
  <c r="N65" i="20" s="1"/>
  <c r="F20" i="16"/>
  <c r="N22" i="20" s="1"/>
  <c r="F103" i="16"/>
  <c r="N105" i="20" s="1"/>
  <c r="AY13" i="16"/>
  <c r="BK12" i="16"/>
  <c r="F137" i="16"/>
  <c r="N139" i="20" s="1"/>
  <c r="F46" i="16"/>
  <c r="N48" i="20" s="1"/>
  <c r="F101" i="16"/>
  <c r="N103" i="20" s="1"/>
  <c r="AZ11" i="16"/>
  <c r="G19" i="16"/>
  <c r="O21" i="20" s="1"/>
  <c r="G22" i="16"/>
  <c r="O24" i="20" s="1"/>
  <c r="AY23" i="16"/>
  <c r="G105" i="16"/>
  <c r="O107" i="20" s="1"/>
  <c r="BK22" i="16"/>
  <c r="G139" i="16"/>
  <c r="O141" i="20" s="1"/>
  <c r="G48" i="16"/>
  <c r="O50" i="20" s="1"/>
  <c r="G31" i="16"/>
  <c r="O33" i="20" s="1"/>
  <c r="BK11" i="16"/>
  <c r="F136" i="16"/>
  <c r="N138" i="20" s="1"/>
  <c r="F106" i="16"/>
  <c r="N108" i="20" s="1"/>
  <c r="F140" i="16"/>
  <c r="N142" i="20" s="1"/>
  <c r="BK15" i="16"/>
  <c r="F49" i="16"/>
  <c r="N51" i="20" s="1"/>
  <c r="F32" i="16"/>
  <c r="N34" i="20" s="1"/>
  <c r="F58" i="16"/>
  <c r="N60" i="20" s="1"/>
  <c r="G34" i="16"/>
  <c r="O36" i="20" s="1"/>
  <c r="G60" i="16"/>
  <c r="O62" i="20" s="1"/>
  <c r="G17" i="16"/>
  <c r="O19" i="20" s="1"/>
  <c r="G138" i="16"/>
  <c r="O140" i="20" s="1"/>
  <c r="BK21" i="16"/>
  <c r="F35" i="16"/>
  <c r="N37" i="20" s="1"/>
  <c r="F61" i="16"/>
  <c r="N63" i="20" s="1"/>
  <c r="F18" i="16"/>
  <c r="N20" i="20" s="1"/>
  <c r="F135" i="16"/>
  <c r="N137" i="20" s="1"/>
  <c r="BK10" i="16"/>
  <c r="F44" i="16"/>
  <c r="N46" i="20" s="1"/>
  <c r="G20" i="16"/>
  <c r="O22" i="20" s="1"/>
  <c r="G103" i="16"/>
  <c r="O105" i="20" s="1"/>
  <c r="AY21" i="16"/>
  <c r="BK20" i="16"/>
  <c r="G137" i="16"/>
  <c r="O139" i="20" s="1"/>
  <c r="G46" i="16"/>
  <c r="O48" i="20" s="1"/>
  <c r="G63" i="16"/>
  <c r="O65" i="20" s="1"/>
  <c r="G64" i="16"/>
  <c r="O66" i="20" s="1"/>
  <c r="F21" i="16"/>
  <c r="N23" i="20" s="1"/>
  <c r="AY14" i="16"/>
  <c r="F104" i="16"/>
  <c r="N106" i="20" s="1"/>
  <c r="F138" i="16"/>
  <c r="N140" i="20" s="1"/>
  <c r="BK13" i="16"/>
  <c r="F47" i="16"/>
  <c r="N49" i="20" s="1"/>
  <c r="F30" i="16"/>
  <c r="N32" i="20" s="1"/>
  <c r="G106" i="16"/>
  <c r="O108" i="20" s="1"/>
  <c r="BK23" i="16"/>
  <c r="G140" i="16"/>
  <c r="O142" i="20" s="1"/>
  <c r="G49" i="16"/>
  <c r="O51" i="20" s="1"/>
  <c r="G104" i="16"/>
  <c r="O106" i="20" s="1"/>
  <c r="AZ22" i="16"/>
  <c r="G32" i="16"/>
  <c r="O34" i="20" s="1"/>
  <c r="G58" i="16"/>
  <c r="O60" i="20" s="1"/>
  <c r="F33" i="16"/>
  <c r="N35" i="20" s="1"/>
  <c r="F59" i="16"/>
  <c r="N61" i="20" s="1"/>
  <c r="F16" i="16"/>
  <c r="N18" i="20" s="1"/>
  <c r="G35" i="16"/>
  <c r="O37" i="20" s="1"/>
  <c r="G61" i="16"/>
  <c r="O63" i="20" s="1"/>
  <c r="G18" i="16"/>
  <c r="O20" i="20" s="1"/>
  <c r="G101" i="16"/>
  <c r="O103" i="20" s="1"/>
  <c r="AY19" i="16"/>
  <c r="G135" i="16"/>
  <c r="O137" i="20" s="1"/>
  <c r="BK18" i="16"/>
  <c r="G44" i="16"/>
  <c r="O46" i="20" s="1"/>
  <c r="BG12" i="16" l="1"/>
  <c r="BM18" i="16"/>
  <c r="BM13" i="16"/>
  <c r="BM20" i="16"/>
  <c r="BM11" i="16"/>
  <c r="BA22" i="16"/>
  <c r="BS13" i="16"/>
  <c r="BG18" i="16"/>
  <c r="BG10" i="16"/>
  <c r="BG15" i="16"/>
  <c r="BS20" i="16"/>
  <c r="BS10" i="16"/>
  <c r="BG14" i="16"/>
  <c r="BA13" i="16"/>
  <c r="BY14" i="16"/>
  <c r="BS18" i="16"/>
  <c r="BS21" i="16"/>
  <c r="BM15" i="16"/>
  <c r="BM14" i="16"/>
  <c r="BS22" i="16"/>
  <c r="BS19" i="16"/>
  <c r="BG19" i="16"/>
  <c r="BA19" i="16"/>
  <c r="BM10" i="16"/>
  <c r="BM19" i="16"/>
  <c r="BA21" i="16"/>
  <c r="BA11" i="16"/>
  <c r="BM23" i="16"/>
  <c r="BA18" i="16"/>
  <c r="BA12" i="16"/>
  <c r="BY23" i="16"/>
  <c r="BY13" i="16"/>
  <c r="BG22" i="16"/>
  <c r="BS11" i="16"/>
  <c r="BS14" i="16"/>
  <c r="BS12" i="16"/>
  <c r="BA20" i="16"/>
  <c r="BM22" i="16"/>
  <c r="BA14" i="16"/>
  <c r="BY10" i="16"/>
  <c r="BA15" i="16"/>
  <c r="BY22" i="16"/>
  <c r="BY18" i="16"/>
  <c r="BY20" i="16"/>
  <c r="BG23" i="16"/>
  <c r="BG13" i="16"/>
  <c r="BY19" i="16"/>
  <c r="BG20" i="16"/>
  <c r="BS23" i="16"/>
  <c r="BG11" i="16"/>
  <c r="BY12" i="16"/>
  <c r="BM12" i="16"/>
  <c r="BM21" i="16"/>
  <c r="BA23" i="16"/>
  <c r="BY11" i="16"/>
  <c r="BA10" i="16"/>
  <c r="H149" i="15"/>
  <c r="BX26" i="15" l="1"/>
  <c r="L151" i="20"/>
  <c r="I9" i="15"/>
  <c r="M11" i="20" s="1"/>
  <c r="I23" i="15"/>
  <c r="M25" i="20" s="1"/>
  <c r="I37" i="15"/>
  <c r="M39" i="20" s="1"/>
  <c r="I51" i="15"/>
  <c r="M53" i="20" s="1"/>
  <c r="I65" i="15"/>
  <c r="M67" i="20" s="1"/>
  <c r="I72" i="15"/>
  <c r="M74" i="20" s="1"/>
  <c r="I79" i="15"/>
  <c r="I86" i="15"/>
  <c r="I93" i="15"/>
  <c r="I107" i="15"/>
  <c r="M109" i="20" s="1"/>
  <c r="I114" i="15"/>
  <c r="I121" i="15"/>
  <c r="I128" i="15"/>
  <c r="I142" i="15"/>
  <c r="I149" i="15"/>
  <c r="I156" i="15"/>
  <c r="M158" i="20" s="1"/>
  <c r="I10" i="15"/>
  <c r="M12" i="20" s="1"/>
  <c r="I24" i="15"/>
  <c r="M26" i="20" s="1"/>
  <c r="I38" i="15"/>
  <c r="M40" i="20" s="1"/>
  <c r="I52" i="15"/>
  <c r="M54" i="20" s="1"/>
  <c r="I66" i="15"/>
  <c r="M68" i="20" s="1"/>
  <c r="I73" i="15"/>
  <c r="M75" i="20" s="1"/>
  <c r="I80" i="15"/>
  <c r="I87" i="15"/>
  <c r="I94" i="15"/>
  <c r="I108" i="15"/>
  <c r="M110" i="20" s="1"/>
  <c r="I115" i="15"/>
  <c r="I122" i="15"/>
  <c r="I129" i="15"/>
  <c r="I143" i="15"/>
  <c r="I150" i="15"/>
  <c r="I157" i="15"/>
  <c r="M159" i="20" s="1"/>
  <c r="I11" i="15"/>
  <c r="M13" i="20" s="1"/>
  <c r="I25" i="15"/>
  <c r="M27" i="20" s="1"/>
  <c r="I39" i="15"/>
  <c r="I53" i="15"/>
  <c r="M55" i="20" s="1"/>
  <c r="I67" i="15"/>
  <c r="M69" i="20" s="1"/>
  <c r="I74" i="15"/>
  <c r="M76" i="20" s="1"/>
  <c r="I81" i="15"/>
  <c r="I88" i="15"/>
  <c r="I95" i="15"/>
  <c r="I109" i="15"/>
  <c r="M111" i="20" s="1"/>
  <c r="I116" i="15"/>
  <c r="I123" i="15"/>
  <c r="I130" i="15"/>
  <c r="I144" i="15"/>
  <c r="I151" i="15"/>
  <c r="I158" i="15"/>
  <c r="M160" i="20" s="1"/>
  <c r="I12" i="15"/>
  <c r="M14" i="20" s="1"/>
  <c r="I26" i="15"/>
  <c r="M28" i="20" s="1"/>
  <c r="I40" i="15"/>
  <c r="M42" i="20" s="1"/>
  <c r="I54" i="15"/>
  <c r="M56" i="20" s="1"/>
  <c r="I68" i="15"/>
  <c r="M70" i="20" s="1"/>
  <c r="I75" i="15"/>
  <c r="M77" i="20" s="1"/>
  <c r="I82" i="15"/>
  <c r="I89" i="15"/>
  <c r="I96" i="15"/>
  <c r="I110" i="15"/>
  <c r="M112" i="20" s="1"/>
  <c r="I117" i="15"/>
  <c r="I124" i="15"/>
  <c r="I131" i="15"/>
  <c r="I145" i="15"/>
  <c r="I152" i="15"/>
  <c r="I159" i="15"/>
  <c r="M161" i="20" s="1"/>
  <c r="I13" i="15"/>
  <c r="I27" i="15"/>
  <c r="M29" i="20" s="1"/>
  <c r="I41" i="15"/>
  <c r="M43" i="20" s="1"/>
  <c r="I55" i="15"/>
  <c r="M57" i="20" s="1"/>
  <c r="I69" i="15"/>
  <c r="M71" i="20" s="1"/>
  <c r="I76" i="15"/>
  <c r="M78" i="20" s="1"/>
  <c r="I83" i="15"/>
  <c r="I90" i="15"/>
  <c r="I97" i="15"/>
  <c r="I111" i="15"/>
  <c r="M113" i="20" s="1"/>
  <c r="I118" i="15"/>
  <c r="I125" i="15"/>
  <c r="I132" i="15"/>
  <c r="I146" i="15"/>
  <c r="I153" i="15"/>
  <c r="I160" i="15"/>
  <c r="M162" i="20" s="1"/>
  <c r="I14" i="15"/>
  <c r="M16" i="20" s="1"/>
  <c r="I28" i="15"/>
  <c r="M30" i="20" s="1"/>
  <c r="I42" i="15"/>
  <c r="M44" i="20" s="1"/>
  <c r="I56" i="15"/>
  <c r="I70" i="15"/>
  <c r="M72" i="20" s="1"/>
  <c r="I77" i="15"/>
  <c r="M79" i="20" s="1"/>
  <c r="I84" i="15"/>
  <c r="I91" i="15"/>
  <c r="I98" i="15"/>
  <c r="I112" i="15"/>
  <c r="M114" i="20" s="1"/>
  <c r="I119" i="15"/>
  <c r="I126" i="15"/>
  <c r="I133" i="15"/>
  <c r="I147" i="15"/>
  <c r="I154" i="15"/>
  <c r="I161" i="15"/>
  <c r="M163" i="20" s="1"/>
  <c r="I15" i="15"/>
  <c r="I29" i="15"/>
  <c r="M31" i="20" s="1"/>
  <c r="I43" i="15"/>
  <c r="M45" i="20" s="1"/>
  <c r="I57" i="15"/>
  <c r="M59" i="20" s="1"/>
  <c r="I71" i="15"/>
  <c r="M73" i="20" s="1"/>
  <c r="I78" i="15"/>
  <c r="M80" i="20" s="1"/>
  <c r="I85" i="15"/>
  <c r="M87" i="20" s="1"/>
  <c r="I92" i="15"/>
  <c r="M94" i="20" s="1"/>
  <c r="I99" i="15"/>
  <c r="M101" i="20" s="1"/>
  <c r="I113" i="15"/>
  <c r="I120" i="15"/>
  <c r="M122" i="20" s="1"/>
  <c r="I127" i="15"/>
  <c r="M129" i="20" s="1"/>
  <c r="I134" i="15"/>
  <c r="M136" i="20" s="1"/>
  <c r="I148" i="15"/>
  <c r="M150" i="20" s="1"/>
  <c r="I155" i="15"/>
  <c r="M157" i="20" s="1"/>
  <c r="I162" i="15"/>
  <c r="M164" i="20" s="1"/>
  <c r="H9" i="15"/>
  <c r="L11" i="20" s="1"/>
  <c r="H23" i="15"/>
  <c r="L25" i="20" s="1"/>
  <c r="H37" i="15"/>
  <c r="L39" i="20" s="1"/>
  <c r="H51" i="15"/>
  <c r="L53" i="20" s="1"/>
  <c r="H65" i="15"/>
  <c r="L67" i="20" s="1"/>
  <c r="H72" i="15"/>
  <c r="L74" i="20" s="1"/>
  <c r="H79" i="15"/>
  <c r="H86" i="15"/>
  <c r="H93" i="15"/>
  <c r="H107" i="15"/>
  <c r="L109" i="20" s="1"/>
  <c r="H114" i="15"/>
  <c r="H121" i="15"/>
  <c r="H128" i="15"/>
  <c r="H142" i="15"/>
  <c r="H156" i="15"/>
  <c r="L158" i="20" s="1"/>
  <c r="H10" i="15"/>
  <c r="H24" i="15"/>
  <c r="L26" i="20" s="1"/>
  <c r="H38" i="15"/>
  <c r="L40" i="20" s="1"/>
  <c r="H52" i="15"/>
  <c r="L54" i="20" s="1"/>
  <c r="H66" i="15"/>
  <c r="L68" i="20" s="1"/>
  <c r="H73" i="15"/>
  <c r="L75" i="20" s="1"/>
  <c r="H80" i="15"/>
  <c r="H87" i="15"/>
  <c r="H94" i="15"/>
  <c r="H108" i="15"/>
  <c r="L110" i="20" s="1"/>
  <c r="H115" i="15"/>
  <c r="H122" i="15"/>
  <c r="H129" i="15"/>
  <c r="H143" i="15"/>
  <c r="H150" i="15"/>
  <c r="H157" i="15"/>
  <c r="L159" i="20" s="1"/>
  <c r="H11" i="15"/>
  <c r="L13" i="20" s="1"/>
  <c r="H25" i="15"/>
  <c r="L27" i="20" s="1"/>
  <c r="H39" i="15"/>
  <c r="L41" i="20" s="1"/>
  <c r="H53" i="15"/>
  <c r="H67" i="15"/>
  <c r="L69" i="20" s="1"/>
  <c r="H74" i="15"/>
  <c r="L76" i="20" s="1"/>
  <c r="H81" i="15"/>
  <c r="H88" i="15"/>
  <c r="H95" i="15"/>
  <c r="H109" i="15"/>
  <c r="L111" i="20" s="1"/>
  <c r="H116" i="15"/>
  <c r="H123" i="15"/>
  <c r="H130" i="15"/>
  <c r="H144" i="15"/>
  <c r="H151" i="15"/>
  <c r="H158" i="15"/>
  <c r="L160" i="20" s="1"/>
  <c r="H12" i="15"/>
  <c r="L14" i="20" s="1"/>
  <c r="H26" i="15"/>
  <c r="L28" i="20" s="1"/>
  <c r="H40" i="15"/>
  <c r="L42" i="20" s="1"/>
  <c r="H54" i="15"/>
  <c r="L56" i="20" s="1"/>
  <c r="H68" i="15"/>
  <c r="L70" i="20" s="1"/>
  <c r="H75" i="15"/>
  <c r="L77" i="20" s="1"/>
  <c r="H82" i="15"/>
  <c r="H89" i="15"/>
  <c r="H96" i="15"/>
  <c r="H110" i="15"/>
  <c r="L112" i="20" s="1"/>
  <c r="H117" i="15"/>
  <c r="H124" i="15"/>
  <c r="H131" i="15"/>
  <c r="H145" i="15"/>
  <c r="H152" i="15"/>
  <c r="H159" i="15"/>
  <c r="L161" i="20" s="1"/>
  <c r="H13" i="15"/>
  <c r="L15" i="20" s="1"/>
  <c r="H27" i="15"/>
  <c r="H41" i="15"/>
  <c r="L43" i="20" s="1"/>
  <c r="H55" i="15"/>
  <c r="L57" i="20" s="1"/>
  <c r="H69" i="15"/>
  <c r="L71" i="20" s="1"/>
  <c r="H76" i="15"/>
  <c r="H83" i="15"/>
  <c r="H90" i="15"/>
  <c r="L92" i="20" s="1"/>
  <c r="H97" i="15"/>
  <c r="H111" i="15"/>
  <c r="L113" i="20" s="1"/>
  <c r="H118" i="15"/>
  <c r="H125" i="15"/>
  <c r="H132" i="15"/>
  <c r="H146" i="15"/>
  <c r="H153" i="15"/>
  <c r="H160" i="15"/>
  <c r="L162" i="20" s="1"/>
  <c r="H14" i="15"/>
  <c r="H28" i="15"/>
  <c r="H42" i="15"/>
  <c r="L44" i="20" s="1"/>
  <c r="H56" i="15"/>
  <c r="L58" i="20" s="1"/>
  <c r="H70" i="15"/>
  <c r="L72" i="20" s="1"/>
  <c r="H77" i="15"/>
  <c r="L79" i="20" s="1"/>
  <c r="H84" i="15"/>
  <c r="H91" i="15"/>
  <c r="H98" i="15"/>
  <c r="H112" i="15"/>
  <c r="L114" i="20" s="1"/>
  <c r="H119" i="15"/>
  <c r="H126" i="15"/>
  <c r="H133" i="15"/>
  <c r="H147" i="15"/>
  <c r="H154" i="15"/>
  <c r="H161" i="15"/>
  <c r="L163" i="20" s="1"/>
  <c r="H15" i="15"/>
  <c r="H29" i="15"/>
  <c r="L31" i="20" s="1"/>
  <c r="H43" i="15"/>
  <c r="L45" i="20" s="1"/>
  <c r="H57" i="15"/>
  <c r="H71" i="15"/>
  <c r="L73" i="20" s="1"/>
  <c r="H78" i="15"/>
  <c r="L80" i="20" s="1"/>
  <c r="H85" i="15"/>
  <c r="L87" i="20" s="1"/>
  <c r="H92" i="15"/>
  <c r="L94" i="20" s="1"/>
  <c r="H99" i="15"/>
  <c r="L101" i="20" s="1"/>
  <c r="H113" i="15"/>
  <c r="L115" i="20" s="1"/>
  <c r="H120" i="15"/>
  <c r="L122" i="20" s="1"/>
  <c r="H127" i="15"/>
  <c r="L129" i="20" s="1"/>
  <c r="H134" i="15"/>
  <c r="L136" i="20" s="1"/>
  <c r="H148" i="15"/>
  <c r="L150" i="20" s="1"/>
  <c r="H155" i="15"/>
  <c r="L157" i="20" s="1"/>
  <c r="H162" i="15"/>
  <c r="L164" i="20" s="1"/>
  <c r="G9" i="15"/>
  <c r="K11" i="20" s="1"/>
  <c r="G23" i="15"/>
  <c r="K25" i="20" s="1"/>
  <c r="G37" i="15"/>
  <c r="K39" i="20" s="1"/>
  <c r="G51" i="15"/>
  <c r="K53" i="20" s="1"/>
  <c r="G65" i="15"/>
  <c r="K67" i="20" s="1"/>
  <c r="G72" i="15"/>
  <c r="K74" i="20" s="1"/>
  <c r="G79" i="15"/>
  <c r="G86" i="15"/>
  <c r="G93" i="15"/>
  <c r="G107" i="15"/>
  <c r="K109" i="20" s="1"/>
  <c r="G114" i="15"/>
  <c r="G121" i="15"/>
  <c r="G128" i="15"/>
  <c r="G142" i="15"/>
  <c r="G149" i="15"/>
  <c r="G156" i="15"/>
  <c r="K158" i="20" s="1"/>
  <c r="G10" i="15"/>
  <c r="G24" i="15"/>
  <c r="K26" i="20" s="1"/>
  <c r="G38" i="15"/>
  <c r="K40" i="20" s="1"/>
  <c r="G52" i="15"/>
  <c r="K54" i="20" s="1"/>
  <c r="G66" i="15"/>
  <c r="K68" i="20" s="1"/>
  <c r="G73" i="15"/>
  <c r="K75" i="20" s="1"/>
  <c r="G80" i="15"/>
  <c r="G87" i="15"/>
  <c r="G94" i="15"/>
  <c r="G108" i="15"/>
  <c r="G115" i="15"/>
  <c r="G122" i="15"/>
  <c r="K124" i="20" s="1"/>
  <c r="G129" i="15"/>
  <c r="G143" i="15"/>
  <c r="G150" i="15"/>
  <c r="G157" i="15"/>
  <c r="K159" i="20" s="1"/>
  <c r="G11" i="15"/>
  <c r="K13" i="20" s="1"/>
  <c r="G25" i="15"/>
  <c r="K27" i="20" s="1"/>
  <c r="G39" i="15"/>
  <c r="K41" i="20" s="1"/>
  <c r="G53" i="15"/>
  <c r="K55" i="20" s="1"/>
  <c r="G67" i="15"/>
  <c r="K69" i="20" s="1"/>
  <c r="G74" i="15"/>
  <c r="K76" i="20" s="1"/>
  <c r="G81" i="15"/>
  <c r="G88" i="15"/>
  <c r="G95" i="15"/>
  <c r="G109" i="15"/>
  <c r="K111" i="20" s="1"/>
  <c r="G116" i="15"/>
  <c r="G123" i="15"/>
  <c r="G130" i="15"/>
  <c r="G144" i="15"/>
  <c r="G151" i="15"/>
  <c r="G158" i="15"/>
  <c r="K160" i="20" s="1"/>
  <c r="G12" i="15"/>
  <c r="K14" i="20" s="1"/>
  <c r="G26" i="15"/>
  <c r="K28" i="20" s="1"/>
  <c r="G40" i="15"/>
  <c r="K42" i="20" s="1"/>
  <c r="G54" i="15"/>
  <c r="K56" i="20" s="1"/>
  <c r="G68" i="15"/>
  <c r="K70" i="20" s="1"/>
  <c r="G75" i="15"/>
  <c r="K77" i="20" s="1"/>
  <c r="G82" i="15"/>
  <c r="G89" i="15"/>
  <c r="G96" i="15"/>
  <c r="G110" i="15"/>
  <c r="K112" i="20" s="1"/>
  <c r="G117" i="15"/>
  <c r="G124" i="15"/>
  <c r="G131" i="15"/>
  <c r="G145" i="15"/>
  <c r="G152" i="15"/>
  <c r="G159" i="15"/>
  <c r="K161" i="20" s="1"/>
  <c r="G13" i="15"/>
  <c r="K15" i="20" s="1"/>
  <c r="G27" i="15"/>
  <c r="G41" i="15"/>
  <c r="K43" i="20" s="1"/>
  <c r="G55" i="15"/>
  <c r="K57" i="20" s="1"/>
  <c r="G69" i="15"/>
  <c r="K71" i="20" s="1"/>
  <c r="G76" i="15"/>
  <c r="K78" i="20" s="1"/>
  <c r="G83" i="15"/>
  <c r="G90" i="15"/>
  <c r="G97" i="15"/>
  <c r="G111" i="15"/>
  <c r="K113" i="20" s="1"/>
  <c r="G118" i="15"/>
  <c r="G125" i="15"/>
  <c r="G132" i="15"/>
  <c r="G146" i="15"/>
  <c r="G153" i="15"/>
  <c r="G160" i="15"/>
  <c r="K162" i="20" s="1"/>
  <c r="G14" i="15"/>
  <c r="G28" i="15"/>
  <c r="K30" i="20" s="1"/>
  <c r="G42" i="15"/>
  <c r="K44" i="20" s="1"/>
  <c r="G56" i="15"/>
  <c r="K58" i="20" s="1"/>
  <c r="G70" i="15"/>
  <c r="K72" i="20" s="1"/>
  <c r="G77" i="15"/>
  <c r="K79" i="20" s="1"/>
  <c r="G84" i="15"/>
  <c r="G91" i="15"/>
  <c r="G98" i="15"/>
  <c r="G112" i="15"/>
  <c r="K114" i="20" s="1"/>
  <c r="G119" i="15"/>
  <c r="G126" i="15"/>
  <c r="G133" i="15"/>
  <c r="G147" i="15"/>
  <c r="G154" i="15"/>
  <c r="G161" i="15"/>
  <c r="K163" i="20" s="1"/>
  <c r="G15" i="15"/>
  <c r="K17" i="20" s="1"/>
  <c r="G29" i="15"/>
  <c r="K31" i="20" s="1"/>
  <c r="G43" i="15"/>
  <c r="K45" i="20" s="1"/>
  <c r="G57" i="15"/>
  <c r="K59" i="20" s="1"/>
  <c r="G71" i="15"/>
  <c r="K73" i="20" s="1"/>
  <c r="G78" i="15"/>
  <c r="K80" i="20" s="1"/>
  <c r="G85" i="15"/>
  <c r="K87" i="20" s="1"/>
  <c r="G99" i="15"/>
  <c r="K101" i="20" s="1"/>
  <c r="G113" i="15"/>
  <c r="K115" i="20" s="1"/>
  <c r="G120" i="15"/>
  <c r="K122" i="20" s="1"/>
  <c r="G127" i="15"/>
  <c r="K129" i="20" s="1"/>
  <c r="G134" i="15"/>
  <c r="K136" i="20" s="1"/>
  <c r="G148" i="15"/>
  <c r="K150" i="20" s="1"/>
  <c r="G155" i="15"/>
  <c r="K157" i="20" s="1"/>
  <c r="G162" i="15"/>
  <c r="K164" i="20" s="1"/>
  <c r="BL38" i="15" l="1"/>
  <c r="M127" i="20"/>
  <c r="BW39" i="15"/>
  <c r="BY39" i="15" s="1"/>
  <c r="M149" i="20"/>
  <c r="BW38" i="15"/>
  <c r="M148" i="20"/>
  <c r="BW37" i="15"/>
  <c r="M147" i="20"/>
  <c r="BW36" i="15"/>
  <c r="M146" i="20"/>
  <c r="BW35" i="15"/>
  <c r="M145" i="20"/>
  <c r="BW34" i="15"/>
  <c r="M144" i="20"/>
  <c r="BR39" i="15"/>
  <c r="M135" i="20"/>
  <c r="BR38" i="15"/>
  <c r="M134" i="20"/>
  <c r="BR37" i="15"/>
  <c r="M133" i="20"/>
  <c r="BR36" i="15"/>
  <c r="M132" i="20"/>
  <c r="BR35" i="15"/>
  <c r="M131" i="20"/>
  <c r="BR34" i="15"/>
  <c r="M130" i="20"/>
  <c r="BL39" i="15"/>
  <c r="M128" i="20"/>
  <c r="BL37" i="15"/>
  <c r="M126" i="20"/>
  <c r="BL34" i="15"/>
  <c r="M123" i="20"/>
  <c r="BQ37" i="15"/>
  <c r="M119" i="20"/>
  <c r="BQ35" i="15"/>
  <c r="M117" i="20"/>
  <c r="BQ39" i="15"/>
  <c r="M121" i="20"/>
  <c r="I46" i="15"/>
  <c r="M48" i="20" s="1"/>
  <c r="M41" i="20"/>
  <c r="I141" i="15"/>
  <c r="M143" i="20" s="1"/>
  <c r="M115" i="20"/>
  <c r="I22" i="15"/>
  <c r="M24" i="20" s="1"/>
  <c r="M17" i="20"/>
  <c r="BF39" i="15"/>
  <c r="M100" i="20"/>
  <c r="BF38" i="15"/>
  <c r="M99" i="20"/>
  <c r="I20" i="15"/>
  <c r="M22" i="20" s="1"/>
  <c r="M15" i="20"/>
  <c r="BF37" i="15"/>
  <c r="M98" i="20"/>
  <c r="BF36" i="15"/>
  <c r="M97" i="20"/>
  <c r="BF35" i="15"/>
  <c r="M96" i="20"/>
  <c r="BF34" i="15"/>
  <c r="M95" i="20"/>
  <c r="BL36" i="15"/>
  <c r="M125" i="20"/>
  <c r="BL35" i="15"/>
  <c r="M124" i="20"/>
  <c r="BQ38" i="15"/>
  <c r="BS38" i="15" s="1"/>
  <c r="M120" i="20"/>
  <c r="BQ36" i="15"/>
  <c r="M118" i="20"/>
  <c r="BQ34" i="15"/>
  <c r="BS34" i="15" s="1"/>
  <c r="M116" i="20"/>
  <c r="AZ39" i="15"/>
  <c r="M93" i="20"/>
  <c r="AZ38" i="15"/>
  <c r="M92" i="20"/>
  <c r="AZ37" i="15"/>
  <c r="M91" i="20"/>
  <c r="AZ36" i="15"/>
  <c r="M90" i="20"/>
  <c r="AZ35" i="15"/>
  <c r="M89" i="20"/>
  <c r="AZ34" i="15"/>
  <c r="M88" i="20"/>
  <c r="I63" i="15"/>
  <c r="M65" i="20" s="1"/>
  <c r="M58" i="20"/>
  <c r="BX39" i="15"/>
  <c r="M156" i="20"/>
  <c r="BE39" i="15"/>
  <c r="M86" i="20"/>
  <c r="BX38" i="15"/>
  <c r="BY38" i="15" s="1"/>
  <c r="M155" i="20"/>
  <c r="BE38" i="15"/>
  <c r="M85" i="20"/>
  <c r="BX37" i="15"/>
  <c r="M154" i="20"/>
  <c r="BE37" i="15"/>
  <c r="M84" i="20"/>
  <c r="BX36" i="15"/>
  <c r="M153" i="20"/>
  <c r="BE36" i="15"/>
  <c r="M83" i="20"/>
  <c r="BX35" i="15"/>
  <c r="M152" i="20"/>
  <c r="BE35" i="15"/>
  <c r="M82" i="20"/>
  <c r="BX34" i="15"/>
  <c r="M151" i="20"/>
  <c r="BE34" i="15"/>
  <c r="BG34" i="15" s="1"/>
  <c r="M81" i="20"/>
  <c r="AZ31" i="15"/>
  <c r="L93" i="20"/>
  <c r="AZ27" i="15"/>
  <c r="L89" i="20"/>
  <c r="BX31" i="15"/>
  <c r="L156" i="20"/>
  <c r="BE30" i="15"/>
  <c r="L85" i="20"/>
  <c r="BE28" i="15"/>
  <c r="L83" i="20"/>
  <c r="BE27" i="15"/>
  <c r="L82" i="20"/>
  <c r="BW31" i="15"/>
  <c r="BY31" i="15" s="1"/>
  <c r="L149" i="20"/>
  <c r="BW30" i="15"/>
  <c r="L148" i="20"/>
  <c r="AY30" i="15"/>
  <c r="L78" i="20"/>
  <c r="BW29" i="15"/>
  <c r="L147" i="20"/>
  <c r="BW28" i="15"/>
  <c r="L146" i="20"/>
  <c r="BW27" i="15"/>
  <c r="L145" i="20"/>
  <c r="BR26" i="15"/>
  <c r="L130" i="20"/>
  <c r="BR31" i="15"/>
  <c r="L135" i="20"/>
  <c r="BR30" i="15"/>
  <c r="L134" i="20"/>
  <c r="BR29" i="15"/>
  <c r="L133" i="20"/>
  <c r="BR28" i="15"/>
  <c r="L132" i="20"/>
  <c r="BR27" i="15"/>
  <c r="L131" i="20"/>
  <c r="BL26" i="15"/>
  <c r="L123" i="20"/>
  <c r="BX30" i="15"/>
  <c r="L155" i="20"/>
  <c r="BX28" i="15"/>
  <c r="L153" i="20"/>
  <c r="BX27" i="15"/>
  <c r="L152" i="20"/>
  <c r="BL31" i="15"/>
  <c r="L128" i="20"/>
  <c r="BQ31" i="15"/>
  <c r="L121" i="20"/>
  <c r="BQ30" i="15"/>
  <c r="L120" i="20"/>
  <c r="BQ29" i="15"/>
  <c r="L119" i="20"/>
  <c r="BQ28" i="15"/>
  <c r="L118" i="20"/>
  <c r="BQ27" i="15"/>
  <c r="L117" i="20"/>
  <c r="BX29" i="15"/>
  <c r="L154" i="20"/>
  <c r="H64" i="15"/>
  <c r="L66" i="20" s="1"/>
  <c r="L59" i="20"/>
  <c r="H60" i="15"/>
  <c r="L62" i="20" s="1"/>
  <c r="L55" i="20"/>
  <c r="H35" i="15"/>
  <c r="L37" i="20" s="1"/>
  <c r="L30" i="20"/>
  <c r="H34" i="15"/>
  <c r="L36" i="20" s="1"/>
  <c r="L29" i="20"/>
  <c r="BF26" i="15"/>
  <c r="L95" i="20"/>
  <c r="AZ29" i="15"/>
  <c r="L91" i="20"/>
  <c r="AZ28" i="15"/>
  <c r="L90" i="20"/>
  <c r="BE26" i="15"/>
  <c r="L81" i="20"/>
  <c r="BE31" i="15"/>
  <c r="L86" i="20"/>
  <c r="BE29" i="15"/>
  <c r="L84" i="20"/>
  <c r="BW26" i="15"/>
  <c r="BY26" i="15" s="1"/>
  <c r="L144" i="20"/>
  <c r="BL30" i="15"/>
  <c r="L127" i="20"/>
  <c r="BL29" i="15"/>
  <c r="L126" i="20"/>
  <c r="BL28" i="15"/>
  <c r="L125" i="20"/>
  <c r="BL27" i="15"/>
  <c r="L124" i="20"/>
  <c r="BQ26" i="15"/>
  <c r="BS26" i="15" s="1"/>
  <c r="L116" i="20"/>
  <c r="H22" i="15"/>
  <c r="L24" i="20" s="1"/>
  <c r="L17" i="20"/>
  <c r="BF31" i="15"/>
  <c r="L100" i="20"/>
  <c r="H21" i="15"/>
  <c r="L23" i="20" s="1"/>
  <c r="L16" i="20"/>
  <c r="BF30" i="15"/>
  <c r="L99" i="20"/>
  <c r="BF29" i="15"/>
  <c r="L98" i="20"/>
  <c r="BF28" i="15"/>
  <c r="L97" i="20"/>
  <c r="BF27" i="15"/>
  <c r="L96" i="20"/>
  <c r="H17" i="15"/>
  <c r="L19" i="20" s="1"/>
  <c r="L12" i="20"/>
  <c r="AZ26" i="15"/>
  <c r="L88" i="20"/>
  <c r="BR23" i="15"/>
  <c r="K135" i="20"/>
  <c r="BQ23" i="15"/>
  <c r="K121" i="20"/>
  <c r="BQ22" i="15"/>
  <c r="K120" i="20"/>
  <c r="BQ21" i="15"/>
  <c r="K119" i="20"/>
  <c r="BQ20" i="15"/>
  <c r="K118" i="20"/>
  <c r="BF19" i="15"/>
  <c r="K96" i="20"/>
  <c r="BF18" i="15"/>
  <c r="K95" i="20"/>
  <c r="AZ23" i="15"/>
  <c r="K93" i="20"/>
  <c r="AZ22" i="15"/>
  <c r="K92" i="20"/>
  <c r="AZ21" i="15"/>
  <c r="K91" i="20"/>
  <c r="AZ20" i="15"/>
  <c r="K90" i="20"/>
  <c r="AZ19" i="15"/>
  <c r="K89" i="20"/>
  <c r="AZ18" i="15"/>
  <c r="K88" i="20"/>
  <c r="BQ19" i="15"/>
  <c r="K117" i="20"/>
  <c r="BQ18" i="15"/>
  <c r="K116" i="20"/>
  <c r="BK19" i="15"/>
  <c r="K110" i="20"/>
  <c r="G21" i="15"/>
  <c r="K23" i="20" s="1"/>
  <c r="K16" i="20"/>
  <c r="BX23" i="15"/>
  <c r="K156" i="20"/>
  <c r="BE23" i="15"/>
  <c r="K86" i="20"/>
  <c r="BX22" i="15"/>
  <c r="K155" i="20"/>
  <c r="BE22" i="15"/>
  <c r="K85" i="20"/>
  <c r="BX21" i="15"/>
  <c r="K154" i="20"/>
  <c r="BE21" i="15"/>
  <c r="K84" i="20"/>
  <c r="BX20" i="15"/>
  <c r="K153" i="20"/>
  <c r="BE20" i="15"/>
  <c r="K83" i="20"/>
  <c r="BX19" i="15"/>
  <c r="K152" i="20"/>
  <c r="BE19" i="15"/>
  <c r="K82" i="20"/>
  <c r="BX18" i="15"/>
  <c r="K151" i="20"/>
  <c r="BE18" i="15"/>
  <c r="K81" i="20"/>
  <c r="BL22" i="15"/>
  <c r="K127" i="20"/>
  <c r="BL20" i="15"/>
  <c r="K125" i="20"/>
  <c r="G34" i="15"/>
  <c r="K36" i="20" s="1"/>
  <c r="K29" i="20"/>
  <c r="BF23" i="15"/>
  <c r="K100" i="20"/>
  <c r="BF22" i="15"/>
  <c r="K99" i="20"/>
  <c r="BF21" i="15"/>
  <c r="K98" i="20"/>
  <c r="BF20" i="15"/>
  <c r="K97" i="20"/>
  <c r="G17" i="15"/>
  <c r="K19" i="20" s="1"/>
  <c r="K12" i="20"/>
  <c r="BW23" i="15"/>
  <c r="BY23" i="15" s="1"/>
  <c r="K149" i="20"/>
  <c r="BW22" i="15"/>
  <c r="K148" i="20"/>
  <c r="BW21" i="15"/>
  <c r="K147" i="20"/>
  <c r="BW20" i="15"/>
  <c r="BY20" i="15" s="1"/>
  <c r="K146" i="20"/>
  <c r="BW19" i="15"/>
  <c r="K145" i="20"/>
  <c r="BW18" i="15"/>
  <c r="K144" i="20"/>
  <c r="BR21" i="15"/>
  <c r="K133" i="20"/>
  <c r="BR19" i="15"/>
  <c r="BS19" i="15" s="1"/>
  <c r="K131" i="20"/>
  <c r="BR18" i="15"/>
  <c r="K130" i="20"/>
  <c r="BR22" i="15"/>
  <c r="K134" i="20"/>
  <c r="BR20" i="15"/>
  <c r="K132" i="20"/>
  <c r="BL23" i="15"/>
  <c r="K128" i="20"/>
  <c r="BL21" i="15"/>
  <c r="K126" i="20"/>
  <c r="BL18" i="15"/>
  <c r="K123" i="20"/>
  <c r="I21" i="15"/>
  <c r="M23" i="20" s="1"/>
  <c r="I34" i="15"/>
  <c r="M36" i="20" s="1"/>
  <c r="I103" i="15"/>
  <c r="M105" i="20" s="1"/>
  <c r="AY37" i="15"/>
  <c r="BA37" i="15" s="1"/>
  <c r="G63" i="15"/>
  <c r="K65" i="20" s="1"/>
  <c r="G20" i="15"/>
  <c r="K22" i="20" s="1"/>
  <c r="G103" i="15"/>
  <c r="K105" i="20" s="1"/>
  <c r="AY21" i="15"/>
  <c r="BK20" i="15"/>
  <c r="G137" i="15"/>
  <c r="K139" i="20" s="1"/>
  <c r="G46" i="15"/>
  <c r="K48" i="20" s="1"/>
  <c r="H63" i="15"/>
  <c r="L65" i="20" s="1"/>
  <c r="H20" i="15"/>
  <c r="L22" i="20" s="1"/>
  <c r="H103" i="15"/>
  <c r="L105" i="20" s="1"/>
  <c r="AY29" i="15"/>
  <c r="BK28" i="15"/>
  <c r="H137" i="15"/>
  <c r="L139" i="20" s="1"/>
  <c r="H46" i="15"/>
  <c r="L48" i="20" s="1"/>
  <c r="BY27" i="15"/>
  <c r="H58" i="15"/>
  <c r="L60" i="20" s="1"/>
  <c r="I106" i="15"/>
  <c r="M108" i="20" s="1"/>
  <c r="BK39" i="15"/>
  <c r="I140" i="15"/>
  <c r="M142" i="20" s="1"/>
  <c r="I49" i="15"/>
  <c r="M51" i="20" s="1"/>
  <c r="I32" i="15"/>
  <c r="M34" i="20" s="1"/>
  <c r="G140" i="15"/>
  <c r="K142" i="20" s="1"/>
  <c r="BK23" i="15"/>
  <c r="G49" i="15"/>
  <c r="K51" i="20" s="1"/>
  <c r="G32" i="15"/>
  <c r="K34" i="20" s="1"/>
  <c r="G58" i="15"/>
  <c r="K60" i="20" s="1"/>
  <c r="H106" i="15"/>
  <c r="L108" i="20" s="1"/>
  <c r="BK31" i="15"/>
  <c r="H140" i="15"/>
  <c r="L142" i="20" s="1"/>
  <c r="H49" i="15"/>
  <c r="L51" i="20" s="1"/>
  <c r="BY30" i="15"/>
  <c r="H104" i="15"/>
  <c r="L106" i="20" s="1"/>
  <c r="AZ30" i="15"/>
  <c r="H135" i="15"/>
  <c r="L137" i="20" s="1"/>
  <c r="BK26" i="15"/>
  <c r="I61" i="15"/>
  <c r="M63" i="20" s="1"/>
  <c r="I18" i="15"/>
  <c r="M20" i="20" s="1"/>
  <c r="I101" i="15"/>
  <c r="M103" i="20" s="1"/>
  <c r="AY35" i="15"/>
  <c r="BK34" i="15"/>
  <c r="I135" i="15"/>
  <c r="M137" i="20" s="1"/>
  <c r="I44" i="15"/>
  <c r="M46" i="20" s="1"/>
  <c r="G61" i="15"/>
  <c r="K63" i="20" s="1"/>
  <c r="G18" i="15"/>
  <c r="K20" i="20" s="1"/>
  <c r="G101" i="15"/>
  <c r="K103" i="20" s="1"/>
  <c r="AY19" i="15"/>
  <c r="G135" i="15"/>
  <c r="K137" i="20" s="1"/>
  <c r="BK18" i="15"/>
  <c r="G44" i="15"/>
  <c r="K46" i="20" s="1"/>
  <c r="H61" i="15"/>
  <c r="L63" i="20" s="1"/>
  <c r="H18" i="15"/>
  <c r="L20" i="20" s="1"/>
  <c r="H101" i="15"/>
  <c r="L103" i="20" s="1"/>
  <c r="AY27" i="15"/>
  <c r="H30" i="15"/>
  <c r="L32" i="20" s="1"/>
  <c r="I58" i="15"/>
  <c r="M60" i="20" s="1"/>
  <c r="I64" i="15"/>
  <c r="M66" i="20" s="1"/>
  <c r="I104" i="15"/>
  <c r="M106" i="20" s="1"/>
  <c r="AY38" i="15"/>
  <c r="BK37" i="15"/>
  <c r="I138" i="15"/>
  <c r="M140" i="20" s="1"/>
  <c r="I47" i="15"/>
  <c r="M49" i="20" s="1"/>
  <c r="I30" i="15"/>
  <c r="M32" i="20" s="1"/>
  <c r="AY22" i="15"/>
  <c r="G104" i="15"/>
  <c r="K106" i="20" s="1"/>
  <c r="G138" i="15"/>
  <c r="K140" i="20" s="1"/>
  <c r="BK21" i="15"/>
  <c r="G136" i="15"/>
  <c r="K138" i="20" s="1"/>
  <c r="BL19" i="15"/>
  <c r="G30" i="15"/>
  <c r="K32" i="20" s="1"/>
  <c r="H138" i="15"/>
  <c r="L140" i="20" s="1"/>
  <c r="BK29" i="15"/>
  <c r="H47" i="15"/>
  <c r="L49" i="20" s="1"/>
  <c r="H16" i="15"/>
  <c r="L18" i="20" s="1"/>
  <c r="I45" i="15"/>
  <c r="M47" i="20" s="1"/>
  <c r="I50" i="15"/>
  <c r="M52" i="20" s="1"/>
  <c r="I33" i="15"/>
  <c r="M35" i="20" s="1"/>
  <c r="I59" i="15"/>
  <c r="M61" i="20" s="1"/>
  <c r="I16" i="15"/>
  <c r="M18" i="20" s="1"/>
  <c r="AY18" i="15"/>
  <c r="G100" i="15"/>
  <c r="K102" i="20" s="1"/>
  <c r="BK36" i="15"/>
  <c r="BM36" i="15" s="1"/>
  <c r="I137" i="15"/>
  <c r="M139" i="20" s="1"/>
  <c r="G60" i="15"/>
  <c r="K62" i="20" s="1"/>
  <c r="G64" i="15"/>
  <c r="K66" i="20" s="1"/>
  <c r="G141" i="15"/>
  <c r="K143" i="20" s="1"/>
  <c r="G47" i="15"/>
  <c r="K49" i="20" s="1"/>
  <c r="G50" i="15"/>
  <c r="K52" i="20" s="1"/>
  <c r="G33" i="15"/>
  <c r="K35" i="20" s="1"/>
  <c r="G59" i="15"/>
  <c r="K61" i="20" s="1"/>
  <c r="H141" i="15"/>
  <c r="L143" i="20" s="1"/>
  <c r="H44" i="15"/>
  <c r="L46" i="20" s="1"/>
  <c r="H50" i="15"/>
  <c r="L52" i="20" s="1"/>
  <c r="H33" i="15"/>
  <c r="L35" i="20" s="1"/>
  <c r="H59" i="15"/>
  <c r="L61" i="20" s="1"/>
  <c r="I35" i="15"/>
  <c r="M37" i="20" s="1"/>
  <c r="I36" i="15"/>
  <c r="M38" i="20" s="1"/>
  <c r="I62" i="15"/>
  <c r="M64" i="20" s="1"/>
  <c r="I19" i="15"/>
  <c r="M21" i="20" s="1"/>
  <c r="AY36" i="15"/>
  <c r="I102" i="15"/>
  <c r="M104" i="20" s="1"/>
  <c r="BK35" i="15"/>
  <c r="I136" i="15"/>
  <c r="M138" i="20" s="1"/>
  <c r="G35" i="15"/>
  <c r="K37" i="20" s="1"/>
  <c r="G36" i="15"/>
  <c r="K38" i="20" s="1"/>
  <c r="G62" i="15"/>
  <c r="K64" i="20" s="1"/>
  <c r="G19" i="15"/>
  <c r="K21" i="20" s="1"/>
  <c r="AY20" i="15"/>
  <c r="G102" i="15"/>
  <c r="K104" i="20" s="1"/>
  <c r="G45" i="15"/>
  <c r="K47" i="20" s="1"/>
  <c r="H32" i="15"/>
  <c r="L34" i="20" s="1"/>
  <c r="H36" i="15"/>
  <c r="L38" i="20" s="1"/>
  <c r="H62" i="15"/>
  <c r="L64" i="20" s="1"/>
  <c r="H19" i="15"/>
  <c r="L21" i="20" s="1"/>
  <c r="AY28" i="15"/>
  <c r="BA28" i="15" s="1"/>
  <c r="H102" i="15"/>
  <c r="L104" i="20" s="1"/>
  <c r="H136" i="15"/>
  <c r="L138" i="20" s="1"/>
  <c r="BK27" i="15"/>
  <c r="H45" i="15"/>
  <c r="L47" i="20" s="1"/>
  <c r="AY39" i="15"/>
  <c r="I105" i="15"/>
  <c r="M107" i="20" s="1"/>
  <c r="BK38" i="15"/>
  <c r="I139" i="15"/>
  <c r="M141" i="20" s="1"/>
  <c r="I48" i="15"/>
  <c r="M50" i="20" s="1"/>
  <c r="I31" i="15"/>
  <c r="M33" i="20" s="1"/>
  <c r="F92" i="15"/>
  <c r="J94" i="20" s="1"/>
  <c r="G92" i="15"/>
  <c r="G16" i="15"/>
  <c r="K18" i="20" s="1"/>
  <c r="G22" i="15"/>
  <c r="K24" i="20" s="1"/>
  <c r="AY23" i="15"/>
  <c r="G105" i="15"/>
  <c r="K107" i="20" s="1"/>
  <c r="BK22" i="15"/>
  <c r="BM22" i="15" s="1"/>
  <c r="G139" i="15"/>
  <c r="K141" i="20" s="1"/>
  <c r="G48" i="15"/>
  <c r="K50" i="20" s="1"/>
  <c r="G31" i="15"/>
  <c r="K33" i="20" s="1"/>
  <c r="AY31" i="15"/>
  <c r="H105" i="15"/>
  <c r="L107" i="20" s="1"/>
  <c r="H139" i="15"/>
  <c r="L141" i="20" s="1"/>
  <c r="BK30" i="15"/>
  <c r="H48" i="15"/>
  <c r="L50" i="20" s="1"/>
  <c r="H31" i="15"/>
  <c r="L33" i="20" s="1"/>
  <c r="AY26" i="15"/>
  <c r="H100" i="15"/>
  <c r="L102" i="20" s="1"/>
  <c r="I60" i="15"/>
  <c r="M62" i="20" s="1"/>
  <c r="I17" i="15"/>
  <c r="M19" i="20" s="1"/>
  <c r="AY34" i="15"/>
  <c r="I100" i="15"/>
  <c r="M102" i="20" s="1"/>
  <c r="F9" i="15"/>
  <c r="J11" i="20" s="1"/>
  <c r="F23" i="15"/>
  <c r="J25" i="20" s="1"/>
  <c r="F37" i="15"/>
  <c r="J39" i="20" s="1"/>
  <c r="F51" i="15"/>
  <c r="J53" i="20" s="1"/>
  <c r="F65" i="15"/>
  <c r="J67" i="20" s="1"/>
  <c r="F72" i="15"/>
  <c r="J74" i="20" s="1"/>
  <c r="F79" i="15"/>
  <c r="F86" i="15"/>
  <c r="F93" i="15"/>
  <c r="F107" i="15"/>
  <c r="J109" i="20" s="1"/>
  <c r="F114" i="15"/>
  <c r="F121" i="15"/>
  <c r="F128" i="15"/>
  <c r="F142" i="15"/>
  <c r="F149" i="15"/>
  <c r="F156" i="15"/>
  <c r="J158" i="20" s="1"/>
  <c r="F10" i="15"/>
  <c r="J12" i="20" s="1"/>
  <c r="F24" i="15"/>
  <c r="J26" i="20" s="1"/>
  <c r="F38" i="15"/>
  <c r="J40" i="20" s="1"/>
  <c r="F52" i="15"/>
  <c r="J54" i="20" s="1"/>
  <c r="F66" i="15"/>
  <c r="J68" i="20" s="1"/>
  <c r="F73" i="15"/>
  <c r="J75" i="20" s="1"/>
  <c r="F80" i="15"/>
  <c r="F87" i="15"/>
  <c r="F94" i="15"/>
  <c r="F108" i="15"/>
  <c r="J110" i="20" s="1"/>
  <c r="F115" i="15"/>
  <c r="F122" i="15"/>
  <c r="F129" i="15"/>
  <c r="F143" i="15"/>
  <c r="F150" i="15"/>
  <c r="F157" i="15"/>
  <c r="J159" i="20" s="1"/>
  <c r="F11" i="15"/>
  <c r="J13" i="20" s="1"/>
  <c r="F25" i="15"/>
  <c r="J27" i="20" s="1"/>
  <c r="F39" i="15"/>
  <c r="J41" i="20" s="1"/>
  <c r="F53" i="15"/>
  <c r="J55" i="20" s="1"/>
  <c r="F67" i="15"/>
  <c r="J69" i="20" s="1"/>
  <c r="F74" i="15"/>
  <c r="J76" i="20" s="1"/>
  <c r="F81" i="15"/>
  <c r="F88" i="15"/>
  <c r="F95" i="15"/>
  <c r="F109" i="15"/>
  <c r="J111" i="20" s="1"/>
  <c r="F116" i="15"/>
  <c r="F123" i="15"/>
  <c r="F130" i="15"/>
  <c r="F144" i="15"/>
  <c r="F151" i="15"/>
  <c r="F158" i="15"/>
  <c r="J160" i="20" s="1"/>
  <c r="F12" i="15"/>
  <c r="J14" i="20" s="1"/>
  <c r="F26" i="15"/>
  <c r="J28" i="20" s="1"/>
  <c r="F40" i="15"/>
  <c r="J42" i="20" s="1"/>
  <c r="F54" i="15"/>
  <c r="J56" i="20" s="1"/>
  <c r="F68" i="15"/>
  <c r="J70" i="20" s="1"/>
  <c r="F75" i="15"/>
  <c r="F82" i="15"/>
  <c r="F89" i="15"/>
  <c r="J91" i="20" s="1"/>
  <c r="F96" i="15"/>
  <c r="F110" i="15"/>
  <c r="J112" i="20" s="1"/>
  <c r="F117" i="15"/>
  <c r="F124" i="15"/>
  <c r="F131" i="15"/>
  <c r="F145" i="15"/>
  <c r="F152" i="15"/>
  <c r="F159" i="15"/>
  <c r="J161" i="20" s="1"/>
  <c r="F13" i="15"/>
  <c r="J15" i="20" s="1"/>
  <c r="F27" i="15"/>
  <c r="J29" i="20" s="1"/>
  <c r="F41" i="15"/>
  <c r="F55" i="15"/>
  <c r="J57" i="20" s="1"/>
  <c r="F69" i="15"/>
  <c r="J71" i="20" s="1"/>
  <c r="F76" i="15"/>
  <c r="J78" i="20" s="1"/>
  <c r="F83" i="15"/>
  <c r="F90" i="15"/>
  <c r="F97" i="15"/>
  <c r="F111" i="15"/>
  <c r="J113" i="20" s="1"/>
  <c r="F118" i="15"/>
  <c r="F125" i="15"/>
  <c r="F132" i="15"/>
  <c r="F146" i="15"/>
  <c r="F153" i="15"/>
  <c r="F160" i="15"/>
  <c r="J162" i="20" s="1"/>
  <c r="F14" i="15"/>
  <c r="J16" i="20" s="1"/>
  <c r="F28" i="15"/>
  <c r="J30" i="20" s="1"/>
  <c r="F42" i="15"/>
  <c r="J44" i="20" s="1"/>
  <c r="F56" i="15"/>
  <c r="J58" i="20" s="1"/>
  <c r="F70" i="15"/>
  <c r="J72" i="20" s="1"/>
  <c r="F77" i="15"/>
  <c r="J79" i="20" s="1"/>
  <c r="F84" i="15"/>
  <c r="F91" i="15"/>
  <c r="F98" i="15"/>
  <c r="F112" i="15"/>
  <c r="J114" i="20" s="1"/>
  <c r="F119" i="15"/>
  <c r="F126" i="15"/>
  <c r="F133" i="15"/>
  <c r="F147" i="15"/>
  <c r="F154" i="15"/>
  <c r="F161" i="15"/>
  <c r="J163" i="20" s="1"/>
  <c r="F15" i="15"/>
  <c r="F29" i="15"/>
  <c r="J31" i="20" s="1"/>
  <c r="F43" i="15"/>
  <c r="F57" i="15"/>
  <c r="F71" i="15"/>
  <c r="J73" i="20" s="1"/>
  <c r="F78" i="15"/>
  <c r="J80" i="20" s="1"/>
  <c r="F99" i="15"/>
  <c r="J101" i="20" s="1"/>
  <c r="F113" i="15"/>
  <c r="J115" i="20" s="1"/>
  <c r="F120" i="15"/>
  <c r="J122" i="20" s="1"/>
  <c r="F127" i="15"/>
  <c r="J129" i="20" s="1"/>
  <c r="F134" i="15"/>
  <c r="J136" i="20" s="1"/>
  <c r="F148" i="15"/>
  <c r="J150" i="20" s="1"/>
  <c r="F155" i="15"/>
  <c r="J157" i="20" s="1"/>
  <c r="F162" i="15"/>
  <c r="J164" i="20" s="1"/>
  <c r="BG23" i="15" l="1"/>
  <c r="BG18" i="15"/>
  <c r="BG28" i="15"/>
  <c r="BS30" i="15"/>
  <c r="BM39" i="15"/>
  <c r="BY19" i="15"/>
  <c r="BG26" i="15"/>
  <c r="BS29" i="15"/>
  <c r="BG37" i="15"/>
  <c r="BS37" i="15"/>
  <c r="BS27" i="15"/>
  <c r="BM38" i="15"/>
  <c r="BG39" i="15"/>
  <c r="BA21" i="15"/>
  <c r="BM21" i="15"/>
  <c r="BY21" i="15"/>
  <c r="BM27" i="15"/>
  <c r="BG31" i="15"/>
  <c r="BG38" i="15"/>
  <c r="BM30" i="15"/>
  <c r="BA20" i="15"/>
  <c r="BA36" i="15"/>
  <c r="BG27" i="15"/>
  <c r="BA38" i="15"/>
  <c r="BM35" i="15"/>
  <c r="BM29" i="15"/>
  <c r="BA35" i="15"/>
  <c r="BM26" i="15"/>
  <c r="BY34" i="15"/>
  <c r="BA34" i="15"/>
  <c r="BA23" i="15"/>
  <c r="BM31" i="15"/>
  <c r="BM34" i="15"/>
  <c r="BA39" i="15"/>
  <c r="BA26" i="15"/>
  <c r="BM19" i="15"/>
  <c r="BG35" i="15"/>
  <c r="BS39" i="15"/>
  <c r="BA19" i="15"/>
  <c r="BM37" i="15"/>
  <c r="BG36" i="15"/>
  <c r="BS36" i="15"/>
  <c r="BA27" i="15"/>
  <c r="BM28" i="15"/>
  <c r="BA29" i="15"/>
  <c r="BY28" i="15"/>
  <c r="BA30" i="15"/>
  <c r="BS31" i="15"/>
  <c r="BG22" i="15"/>
  <c r="BG19" i="15"/>
  <c r="BS20" i="15"/>
  <c r="BY18" i="15"/>
  <c r="BY22" i="15"/>
  <c r="BM20" i="15"/>
  <c r="BG21" i="15"/>
  <c r="BS18" i="15"/>
  <c r="BS22" i="15"/>
  <c r="BY37" i="15"/>
  <c r="BS35" i="15"/>
  <c r="BY35" i="15"/>
  <c r="BY36" i="15"/>
  <c r="BA31" i="15"/>
  <c r="BG30" i="15"/>
  <c r="BG29" i="15"/>
  <c r="BS28" i="15"/>
  <c r="BY29" i="15"/>
  <c r="BA18" i="15"/>
  <c r="BG20" i="15"/>
  <c r="BS21" i="15"/>
  <c r="BM18" i="15"/>
  <c r="BM23" i="15"/>
  <c r="BA22" i="15"/>
  <c r="BS23" i="15"/>
  <c r="G106" i="15"/>
  <c r="K108" i="20" s="1"/>
  <c r="K94" i="20"/>
  <c r="AZ12" i="15"/>
  <c r="J90" i="20"/>
  <c r="AZ11" i="15"/>
  <c r="J89" i="20"/>
  <c r="AZ10" i="15"/>
  <c r="J88" i="20"/>
  <c r="BF15" i="15"/>
  <c r="J100" i="20"/>
  <c r="BF13" i="15"/>
  <c r="J98" i="20"/>
  <c r="BF12" i="15"/>
  <c r="J97" i="20"/>
  <c r="BF10" i="15"/>
  <c r="J95" i="20"/>
  <c r="AZ15" i="15"/>
  <c r="J93" i="20"/>
  <c r="AZ14" i="15"/>
  <c r="J92" i="20"/>
  <c r="BX15" i="15"/>
  <c r="J156" i="20"/>
  <c r="BE15" i="15"/>
  <c r="J86" i="20"/>
  <c r="BX14" i="15"/>
  <c r="J155" i="20"/>
  <c r="BE14" i="15"/>
  <c r="J85" i="20"/>
  <c r="BX13" i="15"/>
  <c r="J154" i="20"/>
  <c r="BE13" i="15"/>
  <c r="J84" i="20"/>
  <c r="BX12" i="15"/>
  <c r="J153" i="20"/>
  <c r="BE12" i="15"/>
  <c r="J83" i="20"/>
  <c r="BX11" i="15"/>
  <c r="J152" i="20"/>
  <c r="BE11" i="15"/>
  <c r="J82" i="20"/>
  <c r="BX10" i="15"/>
  <c r="J151" i="20"/>
  <c r="BE10" i="15"/>
  <c r="J81" i="20"/>
  <c r="BW14" i="15"/>
  <c r="J148" i="20"/>
  <c r="BW13" i="15"/>
  <c r="J147" i="20"/>
  <c r="AY13" i="15"/>
  <c r="J77" i="20"/>
  <c r="BW12" i="15"/>
  <c r="J146" i="20"/>
  <c r="BW11" i="15"/>
  <c r="BY11" i="15" s="1"/>
  <c r="J145" i="20"/>
  <c r="BW10" i="15"/>
  <c r="J144" i="20"/>
  <c r="BF14" i="15"/>
  <c r="J99" i="20"/>
  <c r="BR15" i="15"/>
  <c r="J135" i="20"/>
  <c r="BR14" i="15"/>
  <c r="J134" i="20"/>
  <c r="BR13" i="15"/>
  <c r="J133" i="20"/>
  <c r="BR12" i="15"/>
  <c r="J132" i="20"/>
  <c r="BR11" i="15"/>
  <c r="J131" i="20"/>
  <c r="BR10" i="15"/>
  <c r="J130" i="20"/>
  <c r="BW15" i="15"/>
  <c r="J149" i="20"/>
  <c r="F64" i="15"/>
  <c r="J66" i="20" s="1"/>
  <c r="J59" i="20"/>
  <c r="BL15" i="15"/>
  <c r="J128" i="20"/>
  <c r="BL14" i="15"/>
  <c r="J127" i="20"/>
  <c r="BL13" i="15"/>
  <c r="J126" i="20"/>
  <c r="BL12" i="15"/>
  <c r="J125" i="20"/>
  <c r="BL11" i="15"/>
  <c r="J124" i="20"/>
  <c r="BL10" i="15"/>
  <c r="J123" i="20"/>
  <c r="F22" i="15"/>
  <c r="J24" i="20" s="1"/>
  <c r="J17" i="20"/>
  <c r="BF11" i="15"/>
  <c r="J96" i="20"/>
  <c r="F50" i="15"/>
  <c r="J52" i="20" s="1"/>
  <c r="J45" i="20"/>
  <c r="BQ15" i="15"/>
  <c r="J121" i="20"/>
  <c r="BQ14" i="15"/>
  <c r="J120" i="20"/>
  <c r="F48" i="15"/>
  <c r="J50" i="20" s="1"/>
  <c r="J43" i="20"/>
  <c r="BQ13" i="15"/>
  <c r="J119" i="20"/>
  <c r="BQ12" i="15"/>
  <c r="J118" i="20"/>
  <c r="BQ11" i="15"/>
  <c r="J117" i="20"/>
  <c r="BQ10" i="15"/>
  <c r="J116" i="20"/>
  <c r="F63" i="15"/>
  <c r="J65" i="20" s="1"/>
  <c r="F49" i="15"/>
  <c r="J51" i="20" s="1"/>
  <c r="F58" i="15"/>
  <c r="J60" i="20" s="1"/>
  <c r="F62" i="15"/>
  <c r="J64" i="20" s="1"/>
  <c r="F19" i="15"/>
  <c r="J21" i="20" s="1"/>
  <c r="F45" i="15"/>
  <c r="J47" i="20" s="1"/>
  <c r="F105" i="15"/>
  <c r="J107" i="20" s="1"/>
  <c r="AY15" i="15"/>
  <c r="F31" i="15"/>
  <c r="J33" i="20" s="1"/>
  <c r="F60" i="15"/>
  <c r="J62" i="20" s="1"/>
  <c r="F17" i="15"/>
  <c r="J19" i="20" s="1"/>
  <c r="F100" i="15"/>
  <c r="J102" i="20" s="1"/>
  <c r="AY10" i="15"/>
  <c r="BA10" i="15" s="1"/>
  <c r="F136" i="15"/>
  <c r="J138" i="20" s="1"/>
  <c r="BK11" i="15"/>
  <c r="BK14" i="15"/>
  <c r="F139" i="15"/>
  <c r="J141" i="20" s="1"/>
  <c r="F103" i="15"/>
  <c r="J105" i="20" s="1"/>
  <c r="AZ13" i="15"/>
  <c r="F20" i="15"/>
  <c r="J22" i="20" s="1"/>
  <c r="F137" i="15"/>
  <c r="J139" i="20" s="1"/>
  <c r="BK12" i="15"/>
  <c r="F46" i="15"/>
  <c r="J48" i="20" s="1"/>
  <c r="F106" i="15"/>
  <c r="J108" i="20" s="1"/>
  <c r="F140" i="15"/>
  <c r="J142" i="20" s="1"/>
  <c r="BK15" i="15"/>
  <c r="F35" i="15"/>
  <c r="J37" i="20" s="1"/>
  <c r="F61" i="15"/>
  <c r="J63" i="20" s="1"/>
  <c r="F18" i="15"/>
  <c r="J20" i="20" s="1"/>
  <c r="F101" i="15"/>
  <c r="J103" i="20" s="1"/>
  <c r="AY11" i="15"/>
  <c r="F135" i="15"/>
  <c r="J137" i="20" s="1"/>
  <c r="BK10" i="15"/>
  <c r="F44" i="15"/>
  <c r="J46" i="20" s="1"/>
  <c r="F21" i="15"/>
  <c r="J23" i="20" s="1"/>
  <c r="AY14" i="15"/>
  <c r="F104" i="15"/>
  <c r="J106" i="20" s="1"/>
  <c r="F138" i="15"/>
  <c r="J140" i="20" s="1"/>
  <c r="BK13" i="15"/>
  <c r="F47" i="15"/>
  <c r="J49" i="20" s="1"/>
  <c r="F30" i="15"/>
  <c r="J32" i="20" s="1"/>
  <c r="F34" i="15"/>
  <c r="J36" i="20" s="1"/>
  <c r="F36" i="15"/>
  <c r="J38" i="20" s="1"/>
  <c r="F32" i="15"/>
  <c r="J34" i="20" s="1"/>
  <c r="F141" i="15"/>
  <c r="J143" i="20" s="1"/>
  <c r="F33" i="15"/>
  <c r="J35" i="20" s="1"/>
  <c r="F59" i="15"/>
  <c r="J61" i="20" s="1"/>
  <c r="F16" i="15"/>
  <c r="J18" i="20" s="1"/>
  <c r="F102" i="15"/>
  <c r="J104" i="20" s="1"/>
  <c r="AY12" i="15"/>
  <c r="I9" i="14"/>
  <c r="I23" i="14"/>
  <c r="I37" i="14"/>
  <c r="I51" i="14"/>
  <c r="I65" i="14"/>
  <c r="I72" i="14"/>
  <c r="I79" i="14"/>
  <c r="BE34" i="14" s="1"/>
  <c r="I86" i="14"/>
  <c r="I93" i="14"/>
  <c r="BF34" i="14" s="1"/>
  <c r="I107" i="14"/>
  <c r="I114" i="14"/>
  <c r="BQ34" i="14" s="1"/>
  <c r="I121" i="14"/>
  <c r="BL34" i="14" s="1"/>
  <c r="I128" i="14"/>
  <c r="BR34" i="14" s="1"/>
  <c r="I142" i="14"/>
  <c r="BW34" i="14" s="1"/>
  <c r="I149" i="14"/>
  <c r="BX34" i="14" s="1"/>
  <c r="I156" i="14"/>
  <c r="I10" i="14"/>
  <c r="I24" i="14"/>
  <c r="I38" i="14"/>
  <c r="I52" i="14"/>
  <c r="I66" i="14"/>
  <c r="I73" i="14"/>
  <c r="I80" i="14"/>
  <c r="BE35" i="14" s="1"/>
  <c r="I87" i="14"/>
  <c r="AZ35" i="14" s="1"/>
  <c r="I94" i="14"/>
  <c r="BF35" i="14" s="1"/>
  <c r="I108" i="14"/>
  <c r="I115" i="14"/>
  <c r="BQ35" i="14" s="1"/>
  <c r="I122" i="14"/>
  <c r="BL35" i="14" s="1"/>
  <c r="I129" i="14"/>
  <c r="BR35" i="14" s="1"/>
  <c r="I143" i="14"/>
  <c r="BW35" i="14" s="1"/>
  <c r="I150" i="14"/>
  <c r="BX35" i="14" s="1"/>
  <c r="I157" i="14"/>
  <c r="I11" i="14"/>
  <c r="I25" i="14"/>
  <c r="I39" i="14"/>
  <c r="I53" i="14"/>
  <c r="I67" i="14"/>
  <c r="I74" i="14"/>
  <c r="I81" i="14"/>
  <c r="BE36" i="14" s="1"/>
  <c r="I88" i="14"/>
  <c r="AZ36" i="14" s="1"/>
  <c r="I95" i="14"/>
  <c r="BF36" i="14" s="1"/>
  <c r="I109" i="14"/>
  <c r="I116" i="14"/>
  <c r="BQ36" i="14" s="1"/>
  <c r="I123" i="14"/>
  <c r="BL36" i="14" s="1"/>
  <c r="I130" i="14"/>
  <c r="BR36" i="14" s="1"/>
  <c r="I144" i="14"/>
  <c r="BW36" i="14" s="1"/>
  <c r="I151" i="14"/>
  <c r="BX36" i="14" s="1"/>
  <c r="I158" i="14"/>
  <c r="I12" i="14"/>
  <c r="I26" i="14"/>
  <c r="I40" i="14"/>
  <c r="I54" i="14"/>
  <c r="I68" i="14"/>
  <c r="I75" i="14"/>
  <c r="I82" i="14"/>
  <c r="BE37" i="14" s="1"/>
  <c r="I89" i="14"/>
  <c r="AZ37" i="14" s="1"/>
  <c r="I96" i="14"/>
  <c r="BF37" i="14" s="1"/>
  <c r="I110" i="14"/>
  <c r="I117" i="14"/>
  <c r="BQ37" i="14" s="1"/>
  <c r="I124" i="14"/>
  <c r="BL37" i="14" s="1"/>
  <c r="I131" i="14"/>
  <c r="BR37" i="14" s="1"/>
  <c r="I145" i="14"/>
  <c r="BW37" i="14" s="1"/>
  <c r="I152" i="14"/>
  <c r="BX37" i="14" s="1"/>
  <c r="I159" i="14"/>
  <c r="I13" i="14"/>
  <c r="I27" i="14"/>
  <c r="I41" i="14"/>
  <c r="I55" i="14"/>
  <c r="I69" i="14"/>
  <c r="I76" i="14"/>
  <c r="I83" i="14"/>
  <c r="BE38" i="14" s="1"/>
  <c r="I90" i="14"/>
  <c r="AZ38" i="14" s="1"/>
  <c r="I97" i="14"/>
  <c r="BF38" i="14" s="1"/>
  <c r="I111" i="14"/>
  <c r="I118" i="14"/>
  <c r="BQ38" i="14" s="1"/>
  <c r="I125" i="14"/>
  <c r="BL38" i="14" s="1"/>
  <c r="I132" i="14"/>
  <c r="BR38" i="14" s="1"/>
  <c r="I146" i="14"/>
  <c r="BW38" i="14" s="1"/>
  <c r="I153" i="14"/>
  <c r="BX38" i="14" s="1"/>
  <c r="I160" i="14"/>
  <c r="I14" i="14"/>
  <c r="I28" i="14"/>
  <c r="I42" i="14"/>
  <c r="I56" i="14"/>
  <c r="I70" i="14"/>
  <c r="I77" i="14"/>
  <c r="I84" i="14"/>
  <c r="BE39" i="14" s="1"/>
  <c r="I91" i="14"/>
  <c r="AZ39" i="14" s="1"/>
  <c r="I98" i="14"/>
  <c r="BF39" i="14" s="1"/>
  <c r="I112" i="14"/>
  <c r="I119" i="14"/>
  <c r="BQ39" i="14" s="1"/>
  <c r="I126" i="14"/>
  <c r="BL39" i="14" s="1"/>
  <c r="I133" i="14"/>
  <c r="BR39" i="14" s="1"/>
  <c r="I147" i="14"/>
  <c r="BW39" i="14" s="1"/>
  <c r="I154" i="14"/>
  <c r="BX39" i="14" s="1"/>
  <c r="I161" i="14"/>
  <c r="I15" i="14"/>
  <c r="I22" i="14" s="1"/>
  <c r="I29" i="14"/>
  <c r="I36" i="14" s="1"/>
  <c r="I43" i="14"/>
  <c r="I50" i="14" s="1"/>
  <c r="I57" i="14"/>
  <c r="I64" i="14" s="1"/>
  <c r="I71" i="14"/>
  <c r="I78" i="14"/>
  <c r="I85" i="14"/>
  <c r="I92" i="14"/>
  <c r="I99" i="14"/>
  <c r="I113" i="14"/>
  <c r="I120" i="14"/>
  <c r="I127" i="14"/>
  <c r="I134" i="14"/>
  <c r="I148" i="14"/>
  <c r="I155" i="14"/>
  <c r="I162" i="14"/>
  <c r="BA13" i="15" l="1"/>
  <c r="BY12" i="15"/>
  <c r="BS11" i="15"/>
  <c r="BA15" i="15"/>
  <c r="BS14" i="15"/>
  <c r="BY15" i="15"/>
  <c r="BY10" i="15"/>
  <c r="BY13" i="15"/>
  <c r="BM10" i="15"/>
  <c r="I106" i="14"/>
  <c r="BY38" i="14"/>
  <c r="BY34" i="14"/>
  <c r="BA11" i="15"/>
  <c r="BM14" i="15"/>
  <c r="BS10" i="15"/>
  <c r="BG37" i="14"/>
  <c r="I49" i="14"/>
  <c r="BS15" i="15"/>
  <c r="BG12" i="15"/>
  <c r="BG14" i="15"/>
  <c r="BS13" i="15"/>
  <c r="BG10" i="15"/>
  <c r="BG13" i="15"/>
  <c r="BM13" i="15"/>
  <c r="BS12" i="15"/>
  <c r="BM15" i="15"/>
  <c r="BA12" i="15"/>
  <c r="BG11" i="15"/>
  <c r="BG15" i="15"/>
  <c r="BM12" i="15"/>
  <c r="BM11" i="15"/>
  <c r="BY14" i="15"/>
  <c r="BA14" i="15"/>
  <c r="BS36" i="14"/>
  <c r="BS34" i="14"/>
  <c r="BS39" i="14"/>
  <c r="BY35" i="14"/>
  <c r="BY36" i="14"/>
  <c r="I141" i="14"/>
  <c r="BY39" i="14"/>
  <c r="BG36" i="14"/>
  <c r="BY37" i="14"/>
  <c r="BK34" i="14"/>
  <c r="BM34" i="14" s="1"/>
  <c r="I135" i="14"/>
  <c r="BK37" i="14"/>
  <c r="BM37" i="14" s="1"/>
  <c r="I138" i="14"/>
  <c r="I47" i="14"/>
  <c r="BS35" i="14"/>
  <c r="BG39" i="14"/>
  <c r="BS38" i="14"/>
  <c r="I136" i="14"/>
  <c r="BK35" i="14"/>
  <c r="BM35" i="14" s="1"/>
  <c r="I139" i="14"/>
  <c r="BK38" i="14"/>
  <c r="BM38" i="14" s="1"/>
  <c r="BG34" i="14"/>
  <c r="BK39" i="14"/>
  <c r="BM39" i="14" s="1"/>
  <c r="I140" i="14"/>
  <c r="BG35" i="14"/>
  <c r="BG38" i="14"/>
  <c r="BS37" i="14"/>
  <c r="BK36" i="14"/>
  <c r="BM36" i="14" s="1"/>
  <c r="I137" i="14"/>
  <c r="AY35" i="14"/>
  <c r="BA35" i="14" s="1"/>
  <c r="I101" i="14"/>
  <c r="AY38" i="14"/>
  <c r="BA38" i="14" s="1"/>
  <c r="I104" i="14"/>
  <c r="AY39" i="14"/>
  <c r="BA39" i="14" s="1"/>
  <c r="I105" i="14"/>
  <c r="I100" i="14"/>
  <c r="AY36" i="14"/>
  <c r="BA36" i="14" s="1"/>
  <c r="I102" i="14"/>
  <c r="AY37" i="14"/>
  <c r="BA37" i="14" s="1"/>
  <c r="I103" i="14"/>
  <c r="I48" i="14"/>
  <c r="I46" i="14"/>
  <c r="I19" i="14"/>
  <c r="I45" i="14"/>
  <c r="I58" i="14"/>
  <c r="I18" i="14"/>
  <c r="I44" i="14"/>
  <c r="I21" i="14"/>
  <c r="I32" i="14"/>
  <c r="AZ34" i="14"/>
  <c r="AY34" i="14"/>
  <c r="I16" i="14"/>
  <c r="I17" i="14"/>
  <c r="I20" i="14"/>
  <c r="I61" i="14"/>
  <c r="I59" i="14"/>
  <c r="I62" i="14"/>
  <c r="I60" i="14"/>
  <c r="I63" i="14"/>
  <c r="I35" i="14"/>
  <c r="I30" i="14"/>
  <c r="I33" i="14"/>
  <c r="I34" i="14"/>
  <c r="I31" i="14"/>
  <c r="H9" i="14"/>
  <c r="H23" i="14"/>
  <c r="H37" i="14"/>
  <c r="H51" i="14"/>
  <c r="H65" i="14"/>
  <c r="H72" i="14"/>
  <c r="H79" i="14"/>
  <c r="BE26" i="14" s="1"/>
  <c r="H86" i="14"/>
  <c r="AZ26" i="14" s="1"/>
  <c r="H93" i="14"/>
  <c r="BF26" i="14" s="1"/>
  <c r="H107" i="14"/>
  <c r="H114" i="14"/>
  <c r="BQ26" i="14" s="1"/>
  <c r="H121" i="14"/>
  <c r="BL26" i="14" s="1"/>
  <c r="H128" i="14"/>
  <c r="BR26" i="14" s="1"/>
  <c r="H142" i="14"/>
  <c r="BW26" i="14" s="1"/>
  <c r="H149" i="14"/>
  <c r="BX26" i="14" s="1"/>
  <c r="H156" i="14"/>
  <c r="H10" i="14"/>
  <c r="H24" i="14"/>
  <c r="H38" i="14"/>
  <c r="H52" i="14"/>
  <c r="H66" i="14"/>
  <c r="H73" i="14"/>
  <c r="H80" i="14"/>
  <c r="BE27" i="14" s="1"/>
  <c r="H87" i="14"/>
  <c r="AZ27" i="14" s="1"/>
  <c r="H94" i="14"/>
  <c r="BF27" i="14" s="1"/>
  <c r="H108" i="14"/>
  <c r="H115" i="14"/>
  <c r="BQ27" i="14" s="1"/>
  <c r="H122" i="14"/>
  <c r="BL27" i="14" s="1"/>
  <c r="H129" i="14"/>
  <c r="BR27" i="14" s="1"/>
  <c r="H143" i="14"/>
  <c r="BW27" i="14" s="1"/>
  <c r="H150" i="14"/>
  <c r="BX27" i="14" s="1"/>
  <c r="H157" i="14"/>
  <c r="H11" i="14"/>
  <c r="H25" i="14"/>
  <c r="H39" i="14"/>
  <c r="H53" i="14"/>
  <c r="H67" i="14"/>
  <c r="H74" i="14"/>
  <c r="H81" i="14"/>
  <c r="BE28" i="14" s="1"/>
  <c r="H88" i="14"/>
  <c r="AZ28" i="14" s="1"/>
  <c r="H95" i="14"/>
  <c r="BF28" i="14" s="1"/>
  <c r="H109" i="14"/>
  <c r="H116" i="14"/>
  <c r="BQ28" i="14" s="1"/>
  <c r="H123" i="14"/>
  <c r="BL28" i="14" s="1"/>
  <c r="H130" i="14"/>
  <c r="BR28" i="14" s="1"/>
  <c r="H144" i="14"/>
  <c r="BW28" i="14" s="1"/>
  <c r="H151" i="14"/>
  <c r="BX28" i="14" s="1"/>
  <c r="H158" i="14"/>
  <c r="H12" i="14"/>
  <c r="H26" i="14"/>
  <c r="H40" i="14"/>
  <c r="H54" i="14"/>
  <c r="H68" i="14"/>
  <c r="H75" i="14"/>
  <c r="H82" i="14"/>
  <c r="BE29" i="14" s="1"/>
  <c r="H89" i="14"/>
  <c r="AZ29" i="14" s="1"/>
  <c r="H96" i="14"/>
  <c r="BF29" i="14" s="1"/>
  <c r="H110" i="14"/>
  <c r="H117" i="14"/>
  <c r="BQ29" i="14" s="1"/>
  <c r="H124" i="14"/>
  <c r="BL29" i="14" s="1"/>
  <c r="H131" i="14"/>
  <c r="BR29" i="14" s="1"/>
  <c r="H145" i="14"/>
  <c r="BW29" i="14" s="1"/>
  <c r="H152" i="14"/>
  <c r="BX29" i="14" s="1"/>
  <c r="H159" i="14"/>
  <c r="H13" i="14"/>
  <c r="H27" i="14"/>
  <c r="H41" i="14"/>
  <c r="H55" i="14"/>
  <c r="H69" i="14"/>
  <c r="H76" i="14"/>
  <c r="H83" i="14"/>
  <c r="BE30" i="14" s="1"/>
  <c r="H90" i="14"/>
  <c r="AZ30" i="14" s="1"/>
  <c r="H97" i="14"/>
  <c r="BF30" i="14" s="1"/>
  <c r="H111" i="14"/>
  <c r="H118" i="14"/>
  <c r="BQ30" i="14" s="1"/>
  <c r="H125" i="14"/>
  <c r="BL30" i="14" s="1"/>
  <c r="H132" i="14"/>
  <c r="BR30" i="14" s="1"/>
  <c r="H146" i="14"/>
  <c r="BW30" i="14" s="1"/>
  <c r="H153" i="14"/>
  <c r="BX30" i="14" s="1"/>
  <c r="H160" i="14"/>
  <c r="H14" i="14"/>
  <c r="H28" i="14"/>
  <c r="H42" i="14"/>
  <c r="H56" i="14"/>
  <c r="H70" i="14"/>
  <c r="H77" i="14"/>
  <c r="H84" i="14"/>
  <c r="BE31" i="14" s="1"/>
  <c r="H91" i="14"/>
  <c r="AZ31" i="14" s="1"/>
  <c r="H98" i="14"/>
  <c r="BF31" i="14" s="1"/>
  <c r="H112" i="14"/>
  <c r="H119" i="14"/>
  <c r="BQ31" i="14" s="1"/>
  <c r="H126" i="14"/>
  <c r="BL31" i="14" s="1"/>
  <c r="H133" i="14"/>
  <c r="BR31" i="14" s="1"/>
  <c r="H147" i="14"/>
  <c r="BW31" i="14" s="1"/>
  <c r="H154" i="14"/>
  <c r="BX31" i="14" s="1"/>
  <c r="H161" i="14"/>
  <c r="H15" i="14"/>
  <c r="H22" i="14" s="1"/>
  <c r="H29" i="14"/>
  <c r="H36" i="14" s="1"/>
  <c r="H43" i="14"/>
  <c r="H50" i="14" s="1"/>
  <c r="H57" i="14"/>
  <c r="H64" i="14" s="1"/>
  <c r="H71" i="14"/>
  <c r="H78" i="14"/>
  <c r="H85" i="14"/>
  <c r="H92" i="14"/>
  <c r="H99" i="14"/>
  <c r="H113" i="14"/>
  <c r="H120" i="14"/>
  <c r="H127" i="14"/>
  <c r="H134" i="14"/>
  <c r="H148" i="14"/>
  <c r="H155" i="14"/>
  <c r="H162" i="14"/>
  <c r="BY27" i="14" l="1"/>
  <c r="BG28" i="14"/>
  <c r="BS29" i="14"/>
  <c r="BY29" i="14"/>
  <c r="BG26" i="14"/>
  <c r="BY28" i="14"/>
  <c r="BG29" i="14"/>
  <c r="BS28" i="14"/>
  <c r="BG31" i="14"/>
  <c r="BY31" i="14"/>
  <c r="BY26" i="14"/>
  <c r="BY30" i="14"/>
  <c r="BS31" i="14"/>
  <c r="H137" i="14"/>
  <c r="BK28" i="14"/>
  <c r="BM28" i="14" s="1"/>
  <c r="BK30" i="14"/>
  <c r="BM30" i="14" s="1"/>
  <c r="H139" i="14"/>
  <c r="BK31" i="14"/>
  <c r="BM31" i="14" s="1"/>
  <c r="H140" i="14"/>
  <c r="BG27" i="14"/>
  <c r="BS26" i="14"/>
  <c r="BK26" i="14"/>
  <c r="BM26" i="14" s="1"/>
  <c r="H135" i="14"/>
  <c r="BG30" i="14"/>
  <c r="BK29" i="14"/>
  <c r="BM29" i="14" s="1"/>
  <c r="H138" i="14"/>
  <c r="BS27" i="14"/>
  <c r="H141" i="14"/>
  <c r="BS30" i="14"/>
  <c r="H136" i="14"/>
  <c r="BK27" i="14"/>
  <c r="BM27" i="14" s="1"/>
  <c r="AY27" i="14"/>
  <c r="BA27" i="14" s="1"/>
  <c r="H101" i="14"/>
  <c r="AY28" i="14"/>
  <c r="BA28" i="14" s="1"/>
  <c r="H102" i="14"/>
  <c r="AY31" i="14"/>
  <c r="BA31" i="14" s="1"/>
  <c r="H105" i="14"/>
  <c r="AY26" i="14"/>
  <c r="BA26" i="14" s="1"/>
  <c r="H100" i="14"/>
  <c r="AY30" i="14"/>
  <c r="BA30" i="14" s="1"/>
  <c r="H104" i="14"/>
  <c r="AY29" i="14"/>
  <c r="BA29" i="14" s="1"/>
  <c r="H103" i="14"/>
  <c r="H106" i="14"/>
  <c r="H46" i="14"/>
  <c r="H49" i="14"/>
  <c r="H44" i="14"/>
  <c r="H47" i="14"/>
  <c r="H19" i="14"/>
  <c r="H45" i="14"/>
  <c r="H48" i="14"/>
  <c r="BA34" i="14"/>
  <c r="H31" i="14"/>
  <c r="H60" i="14"/>
  <c r="H17" i="14"/>
  <c r="H63" i="14"/>
  <c r="H20" i="14"/>
  <c r="H18" i="14"/>
  <c r="H21" i="14"/>
  <c r="H16" i="14"/>
  <c r="H58" i="14"/>
  <c r="H61" i="14"/>
  <c r="H33" i="14"/>
  <c r="H59" i="14"/>
  <c r="H62" i="14"/>
  <c r="H34" i="14"/>
  <c r="H32" i="14"/>
  <c r="H35" i="14"/>
  <c r="H30" i="14"/>
  <c r="G9" i="14"/>
  <c r="G23" i="14"/>
  <c r="G37" i="14"/>
  <c r="G51" i="14"/>
  <c r="G65" i="14"/>
  <c r="G72" i="14"/>
  <c r="G79" i="14"/>
  <c r="BE18" i="14" s="1"/>
  <c r="G93" i="14"/>
  <c r="BF18" i="14" s="1"/>
  <c r="G107" i="14"/>
  <c r="G114" i="14"/>
  <c r="BQ18" i="14" s="1"/>
  <c r="G121" i="14"/>
  <c r="BL18" i="14" s="1"/>
  <c r="G128" i="14"/>
  <c r="BR18" i="14" s="1"/>
  <c r="G142" i="14"/>
  <c r="BW18" i="14" s="1"/>
  <c r="G149" i="14"/>
  <c r="BX18" i="14" s="1"/>
  <c r="G156" i="14"/>
  <c r="G10" i="14"/>
  <c r="G24" i="14"/>
  <c r="G38" i="14"/>
  <c r="G52" i="14"/>
  <c r="G66" i="14"/>
  <c r="G73" i="14"/>
  <c r="G80" i="14"/>
  <c r="BE19" i="14" s="1"/>
  <c r="G94" i="14"/>
  <c r="BF19" i="14" s="1"/>
  <c r="G108" i="14"/>
  <c r="G115" i="14"/>
  <c r="BQ19" i="14" s="1"/>
  <c r="G122" i="14"/>
  <c r="BL19" i="14" s="1"/>
  <c r="G129" i="14"/>
  <c r="BR19" i="14" s="1"/>
  <c r="G143" i="14"/>
  <c r="BW19" i="14" s="1"/>
  <c r="G150" i="14"/>
  <c r="BX19" i="14" s="1"/>
  <c r="G157" i="14"/>
  <c r="G11" i="14"/>
  <c r="G25" i="14"/>
  <c r="G39" i="14"/>
  <c r="G53" i="14"/>
  <c r="G67" i="14"/>
  <c r="G74" i="14"/>
  <c r="G81" i="14"/>
  <c r="BE20" i="14" s="1"/>
  <c r="G95" i="14"/>
  <c r="BF20" i="14" s="1"/>
  <c r="G109" i="14"/>
  <c r="G116" i="14"/>
  <c r="BQ20" i="14" s="1"/>
  <c r="G123" i="14"/>
  <c r="BL20" i="14" s="1"/>
  <c r="G130" i="14"/>
  <c r="BR20" i="14" s="1"/>
  <c r="G144" i="14"/>
  <c r="BW20" i="14" s="1"/>
  <c r="G151" i="14"/>
  <c r="BX20" i="14" s="1"/>
  <c r="G158" i="14"/>
  <c r="G12" i="14"/>
  <c r="G26" i="14"/>
  <c r="G40" i="14"/>
  <c r="G54" i="14"/>
  <c r="G68" i="14"/>
  <c r="G75" i="14"/>
  <c r="G82" i="14"/>
  <c r="BE21" i="14" s="1"/>
  <c r="G96" i="14"/>
  <c r="BF21" i="14" s="1"/>
  <c r="G110" i="14"/>
  <c r="G117" i="14"/>
  <c r="BQ21" i="14" s="1"/>
  <c r="G124" i="14"/>
  <c r="BL21" i="14" s="1"/>
  <c r="G131" i="14"/>
  <c r="BR21" i="14" s="1"/>
  <c r="G145" i="14"/>
  <c r="BW21" i="14" s="1"/>
  <c r="G152" i="14"/>
  <c r="BX21" i="14" s="1"/>
  <c r="G159" i="14"/>
  <c r="G13" i="14"/>
  <c r="G27" i="14"/>
  <c r="G41" i="14"/>
  <c r="G55" i="14"/>
  <c r="G69" i="14"/>
  <c r="G76" i="14"/>
  <c r="G83" i="14"/>
  <c r="BE22" i="14" s="1"/>
  <c r="G97" i="14"/>
  <c r="BF22" i="14" s="1"/>
  <c r="G111" i="14"/>
  <c r="G118" i="14"/>
  <c r="BQ22" i="14" s="1"/>
  <c r="G125" i="14"/>
  <c r="BL22" i="14" s="1"/>
  <c r="G132" i="14"/>
  <c r="BR22" i="14" s="1"/>
  <c r="G146" i="14"/>
  <c r="BW22" i="14" s="1"/>
  <c r="G153" i="14"/>
  <c r="BX22" i="14" s="1"/>
  <c r="G160" i="14"/>
  <c r="G14" i="14"/>
  <c r="G28" i="14"/>
  <c r="G42" i="14"/>
  <c r="G56" i="14"/>
  <c r="G70" i="14"/>
  <c r="G77" i="14"/>
  <c r="G84" i="14"/>
  <c r="BE23" i="14" s="1"/>
  <c r="G98" i="14"/>
  <c r="BF23" i="14" s="1"/>
  <c r="G112" i="14"/>
  <c r="G119" i="14"/>
  <c r="G126" i="14"/>
  <c r="BL23" i="14" s="1"/>
  <c r="G133" i="14"/>
  <c r="BR23" i="14" s="1"/>
  <c r="G147" i="14"/>
  <c r="BW23" i="14" s="1"/>
  <c r="G154" i="14"/>
  <c r="BX23" i="14" s="1"/>
  <c r="G161" i="14"/>
  <c r="G15" i="14"/>
  <c r="G22" i="14" s="1"/>
  <c r="G29" i="14"/>
  <c r="G36" i="14" s="1"/>
  <c r="G43" i="14"/>
  <c r="G50" i="14" s="1"/>
  <c r="G57" i="14"/>
  <c r="G64" i="14" s="1"/>
  <c r="G71" i="14"/>
  <c r="G78" i="14"/>
  <c r="G85" i="14"/>
  <c r="G99" i="14"/>
  <c r="G113" i="14"/>
  <c r="G120" i="14"/>
  <c r="G127" i="14"/>
  <c r="G134" i="14"/>
  <c r="G148" i="14"/>
  <c r="G155" i="14"/>
  <c r="G162" i="14"/>
  <c r="BG18" i="14" l="1"/>
  <c r="BY18" i="14"/>
  <c r="BY21" i="14"/>
  <c r="BS20" i="14"/>
  <c r="BY19" i="14"/>
  <c r="BY22" i="14"/>
  <c r="BG22" i="14"/>
  <c r="BS21" i="14"/>
  <c r="BG21" i="14"/>
  <c r="BY20" i="14"/>
  <c r="BY23" i="14"/>
  <c r="BS23" i="14"/>
  <c r="BK20" i="14"/>
  <c r="BM20" i="14" s="1"/>
  <c r="G137" i="14"/>
  <c r="BG19" i="14"/>
  <c r="BS18" i="14"/>
  <c r="G135" i="14"/>
  <c r="BK18" i="14"/>
  <c r="BM18" i="14" s="1"/>
  <c r="BK21" i="14"/>
  <c r="BM21" i="14" s="1"/>
  <c r="G138" i="14"/>
  <c r="G140" i="14"/>
  <c r="BK23" i="14"/>
  <c r="BM23" i="14" s="1"/>
  <c r="G141" i="14"/>
  <c r="BG20" i="14"/>
  <c r="BS19" i="14"/>
  <c r="G139" i="14"/>
  <c r="BK22" i="14"/>
  <c r="BM22" i="14" s="1"/>
  <c r="BG23" i="14"/>
  <c r="BS22" i="14"/>
  <c r="BK19" i="14"/>
  <c r="BM19" i="14" s="1"/>
  <c r="G136" i="14"/>
  <c r="AY20" i="14"/>
  <c r="AY22" i="14"/>
  <c r="AY23" i="14"/>
  <c r="G48" i="14"/>
  <c r="AY21" i="14"/>
  <c r="AY18" i="14"/>
  <c r="AY19" i="14"/>
  <c r="G18" i="14"/>
  <c r="G44" i="14"/>
  <c r="G47" i="14"/>
  <c r="G21" i="14"/>
  <c r="G45" i="14"/>
  <c r="G46" i="14"/>
  <c r="G49" i="14"/>
  <c r="G58" i="14"/>
  <c r="G16" i="14"/>
  <c r="G19" i="14"/>
  <c r="G62" i="14"/>
  <c r="G60" i="14"/>
  <c r="G17" i="14"/>
  <c r="G20" i="14"/>
  <c r="G61" i="14"/>
  <c r="G33" i="14"/>
  <c r="G59" i="14"/>
  <c r="G31" i="14"/>
  <c r="G63" i="14"/>
  <c r="G34" i="14"/>
  <c r="G32" i="14"/>
  <c r="G35" i="14"/>
  <c r="G30" i="14"/>
  <c r="G90" i="14"/>
  <c r="AZ22" i="14" s="1"/>
  <c r="G88" i="14"/>
  <c r="AZ20" i="14" s="1"/>
  <c r="G91" i="14"/>
  <c r="AZ23" i="14" s="1"/>
  <c r="G86" i="14"/>
  <c r="AZ18" i="14" s="1"/>
  <c r="G87" i="14"/>
  <c r="AZ19" i="14" s="1"/>
  <c r="G89" i="14"/>
  <c r="AZ21" i="14" s="1"/>
  <c r="F92" i="14"/>
  <c r="G92" i="14"/>
  <c r="G106" i="14" s="1"/>
  <c r="F14" i="14"/>
  <c r="F28" i="14"/>
  <c r="F42" i="14"/>
  <c r="F56" i="14"/>
  <c r="F70" i="14"/>
  <c r="F77" i="14"/>
  <c r="F84" i="14"/>
  <c r="BE15" i="14" s="1"/>
  <c r="F91" i="14"/>
  <c r="AZ15" i="14" s="1"/>
  <c r="F98" i="14"/>
  <c r="BF15" i="14" s="1"/>
  <c r="F112" i="14"/>
  <c r="F119" i="14"/>
  <c r="BQ15" i="14" s="1"/>
  <c r="F126" i="14"/>
  <c r="BL15" i="14" s="1"/>
  <c r="F133" i="14"/>
  <c r="BR15" i="14" s="1"/>
  <c r="F147" i="14"/>
  <c r="BW15" i="14" s="1"/>
  <c r="F154" i="14"/>
  <c r="BX15" i="14" s="1"/>
  <c r="F161" i="14"/>
  <c r="F15" i="14"/>
  <c r="F22" i="14" s="1"/>
  <c r="F29" i="14"/>
  <c r="F36" i="14" s="1"/>
  <c r="F43" i="14"/>
  <c r="F50" i="14" s="1"/>
  <c r="F57" i="14"/>
  <c r="F64" i="14" s="1"/>
  <c r="F71" i="14"/>
  <c r="F78" i="14"/>
  <c r="F85" i="14"/>
  <c r="F99" i="14"/>
  <c r="F113" i="14"/>
  <c r="F120" i="14"/>
  <c r="F127" i="14"/>
  <c r="F134" i="14"/>
  <c r="F148" i="14"/>
  <c r="F155" i="14"/>
  <c r="F162" i="14"/>
  <c r="F9" i="14"/>
  <c r="F23" i="14"/>
  <c r="F37" i="14"/>
  <c r="F51" i="14"/>
  <c r="F65" i="14"/>
  <c r="F72" i="14"/>
  <c r="F79" i="14"/>
  <c r="BE10" i="14" s="1"/>
  <c r="F86" i="14"/>
  <c r="AZ10" i="14" s="1"/>
  <c r="F93" i="14"/>
  <c r="BF10" i="14" s="1"/>
  <c r="F107" i="14"/>
  <c r="F114" i="14"/>
  <c r="BQ10" i="14" s="1"/>
  <c r="F121" i="14"/>
  <c r="BL10" i="14" s="1"/>
  <c r="F128" i="14"/>
  <c r="BR10" i="14" s="1"/>
  <c r="F142" i="14"/>
  <c r="BW10" i="14" s="1"/>
  <c r="F149" i="14"/>
  <c r="BX10" i="14" s="1"/>
  <c r="F156" i="14"/>
  <c r="F10" i="14"/>
  <c r="F24" i="14"/>
  <c r="F38" i="14"/>
  <c r="F52" i="14"/>
  <c r="F66" i="14"/>
  <c r="F73" i="14"/>
  <c r="F80" i="14"/>
  <c r="BE11" i="14" s="1"/>
  <c r="F87" i="14"/>
  <c r="AZ11" i="14" s="1"/>
  <c r="F94" i="14"/>
  <c r="BF11" i="14" s="1"/>
  <c r="F108" i="14"/>
  <c r="F115" i="14"/>
  <c r="BQ11" i="14" s="1"/>
  <c r="F122" i="14"/>
  <c r="BL11" i="14" s="1"/>
  <c r="F129" i="14"/>
  <c r="BR11" i="14" s="1"/>
  <c r="F143" i="14"/>
  <c r="BW11" i="14" s="1"/>
  <c r="F150" i="14"/>
  <c r="BX11" i="14" s="1"/>
  <c r="F157" i="14"/>
  <c r="F11" i="14"/>
  <c r="F25" i="14"/>
  <c r="F39" i="14"/>
  <c r="F53" i="14"/>
  <c r="F67" i="14"/>
  <c r="F74" i="14"/>
  <c r="F81" i="14"/>
  <c r="BE12" i="14" s="1"/>
  <c r="F88" i="14"/>
  <c r="AZ12" i="14" s="1"/>
  <c r="F95" i="14"/>
  <c r="BF12" i="14" s="1"/>
  <c r="F109" i="14"/>
  <c r="F116" i="14"/>
  <c r="BQ12" i="14" s="1"/>
  <c r="F123" i="14"/>
  <c r="BL12" i="14" s="1"/>
  <c r="F130" i="14"/>
  <c r="BR12" i="14" s="1"/>
  <c r="F144" i="14"/>
  <c r="BW12" i="14" s="1"/>
  <c r="F151" i="14"/>
  <c r="BX12" i="14" s="1"/>
  <c r="F158" i="14"/>
  <c r="F12" i="14"/>
  <c r="F26" i="14"/>
  <c r="F40" i="14"/>
  <c r="F54" i="14"/>
  <c r="F68" i="14"/>
  <c r="F75" i="14"/>
  <c r="F82" i="14"/>
  <c r="BE13" i="14" s="1"/>
  <c r="F89" i="14"/>
  <c r="AZ13" i="14" s="1"/>
  <c r="F96" i="14"/>
  <c r="BF13" i="14" s="1"/>
  <c r="F110" i="14"/>
  <c r="F117" i="14"/>
  <c r="BQ13" i="14" s="1"/>
  <c r="F124" i="14"/>
  <c r="BL13" i="14" s="1"/>
  <c r="F131" i="14"/>
  <c r="BR13" i="14" s="1"/>
  <c r="F145" i="14"/>
  <c r="BW13" i="14" s="1"/>
  <c r="F152" i="14"/>
  <c r="BX13" i="14" s="1"/>
  <c r="F159" i="14"/>
  <c r="F13" i="14"/>
  <c r="F27" i="14"/>
  <c r="F41" i="14"/>
  <c r="F55" i="14"/>
  <c r="F69" i="14"/>
  <c r="F76" i="14"/>
  <c r="F83" i="14"/>
  <c r="BE14" i="14" s="1"/>
  <c r="F90" i="14"/>
  <c r="AZ14" i="14" s="1"/>
  <c r="F97" i="14"/>
  <c r="BF14" i="14" s="1"/>
  <c r="F111" i="14"/>
  <c r="F118" i="14"/>
  <c r="BQ14" i="14" s="1"/>
  <c r="F125" i="14"/>
  <c r="BL14" i="14" s="1"/>
  <c r="F132" i="14"/>
  <c r="BR14" i="14" s="1"/>
  <c r="F146" i="14"/>
  <c r="BW14" i="14" s="1"/>
  <c r="F153" i="14"/>
  <c r="BX14" i="14" s="1"/>
  <c r="F160" i="14"/>
  <c r="BA23" i="14" l="1"/>
  <c r="F141" i="14"/>
  <c r="BG12" i="14"/>
  <c r="BS14" i="14"/>
  <c r="BS13" i="14"/>
  <c r="BS10" i="14"/>
  <c r="BG15" i="14"/>
  <c r="BY15" i="14"/>
  <c r="BY14" i="14"/>
  <c r="BY10" i="14"/>
  <c r="BA22" i="14"/>
  <c r="BY11" i="14"/>
  <c r="BG11" i="14"/>
  <c r="G104" i="14"/>
  <c r="F139" i="14"/>
  <c r="BK14" i="14"/>
  <c r="BM14" i="14" s="1"/>
  <c r="BY13" i="14"/>
  <c r="F135" i="14"/>
  <c r="BK10" i="14"/>
  <c r="BM10" i="14" s="1"/>
  <c r="BA20" i="14"/>
  <c r="BG13" i="14"/>
  <c r="BK11" i="14"/>
  <c r="BM11" i="14" s="1"/>
  <c r="F136" i="14"/>
  <c r="BS12" i="14"/>
  <c r="BS15" i="14"/>
  <c r="BS11" i="14"/>
  <c r="G101" i="14"/>
  <c r="BG14" i="14"/>
  <c r="BK12" i="14"/>
  <c r="BM12" i="14" s="1"/>
  <c r="F137" i="14"/>
  <c r="BG10" i="14"/>
  <c r="F140" i="14"/>
  <c r="BK15" i="14"/>
  <c r="BM15" i="14" s="1"/>
  <c r="F138" i="14"/>
  <c r="BK13" i="14"/>
  <c r="BM13" i="14" s="1"/>
  <c r="BY12" i="14"/>
  <c r="BA18" i="14"/>
  <c r="AY11" i="14"/>
  <c r="BA11" i="14" s="1"/>
  <c r="F101" i="14"/>
  <c r="AY12" i="14"/>
  <c r="BA12" i="14" s="1"/>
  <c r="F102" i="14"/>
  <c r="AY15" i="14"/>
  <c r="BA15" i="14" s="1"/>
  <c r="F105" i="14"/>
  <c r="G105" i="14"/>
  <c r="F106" i="14"/>
  <c r="BA21" i="14"/>
  <c r="G100" i="14"/>
  <c r="AY13" i="14"/>
  <c r="BA13" i="14" s="1"/>
  <c r="F103" i="14"/>
  <c r="AY14" i="14"/>
  <c r="BA14" i="14" s="1"/>
  <c r="F104" i="14"/>
  <c r="AY10" i="14"/>
  <c r="BA10" i="14" s="1"/>
  <c r="F100" i="14"/>
  <c r="BA19" i="14"/>
  <c r="G102" i="14"/>
  <c r="G103" i="14"/>
  <c r="F47" i="14"/>
  <c r="F19" i="14"/>
  <c r="F20" i="14"/>
  <c r="F45" i="14"/>
  <c r="F62" i="14"/>
  <c r="F58" i="14"/>
  <c r="F48" i="14"/>
  <c r="F44" i="14"/>
  <c r="F59" i="14"/>
  <c r="F60" i="14"/>
  <c r="F46" i="14"/>
  <c r="F17" i="14"/>
  <c r="F49" i="14"/>
  <c r="F61" i="14"/>
  <c r="F16" i="14"/>
  <c r="F31" i="14"/>
  <c r="F18" i="14"/>
  <c r="F21" i="14"/>
  <c r="F63" i="14"/>
  <c r="F32" i="14"/>
  <c r="F35" i="14"/>
  <c r="F33" i="14"/>
  <c r="F34" i="14"/>
  <c r="F30" i="14"/>
</calcChain>
</file>

<file path=xl/sharedStrings.xml><?xml version="1.0" encoding="utf-8"?>
<sst xmlns="http://schemas.openxmlformats.org/spreadsheetml/2006/main" count="3140" uniqueCount="54">
  <si>
    <t>Total</t>
  </si>
  <si>
    <t>Analysis</t>
  </si>
  <si>
    <t>2018 Actual Power Usage:</t>
  </si>
  <si>
    <t>kWh</t>
  </si>
  <si>
    <t>Compressor</t>
  </si>
  <si>
    <t>Control Strategy</t>
  </si>
  <si>
    <t>Maximum Power</t>
  </si>
  <si>
    <t>Minimum Power</t>
  </si>
  <si>
    <t>Maximum Air Output</t>
  </si>
  <si>
    <t>Minimum Air Output</t>
  </si>
  <si>
    <t>Average Power</t>
  </si>
  <si>
    <t>Average Air Output</t>
  </si>
  <si>
    <t>Total Energy</t>
  </si>
  <si>
    <t>Total Air Output</t>
  </si>
  <si>
    <t>Average Efficiency</t>
  </si>
  <si>
    <t>Time Loaded</t>
  </si>
  <si>
    <t>Time Unloaded</t>
  </si>
  <si>
    <t>Loaded Average Power</t>
  </si>
  <si>
    <t>Loaded Energy</t>
  </si>
  <si>
    <t>Unloaded Energy</t>
  </si>
  <si>
    <t>Cost of Energy</t>
  </si>
  <si>
    <t>Loaded Cost</t>
  </si>
  <si>
    <t>Unloaded Cost</t>
  </si>
  <si>
    <t>Total Cost</t>
  </si>
  <si>
    <t>Carbon Used</t>
  </si>
  <si>
    <t>kW</t>
  </si>
  <si>
    <t>m3/hr</t>
  </si>
  <si>
    <t>m3</t>
  </si>
  <si>
    <t>kW/m3/hr</t>
  </si>
  <si>
    <t>hrs</t>
  </si>
  <si>
    <t>%</t>
  </si>
  <si>
    <t>£/kWh</t>
  </si>
  <si>
    <t>£</t>
  </si>
  <si>
    <t>Tonnes</t>
  </si>
  <si>
    <t>C1</t>
  </si>
  <si>
    <t>C2</t>
  </si>
  <si>
    <t>C3</t>
  </si>
  <si>
    <t>C4</t>
  </si>
  <si>
    <t>C5</t>
  </si>
  <si>
    <t>C6</t>
  </si>
  <si>
    <t>LU+VS Data</t>
  </si>
  <si>
    <t>Units</t>
  </si>
  <si>
    <t>Compressors</t>
  </si>
  <si>
    <t>Total Time</t>
  </si>
  <si>
    <t>2019 Actual Power Usage:</t>
  </si>
  <si>
    <t>Opt</t>
  </si>
  <si>
    <t>CS1</t>
  </si>
  <si>
    <t>CS2</t>
  </si>
  <si>
    <t>CS3</t>
  </si>
  <si>
    <t>CS4</t>
  </si>
  <si>
    <t>op1</t>
  </si>
  <si>
    <t>op2</t>
  </si>
  <si>
    <t>op3</t>
  </si>
  <si>
    <t>op4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</si>
</sst>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164" formatCode="#,##0.000"/>
    <numFmt numFmtId="165" formatCode="0.0000"/>
    <numFmt numFmtId="166" formatCode="&quot;£&quot;#,##0.00"/>
    <numFmt numFmtId="167" formatCode="0.000"/>
    <numFmt numFmtId="168" formatCode="#,##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48"/>
      <color theme="3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/>
  </cellStyleXfs>
  <cellXfs count="19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4" fillId="2" borderId="0" xfId="0" applyFont="1" applyFill="1"/>
    <xf numFmtId="0" fontId="3" fillId="4" borderId="8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2" borderId="7" xfId="0" applyFont="1" applyFill="1" applyBorder="1"/>
    <xf numFmtId="0" fontId="0" fillId="2" borderId="2" xfId="0" applyFill="1" applyBorder="1"/>
    <xf numFmtId="0" fontId="6" fillId="2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3" fontId="7" fillId="5" borderId="5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7" fillId="6" borderId="7" xfId="0" applyFont="1" applyFill="1" applyBorder="1" applyAlignment="1">
      <alignment horizontal="left" vertical="center"/>
    </xf>
    <xf numFmtId="3" fontId="0" fillId="2" borderId="0" xfId="0" applyNumberFormat="1" applyFill="1" applyBorder="1"/>
    <xf numFmtId="0" fontId="6" fillId="2" borderId="1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44" fontId="0" fillId="2" borderId="0" xfId="0" applyNumberFormat="1" applyFill="1"/>
    <xf numFmtId="0" fontId="7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right" vertical="center"/>
    </xf>
    <xf numFmtId="167" fontId="0" fillId="2" borderId="0" xfId="0" applyNumberFormat="1" applyFill="1" applyBorder="1" applyAlignment="1">
      <alignment horizontal="right" vertical="center"/>
    </xf>
    <xf numFmtId="9" fontId="2" fillId="2" borderId="0" xfId="2" applyFill="1" applyBorder="1"/>
    <xf numFmtId="1" fontId="0" fillId="2" borderId="0" xfId="0" applyNumberFormat="1" applyFill="1" applyBorder="1" applyAlignment="1">
      <alignment horizontal="right" vertical="center"/>
    </xf>
    <xf numFmtId="165" fontId="0" fillId="2" borderId="0" xfId="0" applyNumberFormat="1" applyFill="1" applyBorder="1" applyAlignment="1">
      <alignment horizontal="right" vertical="center"/>
    </xf>
    <xf numFmtId="44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5" fillId="2" borderId="0" xfId="0" applyFont="1" applyFill="1" applyBorder="1"/>
    <xf numFmtId="3" fontId="5" fillId="2" borderId="0" xfId="0" applyNumberFormat="1" applyFont="1" applyFill="1" applyBorder="1" applyAlignment="1">
      <alignment horizontal="right" vertical="center"/>
    </xf>
    <xf numFmtId="167" fontId="5" fillId="2" borderId="0" xfId="0" applyNumberFormat="1" applyFont="1" applyFill="1" applyBorder="1" applyAlignment="1">
      <alignment horizontal="right" vertical="center"/>
    </xf>
    <xf numFmtId="9" fontId="5" fillId="2" borderId="0" xfId="2" applyFont="1" applyFill="1" applyBorder="1"/>
    <xf numFmtId="9" fontId="7" fillId="2" borderId="0" xfId="2" applyFont="1" applyFill="1" applyBorder="1"/>
    <xf numFmtId="1" fontId="5" fillId="2" borderId="0" xfId="0" applyNumberFormat="1" applyFont="1" applyFill="1" applyBorder="1" applyAlignment="1">
      <alignment horizontal="right" vertical="center"/>
    </xf>
    <xf numFmtId="165" fontId="5" fillId="2" borderId="0" xfId="0" applyNumberFormat="1" applyFont="1" applyFill="1" applyBorder="1" applyAlignment="1">
      <alignment horizontal="right" vertical="center"/>
    </xf>
    <xf numFmtId="44" fontId="5" fillId="2" borderId="0" xfId="0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167" fontId="0" fillId="2" borderId="0" xfId="0" applyNumberFormat="1" applyFill="1" applyBorder="1"/>
    <xf numFmtId="168" fontId="0" fillId="2" borderId="0" xfId="0" applyNumberFormat="1" applyFill="1" applyBorder="1"/>
    <xf numFmtId="44" fontId="0" fillId="2" borderId="0" xfId="0" applyNumberFormat="1" applyFill="1" applyBorder="1"/>
    <xf numFmtId="3" fontId="5" fillId="2" borderId="0" xfId="0" applyNumberFormat="1" applyFont="1" applyFill="1" applyBorder="1" applyAlignment="1">
      <alignment vertical="center"/>
    </xf>
    <xf numFmtId="167" fontId="5" fillId="2" borderId="0" xfId="0" applyNumberFormat="1" applyFont="1" applyFill="1" applyBorder="1" applyAlignment="1">
      <alignment vertical="center"/>
    </xf>
    <xf numFmtId="168" fontId="5" fillId="2" borderId="0" xfId="0" applyNumberFormat="1" applyFont="1" applyFill="1" applyBorder="1" applyAlignment="1">
      <alignment vertical="center"/>
    </xf>
    <xf numFmtId="44" fontId="5" fillId="2" borderId="0" xfId="0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3" fontId="11" fillId="2" borderId="0" xfId="0" applyNumberFormat="1" applyFont="1" applyFill="1" applyBorder="1" applyAlignment="1">
      <alignment horizontal="right" vertical="center"/>
    </xf>
    <xf numFmtId="167" fontId="11" fillId="2" borderId="0" xfId="0" applyNumberFormat="1" applyFont="1" applyFill="1" applyBorder="1" applyAlignment="1">
      <alignment horizontal="right" vertical="center"/>
    </xf>
    <xf numFmtId="9" fontId="11" fillId="2" borderId="0" xfId="2" applyFont="1" applyFill="1" applyBorder="1"/>
    <xf numFmtId="0" fontId="9" fillId="3" borderId="20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3" fontId="9" fillId="3" borderId="18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3" fontId="9" fillId="3" borderId="18" xfId="0" applyNumberFormat="1" applyFon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 wrapText="1"/>
    </xf>
    <xf numFmtId="3" fontId="0" fillId="2" borderId="24" xfId="0" applyNumberFormat="1" applyFill="1" applyBorder="1" applyAlignment="1">
      <alignment horizontal="center" vertical="center" wrapText="1"/>
    </xf>
    <xf numFmtId="3" fontId="0" fillId="2" borderId="8" xfId="0" applyNumberFormat="1" applyFill="1" applyBorder="1" applyAlignment="1">
      <alignment horizontal="center" vertical="center"/>
    </xf>
    <xf numFmtId="3" fontId="0" fillId="2" borderId="24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/>
    </xf>
    <xf numFmtId="9" fontId="0" fillId="2" borderId="8" xfId="0" applyNumberFormat="1" applyFill="1" applyBorder="1" applyAlignment="1">
      <alignment horizontal="center" vertical="center"/>
    </xf>
    <xf numFmtId="9" fontId="0" fillId="2" borderId="24" xfId="0" applyNumberFormat="1" applyFill="1" applyBorder="1" applyAlignment="1">
      <alignment horizontal="center" vertical="center"/>
    </xf>
    <xf numFmtId="3" fontId="10" fillId="2" borderId="8" xfId="0" applyNumberFormat="1" applyFont="1" applyFill="1" applyBorder="1" applyAlignment="1">
      <alignment horizontal="center" vertical="center"/>
    </xf>
    <xf numFmtId="3" fontId="10" fillId="2" borderId="24" xfId="0" applyNumberFormat="1" applyFont="1" applyFill="1" applyBorder="1" applyAlignment="1">
      <alignment horizontal="center" vertical="center"/>
    </xf>
    <xf numFmtId="3" fontId="10" fillId="2" borderId="9" xfId="0" applyNumberFormat="1" applyFont="1" applyFill="1" applyBorder="1" applyAlignment="1">
      <alignment horizontal="center" vertical="center"/>
    </xf>
    <xf numFmtId="9" fontId="11" fillId="2" borderId="8" xfId="0" applyNumberFormat="1" applyFont="1" applyFill="1" applyBorder="1" applyAlignment="1">
      <alignment horizontal="center" vertical="center" wrapText="1"/>
    </xf>
    <xf numFmtId="9" fontId="11" fillId="2" borderId="24" xfId="0" applyNumberFormat="1" applyFont="1" applyFill="1" applyBorder="1" applyAlignment="1">
      <alignment horizontal="center" vertical="center" wrapText="1"/>
    </xf>
    <xf numFmtId="3" fontId="11" fillId="2" borderId="8" xfId="0" applyNumberFormat="1" applyFont="1" applyFill="1" applyBorder="1" applyAlignment="1">
      <alignment horizontal="center" vertical="center" wrapText="1"/>
    </xf>
    <xf numFmtId="3" fontId="11" fillId="2" borderId="24" xfId="0" applyNumberFormat="1" applyFont="1" applyFill="1" applyBorder="1" applyAlignment="1">
      <alignment horizontal="center" vertical="center" wrapText="1"/>
    </xf>
    <xf numFmtId="3" fontId="0" fillId="2" borderId="14" xfId="0" applyNumberFormat="1" applyFill="1" applyBorder="1" applyAlignment="1">
      <alignment horizontal="center" vertical="center" wrapText="1"/>
    </xf>
    <xf numFmtId="3" fontId="0" fillId="2" borderId="25" xfId="0" applyNumberFormat="1" applyFill="1" applyBorder="1" applyAlignment="1">
      <alignment horizontal="center"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2" borderId="25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9" fontId="0" fillId="2" borderId="14" xfId="0" applyNumberFormat="1" applyFill="1" applyBorder="1" applyAlignment="1">
      <alignment horizontal="center" vertical="center"/>
    </xf>
    <xf numFmtId="9" fontId="0" fillId="2" borderId="25" xfId="0" applyNumberFormat="1" applyFill="1" applyBorder="1" applyAlignment="1">
      <alignment horizontal="center" vertical="center"/>
    </xf>
    <xf numFmtId="3" fontId="10" fillId="2" borderId="14" xfId="0" applyNumberFormat="1" applyFont="1" applyFill="1" applyBorder="1" applyAlignment="1">
      <alignment horizontal="center" vertical="center"/>
    </xf>
    <xf numFmtId="3" fontId="10" fillId="2" borderId="25" xfId="0" applyNumberFormat="1" applyFont="1" applyFill="1" applyBorder="1" applyAlignment="1">
      <alignment horizontal="center" vertical="center"/>
    </xf>
    <xf numFmtId="9" fontId="11" fillId="2" borderId="14" xfId="0" applyNumberFormat="1" applyFont="1" applyFill="1" applyBorder="1" applyAlignment="1">
      <alignment horizontal="center" vertical="center" wrapText="1"/>
    </xf>
    <xf numFmtId="9" fontId="11" fillId="2" borderId="25" xfId="0" applyNumberFormat="1" applyFont="1" applyFill="1" applyBorder="1" applyAlignment="1">
      <alignment horizontal="center" vertical="center" wrapText="1"/>
    </xf>
    <xf numFmtId="3" fontId="11" fillId="2" borderId="14" xfId="0" applyNumberFormat="1" applyFont="1" applyFill="1" applyBorder="1" applyAlignment="1">
      <alignment horizontal="center" vertical="center" wrapText="1"/>
    </xf>
    <xf numFmtId="3" fontId="11" fillId="2" borderId="25" xfId="0" applyNumberFormat="1" applyFont="1" applyFill="1" applyBorder="1" applyAlignment="1">
      <alignment horizontal="center" vertical="center" wrapText="1"/>
    </xf>
    <xf numFmtId="3" fontId="10" fillId="2" borderId="15" xfId="0" applyNumberFormat="1" applyFont="1" applyFill="1" applyBorder="1" applyAlignment="1">
      <alignment horizontal="center" vertical="center"/>
    </xf>
    <xf numFmtId="3" fontId="10" fillId="2" borderId="3" xfId="0" applyNumberFormat="1" applyFont="1" applyFill="1" applyBorder="1" applyAlignment="1">
      <alignment horizontal="center" vertical="center"/>
    </xf>
    <xf numFmtId="3" fontId="9" fillId="3" borderId="27" xfId="0" applyNumberFormat="1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/>
    </xf>
    <xf numFmtId="3" fontId="3" fillId="3" borderId="10" xfId="0" applyNumberFormat="1" applyFont="1" applyFill="1" applyBorder="1" applyAlignment="1">
      <alignment horizontal="center" vertical="center" wrapText="1"/>
    </xf>
    <xf numFmtId="3" fontId="3" fillId="3" borderId="7" xfId="0" applyNumberFormat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/>
    </xf>
    <xf numFmtId="3" fontId="3" fillId="3" borderId="26" xfId="0" applyNumberFormat="1" applyFont="1" applyFill="1" applyBorder="1" applyAlignment="1">
      <alignment horizontal="center" vertical="center"/>
    </xf>
    <xf numFmtId="3" fontId="3" fillId="3" borderId="9" xfId="0" applyNumberFormat="1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3" fontId="3" fillId="3" borderId="10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164" fontId="3" fillId="3" borderId="26" xfId="0" applyNumberFormat="1" applyFont="1" applyFill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/>
    </xf>
    <xf numFmtId="9" fontId="3" fillId="3" borderId="26" xfId="0" applyNumberFormat="1" applyFont="1" applyFill="1" applyBorder="1" applyAlignment="1">
      <alignment horizontal="center" vertical="center"/>
    </xf>
    <xf numFmtId="9" fontId="3" fillId="3" borderId="9" xfId="0" applyNumberFormat="1" applyFont="1" applyFill="1" applyBorder="1" applyAlignment="1">
      <alignment horizontal="center" vertical="center"/>
    </xf>
    <xf numFmtId="3" fontId="12" fillId="3" borderId="26" xfId="0" applyNumberFormat="1" applyFont="1" applyFill="1" applyBorder="1" applyAlignment="1">
      <alignment horizontal="center" vertical="center"/>
    </xf>
    <xf numFmtId="3" fontId="12" fillId="3" borderId="9" xfId="0" applyNumberFormat="1" applyFont="1" applyFill="1" applyBorder="1" applyAlignment="1">
      <alignment horizontal="center" vertical="center"/>
    </xf>
    <xf numFmtId="9" fontId="3" fillId="3" borderId="26" xfId="0" applyNumberFormat="1" applyFont="1" applyFill="1" applyBorder="1" applyAlignment="1">
      <alignment horizontal="center" vertical="center" wrapText="1"/>
    </xf>
    <xf numFmtId="9" fontId="3" fillId="3" borderId="9" xfId="0" applyNumberFormat="1" applyFont="1" applyFill="1" applyBorder="1" applyAlignment="1">
      <alignment horizontal="center" vertical="center" wrapText="1"/>
    </xf>
    <xf numFmtId="3" fontId="3" fillId="3" borderId="26" xfId="0" applyNumberFormat="1" applyFont="1" applyFill="1" applyBorder="1" applyAlignment="1">
      <alignment horizontal="center" vertical="center" wrapText="1"/>
    </xf>
    <xf numFmtId="3" fontId="3" fillId="3" borderId="9" xfId="0" applyNumberFormat="1" applyFont="1" applyFill="1" applyBorder="1" applyAlignment="1">
      <alignment horizontal="center" vertical="center" wrapText="1"/>
    </xf>
    <xf numFmtId="166" fontId="11" fillId="2" borderId="14" xfId="0" applyNumberFormat="1" applyFont="1" applyFill="1" applyBorder="1" applyAlignment="1">
      <alignment horizontal="center" vertical="center" wrapText="1"/>
    </xf>
    <xf numFmtId="166" fontId="11" fillId="2" borderId="8" xfId="0" applyNumberFormat="1" applyFont="1" applyFill="1" applyBorder="1" applyAlignment="1">
      <alignment horizontal="center" vertical="center" wrapText="1"/>
    </xf>
    <xf numFmtId="166" fontId="11" fillId="2" borderId="25" xfId="0" applyNumberFormat="1" applyFont="1" applyFill="1" applyBorder="1" applyAlignment="1">
      <alignment horizontal="center" vertical="center" wrapText="1"/>
    </xf>
    <xf numFmtId="166" fontId="11" fillId="2" borderId="24" xfId="0" applyNumberFormat="1" applyFont="1" applyFill="1" applyBorder="1" applyAlignment="1">
      <alignment horizontal="center" vertical="center" wrapText="1"/>
    </xf>
    <xf numFmtId="166" fontId="3" fillId="3" borderId="26" xfId="0" applyNumberFormat="1" applyFont="1" applyFill="1" applyBorder="1" applyAlignment="1">
      <alignment horizontal="center" vertical="center" wrapText="1"/>
    </xf>
    <xf numFmtId="166" fontId="3" fillId="3" borderId="9" xfId="0" applyNumberFormat="1" applyFont="1" applyFill="1" applyBorder="1" applyAlignment="1">
      <alignment horizontal="center" vertical="center" wrapText="1"/>
    </xf>
    <xf numFmtId="9" fontId="3" fillId="3" borderId="14" xfId="0" applyNumberFormat="1" applyFont="1" applyFill="1" applyBorder="1" applyAlignment="1">
      <alignment horizontal="center" vertical="center"/>
    </xf>
    <xf numFmtId="3" fontId="3" fillId="3" borderId="25" xfId="0" applyNumberFormat="1" applyFont="1" applyFill="1" applyBorder="1" applyAlignment="1">
      <alignment horizontal="center" vertical="center"/>
    </xf>
    <xf numFmtId="3" fontId="3" fillId="3" borderId="24" xfId="0" applyNumberFormat="1" applyFont="1" applyFill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 wrapText="1"/>
    </xf>
    <xf numFmtId="9" fontId="3" fillId="3" borderId="25" xfId="0" applyNumberFormat="1" applyFont="1" applyFill="1" applyBorder="1" applyAlignment="1">
      <alignment horizontal="center" vertical="center"/>
    </xf>
    <xf numFmtId="3" fontId="0" fillId="2" borderId="0" xfId="0" applyNumberFormat="1" applyFill="1"/>
    <xf numFmtId="0" fontId="9" fillId="3" borderId="31" xfId="0" applyFont="1" applyFill="1" applyBorder="1" applyAlignment="1">
      <alignment horizontal="center" vertical="center" wrapText="1"/>
    </xf>
    <xf numFmtId="3" fontId="9" fillId="3" borderId="16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3" fontId="9" fillId="3" borderId="16" xfId="0" applyNumberFormat="1" applyFont="1" applyFill="1" applyBorder="1" applyAlignment="1">
      <alignment horizontal="center" vertical="center"/>
    </xf>
    <xf numFmtId="9" fontId="3" fillId="3" borderId="24" xfId="0" applyNumberFormat="1" applyFont="1" applyFill="1" applyBorder="1" applyAlignment="1">
      <alignment horizontal="center" vertical="center"/>
    </xf>
    <xf numFmtId="3" fontId="11" fillId="2" borderId="25" xfId="0" applyNumberFormat="1" applyFont="1" applyFill="1" applyBorder="1" applyAlignment="1">
      <alignment horizontal="center" vertical="center"/>
    </xf>
    <xf numFmtId="9" fontId="0" fillId="2" borderId="0" xfId="0" applyNumberFormat="1" applyFill="1"/>
    <xf numFmtId="0" fontId="0" fillId="2" borderId="0" xfId="0" applyNumberFormat="1" applyFill="1"/>
    <xf numFmtId="166" fontId="0" fillId="2" borderId="0" xfId="0" applyNumberFormat="1" applyFill="1"/>
    <xf numFmtId="3" fontId="11" fillId="2" borderId="8" xfId="0" applyNumberFormat="1" applyFont="1" applyFill="1" applyBorder="1" applyAlignment="1">
      <alignment horizontal="center" vertical="center"/>
    </xf>
    <xf numFmtId="3" fontId="11" fillId="2" borderId="24" xfId="0" applyNumberFormat="1" applyFont="1" applyFill="1" applyBorder="1" applyAlignment="1">
      <alignment horizontal="center" vertical="center"/>
    </xf>
    <xf numFmtId="166" fontId="11" fillId="2" borderId="25" xfId="0" applyNumberFormat="1" applyFont="1" applyFill="1" applyBorder="1" applyAlignment="1">
      <alignment horizontal="center" vertical="center"/>
    </xf>
    <xf numFmtId="166" fontId="11" fillId="2" borderId="8" xfId="0" applyNumberFormat="1" applyFont="1" applyFill="1" applyBorder="1" applyAlignment="1">
      <alignment horizontal="center" vertical="center"/>
    </xf>
    <xf numFmtId="166" fontId="11" fillId="2" borderId="24" xfId="0" applyNumberFormat="1" applyFont="1" applyFill="1" applyBorder="1" applyAlignment="1">
      <alignment horizontal="center" vertical="center"/>
    </xf>
    <xf numFmtId="167" fontId="11" fillId="2" borderId="25" xfId="0" applyNumberFormat="1" applyFont="1" applyFill="1" applyBorder="1" applyAlignment="1">
      <alignment horizontal="center" vertical="center"/>
    </xf>
    <xf numFmtId="9" fontId="3" fillId="3" borderId="8" xfId="0" applyNumberFormat="1" applyFont="1" applyFill="1" applyBorder="1" applyAlignment="1">
      <alignment horizontal="center" vertical="center" wrapText="1"/>
    </xf>
    <xf numFmtId="9" fontId="3" fillId="3" borderId="8" xfId="0" applyNumberFormat="1" applyFont="1" applyFill="1" applyBorder="1" applyAlignment="1">
      <alignment horizontal="center" vertical="center"/>
    </xf>
    <xf numFmtId="164" fontId="11" fillId="2" borderId="25" xfId="0" applyNumberFormat="1" applyFont="1" applyFill="1" applyBorder="1" applyAlignment="1">
      <alignment horizontal="center" vertical="center"/>
    </xf>
    <xf numFmtId="164" fontId="11" fillId="2" borderId="24" xfId="0" applyNumberFormat="1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3" fontId="11" fillId="2" borderId="14" xfId="0" applyNumberFormat="1" applyFont="1" applyFill="1" applyBorder="1" applyAlignment="1">
      <alignment horizontal="center" vertical="center"/>
    </xf>
    <xf numFmtId="166" fontId="11" fillId="2" borderId="14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164" fontId="3" fillId="3" borderId="25" xfId="0" applyNumberFormat="1" applyFont="1" applyFill="1" applyBorder="1" applyAlignment="1">
      <alignment horizontal="center" vertical="center"/>
    </xf>
    <xf numFmtId="164" fontId="3" fillId="3" borderId="24" xfId="0" applyNumberFormat="1" applyFont="1" applyFill="1" applyBorder="1" applyAlignment="1">
      <alignment horizontal="center" vertical="center"/>
    </xf>
    <xf numFmtId="166" fontId="3" fillId="3" borderId="26" xfId="0" applyNumberFormat="1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12" fillId="3" borderId="35" xfId="0" applyFont="1" applyFill="1" applyBorder="1" applyAlignment="1">
      <alignment horizontal="center" vertical="center" wrapText="1"/>
    </xf>
    <xf numFmtId="0" fontId="1" fillId="7" borderId="2" xfId="0" applyFont="1" applyFill="1" applyBorder="1"/>
    <xf numFmtId="165" fontId="1" fillId="7" borderId="2" xfId="0" applyNumberFormat="1" applyFont="1" applyFill="1" applyBorder="1"/>
    <xf numFmtId="166" fontId="1" fillId="7" borderId="2" xfId="0" applyNumberFormat="1" applyFont="1" applyFill="1" applyBorder="1"/>
    <xf numFmtId="0" fontId="7" fillId="5" borderId="10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right"/>
    </xf>
    <xf numFmtId="3" fontId="7" fillId="5" borderId="5" xfId="0" applyNumberFormat="1" applyFont="1" applyFill="1" applyBorder="1" applyAlignment="1">
      <alignment horizontal="left"/>
    </xf>
    <xf numFmtId="0" fontId="7" fillId="5" borderId="6" xfId="0" applyFont="1" applyFill="1" applyBorder="1"/>
    <xf numFmtId="0" fontId="7" fillId="8" borderId="7" xfId="0" applyFont="1" applyFill="1" applyBorder="1" applyAlignment="1">
      <alignment horizontal="left" vertical="center"/>
    </xf>
    <xf numFmtId="0" fontId="7" fillId="8" borderId="7" xfId="0" applyFont="1" applyFill="1" applyBorder="1"/>
    <xf numFmtId="0" fontId="7" fillId="2" borderId="0" xfId="0" applyFont="1" applyFill="1" applyAlignment="1"/>
    <xf numFmtId="0" fontId="7" fillId="2" borderId="13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/>
    </xf>
    <xf numFmtId="0" fontId="1" fillId="7" borderId="11" xfId="0" applyFont="1" applyFill="1" applyBorder="1"/>
    <xf numFmtId="1" fontId="1" fillId="7" borderId="2" xfId="0" applyNumberFormat="1" applyFont="1" applyFill="1" applyBorder="1"/>
    <xf numFmtId="2" fontId="1" fillId="7" borderId="2" xfId="0" applyNumberFormat="1" applyFont="1" applyFill="1" applyBorder="1"/>
    <xf numFmtId="9" fontId="1" fillId="7" borderId="2" xfId="0" applyNumberFormat="1" applyFont="1" applyFill="1" applyBorder="1"/>
    <xf numFmtId="1" fontId="1" fillId="7" borderId="11" xfId="0" applyNumberFormat="1" applyFont="1" applyFill="1" applyBorder="1"/>
    <xf numFmtId="2" fontId="1" fillId="7" borderId="11" xfId="0" applyNumberFormat="1" applyFont="1" applyFill="1" applyBorder="1"/>
    <xf numFmtId="9" fontId="1" fillId="7" borderId="11" xfId="0" applyNumberFormat="1" applyFont="1" applyFill="1" applyBorder="1"/>
    <xf numFmtId="165" fontId="1" fillId="7" borderId="11" xfId="0" applyNumberFormat="1" applyFont="1" applyFill="1" applyBorder="1"/>
    <xf numFmtId="166" fontId="1" fillId="7" borderId="11" xfId="0" applyNumberFormat="1" applyFont="1" applyFill="1" applyBorder="1"/>
    <xf numFmtId="0" fontId="15" fillId="7" borderId="7" xfId="0" applyFont="1" applyFill="1" applyBorder="1"/>
    <xf numFmtId="1" fontId="15" fillId="7" borderId="7" xfId="0" applyNumberFormat="1" applyFont="1" applyFill="1" applyBorder="1"/>
    <xf numFmtId="2" fontId="15" fillId="7" borderId="7" xfId="0" applyNumberFormat="1" applyFont="1" applyFill="1" applyBorder="1"/>
    <xf numFmtId="9" fontId="15" fillId="7" borderId="7" xfId="0" applyNumberFormat="1" applyFont="1" applyFill="1" applyBorder="1"/>
    <xf numFmtId="165" fontId="15" fillId="7" borderId="7" xfId="0" applyNumberFormat="1" applyFont="1" applyFill="1" applyBorder="1"/>
    <xf numFmtId="166" fontId="15" fillId="7" borderId="7" xfId="0" applyNumberFormat="1" applyFont="1" applyFill="1" applyBorder="1"/>
  </cellXfs>
  <cellStyles count="3">
    <cellStyle name="Normal" xfId="0" builtinId="0"/>
    <cellStyle name="Normal 2 2" xfId="1" xr:uid="{00000000-0005-0000-0000-000001000000}"/>
    <cellStyle name="Percent" xfId="2" builtinId="5"/>
  </cellStyles>
  <dxfs count="0"/>
  <tableStyles count="0" defaultTableStyle="TableStyleMedium9" defaultPivotStyle="PivotStyleLight16"/>
  <colors>
    <mruColors>
      <color rgb="FF3399FF"/>
      <color rgb="FF0066FF"/>
      <color rgb="FF04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externalLink" Target="externalLinks/externalLink2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sharedStrings" Target="sharedStrings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Efficiency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'Optimisation Graphs'!$C$65:$C$71</c:f>
              <c:strCache>
                <c:ptCount val="1"/>
                <c:pt idx="0">
                  <c:v>Average Efficiency</c:v>
                </c:pt>
              </c:strCache>
            </c:strRef>
          </c:tx>
          <c:spPr>
            <a:solidFill>
              <a:srgbClr val="3399FF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Graphs'!$F$71:$I$71</c:f>
              <c:numCache>
                <c:formatCode>#,##0.000</c:formatCode>
                <c:ptCount val="4"/>
                <c:pt idx="0">
                  <c:v>0.26656560490940967</c:v>
                </c:pt>
                <c:pt idx="1">
                  <c:v>0.13459088714868053</c:v>
                </c:pt>
                <c:pt idx="2">
                  <c:v>7.9805881895996855E-2</c:v>
                </c:pt>
                <c:pt idx="3">
                  <c:v>0.2460327441943049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6-4DBE-A2BF-19A21672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'Optimisation Graphs'!$E$51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Graphs'!$F$51:$I$51</c:f>
              <c:numCache>
                <c:formatCode>#,##0</c:formatCode>
                <c:ptCount val="4"/>
                <c:pt idx="0">
                  <c:v>4193316</c:v>
                </c:pt>
                <c:pt idx="1">
                  <c:v>4193316</c:v>
                </c:pt>
                <c:pt idx="2">
                  <c:v>3421511</c:v>
                </c:pt>
                <c:pt idx="3">
                  <c:v>3430034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7-4946-B4AF-38ACB6720B84}"/>
            </c:ext>
          </c:extLst>
        </c:ser>
        <c:ser>
          <c:idx val="1"/>
          <c:order val="1"/>
          <c:tx>
            <c:strRef>
              <c:f>'Optimisation Graphs'!$E$52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Graphs'!$F$52:$I$52</c:f>
              <c:numCache>
                <c:formatCode>#,##0</c:formatCode>
                <c:ptCount val="4"/>
                <c:pt idx="0">
                  <c:v>3964142</c:v>
                </c:pt>
                <c:pt idx="1">
                  <c:v>3964142</c:v>
                </c:pt>
                <c:pt idx="2">
                  <c:v>2433790</c:v>
                </c:pt>
                <c:pt idx="3">
                  <c:v>2433790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7-4946-B4AF-38ACB6720B84}"/>
            </c:ext>
          </c:extLst>
        </c:ser>
        <c:ser>
          <c:idx val="2"/>
          <c:order val="2"/>
          <c:tx>
            <c:strRef>
              <c:f>'Optimisation Graphs'!$E$53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Graphs'!$F$53:$I$53</c:f>
              <c:numCache>
                <c:formatCode>#,##0</c:formatCode>
                <c:ptCount val="4"/>
                <c:pt idx="0">
                  <c:v>1193220</c:v>
                </c:pt>
                <c:pt idx="1">
                  <c:v>1196061</c:v>
                </c:pt>
                <c:pt idx="2">
                  <c:v>35039</c:v>
                </c:pt>
                <c:pt idx="3">
                  <c:v>35039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7-4946-B4AF-38ACB6720B84}"/>
            </c:ext>
          </c:extLst>
        </c:ser>
        <c:ser>
          <c:idx val="3"/>
          <c:order val="3"/>
          <c:tx>
            <c:strRef>
              <c:f>'Optimisation Graphs'!$E$54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Graphs'!$F$54:$I$54</c:f>
              <c:numCache>
                <c:formatCode>#,##0</c:formatCode>
                <c:ptCount val="4"/>
                <c:pt idx="0">
                  <c:v>2434536</c:v>
                </c:pt>
                <c:pt idx="1">
                  <c:v>5374278</c:v>
                </c:pt>
                <c:pt idx="2">
                  <c:v>1113840</c:v>
                </c:pt>
                <c:pt idx="3">
                  <c:v>1125774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47-4946-B4AF-38ACB6720B84}"/>
            </c:ext>
          </c:extLst>
        </c:ser>
        <c:ser>
          <c:idx val="4"/>
          <c:order val="4"/>
          <c:tx>
            <c:strRef>
              <c:f>'Optimisation Graphs'!$E$55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Graphs'!$F$55:$I$55</c:f>
              <c:numCache>
                <c:formatCode>#,##0</c:formatCode>
                <c:ptCount val="4"/>
                <c:pt idx="0">
                  <c:v>1293978</c:v>
                </c:pt>
                <c:pt idx="1">
                  <c:v>2573835</c:v>
                </c:pt>
                <c:pt idx="2">
                  <c:v>10280334</c:v>
                </c:pt>
                <c:pt idx="3">
                  <c:v>10276995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47-4946-B4AF-38ACB6720B84}"/>
            </c:ext>
          </c:extLst>
        </c:ser>
        <c:ser>
          <c:idx val="5"/>
          <c:order val="5"/>
          <c:tx>
            <c:strRef>
              <c:f>'Optimisation Graphs'!$E$56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Graphs'!$F$56:$I$56</c:f>
              <c:numCache>
                <c:formatCode>#,##0</c:formatCode>
                <c:ptCount val="4"/>
                <c:pt idx="0">
                  <c:v>4222440</c:v>
                </c:pt>
                <c:pt idx="1">
                  <c:v>0</c:v>
                </c:pt>
                <c:pt idx="2">
                  <c:v>17118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47-4946-B4AF-38ACB672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250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/>
              <a:t>Total Power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6534003849861705"/>
          <c:y val="2.756402021777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4 Graphs'!$BW$8</c:f>
              <c:strCache>
                <c:ptCount val="1"/>
                <c:pt idx="0">
                  <c:v>Loaded Cost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4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4 Graphs'!$BW$9:$BW$48</c:f>
              <c:numCache>
                <c:formatCode>"£"#,##0.00</c:formatCode>
                <c:ptCount val="40"/>
                <c:pt idx="1">
                  <c:v>66607.700552045833</c:v>
                </c:pt>
                <c:pt idx="2">
                  <c:v>58316.521184155397</c:v>
                </c:pt>
                <c:pt idx="3">
                  <c:v>45970.614371967858</c:v>
                </c:pt>
                <c:pt idx="4">
                  <c:v>80228.13199977747</c:v>
                </c:pt>
                <c:pt idx="5">
                  <c:v>18001.784357804067</c:v>
                </c:pt>
                <c:pt idx="6">
                  <c:v>103842.27403080609</c:v>
                </c:pt>
                <c:pt idx="9">
                  <c:v>41353.676819848049</c:v>
                </c:pt>
                <c:pt idx="10">
                  <c:v>24771.318084067178</c:v>
                </c:pt>
                <c:pt idx="11">
                  <c:v>79.50445969210007</c:v>
                </c:pt>
                <c:pt idx="12">
                  <c:v>30380.062413065982</c:v>
                </c:pt>
                <c:pt idx="13">
                  <c:v>18001.784357804067</c:v>
                </c:pt>
                <c:pt idx="14">
                  <c:v>103842.27403080609</c:v>
                </c:pt>
                <c:pt idx="17">
                  <c:v>41353.676819848049</c:v>
                </c:pt>
                <c:pt idx="18">
                  <c:v>24771.318084067178</c:v>
                </c:pt>
                <c:pt idx="19">
                  <c:v>79.50445969210007</c:v>
                </c:pt>
                <c:pt idx="20">
                  <c:v>30380.062413065982</c:v>
                </c:pt>
                <c:pt idx="21">
                  <c:v>202939.98720817716</c:v>
                </c:pt>
                <c:pt idx="22">
                  <c:v>103842.27403080609</c:v>
                </c:pt>
                <c:pt idx="25">
                  <c:v>66607.700552045833</c:v>
                </c:pt>
                <c:pt idx="26">
                  <c:v>58316.521184155397</c:v>
                </c:pt>
                <c:pt idx="27">
                  <c:v>45970.614371967858</c:v>
                </c:pt>
                <c:pt idx="28">
                  <c:v>80228.13199977747</c:v>
                </c:pt>
                <c:pt idx="29">
                  <c:v>202939.98720817716</c:v>
                </c:pt>
                <c:pt idx="30">
                  <c:v>103842.27403080609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3-4F76-A3D9-4FC1680D84D2}"/>
            </c:ext>
          </c:extLst>
        </c:ser>
        <c:ser>
          <c:idx val="1"/>
          <c:order val="1"/>
          <c:tx>
            <c:strRef>
              <c:f>'Control Scheme 4 Graphs'!$BX$8</c:f>
              <c:strCache>
                <c:ptCount val="1"/>
                <c:pt idx="0">
                  <c:v>Unloaded Cost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93-4F76-A3D9-4FC1680D84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4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4 Graphs'!$BX$9:$BX$48</c:f>
              <c:numCache>
                <c:formatCode>"£"#,##0.00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48759.312800127962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48759.312800127962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3-4F76-A3D9-4FC1680D84D2}"/>
            </c:ext>
          </c:extLst>
        </c:ser>
        <c:ser>
          <c:idx val="2"/>
          <c:order val="2"/>
          <c:tx>
            <c:strRef>
              <c:f>'Control Scheme 4 Graphs'!$BY$8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4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4 Graphs'!$BY$9:$BY$48</c:f>
              <c:numCache>
                <c:formatCode>"£"#,##0.00</c:formatCode>
                <c:ptCount val="40"/>
                <c:pt idx="1">
                  <c:v>66607.700552045833</c:v>
                </c:pt>
                <c:pt idx="2">
                  <c:v>58316.521184155397</c:v>
                </c:pt>
                <c:pt idx="3">
                  <c:v>45970.614371967858</c:v>
                </c:pt>
                <c:pt idx="4">
                  <c:v>80228.13199977747</c:v>
                </c:pt>
                <c:pt idx="5">
                  <c:v>18001.784357804067</c:v>
                </c:pt>
                <c:pt idx="6">
                  <c:v>152601.58683093404</c:v>
                </c:pt>
                <c:pt idx="9">
                  <c:v>41353.676819848049</c:v>
                </c:pt>
                <c:pt idx="10">
                  <c:v>24771.318084067178</c:v>
                </c:pt>
                <c:pt idx="11">
                  <c:v>79.50445969210007</c:v>
                </c:pt>
                <c:pt idx="12">
                  <c:v>30380.062413065982</c:v>
                </c:pt>
                <c:pt idx="13">
                  <c:v>18001.784357804067</c:v>
                </c:pt>
                <c:pt idx="14">
                  <c:v>103842.27403080609</c:v>
                </c:pt>
                <c:pt idx="17">
                  <c:v>41353.676819848049</c:v>
                </c:pt>
                <c:pt idx="18">
                  <c:v>24771.318084067178</c:v>
                </c:pt>
                <c:pt idx="19">
                  <c:v>79.50445969210007</c:v>
                </c:pt>
                <c:pt idx="20">
                  <c:v>30380.062413065982</c:v>
                </c:pt>
                <c:pt idx="21">
                  <c:v>202939.98720817716</c:v>
                </c:pt>
                <c:pt idx="22">
                  <c:v>103842.27403080609</c:v>
                </c:pt>
                <c:pt idx="25">
                  <c:v>66607.700552045833</c:v>
                </c:pt>
                <c:pt idx="26">
                  <c:v>58316.521184155397</c:v>
                </c:pt>
                <c:pt idx="27">
                  <c:v>45970.614371967858</c:v>
                </c:pt>
                <c:pt idx="28">
                  <c:v>80228.13199977747</c:v>
                </c:pt>
                <c:pt idx="29">
                  <c:v>202939.98720817716</c:v>
                </c:pt>
                <c:pt idx="30">
                  <c:v>152601.58683093404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93-4F76-A3D9-4FC1680D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Time Loaded and Unloaded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85298516894211"/>
          <c:y val="0.12472350161331619"/>
          <c:w val="0.86878297222020984"/>
          <c:h val="0.74906446211397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Control Schemes Graphs'!$C$74:$C$80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Graphs'!$F$80:$Y$80</c:f>
              <c:numCache>
                <c:formatCode>#,##0</c:formatCode>
                <c:ptCount val="20"/>
                <c:pt idx="0">
                  <c:v>19619</c:v>
                </c:pt>
                <c:pt idx="1">
                  <c:v>19631</c:v>
                </c:pt>
                <c:pt idx="2">
                  <c:v>12768</c:v>
                </c:pt>
                <c:pt idx="3">
                  <c:v>12777</c:v>
                </c:pt>
                <c:pt idx="4">
                  <c:v>19705</c:v>
                </c:pt>
                <c:pt idx="5">
                  <c:v>26679</c:v>
                </c:pt>
                <c:pt idx="6">
                  <c:v>22012</c:v>
                </c:pt>
                <c:pt idx="7">
                  <c:v>22012</c:v>
                </c:pt>
                <c:pt idx="8">
                  <c:v>19705</c:v>
                </c:pt>
                <c:pt idx="9">
                  <c:v>19705</c:v>
                </c:pt>
                <c:pt idx="10">
                  <c:v>22012</c:v>
                </c:pt>
                <c:pt idx="11">
                  <c:v>22012</c:v>
                </c:pt>
                <c:pt idx="12">
                  <c:v>17538</c:v>
                </c:pt>
                <c:pt idx="13">
                  <c:v>17538</c:v>
                </c:pt>
                <c:pt idx="14">
                  <c:v>19845</c:v>
                </c:pt>
                <c:pt idx="15">
                  <c:v>19845</c:v>
                </c:pt>
                <c:pt idx="16">
                  <c:v>17670</c:v>
                </c:pt>
                <c:pt idx="17">
                  <c:v>17670</c:v>
                </c:pt>
                <c:pt idx="18">
                  <c:v>19977</c:v>
                </c:pt>
                <c:pt idx="19">
                  <c:v>19977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C-4BD2-BB57-5B1D34AA41F3}"/>
            </c:ext>
          </c:extLst>
        </c:ser>
        <c:ser>
          <c:idx val="1"/>
          <c:order val="1"/>
          <c:tx>
            <c:strRef>
              <c:f>'All Control Schemes Graphs'!$C$88:$C$94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Graphs'!$F$94:$Y$94</c:f>
              <c:numCache>
                <c:formatCode>#,##0</c:formatCode>
                <c:ptCount val="20"/>
                <c:pt idx="0">
                  <c:v>28909</c:v>
                </c:pt>
                <c:pt idx="1">
                  <c:v>28897</c:v>
                </c:pt>
                <c:pt idx="2">
                  <c:v>35760</c:v>
                </c:pt>
                <c:pt idx="3">
                  <c:v>35751</c:v>
                </c:pt>
                <c:pt idx="4">
                  <c:v>22857</c:v>
                </c:pt>
                <c:pt idx="5">
                  <c:v>22857</c:v>
                </c:pt>
                <c:pt idx="6">
                  <c:v>26516</c:v>
                </c:pt>
                <c:pt idx="7">
                  <c:v>26516</c:v>
                </c:pt>
                <c:pt idx="8">
                  <c:v>28823</c:v>
                </c:pt>
                <c:pt idx="9">
                  <c:v>28823</c:v>
                </c:pt>
                <c:pt idx="10">
                  <c:v>26516</c:v>
                </c:pt>
                <c:pt idx="11">
                  <c:v>26516</c:v>
                </c:pt>
                <c:pt idx="12">
                  <c:v>30990</c:v>
                </c:pt>
                <c:pt idx="13">
                  <c:v>30990</c:v>
                </c:pt>
                <c:pt idx="14">
                  <c:v>28683</c:v>
                </c:pt>
                <c:pt idx="15">
                  <c:v>28683</c:v>
                </c:pt>
                <c:pt idx="16">
                  <c:v>30858</c:v>
                </c:pt>
                <c:pt idx="17">
                  <c:v>30858</c:v>
                </c:pt>
                <c:pt idx="18">
                  <c:v>28551</c:v>
                </c:pt>
                <c:pt idx="19">
                  <c:v>28551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C-4BD2-BB57-5B1D34AA41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'All Control Schemes Graphs'!$C$102:$C$108</c:f>
              <c:strCache>
                <c:ptCount val="1"/>
                <c:pt idx="0">
                  <c:v>Total Time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Graphs'!$F$108:$Y$108</c:f>
              <c:numCache>
                <c:formatCode>#,##0</c:formatCode>
                <c:ptCount val="20"/>
                <c:pt idx="0">
                  <c:v>48528</c:v>
                </c:pt>
                <c:pt idx="1">
                  <c:v>48528</c:v>
                </c:pt>
                <c:pt idx="2">
                  <c:v>48528</c:v>
                </c:pt>
                <c:pt idx="3">
                  <c:v>48528</c:v>
                </c:pt>
                <c:pt idx="4">
                  <c:v>42562</c:v>
                </c:pt>
                <c:pt idx="5">
                  <c:v>49536</c:v>
                </c:pt>
                <c:pt idx="6">
                  <c:v>48528</c:v>
                </c:pt>
                <c:pt idx="7">
                  <c:v>48528</c:v>
                </c:pt>
                <c:pt idx="8">
                  <c:v>48528</c:v>
                </c:pt>
                <c:pt idx="9">
                  <c:v>48528</c:v>
                </c:pt>
                <c:pt idx="10">
                  <c:v>48528</c:v>
                </c:pt>
                <c:pt idx="11">
                  <c:v>48528</c:v>
                </c:pt>
                <c:pt idx="12">
                  <c:v>48528</c:v>
                </c:pt>
                <c:pt idx="13">
                  <c:v>48528</c:v>
                </c:pt>
                <c:pt idx="14">
                  <c:v>48528</c:v>
                </c:pt>
                <c:pt idx="15">
                  <c:v>48528</c:v>
                </c:pt>
                <c:pt idx="16">
                  <c:v>48528</c:v>
                </c:pt>
                <c:pt idx="17">
                  <c:v>48528</c:v>
                </c:pt>
                <c:pt idx="18">
                  <c:v>48528</c:v>
                </c:pt>
                <c:pt idx="19">
                  <c:v>48528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C-4BD2-BB57-5B1D34AA41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hrs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%</a:t>
            </a:r>
            <a:r>
              <a:rPr lang="en-US" baseline="0">
                <a:solidFill>
                  <a:sysClr val="windowText" lastClr="000000"/>
                </a:solidFill>
              </a:rPr>
              <a:t> Time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Control Schemes Graphs'!$C$81:$C$87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4B-4B31-AE7C-147F8AD23F03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Graphs'!$F$87:$Y$87</c:f>
              <c:numCache>
                <c:formatCode>0%</c:formatCode>
                <c:ptCount val="20"/>
                <c:pt idx="0">
                  <c:v>0.40428206396307287</c:v>
                </c:pt>
                <c:pt idx="1">
                  <c:v>0.40452934388394329</c:v>
                </c:pt>
                <c:pt idx="2">
                  <c:v>0.26310583580613256</c:v>
                </c:pt>
                <c:pt idx="3">
                  <c:v>0.26329129574678534</c:v>
                </c:pt>
                <c:pt idx="4">
                  <c:v>0.4060542367293109</c:v>
                </c:pt>
                <c:pt idx="5">
                  <c:v>0.53857800387596899</c:v>
                </c:pt>
                <c:pt idx="6">
                  <c:v>0.45359380151665019</c:v>
                </c:pt>
                <c:pt idx="7">
                  <c:v>0.45359380151665019</c:v>
                </c:pt>
                <c:pt idx="8">
                  <c:v>0.4060542367293109</c:v>
                </c:pt>
                <c:pt idx="9">
                  <c:v>0.4060542367293109</c:v>
                </c:pt>
                <c:pt idx="10">
                  <c:v>0.45359380151665019</c:v>
                </c:pt>
                <c:pt idx="11">
                  <c:v>0.45359380151665019</c:v>
                </c:pt>
                <c:pt idx="12">
                  <c:v>0.36139960435212659</c:v>
                </c:pt>
                <c:pt idx="13">
                  <c:v>0.36139960435212659</c:v>
                </c:pt>
                <c:pt idx="14">
                  <c:v>0.40893916913946587</c:v>
                </c:pt>
                <c:pt idx="15">
                  <c:v>0.40893916913946587</c:v>
                </c:pt>
                <c:pt idx="16">
                  <c:v>0.36411968348170126</c:v>
                </c:pt>
                <c:pt idx="17">
                  <c:v>0.36411968348170126</c:v>
                </c:pt>
                <c:pt idx="18">
                  <c:v>0.41165924826904055</c:v>
                </c:pt>
                <c:pt idx="19">
                  <c:v>0.41165924826904055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B-4B31-AE7C-147F8AD23F03}"/>
            </c:ext>
          </c:extLst>
        </c:ser>
        <c:ser>
          <c:idx val="1"/>
          <c:order val="1"/>
          <c:tx>
            <c:strRef>
              <c:f>'All Control Schemes Graphs'!$C$95:$C$101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Graphs'!$F$101:$Y$101</c:f>
              <c:numCache>
                <c:formatCode>0%</c:formatCode>
                <c:ptCount val="20"/>
                <c:pt idx="0">
                  <c:v>0.59571793603692713</c:v>
                </c:pt>
                <c:pt idx="1">
                  <c:v>0.59547065611605676</c:v>
                </c:pt>
                <c:pt idx="2">
                  <c:v>0.73689416419386744</c:v>
                </c:pt>
                <c:pt idx="3">
                  <c:v>0.73670870425321466</c:v>
                </c:pt>
                <c:pt idx="4">
                  <c:v>0.59394576327068904</c:v>
                </c:pt>
                <c:pt idx="5">
                  <c:v>0.46142199612403101</c:v>
                </c:pt>
                <c:pt idx="6">
                  <c:v>0.54640619848334981</c:v>
                </c:pt>
                <c:pt idx="7">
                  <c:v>0.54640619848334981</c:v>
                </c:pt>
                <c:pt idx="8">
                  <c:v>0.59394576327068904</c:v>
                </c:pt>
                <c:pt idx="9">
                  <c:v>0.59394576327068904</c:v>
                </c:pt>
                <c:pt idx="10">
                  <c:v>0.54640619848334981</c:v>
                </c:pt>
                <c:pt idx="11">
                  <c:v>0.54640619848334981</c:v>
                </c:pt>
                <c:pt idx="12">
                  <c:v>0.63860039564787341</c:v>
                </c:pt>
                <c:pt idx="13">
                  <c:v>0.63860039564787341</c:v>
                </c:pt>
                <c:pt idx="14">
                  <c:v>0.59106083086053407</c:v>
                </c:pt>
                <c:pt idx="15">
                  <c:v>0.59106083086053407</c:v>
                </c:pt>
                <c:pt idx="16">
                  <c:v>0.63588031651829868</c:v>
                </c:pt>
                <c:pt idx="17">
                  <c:v>0.63588031651829868</c:v>
                </c:pt>
                <c:pt idx="18">
                  <c:v>0.58834075173095945</c:v>
                </c:pt>
                <c:pt idx="19">
                  <c:v>0.58834075173095945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4B-4B31-AE7C-147F8AD2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Total Power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Control Schemes Graphs'!$C$109:$C$115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48-4D31-A462-B95BB62D3E30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Control Schemes Graphs'!$F$10:$I$10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'All Control Schemes Graphs'!$F$115:$Y$115</c:f>
              <c:numCache>
                <c:formatCode>#,##0</c:formatCode>
                <c:ptCount val="20"/>
                <c:pt idx="0">
                  <c:v>3808104</c:v>
                </c:pt>
                <c:pt idx="1">
                  <c:v>2328642</c:v>
                </c:pt>
                <c:pt idx="2">
                  <c:v>1380772</c:v>
                </c:pt>
                <c:pt idx="3">
                  <c:v>3148712</c:v>
                </c:pt>
                <c:pt idx="4">
                  <c:v>3690640.8156682011</c:v>
                </c:pt>
                <c:pt idx="5">
                  <c:v>3584775.7741935477</c:v>
                </c:pt>
                <c:pt idx="6">
                  <c:v>4135901.1447004112</c:v>
                </c:pt>
                <c:pt idx="7">
                  <c:v>5481672.1447004117</c:v>
                </c:pt>
                <c:pt idx="8">
                  <c:v>3588275.7142857108</c:v>
                </c:pt>
                <c:pt idx="9">
                  <c:v>2331641.7142857108</c:v>
                </c:pt>
                <c:pt idx="10">
                  <c:v>4239462.5142856631</c:v>
                </c:pt>
                <c:pt idx="11">
                  <c:v>5496096.5142856631</c:v>
                </c:pt>
                <c:pt idx="12">
                  <c:v>4186874.4216589872</c:v>
                </c:pt>
                <c:pt idx="13">
                  <c:v>2415023.9216589872</c:v>
                </c:pt>
                <c:pt idx="14">
                  <c:v>4385176.0764976628</c:v>
                </c:pt>
                <c:pt idx="15">
                  <c:v>6157026.5764976628</c:v>
                </c:pt>
                <c:pt idx="16">
                  <c:v>4104752.7327188971</c:v>
                </c:pt>
                <c:pt idx="17">
                  <c:v>2403953.7327188971</c:v>
                </c:pt>
                <c:pt idx="18">
                  <c:v>4439322.9198156521</c:v>
                </c:pt>
                <c:pt idx="19">
                  <c:v>6140121.9198156521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8-4D31-A462-B95BB62D3E30}"/>
            </c:ext>
          </c:extLst>
        </c:ser>
        <c:ser>
          <c:idx val="1"/>
          <c:order val="1"/>
          <c:tx>
            <c:strRef>
              <c:f>'All Control Schemes Graphs'!$C$123:$C$129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48-4D31-A462-B95BB62D3E30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Control Schemes Graphs'!$F$10:$I$10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'All Control Schemes Graphs'!$F$129:$Y$129</c:f>
              <c:numCache>
                <c:formatCode>#,##0</c:formatCode>
                <c:ptCount val="20"/>
                <c:pt idx="0">
                  <c:v>803916</c:v>
                </c:pt>
                <c:pt idx="1">
                  <c:v>0</c:v>
                </c:pt>
                <c:pt idx="2">
                  <c:v>0</c:v>
                </c:pt>
                <c:pt idx="3">
                  <c:v>1108056</c:v>
                </c:pt>
                <c:pt idx="4">
                  <c:v>1095726</c:v>
                </c:pt>
                <c:pt idx="5">
                  <c:v>0</c:v>
                </c:pt>
                <c:pt idx="6">
                  <c:v>0</c:v>
                </c:pt>
                <c:pt idx="7">
                  <c:v>1095726</c:v>
                </c:pt>
                <c:pt idx="8">
                  <c:v>1108056</c:v>
                </c:pt>
                <c:pt idx="9">
                  <c:v>0</c:v>
                </c:pt>
                <c:pt idx="10">
                  <c:v>0</c:v>
                </c:pt>
                <c:pt idx="11">
                  <c:v>1108056</c:v>
                </c:pt>
                <c:pt idx="12">
                  <c:v>506626</c:v>
                </c:pt>
                <c:pt idx="13">
                  <c:v>0</c:v>
                </c:pt>
                <c:pt idx="14">
                  <c:v>0</c:v>
                </c:pt>
                <c:pt idx="15">
                  <c:v>506626</c:v>
                </c:pt>
                <c:pt idx="16">
                  <c:v>536629</c:v>
                </c:pt>
                <c:pt idx="17">
                  <c:v>0</c:v>
                </c:pt>
                <c:pt idx="18">
                  <c:v>0</c:v>
                </c:pt>
                <c:pt idx="19">
                  <c:v>536629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48-4D31-A462-B95BB62D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'All Control Schemes Graphs'!$C$137:$C$143</c:f>
              <c:strCache>
                <c:ptCount val="1"/>
                <c:pt idx="0">
                  <c:v>Total Energy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Graphs'!$F$10:$I$10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'All Control Schemes Graphs'!$F$143:$I$143</c:f>
              <c:numCache>
                <c:formatCode>#,##0</c:formatCode>
                <c:ptCount val="4"/>
                <c:pt idx="0">
                  <c:v>4612020</c:v>
                </c:pt>
                <c:pt idx="1">
                  <c:v>2328642</c:v>
                </c:pt>
                <c:pt idx="2">
                  <c:v>1380772</c:v>
                </c:pt>
                <c:pt idx="3">
                  <c:v>4256768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8-4D31-A462-B95BB62D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6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Cost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Control Schemes Graphs'!$C$144:$C$150</c:f>
              <c:strCache>
                <c:ptCount val="1"/>
                <c:pt idx="0">
                  <c:v>Loaded Cost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58-4A53-8230-57FE45CD6F05}"/>
                </c:ext>
              </c:extLst>
            </c:dLbl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58-4A53-8230-57FE45CD6F05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Control Schemes Graphs'!$F$10:$I$10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'All Control Schemes Graphs'!$F$150:$Y$150</c:f>
              <c:numCache>
                <c:formatCode>"£"#,##0.00</c:formatCode>
                <c:ptCount val="20"/>
                <c:pt idx="0">
                  <c:v>346012.85825294291</c:v>
                </c:pt>
                <c:pt idx="1">
                  <c:v>211585.62745866433</c:v>
                </c:pt>
                <c:pt idx="2">
                  <c:v>125460.03636340617</c:v>
                </c:pt>
                <c:pt idx="3">
                  <c:v>286099.0243268935</c:v>
                </c:pt>
                <c:pt idx="4">
                  <c:v>335339.89024835639</c:v>
                </c:pt>
                <c:pt idx="5">
                  <c:v>325720.75547952886</c:v>
                </c:pt>
                <c:pt idx="6">
                  <c:v>375797.24097067927</c:v>
                </c:pt>
                <c:pt idx="7">
                  <c:v>498077.00808416185</c:v>
                </c:pt>
                <c:pt idx="8">
                  <c:v>326038.76787493698</c:v>
                </c:pt>
                <c:pt idx="9">
                  <c:v>211858.18821696847</c:v>
                </c:pt>
                <c:pt idx="10">
                  <c:v>385207.05895222141</c:v>
                </c:pt>
                <c:pt idx="11">
                  <c:v>499387.63861018996</c:v>
                </c:pt>
                <c:pt idx="12">
                  <c:v>380428.78707733913</c:v>
                </c:pt>
                <c:pt idx="13">
                  <c:v>219434.48232570785</c:v>
                </c:pt>
                <c:pt idx="14">
                  <c:v>398446.91956190852</c:v>
                </c:pt>
                <c:pt idx="15">
                  <c:v>559441.2243135398</c:v>
                </c:pt>
                <c:pt idx="16">
                  <c:v>372967.02649655676</c:v>
                </c:pt>
                <c:pt idx="17">
                  <c:v>218428.6201652835</c:v>
                </c:pt>
                <c:pt idx="18">
                  <c:v>403366.82301565656</c:v>
                </c:pt>
                <c:pt idx="19">
                  <c:v>557905.22934692982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8-4A53-8230-57FE45CD6F05}"/>
            </c:ext>
          </c:extLst>
        </c:ser>
        <c:ser>
          <c:idx val="1"/>
          <c:order val="1"/>
          <c:tx>
            <c:strRef>
              <c:f>'All Control Schemes Graphs'!$C$151:$C$157</c:f>
              <c:strCache>
                <c:ptCount val="1"/>
                <c:pt idx="0">
                  <c:v>Unloaded Cost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Control Schemes Graphs'!$F$10:$I$10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'All Control Schemes Graphs'!$F$157:$Y$157</c:f>
              <c:numCache>
                <c:formatCode>"£"#,##0.00</c:formatCode>
                <c:ptCount val="20"/>
                <c:pt idx="0">
                  <c:v>73045.608248953504</c:v>
                </c:pt>
                <c:pt idx="1">
                  <c:v>0</c:v>
                </c:pt>
                <c:pt idx="2">
                  <c:v>0</c:v>
                </c:pt>
                <c:pt idx="3">
                  <c:v>100680.44981553101</c:v>
                </c:pt>
                <c:pt idx="4">
                  <c:v>99560.118400669759</c:v>
                </c:pt>
                <c:pt idx="5">
                  <c:v>0</c:v>
                </c:pt>
                <c:pt idx="6">
                  <c:v>0</c:v>
                </c:pt>
                <c:pt idx="7">
                  <c:v>99560.118400669759</c:v>
                </c:pt>
                <c:pt idx="8">
                  <c:v>100680.44981553101</c:v>
                </c:pt>
                <c:pt idx="9">
                  <c:v>0</c:v>
                </c:pt>
                <c:pt idx="10">
                  <c:v>0</c:v>
                </c:pt>
                <c:pt idx="11">
                  <c:v>100680.44981553101</c:v>
                </c:pt>
                <c:pt idx="12">
                  <c:v>46033.173023965588</c:v>
                </c:pt>
                <c:pt idx="13">
                  <c:v>0</c:v>
                </c:pt>
                <c:pt idx="14">
                  <c:v>0</c:v>
                </c:pt>
                <c:pt idx="15">
                  <c:v>46033.173023965588</c:v>
                </c:pt>
                <c:pt idx="16">
                  <c:v>48759.312800127962</c:v>
                </c:pt>
                <c:pt idx="17">
                  <c:v>0</c:v>
                </c:pt>
                <c:pt idx="18">
                  <c:v>0</c:v>
                </c:pt>
                <c:pt idx="19">
                  <c:v>48759.312800127962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8-4A53-8230-57FE45CD6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'All Control Schemes Graphs'!$C$158:$C$164</c:f>
              <c:strCache>
                <c:ptCount val="1"/>
                <c:pt idx="0">
                  <c:v>Total Cost</c:v>
                </c:pt>
              </c:strCache>
            </c:strRef>
          </c:tx>
          <c:spPr>
            <a:ln w="31750" cap="rnd">
              <a:noFill/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Control Schemes Graphs'!$F$10:$I$10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'All Control Schemes Graphs'!$F$164:$I$164</c:f>
              <c:numCache>
                <c:formatCode>"£"#,##0.00</c:formatCode>
                <c:ptCount val="4"/>
                <c:pt idx="0">
                  <c:v>419058.46650189639</c:v>
                </c:pt>
                <c:pt idx="1">
                  <c:v>211585.62745866433</c:v>
                </c:pt>
                <c:pt idx="2">
                  <c:v>125460.03636340617</c:v>
                </c:pt>
                <c:pt idx="3">
                  <c:v>386779.47414242447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58-4A53-8230-57FE45CD6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£&quot;#,##0.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Control Schemes Graphs'!$E$17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0C4-4D70-9C1B-0195DB5422F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40C4-4D70-9C1B-0195DB5422F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0C4-4D70-9C1B-0195DB5422F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0C4-4D70-9C1B-0195DB5422F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0C4-4D70-9C1B-0195DB5422F5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40C4-4D70-9C1B-0195DB5422F5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0C4-4D70-9C1B-0195DB5422F5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40C4-4D70-9C1B-0195DB5422F5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0C4-4D70-9C1B-0195DB5422F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0C4-4D70-9C1B-0195DB5422F5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0C4-4D70-9C1B-0195DB5422F5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0C4-4D70-9C1B-0195DB5422F5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0C4-4D70-9C1B-0195DB5422F5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0C4-4D70-9C1B-0195DB5422F5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40C4-4D70-9C1B-0195DB5422F5}"/>
              </c:ext>
            </c:extLst>
          </c:dPt>
          <c:dPt>
            <c:idx val="15"/>
            <c:invertIfNegative val="0"/>
            <c:bubble3D val="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0C4-4D70-9C1B-0195DB5422F5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40C4-4D70-9C1B-0195DB5422F5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40C4-4D70-9C1B-0195DB5422F5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40C4-4D70-9C1B-0195DB5422F5}"/>
              </c:ext>
            </c:extLst>
          </c:dPt>
          <c:dPt>
            <c:idx val="19"/>
            <c:invertIfNegative val="0"/>
            <c:bubble3D val="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40C4-4D70-9C1B-0195DB5422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Graphs'!$F$9:$Y$10</c:f>
              <c:multiLvlStrCache>
                <c:ptCount val="20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  <c:pt idx="4">
                    <c:v>op1</c:v>
                  </c:pt>
                  <c:pt idx="5">
                    <c:v>op2</c:v>
                  </c:pt>
                  <c:pt idx="6">
                    <c:v>op3</c:v>
                  </c:pt>
                  <c:pt idx="7">
                    <c:v>op4</c:v>
                  </c:pt>
                  <c:pt idx="8">
                    <c:v>op1</c:v>
                  </c:pt>
                  <c:pt idx="9">
                    <c:v>op2</c:v>
                  </c:pt>
                  <c:pt idx="10">
                    <c:v>op3</c:v>
                  </c:pt>
                  <c:pt idx="11">
                    <c:v>op4</c:v>
                  </c:pt>
                  <c:pt idx="12">
                    <c:v>op1</c:v>
                  </c:pt>
                  <c:pt idx="13">
                    <c:v>op2</c:v>
                  </c:pt>
                  <c:pt idx="14">
                    <c:v>op3</c:v>
                  </c:pt>
                  <c:pt idx="15">
                    <c:v>op4</c:v>
                  </c:pt>
                  <c:pt idx="16">
                    <c:v>op1</c:v>
                  </c:pt>
                  <c:pt idx="17">
                    <c:v>op2</c:v>
                  </c:pt>
                  <c:pt idx="18">
                    <c:v>op3</c:v>
                  </c:pt>
                  <c:pt idx="19">
                    <c:v>op4</c:v>
                  </c:pt>
                </c:lvl>
                <c:lvl>
                  <c:pt idx="0">
                    <c:v>Opt</c:v>
                  </c:pt>
                  <c:pt idx="4">
                    <c:v>CS1</c:v>
                  </c:pt>
                  <c:pt idx="8">
                    <c:v>CS2</c:v>
                  </c:pt>
                  <c:pt idx="12">
                    <c:v>CS3</c:v>
                  </c:pt>
                  <c:pt idx="16">
                    <c:v>CS4</c:v>
                  </c:pt>
                </c:lvl>
              </c:multiLvlStrCache>
            </c:multiLvlStrRef>
          </c:cat>
          <c:val>
            <c:numRef>
              <c:f>'All Control Schemes Graphs'!$F$17:$Y$17</c:f>
              <c:numCache>
                <c:formatCode>#,##0</c:formatCode>
                <c:ptCount val="20"/>
                <c:pt idx="0">
                  <c:v>570.22997032640944</c:v>
                </c:pt>
                <c:pt idx="1">
                  <c:v>287.9132047477745</c:v>
                </c:pt>
                <c:pt idx="2">
                  <c:v>170.71859545004946</c:v>
                </c:pt>
                <c:pt idx="3">
                  <c:v>526.30662710187937</c:v>
                </c:pt>
                <c:pt idx="4">
                  <c:v>591.78620371764146</c:v>
                </c:pt>
                <c:pt idx="5">
                  <c:v>434.20249202925606</c:v>
                </c:pt>
                <c:pt idx="6">
                  <c:v>511.36265389467655</c:v>
                </c:pt>
                <c:pt idx="7">
                  <c:v>813.22924637738413</c:v>
                </c:pt>
                <c:pt idx="8">
                  <c:v>580.65426734492326</c:v>
                </c:pt>
                <c:pt idx="9">
                  <c:v>288.28408930338122</c:v>
                </c:pt>
                <c:pt idx="10">
                  <c:v>524.16697753282483</c:v>
                </c:pt>
                <c:pt idx="11">
                  <c:v>816.53715557435612</c:v>
                </c:pt>
                <c:pt idx="12">
                  <c:v>580.30420643656919</c:v>
                </c:pt>
                <c:pt idx="13">
                  <c:v>298.59346212400976</c:v>
                </c:pt>
                <c:pt idx="14">
                  <c:v>542.18299659958973</c:v>
                </c:pt>
                <c:pt idx="15">
                  <c:v>823.89374091213494</c:v>
                </c:pt>
                <c:pt idx="16">
                  <c:v>573.86025379808257</c:v>
                </c:pt>
                <c:pt idx="17">
                  <c:v>297.22474440144731</c:v>
                </c:pt>
                <c:pt idx="18">
                  <c:v>548.87771016511317</c:v>
                </c:pt>
                <c:pt idx="19">
                  <c:v>825.51321956173535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4-4D70-9C1B-0195DB5422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Control Schemes Graphs'!$E$25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'All Control Schemes Graphs'!$F$9:$Y$10</c:f>
              <c:multiLvlStrCache>
                <c:ptCount val="20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  <c:pt idx="4">
                    <c:v>op1</c:v>
                  </c:pt>
                  <c:pt idx="5">
                    <c:v>op2</c:v>
                  </c:pt>
                  <c:pt idx="6">
                    <c:v>op3</c:v>
                  </c:pt>
                  <c:pt idx="7">
                    <c:v>op4</c:v>
                  </c:pt>
                  <c:pt idx="8">
                    <c:v>op1</c:v>
                  </c:pt>
                  <c:pt idx="9">
                    <c:v>op2</c:v>
                  </c:pt>
                  <c:pt idx="10">
                    <c:v>op3</c:v>
                  </c:pt>
                  <c:pt idx="11">
                    <c:v>op4</c:v>
                  </c:pt>
                  <c:pt idx="12">
                    <c:v>op1</c:v>
                  </c:pt>
                  <c:pt idx="13">
                    <c:v>op2</c:v>
                  </c:pt>
                  <c:pt idx="14">
                    <c:v>op3</c:v>
                  </c:pt>
                  <c:pt idx="15">
                    <c:v>op4</c:v>
                  </c:pt>
                  <c:pt idx="16">
                    <c:v>op1</c:v>
                  </c:pt>
                  <c:pt idx="17">
                    <c:v>op2</c:v>
                  </c:pt>
                  <c:pt idx="18">
                    <c:v>op3</c:v>
                  </c:pt>
                  <c:pt idx="19">
                    <c:v>op4</c:v>
                  </c:pt>
                </c:lvl>
                <c:lvl>
                  <c:pt idx="0">
                    <c:v>Opt</c:v>
                  </c:pt>
                  <c:pt idx="4">
                    <c:v>CS1</c:v>
                  </c:pt>
                  <c:pt idx="8">
                    <c:v>CS2</c:v>
                  </c:pt>
                  <c:pt idx="12">
                    <c:v>CS3</c:v>
                  </c:pt>
                  <c:pt idx="16">
                    <c:v>CS4</c:v>
                  </c:pt>
                </c:lvl>
              </c:multiLvlStrCache>
            </c:multiLvlStrRef>
          </c:cat>
          <c:val>
            <c:numRef>
              <c:f>'All Control Schemes Graphs'!$F$25:$Y$25</c:f>
              <c:numCache>
                <c:formatCode>#,##0</c:formatCode>
                <c:ptCount val="20"/>
                <c:pt idx="0">
                  <c:v>518.46142433234422</c:v>
                </c:pt>
                <c:pt idx="1">
                  <c:v>518.46142433234422</c:v>
                </c:pt>
                <c:pt idx="2">
                  <c:v>423.03548466864493</c:v>
                </c:pt>
                <c:pt idx="3">
                  <c:v>424.0892680514342</c:v>
                </c:pt>
                <c:pt idx="4">
                  <c:v>523.84742828882293</c:v>
                </c:pt>
                <c:pt idx="5">
                  <c:v>596.92199612403101</c:v>
                </c:pt>
                <c:pt idx="6">
                  <c:v>523.84742828882293</c:v>
                </c:pt>
                <c:pt idx="7">
                  <c:v>523.84742828882293</c:v>
                </c:pt>
                <c:pt idx="8">
                  <c:v>518.34433728981207</c:v>
                </c:pt>
                <c:pt idx="9">
                  <c:v>518.34433728981207</c:v>
                </c:pt>
                <c:pt idx="10">
                  <c:v>518.34433728981207</c:v>
                </c:pt>
                <c:pt idx="11">
                  <c:v>518.34433728981207</c:v>
                </c:pt>
                <c:pt idx="12">
                  <c:v>491.29723046488624</c:v>
                </c:pt>
                <c:pt idx="13">
                  <c:v>491.29723046488624</c:v>
                </c:pt>
                <c:pt idx="14">
                  <c:v>491.29723046488624</c:v>
                </c:pt>
                <c:pt idx="15">
                  <c:v>491.29723046488624</c:v>
                </c:pt>
                <c:pt idx="16">
                  <c:v>426.31392185954502</c:v>
                </c:pt>
                <c:pt idx="17">
                  <c:v>426.31392185954502</c:v>
                </c:pt>
                <c:pt idx="18">
                  <c:v>426.31392185954502</c:v>
                </c:pt>
                <c:pt idx="19">
                  <c:v>426.31392185954502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5-4647-AFA8-6EAF102570BE}"/>
            </c:ext>
          </c:extLst>
        </c:ser>
        <c:ser>
          <c:idx val="1"/>
          <c:order val="1"/>
          <c:tx>
            <c:strRef>
              <c:f>'All Control Schemes Graphs'!$E$26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Graphs'!$F$9:$Y$10</c:f>
              <c:multiLvlStrCache>
                <c:ptCount val="20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  <c:pt idx="4">
                    <c:v>op1</c:v>
                  </c:pt>
                  <c:pt idx="5">
                    <c:v>op2</c:v>
                  </c:pt>
                  <c:pt idx="6">
                    <c:v>op3</c:v>
                  </c:pt>
                  <c:pt idx="7">
                    <c:v>op4</c:v>
                  </c:pt>
                  <c:pt idx="8">
                    <c:v>op1</c:v>
                  </c:pt>
                  <c:pt idx="9">
                    <c:v>op2</c:v>
                  </c:pt>
                  <c:pt idx="10">
                    <c:v>op3</c:v>
                  </c:pt>
                  <c:pt idx="11">
                    <c:v>op4</c:v>
                  </c:pt>
                  <c:pt idx="12">
                    <c:v>op1</c:v>
                  </c:pt>
                  <c:pt idx="13">
                    <c:v>op2</c:v>
                  </c:pt>
                  <c:pt idx="14">
                    <c:v>op3</c:v>
                  </c:pt>
                  <c:pt idx="15">
                    <c:v>op4</c:v>
                  </c:pt>
                  <c:pt idx="16">
                    <c:v>op1</c:v>
                  </c:pt>
                  <c:pt idx="17">
                    <c:v>op2</c:v>
                  </c:pt>
                  <c:pt idx="18">
                    <c:v>op3</c:v>
                  </c:pt>
                  <c:pt idx="19">
                    <c:v>op4</c:v>
                  </c:pt>
                </c:lvl>
                <c:lvl>
                  <c:pt idx="0">
                    <c:v>Opt</c:v>
                  </c:pt>
                  <c:pt idx="4">
                    <c:v>CS1</c:v>
                  </c:pt>
                  <c:pt idx="8">
                    <c:v>CS2</c:v>
                  </c:pt>
                  <c:pt idx="12">
                    <c:v>CS3</c:v>
                  </c:pt>
                  <c:pt idx="16">
                    <c:v>CS4</c:v>
                  </c:pt>
                </c:lvl>
              </c:multiLvlStrCache>
            </c:multiLvlStrRef>
          </c:cat>
          <c:val>
            <c:numRef>
              <c:f>'All Control Schemes Graphs'!$F$26:$Y$26</c:f>
              <c:numCache>
                <c:formatCode>#,##0</c:formatCode>
                <c:ptCount val="20"/>
                <c:pt idx="0">
                  <c:v>490.12636003956482</c:v>
                </c:pt>
                <c:pt idx="1">
                  <c:v>490.12636003956482</c:v>
                </c:pt>
                <c:pt idx="2">
                  <c:v>300.91369930761624</c:v>
                </c:pt>
                <c:pt idx="3">
                  <c:v>300.91369930761624</c:v>
                </c:pt>
                <c:pt idx="4">
                  <c:v>515.06590009891192</c:v>
                </c:pt>
                <c:pt idx="5">
                  <c:v>575.5869670542636</c:v>
                </c:pt>
                <c:pt idx="6">
                  <c:v>515.06590009891192</c:v>
                </c:pt>
                <c:pt idx="7">
                  <c:v>515.06590009891192</c:v>
                </c:pt>
                <c:pt idx="8">
                  <c:v>489.89218595450052</c:v>
                </c:pt>
                <c:pt idx="9">
                  <c:v>489.89218595450052</c:v>
                </c:pt>
                <c:pt idx="10">
                  <c:v>489.89218595450052</c:v>
                </c:pt>
                <c:pt idx="11">
                  <c:v>489.89218595450052</c:v>
                </c:pt>
                <c:pt idx="12">
                  <c:v>359.92556874381802</c:v>
                </c:pt>
                <c:pt idx="13">
                  <c:v>359.92556874381802</c:v>
                </c:pt>
                <c:pt idx="14">
                  <c:v>359.92556874381802</c:v>
                </c:pt>
                <c:pt idx="15">
                  <c:v>359.92556874381802</c:v>
                </c:pt>
                <c:pt idx="16">
                  <c:v>255.36683976261128</c:v>
                </c:pt>
                <c:pt idx="17">
                  <c:v>255.36683976261128</c:v>
                </c:pt>
                <c:pt idx="18">
                  <c:v>255.36683976261128</c:v>
                </c:pt>
                <c:pt idx="19">
                  <c:v>255.36683976261128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647-AFA8-6EAF102570BE}"/>
            </c:ext>
          </c:extLst>
        </c:ser>
        <c:ser>
          <c:idx val="2"/>
          <c:order val="2"/>
          <c:tx>
            <c:strRef>
              <c:f>'All Control Schemes Graphs'!$E$27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Graphs'!$F$9:$Y$10</c:f>
              <c:multiLvlStrCache>
                <c:ptCount val="20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  <c:pt idx="4">
                    <c:v>op1</c:v>
                  </c:pt>
                  <c:pt idx="5">
                    <c:v>op2</c:v>
                  </c:pt>
                  <c:pt idx="6">
                    <c:v>op3</c:v>
                  </c:pt>
                  <c:pt idx="7">
                    <c:v>op4</c:v>
                  </c:pt>
                  <c:pt idx="8">
                    <c:v>op1</c:v>
                  </c:pt>
                  <c:pt idx="9">
                    <c:v>op2</c:v>
                  </c:pt>
                  <c:pt idx="10">
                    <c:v>op3</c:v>
                  </c:pt>
                  <c:pt idx="11">
                    <c:v>op4</c:v>
                  </c:pt>
                  <c:pt idx="12">
                    <c:v>op1</c:v>
                  </c:pt>
                  <c:pt idx="13">
                    <c:v>op2</c:v>
                  </c:pt>
                  <c:pt idx="14">
                    <c:v>op3</c:v>
                  </c:pt>
                  <c:pt idx="15">
                    <c:v>op4</c:v>
                  </c:pt>
                  <c:pt idx="16">
                    <c:v>op1</c:v>
                  </c:pt>
                  <c:pt idx="17">
                    <c:v>op2</c:v>
                  </c:pt>
                  <c:pt idx="18">
                    <c:v>op3</c:v>
                  </c:pt>
                  <c:pt idx="19">
                    <c:v>op4</c:v>
                  </c:pt>
                </c:lvl>
                <c:lvl>
                  <c:pt idx="0">
                    <c:v>Opt</c:v>
                  </c:pt>
                  <c:pt idx="4">
                    <c:v>CS1</c:v>
                  </c:pt>
                  <c:pt idx="8">
                    <c:v>CS2</c:v>
                  </c:pt>
                  <c:pt idx="12">
                    <c:v>CS3</c:v>
                  </c:pt>
                  <c:pt idx="16">
                    <c:v>CS4</c:v>
                  </c:pt>
                </c:lvl>
              </c:multiLvlStrCache>
            </c:multiLvlStrRef>
          </c:cat>
          <c:val>
            <c:numRef>
              <c:f>'All Control Schemes Graphs'!$F$27:$Y$27</c:f>
              <c:numCache>
                <c:formatCode>#,##0</c:formatCode>
                <c:ptCount val="20"/>
                <c:pt idx="0">
                  <c:v>147.52967359050444</c:v>
                </c:pt>
                <c:pt idx="1">
                  <c:v>147.88093471810089</c:v>
                </c:pt>
                <c:pt idx="2">
                  <c:v>4.3322205736894164</c:v>
                </c:pt>
                <c:pt idx="3">
                  <c:v>4.3322205736894164</c:v>
                </c:pt>
                <c:pt idx="4">
                  <c:v>482.281528189911</c:v>
                </c:pt>
                <c:pt idx="5">
                  <c:v>558.26659399224809</c:v>
                </c:pt>
                <c:pt idx="6">
                  <c:v>482.281528189911</c:v>
                </c:pt>
                <c:pt idx="7">
                  <c:v>482.281528189911</c:v>
                </c:pt>
                <c:pt idx="8">
                  <c:v>147.4125865479723</c:v>
                </c:pt>
                <c:pt idx="9">
                  <c:v>147.4125865479723</c:v>
                </c:pt>
                <c:pt idx="10">
                  <c:v>147.4125865479723</c:v>
                </c:pt>
                <c:pt idx="11">
                  <c:v>147.4125865479723</c:v>
                </c:pt>
                <c:pt idx="12">
                  <c:v>11.3574431256182</c:v>
                </c:pt>
                <c:pt idx="13">
                  <c:v>11.3574431256182</c:v>
                </c:pt>
                <c:pt idx="14">
                  <c:v>11.3574431256182</c:v>
                </c:pt>
                <c:pt idx="15">
                  <c:v>11.3574431256182</c:v>
                </c:pt>
                <c:pt idx="16">
                  <c:v>0.81960929772502478</c:v>
                </c:pt>
                <c:pt idx="17">
                  <c:v>0.81960929772502478</c:v>
                </c:pt>
                <c:pt idx="18">
                  <c:v>0.81960929772502478</c:v>
                </c:pt>
                <c:pt idx="19">
                  <c:v>0.81960929772502478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647-AFA8-6EAF102570BE}"/>
            </c:ext>
          </c:extLst>
        </c:ser>
        <c:ser>
          <c:idx val="3"/>
          <c:order val="3"/>
          <c:tx>
            <c:strRef>
              <c:f>'All Control Schemes Graphs'!$E$28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Graphs'!$F$9:$Y$10</c:f>
              <c:multiLvlStrCache>
                <c:ptCount val="20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  <c:pt idx="4">
                    <c:v>op1</c:v>
                  </c:pt>
                  <c:pt idx="5">
                    <c:v>op2</c:v>
                  </c:pt>
                  <c:pt idx="6">
                    <c:v>op3</c:v>
                  </c:pt>
                  <c:pt idx="7">
                    <c:v>op4</c:v>
                  </c:pt>
                  <c:pt idx="8">
                    <c:v>op1</c:v>
                  </c:pt>
                  <c:pt idx="9">
                    <c:v>op2</c:v>
                  </c:pt>
                  <c:pt idx="10">
                    <c:v>op3</c:v>
                  </c:pt>
                  <c:pt idx="11">
                    <c:v>op4</c:v>
                  </c:pt>
                  <c:pt idx="12">
                    <c:v>op1</c:v>
                  </c:pt>
                  <c:pt idx="13">
                    <c:v>op2</c:v>
                  </c:pt>
                  <c:pt idx="14">
                    <c:v>op3</c:v>
                  </c:pt>
                  <c:pt idx="15">
                    <c:v>op4</c:v>
                  </c:pt>
                  <c:pt idx="16">
                    <c:v>op1</c:v>
                  </c:pt>
                  <c:pt idx="17">
                    <c:v>op2</c:v>
                  </c:pt>
                  <c:pt idx="18">
                    <c:v>op3</c:v>
                  </c:pt>
                  <c:pt idx="19">
                    <c:v>op4</c:v>
                  </c:pt>
                </c:lvl>
                <c:lvl>
                  <c:pt idx="0">
                    <c:v>Opt</c:v>
                  </c:pt>
                  <c:pt idx="4">
                    <c:v>CS1</c:v>
                  </c:pt>
                  <c:pt idx="8">
                    <c:v>CS2</c:v>
                  </c:pt>
                  <c:pt idx="12">
                    <c:v>CS3</c:v>
                  </c:pt>
                  <c:pt idx="16">
                    <c:v>CS4</c:v>
                  </c:pt>
                </c:lvl>
              </c:multiLvlStrCache>
            </c:multiLvlStrRef>
          </c:cat>
          <c:val>
            <c:numRef>
              <c:f>'All Control Schemes Graphs'!$F$28:$Y$28</c:f>
              <c:numCache>
                <c:formatCode>#,##0</c:formatCode>
                <c:ptCount val="20"/>
                <c:pt idx="0">
                  <c:v>301.00593471810089</c:v>
                </c:pt>
                <c:pt idx="1">
                  <c:v>664.47551928783378</c:v>
                </c:pt>
                <c:pt idx="2">
                  <c:v>137.71513353115728</c:v>
                </c:pt>
                <c:pt idx="3">
                  <c:v>139.19065281899111</c:v>
                </c:pt>
                <c:pt idx="4">
                  <c:v>138.04302670623144</c:v>
                </c:pt>
                <c:pt idx="5">
                  <c:v>238.02470930232559</c:v>
                </c:pt>
                <c:pt idx="6">
                  <c:v>138.04302670623144</c:v>
                </c:pt>
                <c:pt idx="7">
                  <c:v>138.04302670623144</c:v>
                </c:pt>
                <c:pt idx="8">
                  <c:v>664.63946587537089</c:v>
                </c:pt>
                <c:pt idx="9">
                  <c:v>664.63946587537089</c:v>
                </c:pt>
                <c:pt idx="10">
                  <c:v>664.63946587537089</c:v>
                </c:pt>
                <c:pt idx="11">
                  <c:v>664.63946587537089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309.69510385756678</c:v>
                </c:pt>
                <c:pt idx="17">
                  <c:v>309.69510385756678</c:v>
                </c:pt>
                <c:pt idx="18">
                  <c:v>309.69510385756678</c:v>
                </c:pt>
                <c:pt idx="19">
                  <c:v>309.69510385756678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5-4647-AFA8-6EAF102570BE}"/>
            </c:ext>
          </c:extLst>
        </c:ser>
        <c:ser>
          <c:idx val="4"/>
          <c:order val="4"/>
          <c:tx>
            <c:strRef>
              <c:f>'All Control Schemes Graphs'!$E$29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Graphs'!$F$9:$Y$10</c:f>
              <c:multiLvlStrCache>
                <c:ptCount val="20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  <c:pt idx="4">
                    <c:v>op1</c:v>
                  </c:pt>
                  <c:pt idx="5">
                    <c:v>op2</c:v>
                  </c:pt>
                  <c:pt idx="6">
                    <c:v>op3</c:v>
                  </c:pt>
                  <c:pt idx="7">
                    <c:v>op4</c:v>
                  </c:pt>
                  <c:pt idx="8">
                    <c:v>op1</c:v>
                  </c:pt>
                  <c:pt idx="9">
                    <c:v>op2</c:v>
                  </c:pt>
                  <c:pt idx="10">
                    <c:v>op3</c:v>
                  </c:pt>
                  <c:pt idx="11">
                    <c:v>op4</c:v>
                  </c:pt>
                  <c:pt idx="12">
                    <c:v>op1</c:v>
                  </c:pt>
                  <c:pt idx="13">
                    <c:v>op2</c:v>
                  </c:pt>
                  <c:pt idx="14">
                    <c:v>op3</c:v>
                  </c:pt>
                  <c:pt idx="15">
                    <c:v>op4</c:v>
                  </c:pt>
                  <c:pt idx="16">
                    <c:v>op1</c:v>
                  </c:pt>
                  <c:pt idx="17">
                    <c:v>op2</c:v>
                  </c:pt>
                  <c:pt idx="18">
                    <c:v>op3</c:v>
                  </c:pt>
                  <c:pt idx="19">
                    <c:v>op4</c:v>
                  </c:pt>
                </c:lvl>
                <c:lvl>
                  <c:pt idx="0">
                    <c:v>Opt</c:v>
                  </c:pt>
                  <c:pt idx="4">
                    <c:v>CS1</c:v>
                  </c:pt>
                  <c:pt idx="8">
                    <c:v>CS2</c:v>
                  </c:pt>
                  <c:pt idx="12">
                    <c:v>CS3</c:v>
                  </c:pt>
                  <c:pt idx="16">
                    <c:v>CS4</c:v>
                  </c:pt>
                </c:lvl>
              </c:multiLvlStrCache>
            </c:multiLvlStrRef>
          </c:cat>
          <c:val>
            <c:numRef>
              <c:f>'All Control Schemes Graphs'!$F$29:$Y$29</c:f>
              <c:numCache>
                <c:formatCode>#,##0</c:formatCode>
                <c:ptCount val="20"/>
                <c:pt idx="0">
                  <c:v>159.98738872403561</c:v>
                </c:pt>
                <c:pt idx="1">
                  <c:v>318.22885756676556</c:v>
                </c:pt>
                <c:pt idx="2">
                  <c:v>1271.0600890207716</c:v>
                </c:pt>
                <c:pt idx="3">
                  <c:v>1270.6472551928784</c:v>
                </c:pt>
                <c:pt idx="4">
                  <c:v>458.77052423343224</c:v>
                </c:pt>
                <c:pt idx="5">
                  <c:v>438.88287306201551</c:v>
                </c:pt>
                <c:pt idx="6">
                  <c:v>458.77052423343224</c:v>
                </c:pt>
                <c:pt idx="7">
                  <c:v>458.77052423343224</c:v>
                </c:pt>
                <c:pt idx="8">
                  <c:v>318.88452027695354</c:v>
                </c:pt>
                <c:pt idx="9">
                  <c:v>318.88452027695354</c:v>
                </c:pt>
                <c:pt idx="10">
                  <c:v>318.88452027695354</c:v>
                </c:pt>
                <c:pt idx="11">
                  <c:v>318.88452027695354</c:v>
                </c:pt>
                <c:pt idx="12">
                  <c:v>244.22638476755688</c:v>
                </c:pt>
                <c:pt idx="13">
                  <c:v>244.22638476755688</c:v>
                </c:pt>
                <c:pt idx="14">
                  <c:v>244.22638476755688</c:v>
                </c:pt>
                <c:pt idx="15">
                  <c:v>244.22638476755688</c:v>
                </c:pt>
                <c:pt idx="16">
                  <c:v>166.11189416419387</c:v>
                </c:pt>
                <c:pt idx="17">
                  <c:v>166.11189416419387</c:v>
                </c:pt>
                <c:pt idx="18">
                  <c:v>166.11189416419387</c:v>
                </c:pt>
                <c:pt idx="19">
                  <c:v>166.11189416419387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5-4647-AFA8-6EAF102570BE}"/>
            </c:ext>
          </c:extLst>
        </c:ser>
        <c:ser>
          <c:idx val="5"/>
          <c:order val="5"/>
          <c:tx>
            <c:strRef>
              <c:f>'All Control Schemes Graphs'!$E$30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Graphs'!$F$9:$Y$10</c:f>
              <c:multiLvlStrCache>
                <c:ptCount val="20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  <c:pt idx="4">
                    <c:v>op1</c:v>
                  </c:pt>
                  <c:pt idx="5">
                    <c:v>op2</c:v>
                  </c:pt>
                  <c:pt idx="6">
                    <c:v>op3</c:v>
                  </c:pt>
                  <c:pt idx="7">
                    <c:v>op4</c:v>
                  </c:pt>
                  <c:pt idx="8">
                    <c:v>op1</c:v>
                  </c:pt>
                  <c:pt idx="9">
                    <c:v>op2</c:v>
                  </c:pt>
                  <c:pt idx="10">
                    <c:v>op3</c:v>
                  </c:pt>
                  <c:pt idx="11">
                    <c:v>op4</c:v>
                  </c:pt>
                  <c:pt idx="12">
                    <c:v>op1</c:v>
                  </c:pt>
                  <c:pt idx="13">
                    <c:v>op2</c:v>
                  </c:pt>
                  <c:pt idx="14">
                    <c:v>op3</c:v>
                  </c:pt>
                  <c:pt idx="15">
                    <c:v>op4</c:v>
                  </c:pt>
                  <c:pt idx="16">
                    <c:v>op1</c:v>
                  </c:pt>
                  <c:pt idx="17">
                    <c:v>op2</c:v>
                  </c:pt>
                  <c:pt idx="18">
                    <c:v>op3</c:v>
                  </c:pt>
                  <c:pt idx="19">
                    <c:v>op4</c:v>
                  </c:pt>
                </c:lvl>
                <c:lvl>
                  <c:pt idx="0">
                    <c:v>Opt</c:v>
                  </c:pt>
                  <c:pt idx="4">
                    <c:v>CS1</c:v>
                  </c:pt>
                  <c:pt idx="8">
                    <c:v>CS2</c:v>
                  </c:pt>
                  <c:pt idx="12">
                    <c:v>CS3</c:v>
                  </c:pt>
                  <c:pt idx="16">
                    <c:v>CS4</c:v>
                  </c:pt>
                </c:lvl>
              </c:multiLvlStrCache>
            </c:multiLvlStrRef>
          </c:cat>
          <c:val>
            <c:numRef>
              <c:f>'All Control Schemes Graphs'!$F$30:$Y$30</c:f>
              <c:numCache>
                <c:formatCode>#,##0</c:formatCode>
                <c:ptCount val="20"/>
                <c:pt idx="0">
                  <c:v>522.06231454005933</c:v>
                </c:pt>
                <c:pt idx="1">
                  <c:v>0</c:v>
                </c:pt>
                <c:pt idx="2">
                  <c:v>2.1164688427299705</c:v>
                </c:pt>
                <c:pt idx="3">
                  <c:v>0</c:v>
                </c:pt>
                <c:pt idx="4">
                  <c:v>21.164688427299705</c:v>
                </c:pt>
                <c:pt idx="5">
                  <c:v>758.40406976744191</c:v>
                </c:pt>
                <c:pt idx="6">
                  <c:v>21.164688427299705</c:v>
                </c:pt>
                <c:pt idx="7">
                  <c:v>21.164688427299705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1032.36646884273</c:v>
                </c:pt>
                <c:pt idx="13">
                  <c:v>1032.36646884273</c:v>
                </c:pt>
                <c:pt idx="14">
                  <c:v>1032.36646884273</c:v>
                </c:pt>
                <c:pt idx="15">
                  <c:v>1032.36646884273</c:v>
                </c:pt>
                <c:pt idx="16">
                  <c:v>980.86572700296733</c:v>
                </c:pt>
                <c:pt idx="17">
                  <c:v>980.86572700296733</c:v>
                </c:pt>
                <c:pt idx="18">
                  <c:v>980.86572700296733</c:v>
                </c:pt>
                <c:pt idx="19">
                  <c:v>980.86572700296733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05-4647-AFA8-6EAF10257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2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Energy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Control Schemes Graphs'!$E$39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Graphs'!$F$39:$Y$39</c:f>
              <c:numCache>
                <c:formatCode>#,##0</c:formatCode>
                <c:ptCount val="20"/>
                <c:pt idx="0">
                  <c:v>782250</c:v>
                </c:pt>
                <c:pt idx="1">
                  <c:v>553500</c:v>
                </c:pt>
                <c:pt idx="2">
                  <c:v>451625</c:v>
                </c:pt>
                <c:pt idx="3">
                  <c:v>731875</c:v>
                </c:pt>
                <c:pt idx="4">
                  <c:v>785125</c:v>
                </c:pt>
                <c:pt idx="5">
                  <c:v>650500</c:v>
                </c:pt>
                <c:pt idx="6">
                  <c:v>559250</c:v>
                </c:pt>
                <c:pt idx="7">
                  <c:v>785125</c:v>
                </c:pt>
                <c:pt idx="8">
                  <c:v>782187.5</c:v>
                </c:pt>
                <c:pt idx="9">
                  <c:v>553375</c:v>
                </c:pt>
                <c:pt idx="10">
                  <c:v>553375</c:v>
                </c:pt>
                <c:pt idx="11">
                  <c:v>782187.5</c:v>
                </c:pt>
                <c:pt idx="12">
                  <c:v>767750</c:v>
                </c:pt>
                <c:pt idx="13">
                  <c:v>524500</c:v>
                </c:pt>
                <c:pt idx="14">
                  <c:v>524500</c:v>
                </c:pt>
                <c:pt idx="15">
                  <c:v>767750</c:v>
                </c:pt>
                <c:pt idx="16">
                  <c:v>733062.5</c:v>
                </c:pt>
                <c:pt idx="17">
                  <c:v>455125</c:v>
                </c:pt>
                <c:pt idx="18">
                  <c:v>455125</c:v>
                </c:pt>
                <c:pt idx="19">
                  <c:v>733062.5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5-47BC-B12E-983777031AB8}"/>
            </c:ext>
          </c:extLst>
        </c:ser>
        <c:ser>
          <c:idx val="1"/>
          <c:order val="1"/>
          <c:tx>
            <c:strRef>
              <c:f>'All Control Schemes Graphs'!$E$40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Graphs'!$F$40:$Y$40</c:f>
              <c:numCache>
                <c:formatCode>#,##0</c:formatCode>
                <c:ptCount val="20"/>
                <c:pt idx="0">
                  <c:v>767125</c:v>
                </c:pt>
                <c:pt idx="1">
                  <c:v>523250</c:v>
                </c:pt>
                <c:pt idx="2">
                  <c:v>321250</c:v>
                </c:pt>
                <c:pt idx="3">
                  <c:v>666125</c:v>
                </c:pt>
                <c:pt idx="4">
                  <c:v>780437.5</c:v>
                </c:pt>
                <c:pt idx="5">
                  <c:v>627250</c:v>
                </c:pt>
                <c:pt idx="6">
                  <c:v>549875</c:v>
                </c:pt>
                <c:pt idx="7">
                  <c:v>780437.5</c:v>
                </c:pt>
                <c:pt idx="8">
                  <c:v>767000</c:v>
                </c:pt>
                <c:pt idx="9">
                  <c:v>523000</c:v>
                </c:pt>
                <c:pt idx="10">
                  <c:v>523000</c:v>
                </c:pt>
                <c:pt idx="11">
                  <c:v>767000</c:v>
                </c:pt>
                <c:pt idx="12">
                  <c:v>697625</c:v>
                </c:pt>
                <c:pt idx="13">
                  <c:v>384250</c:v>
                </c:pt>
                <c:pt idx="14">
                  <c:v>384250</c:v>
                </c:pt>
                <c:pt idx="15">
                  <c:v>697625</c:v>
                </c:pt>
                <c:pt idx="16">
                  <c:v>641812.5</c:v>
                </c:pt>
                <c:pt idx="17">
                  <c:v>272625</c:v>
                </c:pt>
                <c:pt idx="18">
                  <c:v>272625</c:v>
                </c:pt>
                <c:pt idx="19">
                  <c:v>641812.5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5-47BC-B12E-983777031AB8}"/>
            </c:ext>
          </c:extLst>
        </c:ser>
        <c:ser>
          <c:idx val="2"/>
          <c:order val="2"/>
          <c:tx>
            <c:strRef>
              <c:f>'All Control Schemes Graphs'!$E$41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Graphs'!$F$41:$Y$41</c:f>
              <c:numCache>
                <c:formatCode>#,##0</c:formatCode>
                <c:ptCount val="20"/>
                <c:pt idx="0">
                  <c:v>584250</c:v>
                </c:pt>
                <c:pt idx="1">
                  <c:v>157875</c:v>
                </c:pt>
                <c:pt idx="2">
                  <c:v>4625</c:v>
                </c:pt>
                <c:pt idx="3">
                  <c:v>507812.5</c:v>
                </c:pt>
                <c:pt idx="4">
                  <c:v>762937.5</c:v>
                </c:pt>
                <c:pt idx="5">
                  <c:v>608375</c:v>
                </c:pt>
                <c:pt idx="6">
                  <c:v>514875</c:v>
                </c:pt>
                <c:pt idx="7">
                  <c:v>762937.5</c:v>
                </c:pt>
                <c:pt idx="8">
                  <c:v>584187.5</c:v>
                </c:pt>
                <c:pt idx="9">
                  <c:v>157375</c:v>
                </c:pt>
                <c:pt idx="10">
                  <c:v>157375</c:v>
                </c:pt>
                <c:pt idx="11">
                  <c:v>584187.5</c:v>
                </c:pt>
                <c:pt idx="12">
                  <c:v>511562.5</c:v>
                </c:pt>
                <c:pt idx="13">
                  <c:v>12125</c:v>
                </c:pt>
                <c:pt idx="14">
                  <c:v>12125</c:v>
                </c:pt>
                <c:pt idx="15">
                  <c:v>511562.5</c:v>
                </c:pt>
                <c:pt idx="16">
                  <c:v>505937.5</c:v>
                </c:pt>
                <c:pt idx="17">
                  <c:v>875</c:v>
                </c:pt>
                <c:pt idx="18">
                  <c:v>875</c:v>
                </c:pt>
                <c:pt idx="19">
                  <c:v>505937.5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5-47BC-B12E-983777031AB8}"/>
            </c:ext>
          </c:extLst>
        </c:ser>
        <c:ser>
          <c:idx val="3"/>
          <c:order val="3"/>
          <c:tx>
            <c:strRef>
              <c:f>'All Control Schemes Graphs'!$E$42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Graphs'!$F$42:$Y$42</c:f>
              <c:numCache>
                <c:formatCode>#,##0</c:formatCode>
                <c:ptCount val="20"/>
                <c:pt idx="0">
                  <c:v>878274</c:v>
                </c:pt>
                <c:pt idx="1">
                  <c:v>717381</c:v>
                </c:pt>
                <c:pt idx="2">
                  <c:v>148680</c:v>
                </c:pt>
                <c:pt idx="3">
                  <c:v>790924.5</c:v>
                </c:pt>
                <c:pt idx="4">
                  <c:v>790305</c:v>
                </c:pt>
                <c:pt idx="5">
                  <c:v>262314</c:v>
                </c:pt>
                <c:pt idx="6">
                  <c:v>149034</c:v>
                </c:pt>
                <c:pt idx="7">
                  <c:v>790305</c:v>
                </c:pt>
                <c:pt idx="8">
                  <c:v>1074567</c:v>
                </c:pt>
                <c:pt idx="9">
                  <c:v>717558</c:v>
                </c:pt>
                <c:pt idx="10">
                  <c:v>717558</c:v>
                </c:pt>
                <c:pt idx="11">
                  <c:v>1074567</c:v>
                </c:pt>
                <c:pt idx="12">
                  <c:v>715788</c:v>
                </c:pt>
                <c:pt idx="13">
                  <c:v>0</c:v>
                </c:pt>
                <c:pt idx="14">
                  <c:v>0</c:v>
                </c:pt>
                <c:pt idx="15">
                  <c:v>715788</c:v>
                </c:pt>
                <c:pt idx="16">
                  <c:v>882964.5</c:v>
                </c:pt>
                <c:pt idx="17">
                  <c:v>334353</c:v>
                </c:pt>
                <c:pt idx="18">
                  <c:v>334353</c:v>
                </c:pt>
                <c:pt idx="19">
                  <c:v>882964.5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5-47BC-B12E-983777031AB8}"/>
            </c:ext>
          </c:extLst>
        </c:ser>
        <c:ser>
          <c:idx val="4"/>
          <c:order val="4"/>
          <c:tx>
            <c:strRef>
              <c:f>'All Control Schemes Graphs'!$E$43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Graphs'!$F$43:$Y$43</c:f>
              <c:numCache>
                <c:formatCode>#,##0</c:formatCode>
                <c:ptCount val="20"/>
                <c:pt idx="0">
                  <c:v>187925</c:v>
                </c:pt>
                <c:pt idx="1">
                  <c:v>376636</c:v>
                </c:pt>
                <c:pt idx="2">
                  <c:v>452126</c:v>
                </c:pt>
                <c:pt idx="3">
                  <c:v>451975</c:v>
                </c:pt>
                <c:pt idx="4">
                  <c:v>547175.81566820084</c:v>
                </c:pt>
                <c:pt idx="5">
                  <c:v>534328.7741935479</c:v>
                </c:pt>
                <c:pt idx="6">
                  <c:v>2338207.1447004112</c:v>
                </c:pt>
                <c:pt idx="7">
                  <c:v>2338207.1447004112</c:v>
                </c:pt>
                <c:pt idx="8">
                  <c:v>380333.71428571077</c:v>
                </c:pt>
                <c:pt idx="9">
                  <c:v>380333.71428571077</c:v>
                </c:pt>
                <c:pt idx="10">
                  <c:v>2288154.5142856636</c:v>
                </c:pt>
                <c:pt idx="11">
                  <c:v>2288154.5142856636</c:v>
                </c:pt>
                <c:pt idx="12">
                  <c:v>291288.92165898706</c:v>
                </c:pt>
                <c:pt idx="13">
                  <c:v>291288.92165898706</c:v>
                </c:pt>
                <c:pt idx="14">
                  <c:v>2261441.0764976633</c:v>
                </c:pt>
                <c:pt idx="15">
                  <c:v>2261441.0764976633</c:v>
                </c:pt>
                <c:pt idx="16">
                  <c:v>198121.73271889685</c:v>
                </c:pt>
                <c:pt idx="17">
                  <c:v>198121.73271889685</c:v>
                </c:pt>
                <c:pt idx="18">
                  <c:v>2233490.9198156521</c:v>
                </c:pt>
                <c:pt idx="19">
                  <c:v>2233490.9198156521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5-47BC-B12E-983777031AB8}"/>
            </c:ext>
          </c:extLst>
        </c:ser>
        <c:ser>
          <c:idx val="5"/>
          <c:order val="5"/>
          <c:tx>
            <c:strRef>
              <c:f>'All Control Schemes Graphs'!$E$44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 anchorCtr="0">
                <a:spAutoFit/>
              </a:bodyPr>
              <a:lstStyle/>
              <a:p>
                <a:pPr algn="ctr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Graphs'!$F$44:$Y$44</c:f>
              <c:numCache>
                <c:formatCode>#,##0</c:formatCode>
                <c:ptCount val="20"/>
                <c:pt idx="0">
                  <c:v>1412196</c:v>
                </c:pt>
                <c:pt idx="1">
                  <c:v>0</c:v>
                </c:pt>
                <c:pt idx="2">
                  <c:v>2466</c:v>
                </c:pt>
                <c:pt idx="3">
                  <c:v>1108056</c:v>
                </c:pt>
                <c:pt idx="4">
                  <c:v>1120386</c:v>
                </c:pt>
                <c:pt idx="5">
                  <c:v>902008</c:v>
                </c:pt>
                <c:pt idx="6">
                  <c:v>24660</c:v>
                </c:pt>
                <c:pt idx="7">
                  <c:v>1120386</c:v>
                </c:pt>
                <c:pt idx="8">
                  <c:v>1108056</c:v>
                </c:pt>
                <c:pt idx="9">
                  <c:v>0</c:v>
                </c:pt>
                <c:pt idx="10">
                  <c:v>0</c:v>
                </c:pt>
                <c:pt idx="11">
                  <c:v>1108056</c:v>
                </c:pt>
                <c:pt idx="12">
                  <c:v>1709486</c:v>
                </c:pt>
                <c:pt idx="13">
                  <c:v>1202860</c:v>
                </c:pt>
                <c:pt idx="14">
                  <c:v>1202860</c:v>
                </c:pt>
                <c:pt idx="15">
                  <c:v>1709486</c:v>
                </c:pt>
                <c:pt idx="16">
                  <c:v>1679483</c:v>
                </c:pt>
                <c:pt idx="17">
                  <c:v>1142854</c:v>
                </c:pt>
                <c:pt idx="18">
                  <c:v>1142854</c:v>
                </c:pt>
                <c:pt idx="19">
                  <c:v>1679483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B5-47BC-B12E-98377703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kWh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100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Control Schemes Graphs'!$E$53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Graphs'!$F$53:$Y$53</c:f>
              <c:numCache>
                <c:formatCode>#,##0</c:formatCode>
                <c:ptCount val="20"/>
                <c:pt idx="0">
                  <c:v>4193316</c:v>
                </c:pt>
                <c:pt idx="1">
                  <c:v>4193316</c:v>
                </c:pt>
                <c:pt idx="2">
                  <c:v>3421511</c:v>
                </c:pt>
                <c:pt idx="3">
                  <c:v>3430034</c:v>
                </c:pt>
                <c:pt idx="4">
                  <c:v>4236878</c:v>
                </c:pt>
                <c:pt idx="5">
                  <c:v>4928188</c:v>
                </c:pt>
                <c:pt idx="6">
                  <c:v>4236878</c:v>
                </c:pt>
                <c:pt idx="7">
                  <c:v>4236878</c:v>
                </c:pt>
                <c:pt idx="8">
                  <c:v>4192369</c:v>
                </c:pt>
                <c:pt idx="9">
                  <c:v>4192369</c:v>
                </c:pt>
                <c:pt idx="10">
                  <c:v>4192369</c:v>
                </c:pt>
                <c:pt idx="11">
                  <c:v>4192369</c:v>
                </c:pt>
                <c:pt idx="12">
                  <c:v>3973612</c:v>
                </c:pt>
                <c:pt idx="13">
                  <c:v>3973612</c:v>
                </c:pt>
                <c:pt idx="14">
                  <c:v>3973612</c:v>
                </c:pt>
                <c:pt idx="15">
                  <c:v>3973612</c:v>
                </c:pt>
                <c:pt idx="16">
                  <c:v>3448027</c:v>
                </c:pt>
                <c:pt idx="17">
                  <c:v>3448027</c:v>
                </c:pt>
                <c:pt idx="18">
                  <c:v>3448027</c:v>
                </c:pt>
                <c:pt idx="19">
                  <c:v>3448027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F-403A-9A92-5BABD103EFF2}"/>
            </c:ext>
          </c:extLst>
        </c:ser>
        <c:ser>
          <c:idx val="1"/>
          <c:order val="1"/>
          <c:tx>
            <c:strRef>
              <c:f>'All Control Schemes Graphs'!$E$54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Graphs'!$F$54:$Y$54</c:f>
              <c:numCache>
                <c:formatCode>#,##0</c:formatCode>
                <c:ptCount val="20"/>
                <c:pt idx="0">
                  <c:v>3964142</c:v>
                </c:pt>
                <c:pt idx="1">
                  <c:v>3964142</c:v>
                </c:pt>
                <c:pt idx="2">
                  <c:v>2433790</c:v>
                </c:pt>
                <c:pt idx="3">
                  <c:v>2433790</c:v>
                </c:pt>
                <c:pt idx="4">
                  <c:v>4165853</c:v>
                </c:pt>
                <c:pt idx="5">
                  <c:v>4752046</c:v>
                </c:pt>
                <c:pt idx="6">
                  <c:v>4165853</c:v>
                </c:pt>
                <c:pt idx="7">
                  <c:v>4165853</c:v>
                </c:pt>
                <c:pt idx="8">
                  <c:v>3962248</c:v>
                </c:pt>
                <c:pt idx="9">
                  <c:v>3962248</c:v>
                </c:pt>
                <c:pt idx="10">
                  <c:v>3962248</c:v>
                </c:pt>
                <c:pt idx="11">
                  <c:v>3962248</c:v>
                </c:pt>
                <c:pt idx="12">
                  <c:v>2911078</c:v>
                </c:pt>
                <c:pt idx="13">
                  <c:v>2911078</c:v>
                </c:pt>
                <c:pt idx="14">
                  <c:v>2911078</c:v>
                </c:pt>
                <c:pt idx="15">
                  <c:v>2911078</c:v>
                </c:pt>
                <c:pt idx="16">
                  <c:v>2065407</c:v>
                </c:pt>
                <c:pt idx="17">
                  <c:v>2065407</c:v>
                </c:pt>
                <c:pt idx="18">
                  <c:v>2065407</c:v>
                </c:pt>
                <c:pt idx="19">
                  <c:v>2065407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F-403A-9A92-5BABD103EFF2}"/>
            </c:ext>
          </c:extLst>
        </c:ser>
        <c:ser>
          <c:idx val="2"/>
          <c:order val="2"/>
          <c:tx>
            <c:strRef>
              <c:f>'All Control Schemes Graphs'!$E$55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Graphs'!$F$55:$Y$55</c:f>
              <c:numCache>
                <c:formatCode>#,##0</c:formatCode>
                <c:ptCount val="20"/>
                <c:pt idx="0">
                  <c:v>1193220</c:v>
                </c:pt>
                <c:pt idx="1">
                  <c:v>1196061</c:v>
                </c:pt>
                <c:pt idx="2">
                  <c:v>35039</c:v>
                </c:pt>
                <c:pt idx="3">
                  <c:v>35039</c:v>
                </c:pt>
                <c:pt idx="4">
                  <c:v>3900693</c:v>
                </c:pt>
                <c:pt idx="5">
                  <c:v>4609049</c:v>
                </c:pt>
                <c:pt idx="6">
                  <c:v>3900693</c:v>
                </c:pt>
                <c:pt idx="7">
                  <c:v>3900693</c:v>
                </c:pt>
                <c:pt idx="8">
                  <c:v>1192273</c:v>
                </c:pt>
                <c:pt idx="9">
                  <c:v>1192273</c:v>
                </c:pt>
                <c:pt idx="10">
                  <c:v>1192273</c:v>
                </c:pt>
                <c:pt idx="11">
                  <c:v>1192273</c:v>
                </c:pt>
                <c:pt idx="12">
                  <c:v>91859</c:v>
                </c:pt>
                <c:pt idx="13">
                  <c:v>91859</c:v>
                </c:pt>
                <c:pt idx="14">
                  <c:v>91859</c:v>
                </c:pt>
                <c:pt idx="15">
                  <c:v>91859</c:v>
                </c:pt>
                <c:pt idx="16">
                  <c:v>6629</c:v>
                </c:pt>
                <c:pt idx="17">
                  <c:v>6629</c:v>
                </c:pt>
                <c:pt idx="18">
                  <c:v>6629</c:v>
                </c:pt>
                <c:pt idx="19">
                  <c:v>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F-403A-9A92-5BABD103EFF2}"/>
            </c:ext>
          </c:extLst>
        </c:ser>
        <c:ser>
          <c:idx val="3"/>
          <c:order val="3"/>
          <c:tx>
            <c:strRef>
              <c:f>'All Control Schemes Graphs'!$E$56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Graphs'!$F$56:$Y$56</c:f>
              <c:numCache>
                <c:formatCode>#,##0</c:formatCode>
                <c:ptCount val="20"/>
                <c:pt idx="0">
                  <c:v>2434536</c:v>
                </c:pt>
                <c:pt idx="1">
                  <c:v>5374278</c:v>
                </c:pt>
                <c:pt idx="2">
                  <c:v>1113840</c:v>
                </c:pt>
                <c:pt idx="3">
                  <c:v>1125774</c:v>
                </c:pt>
                <c:pt idx="4">
                  <c:v>1116492</c:v>
                </c:pt>
                <c:pt idx="5">
                  <c:v>1965132</c:v>
                </c:pt>
                <c:pt idx="6">
                  <c:v>1116492</c:v>
                </c:pt>
                <c:pt idx="7">
                  <c:v>1116492</c:v>
                </c:pt>
                <c:pt idx="8">
                  <c:v>5375604</c:v>
                </c:pt>
                <c:pt idx="9">
                  <c:v>5375604</c:v>
                </c:pt>
                <c:pt idx="10">
                  <c:v>5375604</c:v>
                </c:pt>
                <c:pt idx="11">
                  <c:v>5375604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2504814</c:v>
                </c:pt>
                <c:pt idx="17">
                  <c:v>2504814</c:v>
                </c:pt>
                <c:pt idx="18">
                  <c:v>2504814</c:v>
                </c:pt>
                <c:pt idx="19">
                  <c:v>2504814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F-403A-9A92-5BABD103EFF2}"/>
            </c:ext>
          </c:extLst>
        </c:ser>
        <c:ser>
          <c:idx val="4"/>
          <c:order val="4"/>
          <c:tx>
            <c:strRef>
              <c:f>'All Control Schemes Graphs'!$E$57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Graphs'!$F$57:$Y$57</c:f>
              <c:numCache>
                <c:formatCode>#,##0</c:formatCode>
                <c:ptCount val="20"/>
                <c:pt idx="0">
                  <c:v>1293978</c:v>
                </c:pt>
                <c:pt idx="1">
                  <c:v>2573835</c:v>
                </c:pt>
                <c:pt idx="2">
                  <c:v>10280334</c:v>
                </c:pt>
                <c:pt idx="3">
                  <c:v>10276995</c:v>
                </c:pt>
                <c:pt idx="4">
                  <c:v>3710536</c:v>
                </c:pt>
                <c:pt idx="5">
                  <c:v>3623417</c:v>
                </c:pt>
                <c:pt idx="6">
                  <c:v>3710536</c:v>
                </c:pt>
                <c:pt idx="7">
                  <c:v>3710536</c:v>
                </c:pt>
                <c:pt idx="8">
                  <c:v>2579138</c:v>
                </c:pt>
                <c:pt idx="9">
                  <c:v>2579138</c:v>
                </c:pt>
                <c:pt idx="10">
                  <c:v>2579138</c:v>
                </c:pt>
                <c:pt idx="11">
                  <c:v>2579138</c:v>
                </c:pt>
                <c:pt idx="12">
                  <c:v>1975303</c:v>
                </c:pt>
                <c:pt idx="13">
                  <c:v>1975303</c:v>
                </c:pt>
                <c:pt idx="14">
                  <c:v>1975303</c:v>
                </c:pt>
                <c:pt idx="15">
                  <c:v>1975303</c:v>
                </c:pt>
                <c:pt idx="16">
                  <c:v>1343513</c:v>
                </c:pt>
                <c:pt idx="17">
                  <c:v>1343513</c:v>
                </c:pt>
                <c:pt idx="18">
                  <c:v>1343513</c:v>
                </c:pt>
                <c:pt idx="19">
                  <c:v>1343513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F-403A-9A92-5BABD103EFF2}"/>
            </c:ext>
          </c:extLst>
        </c:ser>
        <c:ser>
          <c:idx val="5"/>
          <c:order val="5"/>
          <c:tx>
            <c:strRef>
              <c:f>'All Control Schemes Graphs'!$E$58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Graphs'!$F$58:$Y$58</c:f>
              <c:numCache>
                <c:formatCode>#,##0</c:formatCode>
                <c:ptCount val="20"/>
                <c:pt idx="0">
                  <c:v>4222440</c:v>
                </c:pt>
                <c:pt idx="1">
                  <c:v>0</c:v>
                </c:pt>
                <c:pt idx="2">
                  <c:v>17118</c:v>
                </c:pt>
                <c:pt idx="3">
                  <c:v>0</c:v>
                </c:pt>
                <c:pt idx="4">
                  <c:v>171180</c:v>
                </c:pt>
                <c:pt idx="5">
                  <c:v>6261384</c:v>
                </c:pt>
                <c:pt idx="6">
                  <c:v>171180</c:v>
                </c:pt>
                <c:pt idx="7">
                  <c:v>171180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8349780</c:v>
                </c:pt>
                <c:pt idx="13">
                  <c:v>8349780</c:v>
                </c:pt>
                <c:pt idx="14">
                  <c:v>8349780</c:v>
                </c:pt>
                <c:pt idx="15">
                  <c:v>8349780</c:v>
                </c:pt>
                <c:pt idx="16">
                  <c:v>7933242</c:v>
                </c:pt>
                <c:pt idx="17">
                  <c:v>7933242</c:v>
                </c:pt>
                <c:pt idx="18">
                  <c:v>7933242</c:v>
                </c:pt>
                <c:pt idx="19">
                  <c:v>7933242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F-403A-9A92-5BABD103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250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Control Schemes Graphs'!$E$32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('All Control Schemes Graphs'!$J$7:$J$8,'All Control Schemes Graphs'!$N$7:$N$8,'All Control Schemes Graphs'!$R$7:$R$8,'All Control Schemes Graphs'!$V$7:$V$8)</c:f>
              <c:multiLvlStrCache>
                <c:ptCount val="4"/>
                <c:lvl>
                  <c:pt idx="0">
                    <c:v>op1 op2 op3 op4</c:v>
                  </c:pt>
                  <c:pt idx="1">
                    <c:v>op1 op2 op3 op4</c:v>
                  </c:pt>
                  <c:pt idx="2">
                    <c:v>op1 op2 op3 op4</c:v>
                  </c:pt>
                  <c:pt idx="3">
                    <c:v>op1 op2 op3 op4</c:v>
                  </c:pt>
                </c:lvl>
                <c:lvl>
                  <c:pt idx="0">
                    <c:v>CS1</c:v>
                  </c:pt>
                  <c:pt idx="1">
                    <c:v>CS2</c:v>
                  </c:pt>
                  <c:pt idx="2">
                    <c:v>CS3</c:v>
                  </c:pt>
                  <c:pt idx="3">
                    <c:v>CS4</c:v>
                  </c:pt>
                </c:lvl>
              </c:multiLvlStrCache>
            </c:multiLvlStrRef>
          </c:cat>
          <c:val>
            <c:numRef>
              <c:f>('All Control Schemes Graphs'!$J$32,'All Control Schemes Graphs'!$N$32,'All Control Schemes Graphs'!$R$32,'All Control Schemes Graphs'!$V$32)</c:f>
              <c:numCache>
                <c:formatCode>0%</c:formatCode>
                <c:ptCount val="4"/>
                <c:pt idx="0">
                  <c:v>0.24488314165970004</c:v>
                </c:pt>
                <c:pt idx="1">
                  <c:v>0.2423106097736907</c:v>
                </c:pt>
                <c:pt idx="2">
                  <c:v>0.22966688922755954</c:v>
                </c:pt>
                <c:pt idx="3">
                  <c:v>0.19928911908425748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D-4CDF-8966-ECDD0E8CFC95}"/>
            </c:ext>
          </c:extLst>
        </c:ser>
        <c:ser>
          <c:idx val="1"/>
          <c:order val="1"/>
          <c:tx>
            <c:strRef>
              <c:f>'All Control Schemes Graphs'!$E$33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('All Control Schemes Graphs'!$J$7:$J$8,'All Control Schemes Graphs'!$N$7:$N$8,'All Control Schemes Graphs'!$R$7:$R$8,'All Control Schemes Graphs'!$V$7:$V$8)</c:f>
              <c:multiLvlStrCache>
                <c:ptCount val="4"/>
                <c:lvl>
                  <c:pt idx="0">
                    <c:v>op1 op2 op3 op4</c:v>
                  </c:pt>
                  <c:pt idx="1">
                    <c:v>op1 op2 op3 op4</c:v>
                  </c:pt>
                  <c:pt idx="2">
                    <c:v>op1 op2 op3 op4</c:v>
                  </c:pt>
                  <c:pt idx="3">
                    <c:v>op1 op2 op3 op4</c:v>
                  </c:pt>
                </c:lvl>
                <c:lvl>
                  <c:pt idx="0">
                    <c:v>CS1</c:v>
                  </c:pt>
                  <c:pt idx="1">
                    <c:v>CS2</c:v>
                  </c:pt>
                  <c:pt idx="2">
                    <c:v>CS3</c:v>
                  </c:pt>
                  <c:pt idx="3">
                    <c:v>CS4</c:v>
                  </c:pt>
                </c:lvl>
              </c:multiLvlStrCache>
            </c:multiLvlStrRef>
          </c:cat>
          <c:val>
            <c:numRef>
              <c:f>('All Control Schemes Graphs'!$J$33,'All Control Schemes Graphs'!$N$33,'All Control Schemes Graphs'!$R$33,'All Control Schemes Graphs'!$V$33)</c:f>
              <c:numCache>
                <c:formatCode>0%</c:formatCode>
                <c:ptCount val="4"/>
                <c:pt idx="0">
                  <c:v>0.24077803758628083</c:v>
                </c:pt>
                <c:pt idx="1">
                  <c:v>0.22901007257581249</c:v>
                </c:pt>
                <c:pt idx="2">
                  <c:v>0.16825453228920831</c:v>
                </c:pt>
                <c:pt idx="3">
                  <c:v>0.11937642645503035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D-4CDF-8966-ECDD0E8CFC95}"/>
            </c:ext>
          </c:extLst>
        </c:ser>
        <c:ser>
          <c:idx val="2"/>
          <c:order val="2"/>
          <c:tx>
            <c:strRef>
              <c:f>'All Control Schemes Graphs'!$E$34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('All Control Schemes Graphs'!$J$7:$J$8,'All Control Schemes Graphs'!$N$7:$N$8,'All Control Schemes Graphs'!$R$7:$R$8,'All Control Schemes Graphs'!$V$7:$V$8)</c:f>
              <c:multiLvlStrCache>
                <c:ptCount val="4"/>
                <c:lvl>
                  <c:pt idx="0">
                    <c:v>op1 op2 op3 op4</c:v>
                  </c:pt>
                  <c:pt idx="1">
                    <c:v>op1 op2 op3 op4</c:v>
                  </c:pt>
                  <c:pt idx="2">
                    <c:v>op1 op2 op3 op4</c:v>
                  </c:pt>
                  <c:pt idx="3">
                    <c:v>op1 op2 op3 op4</c:v>
                  </c:pt>
                </c:lvl>
                <c:lvl>
                  <c:pt idx="0">
                    <c:v>CS1</c:v>
                  </c:pt>
                  <c:pt idx="1">
                    <c:v>CS2</c:v>
                  </c:pt>
                  <c:pt idx="2">
                    <c:v>CS3</c:v>
                  </c:pt>
                  <c:pt idx="3">
                    <c:v>CS4</c:v>
                  </c:pt>
                </c:lvl>
              </c:multiLvlStrCache>
            </c:multiLvlStrRef>
          </c:cat>
          <c:val>
            <c:numRef>
              <c:f>('All Control Schemes Graphs'!$J$34,'All Control Schemes Graphs'!$N$34,'All Control Schemes Graphs'!$R$34,'All Control Schemes Graphs'!$V$34)</c:f>
              <c:numCache>
                <c:formatCode>0%</c:formatCode>
                <c:ptCount val="4"/>
                <c:pt idx="0">
                  <c:v>0.22545231571218252</c:v>
                </c:pt>
                <c:pt idx="1">
                  <c:v>6.8911013712463651E-2</c:v>
                </c:pt>
                <c:pt idx="2">
                  <c:v>5.3092679349554996E-3</c:v>
                </c:pt>
                <c:pt idx="3">
                  <c:v>3.8314304685245878E-4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D-4CDF-8966-ECDD0E8CFC95}"/>
            </c:ext>
          </c:extLst>
        </c:ser>
        <c:ser>
          <c:idx val="3"/>
          <c:order val="3"/>
          <c:tx>
            <c:strRef>
              <c:f>'All Control Schemes Graphs'!$E$35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('All Control Schemes Graphs'!$J$7:$J$8,'All Control Schemes Graphs'!$N$7:$N$8,'All Control Schemes Graphs'!$R$7:$R$8,'All Control Schemes Graphs'!$V$7:$V$8)</c:f>
              <c:multiLvlStrCache>
                <c:ptCount val="4"/>
                <c:lvl>
                  <c:pt idx="0">
                    <c:v>op1 op2 op3 op4</c:v>
                  </c:pt>
                  <c:pt idx="1">
                    <c:v>op1 op2 op3 op4</c:v>
                  </c:pt>
                  <c:pt idx="2">
                    <c:v>op1 op2 op3 op4</c:v>
                  </c:pt>
                  <c:pt idx="3">
                    <c:v>op1 op2 op3 op4</c:v>
                  </c:pt>
                </c:lvl>
                <c:lvl>
                  <c:pt idx="0">
                    <c:v>CS1</c:v>
                  </c:pt>
                  <c:pt idx="1">
                    <c:v>CS2</c:v>
                  </c:pt>
                  <c:pt idx="2">
                    <c:v>CS3</c:v>
                  </c:pt>
                  <c:pt idx="3">
                    <c:v>CS4</c:v>
                  </c:pt>
                </c:lvl>
              </c:multiLvlStrCache>
            </c:multiLvlStrRef>
          </c:cat>
          <c:val>
            <c:numRef>
              <c:f>('All Control Schemes Graphs'!$J$35,'All Control Schemes Graphs'!$N$35,'All Control Schemes Graphs'!$R$35,'All Control Schemes Graphs'!$V$35)</c:f>
              <c:numCache>
                <c:formatCode>0%</c:formatCode>
                <c:ptCount val="4"/>
                <c:pt idx="0">
                  <c:v>6.4531022275817668E-2</c:v>
                </c:pt>
                <c:pt idx="1">
                  <c:v>0.31069924501919816</c:v>
                </c:pt>
                <c:pt idx="2">
                  <c:v>0</c:v>
                </c:pt>
                <c:pt idx="3">
                  <c:v>0.14477327919123467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D-4CDF-8966-ECDD0E8CFC95}"/>
            </c:ext>
          </c:extLst>
        </c:ser>
        <c:ser>
          <c:idx val="4"/>
          <c:order val="4"/>
          <c:tx>
            <c:strRef>
              <c:f>'All Control Schemes Graphs'!$E$36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('All Control Schemes Graphs'!$J$7:$J$8,'All Control Schemes Graphs'!$N$7:$N$8,'All Control Schemes Graphs'!$R$7:$R$8,'All Control Schemes Graphs'!$V$7:$V$8)</c:f>
              <c:multiLvlStrCache>
                <c:ptCount val="4"/>
                <c:lvl>
                  <c:pt idx="0">
                    <c:v>op1 op2 op3 op4</c:v>
                  </c:pt>
                  <c:pt idx="1">
                    <c:v>op1 op2 op3 op4</c:v>
                  </c:pt>
                  <c:pt idx="2">
                    <c:v>op1 op2 op3 op4</c:v>
                  </c:pt>
                  <c:pt idx="3">
                    <c:v>op1 op2 op3 op4</c:v>
                  </c:pt>
                </c:lvl>
                <c:lvl>
                  <c:pt idx="0">
                    <c:v>CS1</c:v>
                  </c:pt>
                  <c:pt idx="1">
                    <c:v>CS2</c:v>
                  </c:pt>
                  <c:pt idx="2">
                    <c:v>CS3</c:v>
                  </c:pt>
                  <c:pt idx="3">
                    <c:v>CS4</c:v>
                  </c:pt>
                </c:lvl>
              </c:multiLvlStrCache>
            </c:multiLvlStrRef>
          </c:cat>
          <c:val>
            <c:numRef>
              <c:f>('All Control Schemes Graphs'!$J$36,'All Control Schemes Graphs'!$N$36,'All Control Schemes Graphs'!$R$36,'All Control Schemes Graphs'!$V$36)</c:f>
              <c:numCache>
                <c:formatCode>0%</c:formatCode>
                <c:ptCount val="4"/>
                <c:pt idx="0">
                  <c:v>0.21446161841842432</c:v>
                </c:pt>
                <c:pt idx="1">
                  <c:v>0.14906905891883493</c:v>
                </c:pt>
                <c:pt idx="2">
                  <c:v>0.11416859403783411</c:v>
                </c:pt>
                <c:pt idx="3">
                  <c:v>7.7652385624662451E-2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8D-4CDF-8966-ECDD0E8CFC95}"/>
            </c:ext>
          </c:extLst>
        </c:ser>
        <c:ser>
          <c:idx val="5"/>
          <c:order val="5"/>
          <c:tx>
            <c:strRef>
              <c:f>'All Control Schemes Graphs'!$E$37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('All Control Schemes Graphs'!$J$7:$J$8,'All Control Schemes Graphs'!$N$7:$N$8,'All Control Schemes Graphs'!$R$7:$R$8,'All Control Schemes Graphs'!$V$7:$V$8)</c:f>
              <c:multiLvlStrCache>
                <c:ptCount val="4"/>
                <c:lvl>
                  <c:pt idx="0">
                    <c:v>op1 op2 op3 op4</c:v>
                  </c:pt>
                  <c:pt idx="1">
                    <c:v>op1 op2 op3 op4</c:v>
                  </c:pt>
                  <c:pt idx="2">
                    <c:v>op1 op2 op3 op4</c:v>
                  </c:pt>
                  <c:pt idx="3">
                    <c:v>op1 op2 op3 op4</c:v>
                  </c:pt>
                </c:lvl>
                <c:lvl>
                  <c:pt idx="0">
                    <c:v>CS1</c:v>
                  </c:pt>
                  <c:pt idx="1">
                    <c:v>CS2</c:v>
                  </c:pt>
                  <c:pt idx="2">
                    <c:v>CS3</c:v>
                  </c:pt>
                  <c:pt idx="3">
                    <c:v>CS4</c:v>
                  </c:pt>
                </c:lvl>
              </c:multiLvlStrCache>
            </c:multiLvlStrRef>
          </c:cat>
          <c:val>
            <c:numRef>
              <c:f>('All Control Schemes Graphs'!$J$37,'All Control Schemes Graphs'!$N$37,'All Control Schemes Graphs'!$R$37,'All Control Schemes Graphs'!$V$37)</c:f>
              <c:numCache>
                <c:formatCode>0%</c:formatCode>
                <c:ptCount val="4"/>
                <c:pt idx="0">
                  <c:v>9.8938643475944919E-3</c:v>
                </c:pt>
                <c:pt idx="1">
                  <c:v>0</c:v>
                </c:pt>
                <c:pt idx="2">
                  <c:v>0.48260071651044245</c:v>
                </c:pt>
                <c:pt idx="3">
                  <c:v>0.45852564659796252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8D-4CDF-8966-ECDD0E8CF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'Optimisation Graphs'!$E$30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Graphs'!$F$30:$I$30</c:f>
              <c:numCache>
                <c:formatCode>0%</c:formatCode>
                <c:ptCount val="4"/>
                <c:pt idx="0">
                  <c:v>0.24236534449466962</c:v>
                </c:pt>
                <c:pt idx="1">
                  <c:v>0.24236534449466962</c:v>
                </c:pt>
                <c:pt idx="2">
                  <c:v>0.19775654689684763</c:v>
                </c:pt>
                <c:pt idx="3">
                  <c:v>0.19824915938565793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9-4C15-9687-84533638F4B9}"/>
            </c:ext>
          </c:extLst>
        </c:ser>
        <c:ser>
          <c:idx val="1"/>
          <c:order val="1"/>
          <c:tx>
            <c:strRef>
              <c:f>'Optimisation Graphs'!$E$31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Graphs'!$F$31:$I$31</c:f>
              <c:numCache>
                <c:formatCode>0%</c:formatCode>
                <c:ptCount val="4"/>
                <c:pt idx="0">
                  <c:v>0.22911954201777035</c:v>
                </c:pt>
                <c:pt idx="1">
                  <c:v>0.22911954201777035</c:v>
                </c:pt>
                <c:pt idx="2">
                  <c:v>0.14066823291583128</c:v>
                </c:pt>
                <c:pt idx="3">
                  <c:v>0.14066823291583128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9-4C15-9687-84533638F4B9}"/>
            </c:ext>
          </c:extLst>
        </c:ser>
        <c:ser>
          <c:idx val="2"/>
          <c:order val="2"/>
          <c:tx>
            <c:strRef>
              <c:f>'Optimisation Graphs'!$E$32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Graphs'!$F$32:$I$32</c:f>
              <c:numCache>
                <c:formatCode>0%</c:formatCode>
                <c:ptCount val="4"/>
                <c:pt idx="0">
                  <c:v>6.8965748433442567E-2</c:v>
                </c:pt>
                <c:pt idx="1">
                  <c:v>6.9129952596379343E-2</c:v>
                </c:pt>
                <c:pt idx="2">
                  <c:v>2.0251846762201391E-3</c:v>
                </c:pt>
                <c:pt idx="3">
                  <c:v>2.0251846762201391E-3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9-4C15-9687-84533638F4B9}"/>
            </c:ext>
          </c:extLst>
        </c:ser>
        <c:ser>
          <c:idx val="3"/>
          <c:order val="3"/>
          <c:tx>
            <c:strRef>
              <c:f>'Optimisation Graphs'!$E$33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Graphs'!$F$33:$I$33</c:f>
              <c:numCache>
                <c:formatCode>0%</c:formatCode>
                <c:ptCount val="4"/>
                <c:pt idx="0">
                  <c:v>0.14071135023563094</c:v>
                </c:pt>
                <c:pt idx="1">
                  <c:v>0.31062260485022447</c:v>
                </c:pt>
                <c:pt idx="2">
                  <c:v>6.4377741937870367E-2</c:v>
                </c:pt>
                <c:pt idx="3">
                  <c:v>6.5067503458633269E-2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9-4C15-9687-84533638F4B9}"/>
            </c:ext>
          </c:extLst>
        </c:ser>
        <c:ser>
          <c:idx val="4"/>
          <c:order val="4"/>
          <c:tx>
            <c:strRef>
              <c:f>'Optimisation Graphs'!$E$34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Graphs'!$F$34:$I$34</c:f>
              <c:numCache>
                <c:formatCode>0%</c:formatCode>
                <c:ptCount val="4"/>
                <c:pt idx="0">
                  <c:v>7.4789360911155664E-2</c:v>
                </c:pt>
                <c:pt idx="1">
                  <c:v>0.14876255604095612</c:v>
                </c:pt>
                <c:pt idx="2">
                  <c:v>0.59418290713847111</c:v>
                </c:pt>
                <c:pt idx="3">
                  <c:v>0.59398991956365732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09-4C15-9687-84533638F4B9}"/>
            </c:ext>
          </c:extLst>
        </c:ser>
        <c:ser>
          <c:idx val="5"/>
          <c:order val="5"/>
          <c:tx>
            <c:strRef>
              <c:f>'Optimisation Graphs'!$E$35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Graphs'!$F$35:$I$35</c:f>
              <c:numCache>
                <c:formatCode>0%</c:formatCode>
                <c:ptCount val="4"/>
                <c:pt idx="0">
                  <c:v>0.2440486539073308</c:v>
                </c:pt>
                <c:pt idx="1">
                  <c:v>0</c:v>
                </c:pt>
                <c:pt idx="2">
                  <c:v>9.8938643475944923E-4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09-4C15-9687-84533638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Control Schemes Graphs'!$E$60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Graphs'!$F$60:$Y$60</c:f>
              <c:numCache>
                <c:formatCode>0%</c:formatCode>
                <c:ptCount val="20"/>
                <c:pt idx="0">
                  <c:v>0.24236534449466965</c:v>
                </c:pt>
                <c:pt idx="1">
                  <c:v>0.24236534449466965</c:v>
                </c:pt>
                <c:pt idx="2">
                  <c:v>0.19775654689684766</c:v>
                </c:pt>
                <c:pt idx="3">
                  <c:v>0.19824915938565796</c:v>
                </c:pt>
                <c:pt idx="4">
                  <c:v>0.24488314165970007</c:v>
                </c:pt>
                <c:pt idx="5">
                  <c:v>0.18853618256951549</c:v>
                </c:pt>
                <c:pt idx="6">
                  <c:v>0.24488314165970007</c:v>
                </c:pt>
                <c:pt idx="7">
                  <c:v>0.24488314165970007</c:v>
                </c:pt>
                <c:pt idx="8">
                  <c:v>0.2423106097736907</c:v>
                </c:pt>
                <c:pt idx="9">
                  <c:v>0.2423106097736907</c:v>
                </c:pt>
                <c:pt idx="10">
                  <c:v>0.2423106097736907</c:v>
                </c:pt>
                <c:pt idx="11">
                  <c:v>0.2423106097736907</c:v>
                </c:pt>
                <c:pt idx="12">
                  <c:v>0.22966688922755957</c:v>
                </c:pt>
                <c:pt idx="13">
                  <c:v>0.22966688922755957</c:v>
                </c:pt>
                <c:pt idx="14">
                  <c:v>0.22966688922755957</c:v>
                </c:pt>
                <c:pt idx="15">
                  <c:v>0.22966688922755957</c:v>
                </c:pt>
                <c:pt idx="16">
                  <c:v>0.19928911908425748</c:v>
                </c:pt>
                <c:pt idx="17">
                  <c:v>0.19928911908425748</c:v>
                </c:pt>
                <c:pt idx="18">
                  <c:v>0.19928911908425748</c:v>
                </c:pt>
                <c:pt idx="19">
                  <c:v>0.19928911908425748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F-4A69-9300-32FB111DFFCA}"/>
            </c:ext>
          </c:extLst>
        </c:ser>
        <c:ser>
          <c:idx val="1"/>
          <c:order val="1"/>
          <c:tx>
            <c:strRef>
              <c:f>'All Control Schemes Graphs'!$E$61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Graphs'!$F$61:$Y$61</c:f>
              <c:numCache>
                <c:formatCode>0%</c:formatCode>
                <c:ptCount val="20"/>
                <c:pt idx="0">
                  <c:v>0.22911954201777035</c:v>
                </c:pt>
                <c:pt idx="1">
                  <c:v>0.22911954201777035</c:v>
                </c:pt>
                <c:pt idx="2">
                  <c:v>0.1406682329158313</c:v>
                </c:pt>
                <c:pt idx="3">
                  <c:v>0.1406682329158313</c:v>
                </c:pt>
                <c:pt idx="4">
                  <c:v>0.24077803758628089</c:v>
                </c:pt>
                <c:pt idx="5">
                  <c:v>0.18179757189351051</c:v>
                </c:pt>
                <c:pt idx="6">
                  <c:v>0.24077803758628089</c:v>
                </c:pt>
                <c:pt idx="7">
                  <c:v>0.24077803758628089</c:v>
                </c:pt>
                <c:pt idx="8">
                  <c:v>0.22901007257581249</c:v>
                </c:pt>
                <c:pt idx="9">
                  <c:v>0.22901007257581249</c:v>
                </c:pt>
                <c:pt idx="10">
                  <c:v>0.22901007257581249</c:v>
                </c:pt>
                <c:pt idx="11">
                  <c:v>0.22901007257581249</c:v>
                </c:pt>
                <c:pt idx="12">
                  <c:v>0.16825453228920834</c:v>
                </c:pt>
                <c:pt idx="13">
                  <c:v>0.16825453228920834</c:v>
                </c:pt>
                <c:pt idx="14">
                  <c:v>0.16825453228920834</c:v>
                </c:pt>
                <c:pt idx="15">
                  <c:v>0.16825453228920834</c:v>
                </c:pt>
                <c:pt idx="16">
                  <c:v>0.11937642645503037</c:v>
                </c:pt>
                <c:pt idx="17">
                  <c:v>0.11937642645503037</c:v>
                </c:pt>
                <c:pt idx="18">
                  <c:v>0.11937642645503037</c:v>
                </c:pt>
                <c:pt idx="19">
                  <c:v>0.11937642645503037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F-4A69-9300-32FB111DFFCA}"/>
            </c:ext>
          </c:extLst>
        </c:ser>
        <c:ser>
          <c:idx val="2"/>
          <c:order val="2"/>
          <c:tx>
            <c:strRef>
              <c:f>'All Control Schemes Graphs'!$E$62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Graphs'!$F$62:$Y$62</c:f>
              <c:numCache>
                <c:formatCode>0%</c:formatCode>
                <c:ptCount val="20"/>
                <c:pt idx="0">
                  <c:v>6.8965748433442581E-2</c:v>
                </c:pt>
                <c:pt idx="1">
                  <c:v>6.9129952596379343E-2</c:v>
                </c:pt>
                <c:pt idx="2">
                  <c:v>2.0251846762201391E-3</c:v>
                </c:pt>
                <c:pt idx="3">
                  <c:v>2.0251846762201391E-3</c:v>
                </c:pt>
                <c:pt idx="4">
                  <c:v>0.22545231571218252</c:v>
                </c:pt>
                <c:pt idx="5">
                  <c:v>0.17632697935546346</c:v>
                </c:pt>
                <c:pt idx="6">
                  <c:v>0.22545231571218252</c:v>
                </c:pt>
                <c:pt idx="7">
                  <c:v>0.22545231571218252</c:v>
                </c:pt>
                <c:pt idx="8">
                  <c:v>6.8911013712463651E-2</c:v>
                </c:pt>
                <c:pt idx="9">
                  <c:v>6.8911013712463651E-2</c:v>
                </c:pt>
                <c:pt idx="10">
                  <c:v>6.8911013712463651E-2</c:v>
                </c:pt>
                <c:pt idx="11">
                  <c:v>6.8911013712463651E-2</c:v>
                </c:pt>
                <c:pt idx="12">
                  <c:v>5.3092679349555005E-3</c:v>
                </c:pt>
                <c:pt idx="13">
                  <c:v>5.3092679349555005E-3</c:v>
                </c:pt>
                <c:pt idx="14">
                  <c:v>5.3092679349555005E-3</c:v>
                </c:pt>
                <c:pt idx="15">
                  <c:v>5.3092679349555005E-3</c:v>
                </c:pt>
                <c:pt idx="16">
                  <c:v>3.8314304685245878E-4</c:v>
                </c:pt>
                <c:pt idx="17">
                  <c:v>3.8314304685245878E-4</c:v>
                </c:pt>
                <c:pt idx="18">
                  <c:v>3.8314304685245878E-4</c:v>
                </c:pt>
                <c:pt idx="19">
                  <c:v>3.8314304685245878E-4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F-4A69-9300-32FB111DFFCA}"/>
            </c:ext>
          </c:extLst>
        </c:ser>
        <c:ser>
          <c:idx val="3"/>
          <c:order val="3"/>
          <c:tx>
            <c:strRef>
              <c:f>'All Control Schemes Graphs'!$E$63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Graphs'!$F$63:$Y$63</c:f>
              <c:numCache>
                <c:formatCode>0%</c:formatCode>
                <c:ptCount val="20"/>
                <c:pt idx="0">
                  <c:v>0.14071135023563094</c:v>
                </c:pt>
                <c:pt idx="1">
                  <c:v>0.31062260485022453</c:v>
                </c:pt>
                <c:pt idx="2">
                  <c:v>6.4377741937870367E-2</c:v>
                </c:pt>
                <c:pt idx="3">
                  <c:v>6.5067503458633269E-2</c:v>
                </c:pt>
                <c:pt idx="4">
                  <c:v>6.4531022275817682E-2</c:v>
                </c:pt>
                <c:pt idx="5">
                  <c:v>7.517945450238446E-2</c:v>
                </c:pt>
                <c:pt idx="6">
                  <c:v>6.4531022275817682E-2</c:v>
                </c:pt>
                <c:pt idx="7">
                  <c:v>6.4531022275817682E-2</c:v>
                </c:pt>
                <c:pt idx="8">
                  <c:v>0.31069924501919821</c:v>
                </c:pt>
                <c:pt idx="9">
                  <c:v>0.31069924501919821</c:v>
                </c:pt>
                <c:pt idx="10">
                  <c:v>0.31069924501919821</c:v>
                </c:pt>
                <c:pt idx="11">
                  <c:v>0.31069924501919821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0.14477327919123467</c:v>
                </c:pt>
                <c:pt idx="17">
                  <c:v>0.14477327919123467</c:v>
                </c:pt>
                <c:pt idx="18">
                  <c:v>0.14477327919123467</c:v>
                </c:pt>
                <c:pt idx="19">
                  <c:v>0.14477327919123467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4F-4A69-9300-32FB111DFFCA}"/>
            </c:ext>
          </c:extLst>
        </c:ser>
        <c:ser>
          <c:idx val="4"/>
          <c:order val="4"/>
          <c:tx>
            <c:strRef>
              <c:f>'All Control Schemes Graphs'!$E$64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Graphs'!$F$64:$Y$64</c:f>
              <c:numCache>
                <c:formatCode>0%</c:formatCode>
                <c:ptCount val="20"/>
                <c:pt idx="0">
                  <c:v>7.4789360911155664E-2</c:v>
                </c:pt>
                <c:pt idx="1">
                  <c:v>0.14876255604095615</c:v>
                </c:pt>
                <c:pt idx="2">
                  <c:v>0.59418290713847111</c:v>
                </c:pt>
                <c:pt idx="3">
                  <c:v>0.59398991956365732</c:v>
                </c:pt>
                <c:pt idx="4">
                  <c:v>0.21446161841842434</c:v>
                </c:pt>
                <c:pt idx="5">
                  <c:v>0.13861995707904934</c:v>
                </c:pt>
                <c:pt idx="6">
                  <c:v>0.21446161841842434</c:v>
                </c:pt>
                <c:pt idx="7">
                  <c:v>0.21446161841842434</c:v>
                </c:pt>
                <c:pt idx="8">
                  <c:v>0.14906905891883493</c:v>
                </c:pt>
                <c:pt idx="9">
                  <c:v>0.14906905891883493</c:v>
                </c:pt>
                <c:pt idx="10">
                  <c:v>0.14906905891883493</c:v>
                </c:pt>
                <c:pt idx="11">
                  <c:v>0.14906905891883493</c:v>
                </c:pt>
                <c:pt idx="12">
                  <c:v>0.11416859403783412</c:v>
                </c:pt>
                <c:pt idx="13">
                  <c:v>0.11416859403783412</c:v>
                </c:pt>
                <c:pt idx="14">
                  <c:v>0.11416859403783412</c:v>
                </c:pt>
                <c:pt idx="15">
                  <c:v>0.11416859403783412</c:v>
                </c:pt>
                <c:pt idx="16">
                  <c:v>7.7652385624662465E-2</c:v>
                </c:pt>
                <c:pt idx="17">
                  <c:v>7.7652385624662465E-2</c:v>
                </c:pt>
                <c:pt idx="18">
                  <c:v>7.7652385624662465E-2</c:v>
                </c:pt>
                <c:pt idx="19">
                  <c:v>7.7652385624662465E-2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4F-4A69-9300-32FB111DFFCA}"/>
            </c:ext>
          </c:extLst>
        </c:ser>
        <c:ser>
          <c:idx val="5"/>
          <c:order val="5"/>
          <c:tx>
            <c:strRef>
              <c:f>'All Control Schemes Graphs'!$E$65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Graphs'!$F$65:$Y$65</c:f>
              <c:numCache>
                <c:formatCode>0%</c:formatCode>
                <c:ptCount val="20"/>
                <c:pt idx="0">
                  <c:v>0.24404865390733083</c:v>
                </c:pt>
                <c:pt idx="1">
                  <c:v>0</c:v>
                </c:pt>
                <c:pt idx="2">
                  <c:v>9.8938643475944923E-4</c:v>
                </c:pt>
                <c:pt idx="3">
                  <c:v>0</c:v>
                </c:pt>
                <c:pt idx="4">
                  <c:v>9.8938643475944936E-3</c:v>
                </c:pt>
                <c:pt idx="5">
                  <c:v>0.23953985460007676</c:v>
                </c:pt>
                <c:pt idx="6">
                  <c:v>9.8938643475944936E-3</c:v>
                </c:pt>
                <c:pt idx="7">
                  <c:v>9.8938643475944936E-3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0.48260071651044251</c:v>
                </c:pt>
                <c:pt idx="13">
                  <c:v>0.48260071651044251</c:v>
                </c:pt>
                <c:pt idx="14">
                  <c:v>0.48260071651044251</c:v>
                </c:pt>
                <c:pt idx="15">
                  <c:v>0.48260071651044251</c:v>
                </c:pt>
                <c:pt idx="16">
                  <c:v>0.45852564659796258</c:v>
                </c:pt>
                <c:pt idx="17">
                  <c:v>0.45852564659796258</c:v>
                </c:pt>
                <c:pt idx="18">
                  <c:v>0.45852564659796258</c:v>
                </c:pt>
                <c:pt idx="19">
                  <c:v>0.45852564659796258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4F-4A69-9300-32FB111D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Control Schemes Graphs'!$E$67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Graphs'!$F$67:$Y$67</c:f>
              <c:numCache>
                <c:formatCode>#,##0.000</c:formatCode>
                <c:ptCount val="20"/>
                <c:pt idx="0">
                  <c:v>0.18654687602842235</c:v>
                </c:pt>
                <c:pt idx="1">
                  <c:v>0.13199577613516367</c:v>
                </c:pt>
                <c:pt idx="2">
                  <c:v>0.13199577613516367</c:v>
                </c:pt>
                <c:pt idx="3">
                  <c:v>0.21337252050562766</c:v>
                </c:pt>
                <c:pt idx="4">
                  <c:v>0.18530743627737217</c:v>
                </c:pt>
                <c:pt idx="5">
                  <c:v>0.13199577613516369</c:v>
                </c:pt>
                <c:pt idx="6">
                  <c:v>0.13199577613516367</c:v>
                </c:pt>
                <c:pt idx="7">
                  <c:v>0.18530743627737217</c:v>
                </c:pt>
                <c:pt idx="8">
                  <c:v>0.18657410643003991</c:v>
                </c:pt>
                <c:pt idx="9">
                  <c:v>0.13199577613516367</c:v>
                </c:pt>
                <c:pt idx="10">
                  <c:v>0.13199577613516367</c:v>
                </c:pt>
                <c:pt idx="11">
                  <c:v>0.18657410643003991</c:v>
                </c:pt>
                <c:pt idx="12">
                  <c:v>0.19321212035800175</c:v>
                </c:pt>
                <c:pt idx="13">
                  <c:v>0.13199577613516369</c:v>
                </c:pt>
                <c:pt idx="14">
                  <c:v>0.13199577613516369</c:v>
                </c:pt>
                <c:pt idx="15">
                  <c:v>0.19321212035800175</c:v>
                </c:pt>
                <c:pt idx="16">
                  <c:v>0.21260346859232829</c:v>
                </c:pt>
                <c:pt idx="17">
                  <c:v>0.13199577613516367</c:v>
                </c:pt>
                <c:pt idx="18">
                  <c:v>0.13199577613516367</c:v>
                </c:pt>
                <c:pt idx="19">
                  <c:v>0.21260346859232829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3-4DA8-8319-40E7A7A62061}"/>
            </c:ext>
          </c:extLst>
        </c:ser>
        <c:ser>
          <c:idx val="1"/>
          <c:order val="1"/>
          <c:tx>
            <c:strRef>
              <c:f>'All Control Schemes Graphs'!$E$68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Graphs'!$F$68:$Y$68</c:f>
              <c:numCache>
                <c:formatCode>#,##0.000</c:formatCode>
                <c:ptCount val="20"/>
                <c:pt idx="0">
                  <c:v>0.19351602440074045</c:v>
                </c:pt>
                <c:pt idx="1">
                  <c:v>0.13199577613516367</c:v>
                </c:pt>
                <c:pt idx="2">
                  <c:v>0.13199577613516367</c:v>
                </c:pt>
                <c:pt idx="3">
                  <c:v>0.27369863463980049</c:v>
                </c:pt>
                <c:pt idx="4">
                  <c:v>0.18734158406453613</c:v>
                </c:pt>
                <c:pt idx="5">
                  <c:v>0.13199577613516367</c:v>
                </c:pt>
                <c:pt idx="6">
                  <c:v>0.13199577613516369</c:v>
                </c:pt>
                <c:pt idx="7">
                  <c:v>0.18734158406453613</c:v>
                </c:pt>
                <c:pt idx="8">
                  <c:v>0.19357697953283085</c:v>
                </c:pt>
                <c:pt idx="9">
                  <c:v>0.13199577613516367</c:v>
                </c:pt>
                <c:pt idx="10">
                  <c:v>0.13199577613516367</c:v>
                </c:pt>
                <c:pt idx="11">
                  <c:v>0.19357697953283085</c:v>
                </c:pt>
                <c:pt idx="12">
                  <c:v>0.23964490130460261</c:v>
                </c:pt>
                <c:pt idx="13">
                  <c:v>0.13199577613516367</c:v>
                </c:pt>
                <c:pt idx="14">
                  <c:v>0.13199577613516367</c:v>
                </c:pt>
                <c:pt idx="15">
                  <c:v>0.23964490130460261</c:v>
                </c:pt>
                <c:pt idx="16">
                  <c:v>0.31074383886565698</c:v>
                </c:pt>
                <c:pt idx="17">
                  <c:v>0.13199577613516369</c:v>
                </c:pt>
                <c:pt idx="18">
                  <c:v>0.13199577613516369</c:v>
                </c:pt>
                <c:pt idx="19">
                  <c:v>0.31074383886565698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3-4DA8-8319-40E7A7A62061}"/>
            </c:ext>
          </c:extLst>
        </c:ser>
        <c:ser>
          <c:idx val="2"/>
          <c:order val="2"/>
          <c:tx>
            <c:strRef>
              <c:f>'All Control Schemes Graphs'!$E$69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Graphs'!$F$69:$Y$69</c:f>
              <c:numCache>
                <c:formatCode>#,##0.000</c:formatCode>
                <c:ptCount val="20"/>
                <c:pt idx="0">
                  <c:v>0.48964147432996435</c:v>
                </c:pt>
                <c:pt idx="1">
                  <c:v>0.13199577613516367</c:v>
                </c:pt>
                <c:pt idx="2">
                  <c:v>0.13199577613516367</c:v>
                </c:pt>
                <c:pt idx="3">
                  <c:v>14.492779474300066</c:v>
                </c:pt>
                <c:pt idx="4">
                  <c:v>0.19559024511798287</c:v>
                </c:pt>
                <c:pt idx="5">
                  <c:v>0.13199577613516367</c:v>
                </c:pt>
                <c:pt idx="6">
                  <c:v>0.13199577613516367</c:v>
                </c:pt>
                <c:pt idx="7">
                  <c:v>0.19559024511798287</c:v>
                </c:pt>
                <c:pt idx="8">
                  <c:v>0.48997796645566921</c:v>
                </c:pt>
                <c:pt idx="9">
                  <c:v>0.13199577613516367</c:v>
                </c:pt>
                <c:pt idx="10">
                  <c:v>0.13199577613516367</c:v>
                </c:pt>
                <c:pt idx="11">
                  <c:v>0.48997796645566921</c:v>
                </c:pt>
                <c:pt idx="12">
                  <c:v>5.5689970498263639</c:v>
                </c:pt>
                <c:pt idx="13">
                  <c:v>0.13199577613516367</c:v>
                </c:pt>
                <c:pt idx="14">
                  <c:v>0.13199577613516367</c:v>
                </c:pt>
                <c:pt idx="15">
                  <c:v>5.5689970498263639</c:v>
                </c:pt>
                <c:pt idx="16">
                  <c:v>76.321843415296428</c:v>
                </c:pt>
                <c:pt idx="17">
                  <c:v>0.13199577613516367</c:v>
                </c:pt>
                <c:pt idx="18">
                  <c:v>0.13199577613516367</c:v>
                </c:pt>
                <c:pt idx="19">
                  <c:v>76.321843415296428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3-4DA8-8319-40E7A7A62061}"/>
            </c:ext>
          </c:extLst>
        </c:ser>
        <c:ser>
          <c:idx val="3"/>
          <c:order val="3"/>
          <c:tx>
            <c:strRef>
              <c:f>'All Control Schemes Graphs'!$E$70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Graphs'!$F$70:$Y$70</c:f>
              <c:numCache>
                <c:formatCode>#,##0.000</c:formatCode>
                <c:ptCount val="20"/>
                <c:pt idx="0">
                  <c:v>0.36075621802265401</c:v>
                </c:pt>
                <c:pt idx="1">
                  <c:v>0.1334841628959276</c:v>
                </c:pt>
                <c:pt idx="2">
                  <c:v>0.13348416289592757</c:v>
                </c:pt>
                <c:pt idx="3">
                  <c:v>0.70256063828086268</c:v>
                </c:pt>
                <c:pt idx="4">
                  <c:v>0.70784654077234765</c:v>
                </c:pt>
                <c:pt idx="5">
                  <c:v>0.1334841628959276</c:v>
                </c:pt>
                <c:pt idx="6">
                  <c:v>0.1334841628959276</c:v>
                </c:pt>
                <c:pt idx="7">
                  <c:v>0.70784654077234765</c:v>
                </c:pt>
                <c:pt idx="8">
                  <c:v>0.19989697901854378</c:v>
                </c:pt>
                <c:pt idx="9">
                  <c:v>0.13348416289592763</c:v>
                </c:pt>
                <c:pt idx="10">
                  <c:v>0.13348416289592763</c:v>
                </c:pt>
                <c:pt idx="11">
                  <c:v>0.19989697901854378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0.35250701249673627</c:v>
                </c:pt>
                <c:pt idx="17">
                  <c:v>0.1334841628959276</c:v>
                </c:pt>
                <c:pt idx="18">
                  <c:v>0.1334841628959276</c:v>
                </c:pt>
                <c:pt idx="19">
                  <c:v>0.35250701249673627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33-4DA8-8319-40E7A7A62061}"/>
            </c:ext>
          </c:extLst>
        </c:ser>
        <c:ser>
          <c:idx val="4"/>
          <c:order val="4"/>
          <c:tx>
            <c:strRef>
              <c:f>'All Control Schemes Graphs'!$E$71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Graphs'!$F$71:$Y$71</c:f>
              <c:numCache>
                <c:formatCode>#,##0.000</c:formatCode>
                <c:ptCount val="20"/>
                <c:pt idx="0">
                  <c:v>0.1452304444125016</c:v>
                </c:pt>
                <c:pt idx="1">
                  <c:v>0.14633261261891303</c:v>
                </c:pt>
                <c:pt idx="2">
                  <c:v>4.3979699492253853E-2</c:v>
                </c:pt>
                <c:pt idx="3">
                  <c:v>4.3979295504181906E-2</c:v>
                </c:pt>
                <c:pt idx="4">
                  <c:v>0.14746543778801793</c:v>
                </c:pt>
                <c:pt idx="5">
                  <c:v>0.14746543778801829</c:v>
                </c:pt>
                <c:pt idx="6">
                  <c:v>0.63015347235558716</c:v>
                </c:pt>
                <c:pt idx="7">
                  <c:v>0.63015347235558716</c:v>
                </c:pt>
                <c:pt idx="8">
                  <c:v>0.14746543778801707</c:v>
                </c:pt>
                <c:pt idx="9">
                  <c:v>0.14746543778801707</c:v>
                </c:pt>
                <c:pt idx="10">
                  <c:v>0.88717800842206329</c:v>
                </c:pt>
                <c:pt idx="11">
                  <c:v>0.88717800842206329</c:v>
                </c:pt>
                <c:pt idx="12">
                  <c:v>0.14746543778801888</c:v>
                </c:pt>
                <c:pt idx="13">
                  <c:v>0.14746543778801888</c:v>
                </c:pt>
                <c:pt idx="14">
                  <c:v>1.1448578149770761</c:v>
                </c:pt>
                <c:pt idx="15">
                  <c:v>1.1448578149770761</c:v>
                </c:pt>
                <c:pt idx="16">
                  <c:v>0.14746543778802054</c:v>
                </c:pt>
                <c:pt idx="17">
                  <c:v>0.14746543778802054</c:v>
                </c:pt>
                <c:pt idx="18">
                  <c:v>1.6624259830873629</c:v>
                </c:pt>
                <c:pt idx="19">
                  <c:v>1.6624259830873629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33-4DA8-8319-40E7A7A62061}"/>
            </c:ext>
          </c:extLst>
        </c:ser>
        <c:ser>
          <c:idx val="5"/>
          <c:order val="5"/>
          <c:tx>
            <c:strRef>
              <c:f>'All Control Schemes Graphs'!$E$72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Graphs'!$F$72:$Y$72</c:f>
              <c:numCache>
                <c:formatCode>#,##0.000</c:formatCode>
                <c:ptCount val="20"/>
                <c:pt idx="0">
                  <c:v>0.33445022309375622</c:v>
                </c:pt>
                <c:pt idx="1">
                  <c:v>0</c:v>
                </c:pt>
                <c:pt idx="2">
                  <c:v>0.14405888538380651</c:v>
                </c:pt>
                <c:pt idx="3">
                  <c:v>0</c:v>
                </c:pt>
                <c:pt idx="4">
                  <c:v>6.5450753592709425</c:v>
                </c:pt>
                <c:pt idx="5">
                  <c:v>0.14405888538380651</c:v>
                </c:pt>
                <c:pt idx="6">
                  <c:v>0.14405888538380651</c:v>
                </c:pt>
                <c:pt idx="7">
                  <c:v>6.5450753592709425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0.20473425647142798</c:v>
                </c:pt>
                <c:pt idx="13">
                  <c:v>0.14405888538380651</c:v>
                </c:pt>
                <c:pt idx="14">
                  <c:v>0.14405888538380651</c:v>
                </c:pt>
                <c:pt idx="15">
                  <c:v>0.20473425647142798</c:v>
                </c:pt>
                <c:pt idx="16">
                  <c:v>0.21170197505635149</c:v>
                </c:pt>
                <c:pt idx="17">
                  <c:v>0.14405888538380651</c:v>
                </c:pt>
                <c:pt idx="18">
                  <c:v>0.14405888538380651</c:v>
                </c:pt>
                <c:pt idx="19">
                  <c:v>0.21170197505635149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33-4DA8-8319-40E7A7A62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Average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Control Schemes Graphs'!$E$46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Graphs'!$F$9:$Y$10</c:f>
              <c:multiLvlStrCache>
                <c:ptCount val="20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  <c:pt idx="4">
                    <c:v>op1</c:v>
                  </c:pt>
                  <c:pt idx="5">
                    <c:v>op2</c:v>
                  </c:pt>
                  <c:pt idx="6">
                    <c:v>op3</c:v>
                  </c:pt>
                  <c:pt idx="7">
                    <c:v>op4</c:v>
                  </c:pt>
                  <c:pt idx="8">
                    <c:v>op1</c:v>
                  </c:pt>
                  <c:pt idx="9">
                    <c:v>op2</c:v>
                  </c:pt>
                  <c:pt idx="10">
                    <c:v>op3</c:v>
                  </c:pt>
                  <c:pt idx="11">
                    <c:v>op4</c:v>
                  </c:pt>
                  <c:pt idx="12">
                    <c:v>op1</c:v>
                  </c:pt>
                  <c:pt idx="13">
                    <c:v>op2</c:v>
                  </c:pt>
                  <c:pt idx="14">
                    <c:v>op3</c:v>
                  </c:pt>
                  <c:pt idx="15">
                    <c:v>op4</c:v>
                  </c:pt>
                  <c:pt idx="16">
                    <c:v>op1</c:v>
                  </c:pt>
                  <c:pt idx="17">
                    <c:v>op2</c:v>
                  </c:pt>
                  <c:pt idx="18">
                    <c:v>op3</c:v>
                  </c:pt>
                  <c:pt idx="19">
                    <c:v>op4</c:v>
                  </c:pt>
                </c:lvl>
                <c:lvl>
                  <c:pt idx="0">
                    <c:v>Opt</c:v>
                  </c:pt>
                  <c:pt idx="4">
                    <c:v>CS1</c:v>
                  </c:pt>
                  <c:pt idx="8">
                    <c:v>CS2</c:v>
                  </c:pt>
                  <c:pt idx="12">
                    <c:v>CS3</c:v>
                  </c:pt>
                  <c:pt idx="16">
                    <c:v>CS4</c:v>
                  </c:pt>
                </c:lvl>
              </c:multiLvlStrCache>
            </c:multiLvlStrRef>
          </c:cat>
          <c:val>
            <c:numRef>
              <c:f>'All Control Schemes Graphs'!$F$18:$Y$18</c:f>
              <c:numCache>
                <c:formatCode>0%</c:formatCode>
                <c:ptCount val="20"/>
                <c:pt idx="0">
                  <c:v>0.16961114652581732</c:v>
                </c:pt>
                <c:pt idx="1">
                  <c:v>0.23769218282587018</c:v>
                </c:pt>
                <c:pt idx="2">
                  <c:v>0.32708151671673524</c:v>
                </c:pt>
                <c:pt idx="3">
                  <c:v>0.17193208556350734</c:v>
                </c:pt>
                <c:pt idx="4">
                  <c:v>0.1640336042423399</c:v>
                </c:pt>
                <c:pt idx="5">
                  <c:v>0.18146183777598812</c:v>
                </c:pt>
                <c:pt idx="6">
                  <c:v>0.13521841563274259</c:v>
                </c:pt>
                <c:pt idx="7">
                  <c:v>0.11936710880617922</c:v>
                </c:pt>
                <c:pt idx="8">
                  <c:v>0.16655286457314528</c:v>
                </c:pt>
                <c:pt idx="9">
                  <c:v>0.23733277570457073</c:v>
                </c:pt>
                <c:pt idx="10">
                  <c:v>0.13052951833760112</c:v>
                </c:pt>
                <c:pt idx="11">
                  <c:v>0.1184387396123963</c:v>
                </c:pt>
                <c:pt idx="12">
                  <c:v>0.16357727304275599</c:v>
                </c:pt>
                <c:pt idx="13">
                  <c:v>0.21718211372403173</c:v>
                </c:pt>
                <c:pt idx="14">
                  <c:v>0.11960751195626505</c:v>
                </c:pt>
                <c:pt idx="15">
                  <c:v>0.11521459007449586</c:v>
                </c:pt>
                <c:pt idx="16">
                  <c:v>0.15794057507322859</c:v>
                </c:pt>
                <c:pt idx="17">
                  <c:v>0.1893235272399553</c:v>
                </c:pt>
                <c:pt idx="18">
                  <c:v>0.10252126466594635</c:v>
                </c:pt>
                <c:pt idx="19">
                  <c:v>0.10979329748911422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4-4BA4-98F2-2C46D13ECEF8}"/>
            </c:ext>
          </c:extLst>
        </c:ser>
        <c:ser>
          <c:idx val="1"/>
          <c:order val="1"/>
          <c:tx>
            <c:strRef>
              <c:f>'All Control Schemes Graphs'!$E$47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Graphs'!$F$9:$Y$10</c:f>
              <c:multiLvlStrCache>
                <c:ptCount val="20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  <c:pt idx="4">
                    <c:v>op1</c:v>
                  </c:pt>
                  <c:pt idx="5">
                    <c:v>op2</c:v>
                  </c:pt>
                  <c:pt idx="6">
                    <c:v>op3</c:v>
                  </c:pt>
                  <c:pt idx="7">
                    <c:v>op4</c:v>
                  </c:pt>
                  <c:pt idx="8">
                    <c:v>op1</c:v>
                  </c:pt>
                  <c:pt idx="9">
                    <c:v>op2</c:v>
                  </c:pt>
                  <c:pt idx="10">
                    <c:v>op3</c:v>
                  </c:pt>
                  <c:pt idx="11">
                    <c:v>op4</c:v>
                  </c:pt>
                  <c:pt idx="12">
                    <c:v>op1</c:v>
                  </c:pt>
                  <c:pt idx="13">
                    <c:v>op2</c:v>
                  </c:pt>
                  <c:pt idx="14">
                    <c:v>op3</c:v>
                  </c:pt>
                  <c:pt idx="15">
                    <c:v>op4</c:v>
                  </c:pt>
                  <c:pt idx="16">
                    <c:v>op1</c:v>
                  </c:pt>
                  <c:pt idx="17">
                    <c:v>op2</c:v>
                  </c:pt>
                  <c:pt idx="18">
                    <c:v>op3</c:v>
                  </c:pt>
                  <c:pt idx="19">
                    <c:v>op4</c:v>
                  </c:pt>
                </c:lvl>
                <c:lvl>
                  <c:pt idx="0">
                    <c:v>Opt</c:v>
                  </c:pt>
                  <c:pt idx="4">
                    <c:v>CS1</c:v>
                  </c:pt>
                  <c:pt idx="8">
                    <c:v>CS2</c:v>
                  </c:pt>
                  <c:pt idx="12">
                    <c:v>CS3</c:v>
                  </c:pt>
                  <c:pt idx="16">
                    <c:v>CS4</c:v>
                  </c:pt>
                </c:lvl>
              </c:multiLvlStrCache>
            </c:multiLvlStrRef>
          </c:cat>
          <c:val>
            <c:numRef>
              <c:f>'All Control Schemes Graphs'!$F$19:$Y$19</c:f>
              <c:numCache>
                <c:formatCode>0%</c:formatCode>
                <c:ptCount val="20"/>
                <c:pt idx="0">
                  <c:v>0.16633167245588704</c:v>
                </c:pt>
                <c:pt idx="1">
                  <c:v>0.22470177897675983</c:v>
                </c:pt>
                <c:pt idx="2">
                  <c:v>0.23265970051536386</c:v>
                </c:pt>
                <c:pt idx="3">
                  <c:v>0.15648609461450563</c:v>
                </c:pt>
                <c:pt idx="4">
                  <c:v>0.16305426016351685</c:v>
                </c:pt>
                <c:pt idx="5">
                  <c:v>0.17497607647192703</c:v>
                </c:pt>
                <c:pt idx="6">
                  <c:v>0.13295167866974403</c:v>
                </c:pt>
                <c:pt idx="7">
                  <c:v>0.11865444098573157</c:v>
                </c:pt>
                <c:pt idx="8">
                  <c:v>0.16331895757424203</c:v>
                </c:pt>
                <c:pt idx="9">
                  <c:v>0.2243054740338658</c:v>
                </c:pt>
                <c:pt idx="10">
                  <c:v>0.12336469499085681</c:v>
                </c:pt>
                <c:pt idx="11">
                  <c:v>0.11613905014169616</c:v>
                </c:pt>
                <c:pt idx="12">
                  <c:v>0.14863639870589729</c:v>
                </c:pt>
                <c:pt idx="13">
                  <c:v>0.15910815481117097</c:v>
                </c:pt>
                <c:pt idx="14">
                  <c:v>8.7624759712478253E-2</c:v>
                </c:pt>
                <c:pt idx="15">
                  <c:v>0.1046910822542757</c:v>
                </c:pt>
                <c:pt idx="16">
                  <c:v>0.1382804813221063</c:v>
                </c:pt>
                <c:pt idx="17">
                  <c:v>0.11340692472132451</c:v>
                </c:pt>
                <c:pt idx="18">
                  <c:v>6.1411391990230435E-2</c:v>
                </c:pt>
                <c:pt idx="19">
                  <c:v>9.6126470450653437E-2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4-4BA4-98F2-2C46D13ECEF8}"/>
            </c:ext>
          </c:extLst>
        </c:ser>
        <c:ser>
          <c:idx val="2"/>
          <c:order val="2"/>
          <c:tx>
            <c:strRef>
              <c:f>'All Control Schemes Graphs'!$E$48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Graphs'!$F$9:$Y$10</c:f>
              <c:multiLvlStrCache>
                <c:ptCount val="20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  <c:pt idx="4">
                    <c:v>op1</c:v>
                  </c:pt>
                  <c:pt idx="5">
                    <c:v>op2</c:v>
                  </c:pt>
                  <c:pt idx="6">
                    <c:v>op3</c:v>
                  </c:pt>
                  <c:pt idx="7">
                    <c:v>op4</c:v>
                  </c:pt>
                  <c:pt idx="8">
                    <c:v>op1</c:v>
                  </c:pt>
                  <c:pt idx="9">
                    <c:v>op2</c:v>
                  </c:pt>
                  <c:pt idx="10">
                    <c:v>op3</c:v>
                  </c:pt>
                  <c:pt idx="11">
                    <c:v>op4</c:v>
                  </c:pt>
                  <c:pt idx="12">
                    <c:v>op1</c:v>
                  </c:pt>
                  <c:pt idx="13">
                    <c:v>op2</c:v>
                  </c:pt>
                  <c:pt idx="14">
                    <c:v>op3</c:v>
                  </c:pt>
                  <c:pt idx="15">
                    <c:v>op4</c:v>
                  </c:pt>
                  <c:pt idx="16">
                    <c:v>op1</c:v>
                  </c:pt>
                  <c:pt idx="17">
                    <c:v>op2</c:v>
                  </c:pt>
                  <c:pt idx="18">
                    <c:v>op3</c:v>
                  </c:pt>
                  <c:pt idx="19">
                    <c:v>op4</c:v>
                  </c:pt>
                </c:lvl>
                <c:lvl>
                  <c:pt idx="0">
                    <c:v>Opt</c:v>
                  </c:pt>
                  <c:pt idx="4">
                    <c:v>CS1</c:v>
                  </c:pt>
                  <c:pt idx="8">
                    <c:v>CS2</c:v>
                  </c:pt>
                  <c:pt idx="12">
                    <c:v>CS3</c:v>
                  </c:pt>
                  <c:pt idx="16">
                    <c:v>CS4</c:v>
                  </c:pt>
                </c:lvl>
              </c:multiLvlStrCache>
            </c:multiLvlStrRef>
          </c:cat>
          <c:val>
            <c:numRef>
              <c:f>'All Control Schemes Graphs'!$F$20:$Y$20</c:f>
              <c:numCache>
                <c:formatCode>0%</c:formatCode>
                <c:ptCount val="20"/>
                <c:pt idx="0">
                  <c:v>0.12667984961036596</c:v>
                </c:pt>
                <c:pt idx="1">
                  <c:v>6.7797025047216353E-2</c:v>
                </c:pt>
                <c:pt idx="2">
                  <c:v>3.3495754548904522E-3</c:v>
                </c:pt>
                <c:pt idx="3">
                  <c:v>0.11929531982950443</c:v>
                </c:pt>
                <c:pt idx="4">
                  <c:v>0.15939804226924401</c:v>
                </c:pt>
                <c:pt idx="5">
                  <c:v>0.16971075412293124</c:v>
                </c:pt>
                <c:pt idx="6">
                  <c:v>0.12448919400788261</c:v>
                </c:pt>
                <c:pt idx="7">
                  <c:v>0.11599381445606032</c:v>
                </c:pt>
                <c:pt idx="8">
                  <c:v>0.1243922992541102</c:v>
                </c:pt>
                <c:pt idx="9">
                  <c:v>6.7495361330936185E-2</c:v>
                </c:pt>
                <c:pt idx="10">
                  <c:v>3.7121451002267852E-2</c:v>
                </c:pt>
                <c:pt idx="11">
                  <c:v>8.8457602809194444E-2</c:v>
                </c:pt>
                <c:pt idx="12">
                  <c:v>0.10899381145025706</c:v>
                </c:pt>
                <c:pt idx="13">
                  <c:v>5.0206542019139832E-3</c:v>
                </c:pt>
                <c:pt idx="14">
                  <c:v>2.7649972973683768E-3</c:v>
                </c:pt>
                <c:pt idx="15">
                  <c:v>7.6769083340910829E-2</c:v>
                </c:pt>
                <c:pt idx="16">
                  <c:v>0.10900579377762687</c:v>
                </c:pt>
                <c:pt idx="17">
                  <c:v>3.6398371070576411E-4</c:v>
                </c:pt>
                <c:pt idx="18">
                  <c:v>1.9710212926713115E-4</c:v>
                </c:pt>
                <c:pt idx="19">
                  <c:v>7.5776003339959055E-2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4-4BA4-98F2-2C46D13ECEF8}"/>
            </c:ext>
          </c:extLst>
        </c:ser>
        <c:ser>
          <c:idx val="3"/>
          <c:order val="3"/>
          <c:tx>
            <c:strRef>
              <c:f>'All Control Schemes Graphs'!$E$49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Graphs'!$F$9:$Y$10</c:f>
              <c:multiLvlStrCache>
                <c:ptCount val="20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  <c:pt idx="4">
                    <c:v>op1</c:v>
                  </c:pt>
                  <c:pt idx="5">
                    <c:v>op2</c:v>
                  </c:pt>
                  <c:pt idx="6">
                    <c:v>op3</c:v>
                  </c:pt>
                  <c:pt idx="7">
                    <c:v>op4</c:v>
                  </c:pt>
                  <c:pt idx="8">
                    <c:v>op1</c:v>
                  </c:pt>
                  <c:pt idx="9">
                    <c:v>op2</c:v>
                  </c:pt>
                  <c:pt idx="10">
                    <c:v>op3</c:v>
                  </c:pt>
                  <c:pt idx="11">
                    <c:v>op4</c:v>
                  </c:pt>
                  <c:pt idx="12">
                    <c:v>op1</c:v>
                  </c:pt>
                  <c:pt idx="13">
                    <c:v>op2</c:v>
                  </c:pt>
                  <c:pt idx="14">
                    <c:v>op3</c:v>
                  </c:pt>
                  <c:pt idx="15">
                    <c:v>op4</c:v>
                  </c:pt>
                  <c:pt idx="16">
                    <c:v>op1</c:v>
                  </c:pt>
                  <c:pt idx="17">
                    <c:v>op2</c:v>
                  </c:pt>
                  <c:pt idx="18">
                    <c:v>op3</c:v>
                  </c:pt>
                  <c:pt idx="19">
                    <c:v>op4</c:v>
                  </c:pt>
                </c:lvl>
                <c:lvl>
                  <c:pt idx="0">
                    <c:v>Opt</c:v>
                  </c:pt>
                  <c:pt idx="4">
                    <c:v>CS1</c:v>
                  </c:pt>
                  <c:pt idx="8">
                    <c:v>CS2</c:v>
                  </c:pt>
                  <c:pt idx="12">
                    <c:v>CS3</c:v>
                  </c:pt>
                  <c:pt idx="16">
                    <c:v>CS4</c:v>
                  </c:pt>
                </c:lvl>
              </c:multiLvlStrCache>
            </c:multiLvlStrRef>
          </c:cat>
          <c:val>
            <c:numRef>
              <c:f>'All Control Schemes Graphs'!$F$21:$Y$21</c:f>
              <c:numCache>
                <c:formatCode>0%</c:formatCode>
                <c:ptCount val="20"/>
                <c:pt idx="0">
                  <c:v>0.19043152458141988</c:v>
                </c:pt>
                <c:pt idx="1">
                  <c:v>0.30806839351003718</c:v>
                </c:pt>
                <c:pt idx="2">
                  <c:v>0.10767889267742971</c:v>
                </c:pt>
                <c:pt idx="3">
                  <c:v>0.18580399495579744</c:v>
                </c:pt>
                <c:pt idx="4">
                  <c:v>0.16511584473904464</c:v>
                </c:pt>
                <c:pt idx="5">
                  <c:v>7.3174451213482775E-2</c:v>
                </c:pt>
                <c:pt idx="6">
                  <c:v>3.6034226831310079E-2</c:v>
                </c:pt>
                <c:pt idx="7">
                  <c:v>0.12015465425896191</c:v>
                </c:pt>
                <c:pt idx="8">
                  <c:v>0.22880985956151309</c:v>
                </c:pt>
                <c:pt idx="9">
                  <c:v>0.30774796813918293</c:v>
                </c:pt>
                <c:pt idx="10">
                  <c:v>0.16925683328537136</c:v>
                </c:pt>
                <c:pt idx="11">
                  <c:v>0.16271080924851633</c:v>
                </c:pt>
                <c:pt idx="12">
                  <c:v>0.15250621832201658</c:v>
                </c:pt>
                <c:pt idx="13">
                  <c:v>0</c:v>
                </c:pt>
                <c:pt idx="14">
                  <c:v>0</c:v>
                </c:pt>
                <c:pt idx="15">
                  <c:v>0.10741676457211753</c:v>
                </c:pt>
                <c:pt idx="16">
                  <c:v>0.19023742300178464</c:v>
                </c:pt>
                <c:pt idx="17">
                  <c:v>0.13908462357211926</c:v>
                </c:pt>
                <c:pt idx="18">
                  <c:v>7.5316215116403545E-2</c:v>
                </c:pt>
                <c:pt idx="19">
                  <c:v>0.13224463674083314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04-4BA4-98F2-2C46D13ECEF8}"/>
            </c:ext>
          </c:extLst>
        </c:ser>
        <c:ser>
          <c:idx val="4"/>
          <c:order val="4"/>
          <c:tx>
            <c:strRef>
              <c:f>'All Control Schemes Graphs'!$E$50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Graphs'!$F$9:$Y$10</c:f>
              <c:multiLvlStrCache>
                <c:ptCount val="20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  <c:pt idx="4">
                    <c:v>op1</c:v>
                  </c:pt>
                  <c:pt idx="5">
                    <c:v>op2</c:v>
                  </c:pt>
                  <c:pt idx="6">
                    <c:v>op3</c:v>
                  </c:pt>
                  <c:pt idx="7">
                    <c:v>op4</c:v>
                  </c:pt>
                  <c:pt idx="8">
                    <c:v>op1</c:v>
                  </c:pt>
                  <c:pt idx="9">
                    <c:v>op2</c:v>
                  </c:pt>
                  <c:pt idx="10">
                    <c:v>op3</c:v>
                  </c:pt>
                  <c:pt idx="11">
                    <c:v>op4</c:v>
                  </c:pt>
                  <c:pt idx="12">
                    <c:v>op1</c:v>
                  </c:pt>
                  <c:pt idx="13">
                    <c:v>op2</c:v>
                  </c:pt>
                  <c:pt idx="14">
                    <c:v>op3</c:v>
                  </c:pt>
                  <c:pt idx="15">
                    <c:v>op4</c:v>
                  </c:pt>
                  <c:pt idx="16">
                    <c:v>op1</c:v>
                  </c:pt>
                  <c:pt idx="17">
                    <c:v>op2</c:v>
                  </c:pt>
                  <c:pt idx="18">
                    <c:v>op3</c:v>
                  </c:pt>
                  <c:pt idx="19">
                    <c:v>op4</c:v>
                  </c:pt>
                </c:lvl>
                <c:lvl>
                  <c:pt idx="0">
                    <c:v>Opt</c:v>
                  </c:pt>
                  <c:pt idx="4">
                    <c:v>CS1</c:v>
                  </c:pt>
                  <c:pt idx="8">
                    <c:v>CS2</c:v>
                  </c:pt>
                  <c:pt idx="12">
                    <c:v>CS3</c:v>
                  </c:pt>
                  <c:pt idx="16">
                    <c:v>CS4</c:v>
                  </c:pt>
                </c:lvl>
              </c:multiLvlStrCache>
            </c:multiLvlStrRef>
          </c:cat>
          <c:val>
            <c:numRef>
              <c:f>'All Control Schemes Graphs'!$F$22:$Y$22</c:f>
              <c:numCache>
                <c:formatCode>0%</c:formatCode>
                <c:ptCount val="20"/>
                <c:pt idx="0">
                  <c:v>4.0746787741596964E-2</c:v>
                </c:pt>
                <c:pt idx="1">
                  <c:v>0.16174061964011641</c:v>
                </c:pt>
                <c:pt idx="2">
                  <c:v>0.32744435721465964</c:v>
                </c:pt>
                <c:pt idx="3">
                  <c:v>0.10617797352357468</c:v>
                </c:pt>
                <c:pt idx="4">
                  <c:v>0.11431965763196586</c:v>
                </c:pt>
                <c:pt idx="5">
                  <c:v>0.149055005905845</c:v>
                </c:pt>
                <c:pt idx="6">
                  <c:v>0.56534405995091375</c:v>
                </c:pt>
                <c:pt idx="7">
                  <c:v>0.35549119777467231</c:v>
                </c:pt>
                <c:pt idx="8">
                  <c:v>8.0985274768555271E-2</c:v>
                </c:pt>
                <c:pt idx="9">
                  <c:v>0.16311842079142874</c:v>
                </c:pt>
                <c:pt idx="10">
                  <c:v>0.53972750238394451</c:v>
                </c:pt>
                <c:pt idx="11">
                  <c:v>0.34647208848314359</c:v>
                </c:pt>
                <c:pt idx="12">
                  <c:v>6.2062191432812878E-2</c:v>
                </c:pt>
                <c:pt idx="13">
                  <c:v>0.12061533595861333</c:v>
                </c:pt>
                <c:pt idx="14">
                  <c:v>0.51570131667413377</c:v>
                </c:pt>
                <c:pt idx="15">
                  <c:v>0.3393695950586843</c:v>
                </c:pt>
                <c:pt idx="16">
                  <c:v>4.2685937965899305E-2</c:v>
                </c:pt>
                <c:pt idx="17">
                  <c:v>8.2414952510262471E-2</c:v>
                </c:pt>
                <c:pt idx="18">
                  <c:v>0.50311521827939243</c:v>
                </c:pt>
                <c:pt idx="19">
                  <c:v>0.3345176338969123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04-4BA4-98F2-2C46D13ECEF8}"/>
            </c:ext>
          </c:extLst>
        </c:ser>
        <c:ser>
          <c:idx val="5"/>
          <c:order val="5"/>
          <c:tx>
            <c:strRef>
              <c:f>'All Control Schemes Graphs'!$E$51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Graphs'!$F$9:$Y$10</c:f>
              <c:multiLvlStrCache>
                <c:ptCount val="20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  <c:pt idx="4">
                    <c:v>op1</c:v>
                  </c:pt>
                  <c:pt idx="5">
                    <c:v>op2</c:v>
                  </c:pt>
                  <c:pt idx="6">
                    <c:v>op3</c:v>
                  </c:pt>
                  <c:pt idx="7">
                    <c:v>op4</c:v>
                  </c:pt>
                  <c:pt idx="8">
                    <c:v>op1</c:v>
                  </c:pt>
                  <c:pt idx="9">
                    <c:v>op2</c:v>
                  </c:pt>
                  <c:pt idx="10">
                    <c:v>op3</c:v>
                  </c:pt>
                  <c:pt idx="11">
                    <c:v>op4</c:v>
                  </c:pt>
                  <c:pt idx="12">
                    <c:v>op1</c:v>
                  </c:pt>
                  <c:pt idx="13">
                    <c:v>op2</c:v>
                  </c:pt>
                  <c:pt idx="14">
                    <c:v>op3</c:v>
                  </c:pt>
                  <c:pt idx="15">
                    <c:v>op4</c:v>
                  </c:pt>
                  <c:pt idx="16">
                    <c:v>op1</c:v>
                  </c:pt>
                  <c:pt idx="17">
                    <c:v>op2</c:v>
                  </c:pt>
                  <c:pt idx="18">
                    <c:v>op3</c:v>
                  </c:pt>
                  <c:pt idx="19">
                    <c:v>op4</c:v>
                  </c:pt>
                </c:lvl>
                <c:lvl>
                  <c:pt idx="0">
                    <c:v>Opt</c:v>
                  </c:pt>
                  <c:pt idx="4">
                    <c:v>CS1</c:v>
                  </c:pt>
                  <c:pt idx="8">
                    <c:v>CS2</c:v>
                  </c:pt>
                  <c:pt idx="12">
                    <c:v>CS3</c:v>
                  </c:pt>
                  <c:pt idx="16">
                    <c:v>CS4</c:v>
                  </c:pt>
                </c:lvl>
              </c:multiLvlStrCache>
            </c:multiLvlStrRef>
          </c:cat>
          <c:val>
            <c:numRef>
              <c:f>'All Control Schemes Graphs'!$F$23:$Y$23</c:f>
              <c:numCache>
                <c:formatCode>0%</c:formatCode>
                <c:ptCount val="20"/>
                <c:pt idx="0">
                  <c:v>0.30619901908491293</c:v>
                </c:pt>
                <c:pt idx="1">
                  <c:v>0</c:v>
                </c:pt>
                <c:pt idx="2">
                  <c:v>1.7859574209210499E-3</c:v>
                </c:pt>
                <c:pt idx="3">
                  <c:v>0.26030453151311039</c:v>
                </c:pt>
                <c:pt idx="4">
                  <c:v>0.23407859095387135</c:v>
                </c:pt>
                <c:pt idx="5">
                  <c:v>0.25162187450982859</c:v>
                </c:pt>
                <c:pt idx="6">
                  <c:v>5.9624249074714938E-3</c:v>
                </c:pt>
                <c:pt idx="7">
                  <c:v>0.17033878371841416</c:v>
                </c:pt>
                <c:pt idx="8">
                  <c:v>0.23594074426842807</c:v>
                </c:pt>
                <c:pt idx="9">
                  <c:v>0</c:v>
                </c:pt>
                <c:pt idx="10">
                  <c:v>0</c:v>
                </c:pt>
                <c:pt idx="11">
                  <c:v>0.16778170970509426</c:v>
                </c:pt>
                <c:pt idx="12">
                  <c:v>0.36422410704626346</c:v>
                </c:pt>
                <c:pt idx="13">
                  <c:v>0.4980737413042684</c:v>
                </c:pt>
                <c:pt idx="14">
                  <c:v>0.27430141435979594</c:v>
                </c:pt>
                <c:pt idx="15">
                  <c:v>0.25653888469956315</c:v>
                </c:pt>
                <c:pt idx="16">
                  <c:v>0.36184978885935537</c:v>
                </c:pt>
                <c:pt idx="17">
                  <c:v>0.47540598824562891</c:v>
                </c:pt>
                <c:pt idx="18">
                  <c:v>0.25743880781880901</c:v>
                </c:pt>
                <c:pt idx="19">
                  <c:v>0.25154195808257829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04-4BA4-98F2-2C46D13ECE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Energy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Control Schemes Graphs'!$E$46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Graphs'!$F$46:$Y$46</c:f>
              <c:numCache>
                <c:formatCode>0%</c:formatCode>
                <c:ptCount val="20"/>
                <c:pt idx="0">
                  <c:v>0.16961114652581732</c:v>
                </c:pt>
                <c:pt idx="1">
                  <c:v>0.23769218282587018</c:v>
                </c:pt>
                <c:pt idx="2">
                  <c:v>0.3270815167167353</c:v>
                </c:pt>
                <c:pt idx="3">
                  <c:v>0.17193208556350734</c:v>
                </c:pt>
                <c:pt idx="4">
                  <c:v>0.16403360424234276</c:v>
                </c:pt>
                <c:pt idx="5">
                  <c:v>0.18146183777598762</c:v>
                </c:pt>
                <c:pt idx="6">
                  <c:v>0.13521841563273387</c:v>
                </c:pt>
                <c:pt idx="7">
                  <c:v>0.11936710880617689</c:v>
                </c:pt>
                <c:pt idx="8">
                  <c:v>0.1665528645731463</c:v>
                </c:pt>
                <c:pt idx="9">
                  <c:v>0.23733277570457442</c:v>
                </c:pt>
                <c:pt idx="10">
                  <c:v>0.13052951833759568</c:v>
                </c:pt>
                <c:pt idx="11">
                  <c:v>0.11843873961239146</c:v>
                </c:pt>
                <c:pt idx="12">
                  <c:v>0.16357727304275546</c:v>
                </c:pt>
                <c:pt idx="13">
                  <c:v>0.21718211372403204</c:v>
                </c:pt>
                <c:pt idx="14">
                  <c:v>0.11960751195626011</c:v>
                </c:pt>
                <c:pt idx="15">
                  <c:v>0.11521459007449041</c:v>
                </c:pt>
                <c:pt idx="16">
                  <c:v>0.15794057507322842</c:v>
                </c:pt>
                <c:pt idx="17">
                  <c:v>0.18932352723995599</c:v>
                </c:pt>
                <c:pt idx="18">
                  <c:v>0.10252126466594134</c:v>
                </c:pt>
                <c:pt idx="19">
                  <c:v>0.1097932974891087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C-4AAA-9BCB-8E9B1D149AC2}"/>
            </c:ext>
          </c:extLst>
        </c:ser>
        <c:ser>
          <c:idx val="1"/>
          <c:order val="1"/>
          <c:tx>
            <c:strRef>
              <c:f>'All Control Schemes Graphs'!$E$47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Graphs'!$F$47:$Y$47</c:f>
              <c:numCache>
                <c:formatCode>0%</c:formatCode>
                <c:ptCount val="20"/>
                <c:pt idx="0">
                  <c:v>0.16633167245588701</c:v>
                </c:pt>
                <c:pt idx="1">
                  <c:v>0.22470177897675986</c:v>
                </c:pt>
                <c:pt idx="2">
                  <c:v>0.23265970051536386</c:v>
                </c:pt>
                <c:pt idx="3">
                  <c:v>0.15648609461450566</c:v>
                </c:pt>
                <c:pt idx="4">
                  <c:v>0.16305426016351965</c:v>
                </c:pt>
                <c:pt idx="5">
                  <c:v>0.17497607647192659</c:v>
                </c:pt>
                <c:pt idx="6">
                  <c:v>0.13295167866973542</c:v>
                </c:pt>
                <c:pt idx="7">
                  <c:v>0.11865444098572923</c:v>
                </c:pt>
                <c:pt idx="8">
                  <c:v>0.16331895757424303</c:v>
                </c:pt>
                <c:pt idx="9">
                  <c:v>0.2243054740338693</c:v>
                </c:pt>
                <c:pt idx="10">
                  <c:v>0.12336469499085168</c:v>
                </c:pt>
                <c:pt idx="11">
                  <c:v>0.1161390501416914</c:v>
                </c:pt>
                <c:pt idx="12">
                  <c:v>0.14863639870589682</c:v>
                </c:pt>
                <c:pt idx="13">
                  <c:v>0.15910815481117124</c:v>
                </c:pt>
                <c:pt idx="14">
                  <c:v>8.7624759712474631E-2</c:v>
                </c:pt>
                <c:pt idx="15">
                  <c:v>0.10469108225427075</c:v>
                </c:pt>
                <c:pt idx="16">
                  <c:v>0.13828048132210613</c:v>
                </c:pt>
                <c:pt idx="17">
                  <c:v>0.11340692472132492</c:v>
                </c:pt>
                <c:pt idx="18">
                  <c:v>6.1411391990227431E-2</c:v>
                </c:pt>
                <c:pt idx="19">
                  <c:v>9.612647045064858E-2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C-4AAA-9BCB-8E9B1D149AC2}"/>
            </c:ext>
          </c:extLst>
        </c:ser>
        <c:ser>
          <c:idx val="2"/>
          <c:order val="2"/>
          <c:tx>
            <c:strRef>
              <c:f>'All Control Schemes Graphs'!$E$48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Graphs'!$F$48:$Y$48</c:f>
              <c:numCache>
                <c:formatCode>0%</c:formatCode>
                <c:ptCount val="20"/>
                <c:pt idx="0">
                  <c:v>0.12667984961036596</c:v>
                </c:pt>
                <c:pt idx="1">
                  <c:v>6.7797025047216367E-2</c:v>
                </c:pt>
                <c:pt idx="2">
                  <c:v>3.3495754548904526E-3</c:v>
                </c:pt>
                <c:pt idx="3">
                  <c:v>0.11929531982950445</c:v>
                </c:pt>
                <c:pt idx="4">
                  <c:v>0.15939804226924678</c:v>
                </c:pt>
                <c:pt idx="5">
                  <c:v>0.16971075412293077</c:v>
                </c:pt>
                <c:pt idx="6">
                  <c:v>0.12448919400787457</c:v>
                </c:pt>
                <c:pt idx="7">
                  <c:v>0.11599381445605805</c:v>
                </c:pt>
                <c:pt idx="8">
                  <c:v>0.12439229925411094</c:v>
                </c:pt>
                <c:pt idx="9">
                  <c:v>6.7495361330937254E-2</c:v>
                </c:pt>
                <c:pt idx="10">
                  <c:v>3.7121451002266312E-2</c:v>
                </c:pt>
                <c:pt idx="11">
                  <c:v>8.8457602809190808E-2</c:v>
                </c:pt>
                <c:pt idx="12">
                  <c:v>0.1089938114502567</c:v>
                </c:pt>
                <c:pt idx="13">
                  <c:v>5.020654201913991E-3</c:v>
                </c:pt>
                <c:pt idx="14">
                  <c:v>2.7649972973682628E-3</c:v>
                </c:pt>
                <c:pt idx="15">
                  <c:v>7.6769083340907193E-2</c:v>
                </c:pt>
                <c:pt idx="16">
                  <c:v>0.10900579377762674</c:v>
                </c:pt>
                <c:pt idx="17">
                  <c:v>3.6398371070576547E-4</c:v>
                </c:pt>
                <c:pt idx="18">
                  <c:v>1.9710212926712153E-4</c:v>
                </c:pt>
                <c:pt idx="19">
                  <c:v>7.5776003339955225E-2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C-4AAA-9BCB-8E9B1D149AC2}"/>
            </c:ext>
          </c:extLst>
        </c:ser>
        <c:ser>
          <c:idx val="3"/>
          <c:order val="3"/>
          <c:tx>
            <c:strRef>
              <c:f>'All Control Schemes Graphs'!$E$49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Graphs'!$F$49:$Y$49</c:f>
              <c:numCache>
                <c:formatCode>0%</c:formatCode>
                <c:ptCount val="20"/>
                <c:pt idx="0">
                  <c:v>0.19043152458141985</c:v>
                </c:pt>
                <c:pt idx="1">
                  <c:v>0.30806839351003718</c:v>
                </c:pt>
                <c:pt idx="2">
                  <c:v>0.10767889267742972</c:v>
                </c:pt>
                <c:pt idx="3">
                  <c:v>0.18580399495579744</c:v>
                </c:pt>
                <c:pt idx="4">
                  <c:v>0.16511584473904753</c:v>
                </c:pt>
                <c:pt idx="5">
                  <c:v>7.317445121348258E-2</c:v>
                </c:pt>
                <c:pt idx="6">
                  <c:v>3.6034226831307754E-2</c:v>
                </c:pt>
                <c:pt idx="7">
                  <c:v>0.12015465425895956</c:v>
                </c:pt>
                <c:pt idx="8">
                  <c:v>0.22880985956151448</c:v>
                </c:pt>
                <c:pt idx="9">
                  <c:v>0.30774796813918776</c:v>
                </c:pt>
                <c:pt idx="10">
                  <c:v>0.16925683328536434</c:v>
                </c:pt>
                <c:pt idx="11">
                  <c:v>0.16271080924850967</c:v>
                </c:pt>
                <c:pt idx="12">
                  <c:v>0.15250621832201608</c:v>
                </c:pt>
                <c:pt idx="13">
                  <c:v>0</c:v>
                </c:pt>
                <c:pt idx="14">
                  <c:v>0</c:v>
                </c:pt>
                <c:pt idx="15">
                  <c:v>0.10741676457211245</c:v>
                </c:pt>
                <c:pt idx="16">
                  <c:v>0.19023742300178442</c:v>
                </c:pt>
                <c:pt idx="17">
                  <c:v>0.13908462357211976</c:v>
                </c:pt>
                <c:pt idx="18">
                  <c:v>7.5316215116399868E-2</c:v>
                </c:pt>
                <c:pt idx="19">
                  <c:v>0.13224463674082648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3C-4AAA-9BCB-8E9B1D149AC2}"/>
            </c:ext>
          </c:extLst>
        </c:ser>
        <c:ser>
          <c:idx val="4"/>
          <c:order val="4"/>
          <c:tx>
            <c:strRef>
              <c:f>'All Control Schemes Graphs'!$E$50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Graphs'!$F$50:$Y$50</c:f>
              <c:numCache>
                <c:formatCode>0%</c:formatCode>
                <c:ptCount val="20"/>
                <c:pt idx="0">
                  <c:v>4.0746787741596957E-2</c:v>
                </c:pt>
                <c:pt idx="1">
                  <c:v>0.16174061964011643</c:v>
                </c:pt>
                <c:pt idx="2">
                  <c:v>0.32744435721465964</c:v>
                </c:pt>
                <c:pt idx="3">
                  <c:v>0.10617797352357469</c:v>
                </c:pt>
                <c:pt idx="4">
                  <c:v>0.11431965763196783</c:v>
                </c:pt>
                <c:pt idx="5">
                  <c:v>0.14905500590584461</c:v>
                </c:pt>
                <c:pt idx="6">
                  <c:v>0.56534405995087722</c:v>
                </c:pt>
                <c:pt idx="7">
                  <c:v>0.35549119777466537</c:v>
                </c:pt>
                <c:pt idx="8">
                  <c:v>8.0985274768555757E-2</c:v>
                </c:pt>
                <c:pt idx="9">
                  <c:v>0.16311842079143127</c:v>
                </c:pt>
                <c:pt idx="10">
                  <c:v>0.53972750238392209</c:v>
                </c:pt>
                <c:pt idx="11">
                  <c:v>0.34647208848312938</c:v>
                </c:pt>
                <c:pt idx="12">
                  <c:v>6.206219143281267E-2</c:v>
                </c:pt>
                <c:pt idx="13">
                  <c:v>0.12061533595861351</c:v>
                </c:pt>
                <c:pt idx="14">
                  <c:v>0.51570131667411245</c:v>
                </c:pt>
                <c:pt idx="15">
                  <c:v>0.33936959505866826</c:v>
                </c:pt>
                <c:pt idx="16">
                  <c:v>4.2685937965899257E-2</c:v>
                </c:pt>
                <c:pt idx="17">
                  <c:v>8.2414952510262776E-2</c:v>
                </c:pt>
                <c:pt idx="18">
                  <c:v>0.50311521827936778</c:v>
                </c:pt>
                <c:pt idx="19">
                  <c:v>0.33451763389689543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3C-4AAA-9BCB-8E9B1D149AC2}"/>
            </c:ext>
          </c:extLst>
        </c:ser>
        <c:ser>
          <c:idx val="5"/>
          <c:order val="5"/>
          <c:tx>
            <c:strRef>
              <c:f>'All Control Schemes Graphs'!$E$51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 anchorCtr="0">
                <a:spAutoFit/>
              </a:bodyPr>
              <a:lstStyle/>
              <a:p>
                <a:pPr algn="ctr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'All Control Schemes Graphs'!$F$10:$Y$10</c:f>
              <c:strCache>
                <c:ptCount val="20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  <c:pt idx="4">
                  <c:v>op1</c:v>
                </c:pt>
                <c:pt idx="5">
                  <c:v>op2</c:v>
                </c:pt>
                <c:pt idx="6">
                  <c:v>op3</c:v>
                </c:pt>
                <c:pt idx="7">
                  <c:v>op4</c:v>
                </c:pt>
                <c:pt idx="8">
                  <c:v>op1</c:v>
                </c:pt>
                <c:pt idx="9">
                  <c:v>op2</c:v>
                </c:pt>
                <c:pt idx="10">
                  <c:v>op3</c:v>
                </c:pt>
                <c:pt idx="11">
                  <c:v>op4</c:v>
                </c:pt>
                <c:pt idx="12">
                  <c:v>op1</c:v>
                </c:pt>
                <c:pt idx="13">
                  <c:v>op2</c:v>
                </c:pt>
                <c:pt idx="14">
                  <c:v>op3</c:v>
                </c:pt>
                <c:pt idx="15">
                  <c:v>op4</c:v>
                </c:pt>
                <c:pt idx="16">
                  <c:v>op1</c:v>
                </c:pt>
                <c:pt idx="17">
                  <c:v>op2</c:v>
                </c:pt>
                <c:pt idx="18">
                  <c:v>op3</c:v>
                </c:pt>
                <c:pt idx="19">
                  <c:v>op4</c:v>
                </c:pt>
              </c:strCache>
            </c:strRef>
          </c:cat>
          <c:val>
            <c:numRef>
              <c:f>'All Control Schemes Graphs'!$F$51:$Y$51</c:f>
              <c:numCache>
                <c:formatCode>0%</c:formatCode>
                <c:ptCount val="20"/>
                <c:pt idx="0">
                  <c:v>0.30619901908491293</c:v>
                </c:pt>
                <c:pt idx="1">
                  <c:v>0</c:v>
                </c:pt>
                <c:pt idx="2">
                  <c:v>1.7859574209210499E-3</c:v>
                </c:pt>
                <c:pt idx="3">
                  <c:v>0.26030453151311039</c:v>
                </c:pt>
                <c:pt idx="4">
                  <c:v>0.2340785909538754</c:v>
                </c:pt>
                <c:pt idx="5">
                  <c:v>0.25162187450982793</c:v>
                </c:pt>
                <c:pt idx="6">
                  <c:v>5.9624249074711078E-3</c:v>
                </c:pt>
                <c:pt idx="7">
                  <c:v>0.17033878371841082</c:v>
                </c:pt>
                <c:pt idx="8">
                  <c:v>0.23594074426842951</c:v>
                </c:pt>
                <c:pt idx="9">
                  <c:v>0</c:v>
                </c:pt>
                <c:pt idx="10">
                  <c:v>0</c:v>
                </c:pt>
                <c:pt idx="11">
                  <c:v>0.16778170970508738</c:v>
                </c:pt>
                <c:pt idx="12">
                  <c:v>0.36422410704626224</c:v>
                </c:pt>
                <c:pt idx="13">
                  <c:v>0.49807374130426918</c:v>
                </c:pt>
                <c:pt idx="14">
                  <c:v>0.27430141435978461</c:v>
                </c:pt>
                <c:pt idx="15">
                  <c:v>0.256538884699551</c:v>
                </c:pt>
                <c:pt idx="16">
                  <c:v>0.36184978885935498</c:v>
                </c:pt>
                <c:pt idx="17">
                  <c:v>0.47540598824563068</c:v>
                </c:pt>
                <c:pt idx="18">
                  <c:v>0.25743880781879647</c:v>
                </c:pt>
                <c:pt idx="19">
                  <c:v>0.25154195808256558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3C-4AAA-9BCB-8E9B1D14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kWh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Control Schemes Graphs'!$E$32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'All Control Schemes Graphs'!$F$9:$I$10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Opt</c:v>
                  </c:pt>
                </c:lvl>
              </c:multiLvlStrCache>
            </c:multiLvlStrRef>
          </c:cat>
          <c:val>
            <c:numRef>
              <c:f>'All Control Schemes Graphs'!$F$32:$I$32</c:f>
              <c:numCache>
                <c:formatCode>0%</c:formatCode>
                <c:ptCount val="4"/>
                <c:pt idx="0">
                  <c:v>0.24236534449466962</c:v>
                </c:pt>
                <c:pt idx="1">
                  <c:v>0.24236534449466962</c:v>
                </c:pt>
                <c:pt idx="2">
                  <c:v>0.19775654689684763</c:v>
                </c:pt>
                <c:pt idx="3">
                  <c:v>0.19824915938565793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8-4CEF-BA95-91B518902207}"/>
            </c:ext>
          </c:extLst>
        </c:ser>
        <c:ser>
          <c:idx val="1"/>
          <c:order val="1"/>
          <c:tx>
            <c:strRef>
              <c:f>'All Control Schemes Graphs'!$E$33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Graphs'!$F$9:$I$10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Opt</c:v>
                  </c:pt>
                </c:lvl>
              </c:multiLvlStrCache>
            </c:multiLvlStrRef>
          </c:cat>
          <c:val>
            <c:numRef>
              <c:f>'All Control Schemes Graphs'!$F$33:$I$33</c:f>
              <c:numCache>
                <c:formatCode>0%</c:formatCode>
                <c:ptCount val="4"/>
                <c:pt idx="0">
                  <c:v>0.22911954201777035</c:v>
                </c:pt>
                <c:pt idx="1">
                  <c:v>0.22911954201777035</c:v>
                </c:pt>
                <c:pt idx="2">
                  <c:v>0.14066823291583128</c:v>
                </c:pt>
                <c:pt idx="3">
                  <c:v>0.14066823291583128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8-4CEF-BA95-91B518902207}"/>
            </c:ext>
          </c:extLst>
        </c:ser>
        <c:ser>
          <c:idx val="2"/>
          <c:order val="2"/>
          <c:tx>
            <c:strRef>
              <c:f>'All Control Schemes Graphs'!$E$34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Graphs'!$F$9:$I$10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Opt</c:v>
                  </c:pt>
                </c:lvl>
              </c:multiLvlStrCache>
            </c:multiLvlStrRef>
          </c:cat>
          <c:val>
            <c:numRef>
              <c:f>'All Control Schemes Graphs'!$F$34:$I$34</c:f>
              <c:numCache>
                <c:formatCode>0%</c:formatCode>
                <c:ptCount val="4"/>
                <c:pt idx="0">
                  <c:v>6.8965748433442567E-2</c:v>
                </c:pt>
                <c:pt idx="1">
                  <c:v>6.9129952596379343E-2</c:v>
                </c:pt>
                <c:pt idx="2">
                  <c:v>2.0251846762201391E-3</c:v>
                </c:pt>
                <c:pt idx="3">
                  <c:v>2.0251846762201391E-3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8-4CEF-BA95-91B518902207}"/>
            </c:ext>
          </c:extLst>
        </c:ser>
        <c:ser>
          <c:idx val="3"/>
          <c:order val="3"/>
          <c:tx>
            <c:strRef>
              <c:f>'All Control Schemes Graphs'!$E$35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Graphs'!$F$9:$I$10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Opt</c:v>
                  </c:pt>
                </c:lvl>
              </c:multiLvlStrCache>
            </c:multiLvlStrRef>
          </c:cat>
          <c:val>
            <c:numRef>
              <c:f>'All Control Schemes Graphs'!$F$35:$I$35</c:f>
              <c:numCache>
                <c:formatCode>0%</c:formatCode>
                <c:ptCount val="4"/>
                <c:pt idx="0">
                  <c:v>0.14071135023563094</c:v>
                </c:pt>
                <c:pt idx="1">
                  <c:v>0.31062260485022447</c:v>
                </c:pt>
                <c:pt idx="2">
                  <c:v>6.4377741937870367E-2</c:v>
                </c:pt>
                <c:pt idx="3">
                  <c:v>6.5067503458633269E-2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8-4CEF-BA95-91B518902207}"/>
            </c:ext>
          </c:extLst>
        </c:ser>
        <c:ser>
          <c:idx val="4"/>
          <c:order val="4"/>
          <c:tx>
            <c:strRef>
              <c:f>'All Control Schemes Graphs'!$E$36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Graphs'!$F$9:$I$10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Opt</c:v>
                  </c:pt>
                </c:lvl>
              </c:multiLvlStrCache>
            </c:multiLvlStrRef>
          </c:cat>
          <c:val>
            <c:numRef>
              <c:f>'All Control Schemes Graphs'!$F$36:$I$36</c:f>
              <c:numCache>
                <c:formatCode>0%</c:formatCode>
                <c:ptCount val="4"/>
                <c:pt idx="0">
                  <c:v>7.4789360911155664E-2</c:v>
                </c:pt>
                <c:pt idx="1">
                  <c:v>0.14876255604095612</c:v>
                </c:pt>
                <c:pt idx="2">
                  <c:v>0.59418290713847111</c:v>
                </c:pt>
                <c:pt idx="3">
                  <c:v>0.59398991956365732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88-4CEF-BA95-91B518902207}"/>
            </c:ext>
          </c:extLst>
        </c:ser>
        <c:ser>
          <c:idx val="5"/>
          <c:order val="5"/>
          <c:tx>
            <c:strRef>
              <c:f>'All Control Schemes Graphs'!$E$37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'All Control Schemes Graphs'!$F$9:$I$10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Opt</c:v>
                  </c:pt>
                </c:lvl>
              </c:multiLvlStrCache>
            </c:multiLvlStrRef>
          </c:cat>
          <c:val>
            <c:numRef>
              <c:f>'All Control Schemes Graphs'!$F$37:$I$37</c:f>
              <c:numCache>
                <c:formatCode>0%</c:formatCode>
                <c:ptCount val="4"/>
                <c:pt idx="0">
                  <c:v>0.2440486539073308</c:v>
                </c:pt>
                <c:pt idx="1">
                  <c:v>0</c:v>
                </c:pt>
                <c:pt idx="2">
                  <c:v>9.8938643475944923E-4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88-4CEF-BA95-91B51890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Operating Efficiency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Control Schemes Graphs'!$C$67:$C$73</c:f>
              <c:strCache>
                <c:ptCount val="1"/>
                <c:pt idx="0">
                  <c:v>Average Efficiency</c:v>
                </c:pt>
              </c:strCache>
            </c:strRef>
          </c:tx>
          <c:spPr>
            <a:solidFill>
              <a:srgbClr val="3399FF"/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01-4878-BBBE-D19B184AA2A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301-4878-BBBE-D19B184AA2A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301-4878-BBBE-D19B184AA2A3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301-4878-BBBE-D19B184AA2A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301-4878-BBBE-D19B184AA2A3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301-4878-BBBE-D19B184AA2A3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301-4878-BBBE-D19B184AA2A3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301-4878-BBBE-D19B184AA2A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301-4878-BBBE-D19B184AA2A3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301-4878-BBBE-D19B184AA2A3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301-4878-BBBE-D19B184AA2A3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301-4878-BBBE-D19B184AA2A3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301-4878-BBBE-D19B184AA2A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301-4878-BBBE-D19B184AA2A3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301-4878-BBBE-D19B184AA2A3}"/>
              </c:ext>
            </c:extLst>
          </c:dPt>
          <c:dPt>
            <c:idx val="15"/>
            <c:invertIfNegative val="0"/>
            <c:bubble3D val="0"/>
            <c:spPr>
              <a:solidFill>
                <a:srgbClr val="0070C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301-4878-BBBE-D19B184AA2A3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301-4878-BBBE-D19B184AA2A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301-4878-BBBE-D19B184AA2A3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301-4878-BBBE-D19B184AA2A3}"/>
              </c:ext>
            </c:extLst>
          </c:dPt>
          <c:dPt>
            <c:idx val="19"/>
            <c:invertIfNegative val="0"/>
            <c:bubble3D val="0"/>
            <c:spPr>
              <a:solidFill>
                <a:srgbClr val="0070C0"/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301-4878-BBBE-D19B184AA2A3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'[1]All Control Schemes Graphs'!$F$9:$Y$10</c:f>
              <c:multiLvlStrCache>
                <c:ptCount val="20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  <c:pt idx="4">
                    <c:v>op1</c:v>
                  </c:pt>
                  <c:pt idx="5">
                    <c:v>op2</c:v>
                  </c:pt>
                  <c:pt idx="6">
                    <c:v>op3</c:v>
                  </c:pt>
                  <c:pt idx="7">
                    <c:v>op4</c:v>
                  </c:pt>
                  <c:pt idx="8">
                    <c:v>op1</c:v>
                  </c:pt>
                  <c:pt idx="9">
                    <c:v>op2</c:v>
                  </c:pt>
                  <c:pt idx="10">
                    <c:v>op3</c:v>
                  </c:pt>
                  <c:pt idx="11">
                    <c:v>op4</c:v>
                  </c:pt>
                  <c:pt idx="12">
                    <c:v>op1</c:v>
                  </c:pt>
                  <c:pt idx="13">
                    <c:v>op2</c:v>
                  </c:pt>
                  <c:pt idx="14">
                    <c:v>op3</c:v>
                  </c:pt>
                  <c:pt idx="15">
                    <c:v>op4</c:v>
                  </c:pt>
                  <c:pt idx="16">
                    <c:v>op1</c:v>
                  </c:pt>
                  <c:pt idx="17">
                    <c:v>op2</c:v>
                  </c:pt>
                  <c:pt idx="18">
                    <c:v>op3</c:v>
                  </c:pt>
                  <c:pt idx="19">
                    <c:v>op4</c:v>
                  </c:pt>
                </c:lvl>
                <c:lvl>
                  <c:pt idx="0">
                    <c:v>Opt</c:v>
                  </c:pt>
                  <c:pt idx="4">
                    <c:v>CS1</c:v>
                  </c:pt>
                  <c:pt idx="8">
                    <c:v>CS2</c:v>
                  </c:pt>
                  <c:pt idx="12">
                    <c:v>CS3</c:v>
                  </c:pt>
                  <c:pt idx="16">
                    <c:v>CS4</c:v>
                  </c:pt>
                </c:lvl>
              </c:multiLvlStrCache>
            </c:multiLvlStrRef>
          </c:cat>
          <c:val>
            <c:numRef>
              <c:f>'All Control Schemes Graphs'!$F$73:$Y$73</c:f>
              <c:numCache>
                <c:formatCode>#,##0.000</c:formatCode>
                <c:ptCount val="20"/>
                <c:pt idx="0">
                  <c:v>0.26656560490940967</c:v>
                </c:pt>
                <c:pt idx="1">
                  <c:v>0.13459088714868053</c:v>
                </c:pt>
                <c:pt idx="2">
                  <c:v>7.9805881895996855E-2</c:v>
                </c:pt>
                <c:pt idx="3">
                  <c:v>0.2460327441943049</c:v>
                </c:pt>
                <c:pt idx="4">
                  <c:v>0.27664250491908993</c:v>
                </c:pt>
                <c:pt idx="5">
                  <c:v>0.13714167150971698</c:v>
                </c:pt>
                <c:pt idx="6">
                  <c:v>0.23904687977990421</c:v>
                </c:pt>
                <c:pt idx="7">
                  <c:v>0.38016056200364695</c:v>
                </c:pt>
                <c:pt idx="8">
                  <c:v>0.27143865470527512</c:v>
                </c:pt>
                <c:pt idx="9">
                  <c:v>0.13476426468241534</c:v>
                </c:pt>
                <c:pt idx="10">
                  <c:v>0.24503252145725252</c:v>
                </c:pt>
                <c:pt idx="11">
                  <c:v>0.38170691148010727</c:v>
                </c:pt>
                <c:pt idx="12">
                  <c:v>0.27127501160924999</c:v>
                </c:pt>
                <c:pt idx="13">
                  <c:v>0.13958359082305014</c:v>
                </c:pt>
                <c:pt idx="14">
                  <c:v>0.25345447623076722</c:v>
                </c:pt>
                <c:pt idx="15">
                  <c:v>0.38514589701696039</c:v>
                </c:pt>
                <c:pt idx="16">
                  <c:v>0.26826265480151767</c:v>
                </c:pt>
                <c:pt idx="17">
                  <c:v>0.13894375586759131</c:v>
                </c:pt>
                <c:pt idx="18">
                  <c:v>0.25658405633731168</c:v>
                </c:pt>
                <c:pt idx="19">
                  <c:v>0.38590295527123192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301-4878-BBBE-D19B184AA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ysClr val="windowText" lastClr="000000"/>
                </a:solidFill>
              </a:rPr>
              <a:t>%</a:t>
            </a:r>
            <a:r>
              <a:rPr lang="en-US" sz="1000" baseline="0">
                <a:solidFill>
                  <a:sysClr val="windowText" lastClr="000000"/>
                </a:solidFill>
              </a:rPr>
              <a:t> Total Power Loaded and Unloaded</a:t>
            </a:r>
            <a:endParaRPr lang="en-US" sz="1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Control Schemes Graphs'!$C$116:$C$122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CD-4AA6-B08F-B612FDB1F84D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'[1]All Control Schemes Graphs'!$F$9:$Y$10</c:f>
              <c:multiLvlStrCache>
                <c:ptCount val="20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  <c:pt idx="4">
                    <c:v>op1</c:v>
                  </c:pt>
                  <c:pt idx="5">
                    <c:v>op2</c:v>
                  </c:pt>
                  <c:pt idx="6">
                    <c:v>op3</c:v>
                  </c:pt>
                  <c:pt idx="7">
                    <c:v>op4</c:v>
                  </c:pt>
                  <c:pt idx="8">
                    <c:v>op1</c:v>
                  </c:pt>
                  <c:pt idx="9">
                    <c:v>op2</c:v>
                  </c:pt>
                  <c:pt idx="10">
                    <c:v>op3</c:v>
                  </c:pt>
                  <c:pt idx="11">
                    <c:v>op4</c:v>
                  </c:pt>
                  <c:pt idx="12">
                    <c:v>op1</c:v>
                  </c:pt>
                  <c:pt idx="13">
                    <c:v>op2</c:v>
                  </c:pt>
                  <c:pt idx="14">
                    <c:v>op3</c:v>
                  </c:pt>
                  <c:pt idx="15">
                    <c:v>op4</c:v>
                  </c:pt>
                  <c:pt idx="16">
                    <c:v>op1</c:v>
                  </c:pt>
                  <c:pt idx="17">
                    <c:v>op2</c:v>
                  </c:pt>
                  <c:pt idx="18">
                    <c:v>op3</c:v>
                  </c:pt>
                  <c:pt idx="19">
                    <c:v>op4</c:v>
                  </c:pt>
                </c:lvl>
                <c:lvl>
                  <c:pt idx="0">
                    <c:v>Opt</c:v>
                  </c:pt>
                  <c:pt idx="4">
                    <c:v>CS1</c:v>
                  </c:pt>
                  <c:pt idx="8">
                    <c:v>CS2</c:v>
                  </c:pt>
                  <c:pt idx="12">
                    <c:v>CS3</c:v>
                  </c:pt>
                  <c:pt idx="16">
                    <c:v>CS4</c:v>
                  </c:pt>
                </c:lvl>
              </c:multiLvlStrCache>
            </c:multiLvlStrRef>
          </c:cat>
          <c:val>
            <c:numRef>
              <c:f>'All Control Schemes Graphs'!$F$122:$Y$122</c:f>
              <c:numCache>
                <c:formatCode>0%</c:formatCode>
                <c:ptCount val="20"/>
                <c:pt idx="0">
                  <c:v>0.82569112883291917</c:v>
                </c:pt>
                <c:pt idx="1">
                  <c:v>1</c:v>
                </c:pt>
                <c:pt idx="2">
                  <c:v>1</c:v>
                </c:pt>
                <c:pt idx="3">
                  <c:v>0.73969546848688961</c:v>
                </c:pt>
                <c:pt idx="4">
                  <c:v>0.77107354237599712</c:v>
                </c:pt>
                <c:pt idx="5">
                  <c:v>1</c:v>
                </c:pt>
                <c:pt idx="6">
                  <c:v>1</c:v>
                </c:pt>
                <c:pt idx="7">
                  <c:v>0.83341041915140013</c:v>
                </c:pt>
                <c:pt idx="8">
                  <c:v>0.76405925573157052</c:v>
                </c:pt>
                <c:pt idx="9">
                  <c:v>1</c:v>
                </c:pt>
                <c:pt idx="10">
                  <c:v>1</c:v>
                </c:pt>
                <c:pt idx="11">
                  <c:v>0.83221829029491268</c:v>
                </c:pt>
                <c:pt idx="12">
                  <c:v>0.89205796218487921</c:v>
                </c:pt>
                <c:pt idx="13">
                  <c:v>1</c:v>
                </c:pt>
                <c:pt idx="14">
                  <c:v>1</c:v>
                </c:pt>
                <c:pt idx="15">
                  <c:v>0.92397172658928195</c:v>
                </c:pt>
                <c:pt idx="16">
                  <c:v>0.88438162794990671</c:v>
                </c:pt>
                <c:pt idx="17">
                  <c:v>1</c:v>
                </c:pt>
                <c:pt idx="18">
                  <c:v>1</c:v>
                </c:pt>
                <c:pt idx="19">
                  <c:v>0.91962722491154181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D-4AA6-B08F-B612FDB1F84D}"/>
            </c:ext>
          </c:extLst>
        </c:ser>
        <c:ser>
          <c:idx val="1"/>
          <c:order val="1"/>
          <c:tx>
            <c:strRef>
              <c:f>'All Control Schemes Graphs'!$C$130:$C$136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CD-4AA6-B08F-B612FDB1F84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CD-4AA6-B08F-B612FDB1F84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CD-4AA6-B08F-B612FDB1F84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CD-4AA6-B08F-B612FDB1F84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CD-4AA6-B08F-B612FDB1F84D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'[1]All Control Schemes Graphs'!$F$9:$Y$10</c:f>
              <c:multiLvlStrCache>
                <c:ptCount val="20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  <c:pt idx="4">
                    <c:v>op1</c:v>
                  </c:pt>
                  <c:pt idx="5">
                    <c:v>op2</c:v>
                  </c:pt>
                  <c:pt idx="6">
                    <c:v>op3</c:v>
                  </c:pt>
                  <c:pt idx="7">
                    <c:v>op4</c:v>
                  </c:pt>
                  <c:pt idx="8">
                    <c:v>op1</c:v>
                  </c:pt>
                  <c:pt idx="9">
                    <c:v>op2</c:v>
                  </c:pt>
                  <c:pt idx="10">
                    <c:v>op3</c:v>
                  </c:pt>
                  <c:pt idx="11">
                    <c:v>op4</c:v>
                  </c:pt>
                  <c:pt idx="12">
                    <c:v>op1</c:v>
                  </c:pt>
                  <c:pt idx="13">
                    <c:v>op2</c:v>
                  </c:pt>
                  <c:pt idx="14">
                    <c:v>op3</c:v>
                  </c:pt>
                  <c:pt idx="15">
                    <c:v>op4</c:v>
                  </c:pt>
                  <c:pt idx="16">
                    <c:v>op1</c:v>
                  </c:pt>
                  <c:pt idx="17">
                    <c:v>op2</c:v>
                  </c:pt>
                  <c:pt idx="18">
                    <c:v>op3</c:v>
                  </c:pt>
                  <c:pt idx="19">
                    <c:v>op4</c:v>
                  </c:pt>
                </c:lvl>
                <c:lvl>
                  <c:pt idx="0">
                    <c:v>Opt</c:v>
                  </c:pt>
                  <c:pt idx="4">
                    <c:v>CS1</c:v>
                  </c:pt>
                  <c:pt idx="8">
                    <c:v>CS2</c:v>
                  </c:pt>
                  <c:pt idx="12">
                    <c:v>CS3</c:v>
                  </c:pt>
                  <c:pt idx="16">
                    <c:v>CS4</c:v>
                  </c:pt>
                </c:lvl>
              </c:multiLvlStrCache>
            </c:multiLvlStrRef>
          </c:cat>
          <c:val>
            <c:numRef>
              <c:f>'All Control Schemes Graphs'!$F$136:$Y$136</c:f>
              <c:numCache>
                <c:formatCode>0%</c:formatCode>
                <c:ptCount val="20"/>
                <c:pt idx="0">
                  <c:v>0.1743088711670808</c:v>
                </c:pt>
                <c:pt idx="1">
                  <c:v>0</c:v>
                </c:pt>
                <c:pt idx="2">
                  <c:v>0</c:v>
                </c:pt>
                <c:pt idx="3">
                  <c:v>0.26030453151311039</c:v>
                </c:pt>
                <c:pt idx="4">
                  <c:v>0.22892645762400288</c:v>
                </c:pt>
                <c:pt idx="5">
                  <c:v>0</c:v>
                </c:pt>
                <c:pt idx="6">
                  <c:v>0</c:v>
                </c:pt>
                <c:pt idx="7">
                  <c:v>0.16658958084859987</c:v>
                </c:pt>
                <c:pt idx="8">
                  <c:v>0.23594074426842951</c:v>
                </c:pt>
                <c:pt idx="9">
                  <c:v>0</c:v>
                </c:pt>
                <c:pt idx="10">
                  <c:v>0</c:v>
                </c:pt>
                <c:pt idx="11">
                  <c:v>0.16778170970508738</c:v>
                </c:pt>
                <c:pt idx="12">
                  <c:v>0.10794203781512084</c:v>
                </c:pt>
                <c:pt idx="13">
                  <c:v>0</c:v>
                </c:pt>
                <c:pt idx="14">
                  <c:v>0</c:v>
                </c:pt>
                <c:pt idx="15">
                  <c:v>7.6028273410718036E-2</c:v>
                </c:pt>
                <c:pt idx="16">
                  <c:v>0.11561837205009327</c:v>
                </c:pt>
                <c:pt idx="17">
                  <c:v>0</c:v>
                </c:pt>
                <c:pt idx="18">
                  <c:v>0</c:v>
                </c:pt>
                <c:pt idx="19">
                  <c:v>8.0372775088458234E-2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CD-4AA6-B08F-B612FDB1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7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7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7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'Optimisation Graphs'!$E$58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Graphs'!$F$58:$I$58</c:f>
              <c:numCache>
                <c:formatCode>0%</c:formatCode>
                <c:ptCount val="4"/>
                <c:pt idx="0">
                  <c:v>0.24236534449466965</c:v>
                </c:pt>
                <c:pt idx="1">
                  <c:v>0.24236534449466965</c:v>
                </c:pt>
                <c:pt idx="2">
                  <c:v>0.19775654689684766</c:v>
                </c:pt>
                <c:pt idx="3">
                  <c:v>0.19824915938565796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2-4F6B-AD67-26CEA7522405}"/>
            </c:ext>
          </c:extLst>
        </c:ser>
        <c:ser>
          <c:idx val="1"/>
          <c:order val="1"/>
          <c:tx>
            <c:strRef>
              <c:f>'Optimisation Graphs'!$E$59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Graphs'!$F$59:$I$59</c:f>
              <c:numCache>
                <c:formatCode>0%</c:formatCode>
                <c:ptCount val="4"/>
                <c:pt idx="0">
                  <c:v>0.22911954201777035</c:v>
                </c:pt>
                <c:pt idx="1">
                  <c:v>0.22911954201777035</c:v>
                </c:pt>
                <c:pt idx="2">
                  <c:v>0.1406682329158313</c:v>
                </c:pt>
                <c:pt idx="3">
                  <c:v>0.1406682329158313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2-4F6B-AD67-26CEA7522405}"/>
            </c:ext>
          </c:extLst>
        </c:ser>
        <c:ser>
          <c:idx val="2"/>
          <c:order val="2"/>
          <c:tx>
            <c:strRef>
              <c:f>'Optimisation Graphs'!$E$60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Graphs'!$F$60:$I$60</c:f>
              <c:numCache>
                <c:formatCode>0%</c:formatCode>
                <c:ptCount val="4"/>
                <c:pt idx="0">
                  <c:v>6.8965748433442581E-2</c:v>
                </c:pt>
                <c:pt idx="1">
                  <c:v>6.9129952596379343E-2</c:v>
                </c:pt>
                <c:pt idx="2">
                  <c:v>2.0251846762201391E-3</c:v>
                </c:pt>
                <c:pt idx="3">
                  <c:v>2.0251846762201391E-3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2-4F6B-AD67-26CEA7522405}"/>
            </c:ext>
          </c:extLst>
        </c:ser>
        <c:ser>
          <c:idx val="3"/>
          <c:order val="3"/>
          <c:tx>
            <c:strRef>
              <c:f>'Optimisation Graphs'!$E$61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Graphs'!$F$61:$I$61</c:f>
              <c:numCache>
                <c:formatCode>0%</c:formatCode>
                <c:ptCount val="4"/>
                <c:pt idx="0">
                  <c:v>0.14071135023563094</c:v>
                </c:pt>
                <c:pt idx="1">
                  <c:v>0.31062260485022453</c:v>
                </c:pt>
                <c:pt idx="2">
                  <c:v>6.4377741937870367E-2</c:v>
                </c:pt>
                <c:pt idx="3">
                  <c:v>6.5067503458633269E-2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2-4F6B-AD67-26CEA7522405}"/>
            </c:ext>
          </c:extLst>
        </c:ser>
        <c:ser>
          <c:idx val="4"/>
          <c:order val="4"/>
          <c:tx>
            <c:strRef>
              <c:f>'Optimisation Graphs'!$E$62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Graphs'!$F$62:$I$62</c:f>
              <c:numCache>
                <c:formatCode>0%</c:formatCode>
                <c:ptCount val="4"/>
                <c:pt idx="0">
                  <c:v>7.4789360911155664E-2</c:v>
                </c:pt>
                <c:pt idx="1">
                  <c:v>0.14876255604095615</c:v>
                </c:pt>
                <c:pt idx="2">
                  <c:v>0.59418290713847111</c:v>
                </c:pt>
                <c:pt idx="3">
                  <c:v>0.59398991956365732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52-4F6B-AD67-26CEA7522405}"/>
            </c:ext>
          </c:extLst>
        </c:ser>
        <c:ser>
          <c:idx val="5"/>
          <c:order val="5"/>
          <c:tx>
            <c:strRef>
              <c:f>'Optimisation Graphs'!$E$63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Graphs'!$F$63:$I$63</c:f>
              <c:numCache>
                <c:formatCode>0%</c:formatCode>
                <c:ptCount val="4"/>
                <c:pt idx="0">
                  <c:v>0.24404865390733083</c:v>
                </c:pt>
                <c:pt idx="1">
                  <c:v>0</c:v>
                </c:pt>
                <c:pt idx="2">
                  <c:v>9.8938643475944923E-4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52-4F6B-AD67-26CEA752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'Optimisation Graphs'!$E$65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'Optimisation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Opt</c:v>
                  </c:pt>
                </c:lvl>
              </c:multiLvlStrCache>
            </c:multiLvlStrRef>
          </c:cat>
          <c:val>
            <c:numRef>
              <c:f>'Optimisation Graphs'!$F$65:$I$65</c:f>
              <c:numCache>
                <c:formatCode>#,##0.000</c:formatCode>
                <c:ptCount val="4"/>
                <c:pt idx="0">
                  <c:v>0.18654687602842235</c:v>
                </c:pt>
                <c:pt idx="1">
                  <c:v>0.13199577613516367</c:v>
                </c:pt>
                <c:pt idx="2">
                  <c:v>0.13199577613516367</c:v>
                </c:pt>
                <c:pt idx="3">
                  <c:v>0.21337252050562766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2-4C34-AFEC-1F857A88529F}"/>
            </c:ext>
          </c:extLst>
        </c:ser>
        <c:ser>
          <c:idx val="1"/>
          <c:order val="1"/>
          <c:tx>
            <c:strRef>
              <c:f>'Optimisation Graphs'!$E$66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'Optimisation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Opt</c:v>
                  </c:pt>
                </c:lvl>
              </c:multiLvlStrCache>
            </c:multiLvlStrRef>
          </c:cat>
          <c:val>
            <c:numRef>
              <c:f>'Optimisation Graphs'!$F$66:$I$66</c:f>
              <c:numCache>
                <c:formatCode>#,##0.000</c:formatCode>
                <c:ptCount val="4"/>
                <c:pt idx="0">
                  <c:v>0.19351602440074045</c:v>
                </c:pt>
                <c:pt idx="1">
                  <c:v>0.13199577613516367</c:v>
                </c:pt>
                <c:pt idx="2">
                  <c:v>0.13199577613516367</c:v>
                </c:pt>
                <c:pt idx="3">
                  <c:v>0.27369863463980049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2-4C34-AFEC-1F857A88529F}"/>
            </c:ext>
          </c:extLst>
        </c:ser>
        <c:ser>
          <c:idx val="2"/>
          <c:order val="2"/>
          <c:tx>
            <c:strRef>
              <c:f>'Optimisation Graphs'!$E$67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'Optimisation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Opt</c:v>
                  </c:pt>
                </c:lvl>
              </c:multiLvlStrCache>
            </c:multiLvlStrRef>
          </c:cat>
          <c:val>
            <c:numRef>
              <c:f>'Optimisation Graphs'!$F$67:$I$67</c:f>
              <c:numCache>
                <c:formatCode>#,##0.000</c:formatCode>
                <c:ptCount val="4"/>
                <c:pt idx="0">
                  <c:v>0.48964147432996435</c:v>
                </c:pt>
                <c:pt idx="1">
                  <c:v>0.13199577613516367</c:v>
                </c:pt>
                <c:pt idx="2">
                  <c:v>0.13199577613516367</c:v>
                </c:pt>
                <c:pt idx="3">
                  <c:v>14.492779474300066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2-4C34-AFEC-1F857A88529F}"/>
            </c:ext>
          </c:extLst>
        </c:ser>
        <c:ser>
          <c:idx val="3"/>
          <c:order val="3"/>
          <c:tx>
            <c:strRef>
              <c:f>'Optimisation Graphs'!$E$68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'Optimisation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Opt</c:v>
                  </c:pt>
                </c:lvl>
              </c:multiLvlStrCache>
            </c:multiLvlStrRef>
          </c:cat>
          <c:val>
            <c:numRef>
              <c:f>'Optimisation Graphs'!$F$68:$I$68</c:f>
              <c:numCache>
                <c:formatCode>#,##0.000</c:formatCode>
                <c:ptCount val="4"/>
                <c:pt idx="0">
                  <c:v>0.36075621802265401</c:v>
                </c:pt>
                <c:pt idx="1">
                  <c:v>0.1334841628959276</c:v>
                </c:pt>
                <c:pt idx="2">
                  <c:v>0.13348416289592757</c:v>
                </c:pt>
                <c:pt idx="3">
                  <c:v>0.70256063828086268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2-4C34-AFEC-1F857A88529F}"/>
            </c:ext>
          </c:extLst>
        </c:ser>
        <c:ser>
          <c:idx val="4"/>
          <c:order val="4"/>
          <c:tx>
            <c:strRef>
              <c:f>'Optimisation Graphs'!$E$69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'Optimisation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Opt</c:v>
                  </c:pt>
                </c:lvl>
              </c:multiLvlStrCache>
            </c:multiLvlStrRef>
          </c:cat>
          <c:val>
            <c:numRef>
              <c:f>'Optimisation Graphs'!$F$69:$I$69</c:f>
              <c:numCache>
                <c:formatCode>#,##0.000</c:formatCode>
                <c:ptCount val="4"/>
                <c:pt idx="0">
                  <c:v>0.1452304444125016</c:v>
                </c:pt>
                <c:pt idx="1">
                  <c:v>0.14633261261891303</c:v>
                </c:pt>
                <c:pt idx="2">
                  <c:v>4.3979699492253853E-2</c:v>
                </c:pt>
                <c:pt idx="3">
                  <c:v>4.3979295504181906E-2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42-4C34-AFEC-1F857A88529F}"/>
            </c:ext>
          </c:extLst>
        </c:ser>
        <c:ser>
          <c:idx val="5"/>
          <c:order val="5"/>
          <c:tx>
            <c:strRef>
              <c:f>'Optimisation Graphs'!$E$70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'Optimisation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Opt</c:v>
                  </c:pt>
                </c:lvl>
              </c:multiLvlStrCache>
            </c:multiLvlStrRef>
          </c:cat>
          <c:val>
            <c:numRef>
              <c:f>'Optimisation Graphs'!$F$70:$I$70</c:f>
              <c:numCache>
                <c:formatCode>#,##0.000</c:formatCode>
                <c:ptCount val="4"/>
                <c:pt idx="0">
                  <c:v>0.33445022309375622</c:v>
                </c:pt>
                <c:pt idx="1">
                  <c:v>0</c:v>
                </c:pt>
                <c:pt idx="2">
                  <c:v>0.14405888538380651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42-4C34-AFEC-1F857A885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3456240"/>
        <c:crosses val="autoZero"/>
        <c:crossBetween val="between"/>
        <c:majorUnit val="0.2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'Optimisation Graphs'!$E$44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Graphs'!$F$16:$I$16</c:f>
              <c:numCache>
                <c:formatCode>0%</c:formatCode>
                <c:ptCount val="4"/>
                <c:pt idx="0">
                  <c:v>0.16961114652581732</c:v>
                </c:pt>
                <c:pt idx="1">
                  <c:v>0.23769218282587018</c:v>
                </c:pt>
                <c:pt idx="2">
                  <c:v>0.32708151671673524</c:v>
                </c:pt>
                <c:pt idx="3">
                  <c:v>0.17193208556350734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6-4CAE-8A98-615FB815CEBC}"/>
            </c:ext>
          </c:extLst>
        </c:ser>
        <c:ser>
          <c:idx val="1"/>
          <c:order val="1"/>
          <c:tx>
            <c:strRef>
              <c:f>'Optimisation Graphs'!$E$45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Graphs'!$F$17:$I$17</c:f>
              <c:numCache>
                <c:formatCode>0%</c:formatCode>
                <c:ptCount val="4"/>
                <c:pt idx="0">
                  <c:v>0.16633167245588704</c:v>
                </c:pt>
                <c:pt idx="1">
                  <c:v>0.22470177897675983</c:v>
                </c:pt>
                <c:pt idx="2">
                  <c:v>0.23265970051536386</c:v>
                </c:pt>
                <c:pt idx="3">
                  <c:v>0.15648609461450563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6-4CAE-8A98-615FB815CEBC}"/>
            </c:ext>
          </c:extLst>
        </c:ser>
        <c:ser>
          <c:idx val="2"/>
          <c:order val="2"/>
          <c:tx>
            <c:strRef>
              <c:f>'Optimisation Graphs'!$E$46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Graphs'!$F$18:$I$18</c:f>
              <c:numCache>
                <c:formatCode>0%</c:formatCode>
                <c:ptCount val="4"/>
                <c:pt idx="0">
                  <c:v>0.12667984961036596</c:v>
                </c:pt>
                <c:pt idx="1">
                  <c:v>6.7797025047216353E-2</c:v>
                </c:pt>
                <c:pt idx="2">
                  <c:v>3.3495754548904522E-3</c:v>
                </c:pt>
                <c:pt idx="3">
                  <c:v>0.11929531982950443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6-4CAE-8A98-615FB815CEBC}"/>
            </c:ext>
          </c:extLst>
        </c:ser>
        <c:ser>
          <c:idx val="3"/>
          <c:order val="3"/>
          <c:tx>
            <c:strRef>
              <c:f>'Optimisation Graphs'!$E$47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Graphs'!$F$19:$I$19</c:f>
              <c:numCache>
                <c:formatCode>0%</c:formatCode>
                <c:ptCount val="4"/>
                <c:pt idx="0">
                  <c:v>0.19043152458141988</c:v>
                </c:pt>
                <c:pt idx="1">
                  <c:v>0.30806839351003718</c:v>
                </c:pt>
                <c:pt idx="2">
                  <c:v>0.10767889267742971</c:v>
                </c:pt>
                <c:pt idx="3">
                  <c:v>0.18580399495579744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6-4CAE-8A98-615FB815CEBC}"/>
            </c:ext>
          </c:extLst>
        </c:ser>
        <c:ser>
          <c:idx val="4"/>
          <c:order val="4"/>
          <c:tx>
            <c:strRef>
              <c:f>'Optimisation Graphs'!$E$48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Graphs'!$F$20:$I$20</c:f>
              <c:numCache>
                <c:formatCode>0%</c:formatCode>
                <c:ptCount val="4"/>
                <c:pt idx="0">
                  <c:v>4.0746787741596964E-2</c:v>
                </c:pt>
                <c:pt idx="1">
                  <c:v>0.16174061964011641</c:v>
                </c:pt>
                <c:pt idx="2">
                  <c:v>0.32744435721465964</c:v>
                </c:pt>
                <c:pt idx="3">
                  <c:v>0.10617797352357468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B6-4CAE-8A98-615FB815CEBC}"/>
            </c:ext>
          </c:extLst>
        </c:ser>
        <c:ser>
          <c:idx val="5"/>
          <c:order val="5"/>
          <c:tx>
            <c:strRef>
              <c:f>'Optimisation Graphs'!$E$49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Graphs'!$F$21:$I$21</c:f>
              <c:numCache>
                <c:formatCode>0%</c:formatCode>
                <c:ptCount val="4"/>
                <c:pt idx="0">
                  <c:v>0.30619901908491293</c:v>
                </c:pt>
                <c:pt idx="1">
                  <c:v>0</c:v>
                </c:pt>
                <c:pt idx="2">
                  <c:v>1.7859574209210499E-3</c:v>
                </c:pt>
                <c:pt idx="3">
                  <c:v>0.26030453151311039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B6-4CAE-8A98-615FB815C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Energy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'Optimisation Graphs'!$E$44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Graphs'!$F$44:$I$44</c:f>
              <c:numCache>
                <c:formatCode>0%</c:formatCode>
                <c:ptCount val="4"/>
                <c:pt idx="0">
                  <c:v>0.16961114652581732</c:v>
                </c:pt>
                <c:pt idx="1">
                  <c:v>0.23769218282587018</c:v>
                </c:pt>
                <c:pt idx="2">
                  <c:v>0.3270815167167353</c:v>
                </c:pt>
                <c:pt idx="3">
                  <c:v>0.17193208556350734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B-425D-869C-054FABB202A7}"/>
            </c:ext>
          </c:extLst>
        </c:ser>
        <c:ser>
          <c:idx val="1"/>
          <c:order val="1"/>
          <c:tx>
            <c:strRef>
              <c:f>'Optimisation Graphs'!$E$45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Graphs'!$F$45:$I$45</c:f>
              <c:numCache>
                <c:formatCode>0%</c:formatCode>
                <c:ptCount val="4"/>
                <c:pt idx="0">
                  <c:v>0.16633167245588701</c:v>
                </c:pt>
                <c:pt idx="1">
                  <c:v>0.22470177897675986</c:v>
                </c:pt>
                <c:pt idx="2">
                  <c:v>0.23265970051536386</c:v>
                </c:pt>
                <c:pt idx="3">
                  <c:v>0.15648609461450566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B-425D-869C-054FABB202A7}"/>
            </c:ext>
          </c:extLst>
        </c:ser>
        <c:ser>
          <c:idx val="2"/>
          <c:order val="2"/>
          <c:tx>
            <c:strRef>
              <c:f>'Optimisation Graphs'!$E$46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Graphs'!$F$46:$I$46</c:f>
              <c:numCache>
                <c:formatCode>0%</c:formatCode>
                <c:ptCount val="4"/>
                <c:pt idx="0">
                  <c:v>0.12667984961036596</c:v>
                </c:pt>
                <c:pt idx="1">
                  <c:v>6.7797025047216367E-2</c:v>
                </c:pt>
                <c:pt idx="2">
                  <c:v>3.3495754548904526E-3</c:v>
                </c:pt>
                <c:pt idx="3">
                  <c:v>0.11929531982950445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B-425D-869C-054FABB202A7}"/>
            </c:ext>
          </c:extLst>
        </c:ser>
        <c:ser>
          <c:idx val="3"/>
          <c:order val="3"/>
          <c:tx>
            <c:strRef>
              <c:f>'Optimisation Graphs'!$E$47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Graphs'!$F$47:$I$47</c:f>
              <c:numCache>
                <c:formatCode>0%</c:formatCode>
                <c:ptCount val="4"/>
                <c:pt idx="0">
                  <c:v>0.19043152458141985</c:v>
                </c:pt>
                <c:pt idx="1">
                  <c:v>0.30806839351003718</c:v>
                </c:pt>
                <c:pt idx="2">
                  <c:v>0.10767889267742972</c:v>
                </c:pt>
                <c:pt idx="3">
                  <c:v>0.18580399495579744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B-425D-869C-054FABB202A7}"/>
            </c:ext>
          </c:extLst>
        </c:ser>
        <c:ser>
          <c:idx val="4"/>
          <c:order val="4"/>
          <c:tx>
            <c:strRef>
              <c:f>'Optimisation Graphs'!$E$48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Graphs'!$F$48:$I$48</c:f>
              <c:numCache>
                <c:formatCode>0%</c:formatCode>
                <c:ptCount val="4"/>
                <c:pt idx="0">
                  <c:v>4.0746787741596957E-2</c:v>
                </c:pt>
                <c:pt idx="1">
                  <c:v>0.16174061964011643</c:v>
                </c:pt>
                <c:pt idx="2">
                  <c:v>0.32744435721465964</c:v>
                </c:pt>
                <c:pt idx="3">
                  <c:v>0.10617797352357469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B-425D-869C-054FABB202A7}"/>
            </c:ext>
          </c:extLst>
        </c:ser>
        <c:ser>
          <c:idx val="5"/>
          <c:order val="5"/>
          <c:tx>
            <c:strRef>
              <c:f>'Optimisation Graphs'!$E$49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 anchorCtr="0">
                <a:spAutoFit/>
              </a:bodyPr>
              <a:lstStyle/>
              <a:p>
                <a:pPr algn="ctr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Graphs'!$F$49:$I$49</c:f>
              <c:numCache>
                <c:formatCode>0%</c:formatCode>
                <c:ptCount val="4"/>
                <c:pt idx="0">
                  <c:v>0.30619901908491293</c:v>
                </c:pt>
                <c:pt idx="1">
                  <c:v>0</c:v>
                </c:pt>
                <c:pt idx="2">
                  <c:v>1.7859574209210499E-3</c:v>
                </c:pt>
                <c:pt idx="3">
                  <c:v>0.26030453151311039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AB-425D-869C-054FABB2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kWh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Time</a:t>
            </a:r>
            <a:r>
              <a:rPr lang="en-GB" sz="1800" b="1" baseline="0"/>
              <a:t>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6534003849861705"/>
          <c:y val="2.756402021777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'Optimisation Graphs'!$AY$8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'Optimisation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'Optimisation Graphs'!$AY$9:$AY$48</c:f>
              <c:numCache>
                <c:formatCode>#,##0</c:formatCode>
                <c:ptCount val="40"/>
                <c:pt idx="1">
                  <c:v>4428</c:v>
                </c:pt>
                <c:pt idx="2">
                  <c:v>4186</c:v>
                </c:pt>
                <c:pt idx="3">
                  <c:v>1260</c:v>
                </c:pt>
                <c:pt idx="4">
                  <c:v>1836</c:v>
                </c:pt>
                <c:pt idx="5">
                  <c:v>5689</c:v>
                </c:pt>
                <c:pt idx="6">
                  <c:v>2220</c:v>
                </c:pt>
                <c:pt idx="9">
                  <c:v>4428</c:v>
                </c:pt>
                <c:pt idx="10">
                  <c:v>4186</c:v>
                </c:pt>
                <c:pt idx="11">
                  <c:v>1263</c:v>
                </c:pt>
                <c:pt idx="12">
                  <c:v>4053</c:v>
                </c:pt>
                <c:pt idx="13">
                  <c:v>5701</c:v>
                </c:pt>
                <c:pt idx="14">
                  <c:v>0</c:v>
                </c:pt>
                <c:pt idx="17">
                  <c:v>3613</c:v>
                </c:pt>
                <c:pt idx="18">
                  <c:v>2570</c:v>
                </c:pt>
                <c:pt idx="19">
                  <c:v>37</c:v>
                </c:pt>
                <c:pt idx="20">
                  <c:v>840</c:v>
                </c:pt>
                <c:pt idx="21">
                  <c:v>5699</c:v>
                </c:pt>
                <c:pt idx="22">
                  <c:v>9</c:v>
                </c:pt>
                <c:pt idx="25">
                  <c:v>3622</c:v>
                </c:pt>
                <c:pt idx="26">
                  <c:v>2570</c:v>
                </c:pt>
                <c:pt idx="27">
                  <c:v>37</c:v>
                </c:pt>
                <c:pt idx="28">
                  <c:v>849</c:v>
                </c:pt>
                <c:pt idx="29">
                  <c:v>5699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A-4DB5-9430-1E419A944BA3}"/>
            </c:ext>
          </c:extLst>
        </c:ser>
        <c:ser>
          <c:idx val="1"/>
          <c:order val="1"/>
          <c:tx>
            <c:strRef>
              <c:f>'Optimisation Graphs'!$AZ$8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5A-4DB5-9430-1E419A944B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'Optimisation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'Optimisation Graphs'!$AZ$9:$AZ$48</c:f>
              <c:numCache>
                <c:formatCode>#,##0</c:formatCode>
                <c:ptCount val="40"/>
                <c:pt idx="1">
                  <c:v>3660</c:v>
                </c:pt>
                <c:pt idx="2">
                  <c:v>3902</c:v>
                </c:pt>
                <c:pt idx="3">
                  <c:v>6828</c:v>
                </c:pt>
                <c:pt idx="4">
                  <c:v>6252</c:v>
                </c:pt>
                <c:pt idx="5">
                  <c:v>2399</c:v>
                </c:pt>
                <c:pt idx="6">
                  <c:v>5868</c:v>
                </c:pt>
                <c:pt idx="9">
                  <c:v>3660</c:v>
                </c:pt>
                <c:pt idx="10">
                  <c:v>3902</c:v>
                </c:pt>
                <c:pt idx="11">
                  <c:v>6825</c:v>
                </c:pt>
                <c:pt idx="12">
                  <c:v>4035</c:v>
                </c:pt>
                <c:pt idx="13">
                  <c:v>2387</c:v>
                </c:pt>
                <c:pt idx="14">
                  <c:v>8088</c:v>
                </c:pt>
                <c:pt idx="17">
                  <c:v>4475</c:v>
                </c:pt>
                <c:pt idx="18">
                  <c:v>5518</c:v>
                </c:pt>
                <c:pt idx="19">
                  <c:v>8051</c:v>
                </c:pt>
                <c:pt idx="20">
                  <c:v>7248</c:v>
                </c:pt>
                <c:pt idx="21">
                  <c:v>2389</c:v>
                </c:pt>
                <c:pt idx="22">
                  <c:v>8079</c:v>
                </c:pt>
                <c:pt idx="25">
                  <c:v>4466</c:v>
                </c:pt>
                <c:pt idx="26">
                  <c:v>5518</c:v>
                </c:pt>
                <c:pt idx="27">
                  <c:v>8051</c:v>
                </c:pt>
                <c:pt idx="28">
                  <c:v>7239</c:v>
                </c:pt>
                <c:pt idx="29">
                  <c:v>2389</c:v>
                </c:pt>
                <c:pt idx="30">
                  <c:v>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A-4DB5-9430-1E419A944BA3}"/>
            </c:ext>
          </c:extLst>
        </c:ser>
        <c:ser>
          <c:idx val="2"/>
          <c:order val="2"/>
          <c:tx>
            <c:strRef>
              <c:f>'Optimisation Graphs'!$BA$8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'Optimisation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'Optimisation Graphs'!$BA$9:$BA$48</c:f>
              <c:numCache>
                <c:formatCode>#,##0</c:formatCode>
                <c:ptCount val="40"/>
                <c:pt idx="1">
                  <c:v>8088</c:v>
                </c:pt>
                <c:pt idx="2">
                  <c:v>8088</c:v>
                </c:pt>
                <c:pt idx="3">
                  <c:v>8088</c:v>
                </c:pt>
                <c:pt idx="4">
                  <c:v>8088</c:v>
                </c:pt>
                <c:pt idx="5">
                  <c:v>8088</c:v>
                </c:pt>
                <c:pt idx="6">
                  <c:v>8088</c:v>
                </c:pt>
                <c:pt idx="9">
                  <c:v>8088</c:v>
                </c:pt>
                <c:pt idx="10">
                  <c:v>8088</c:v>
                </c:pt>
                <c:pt idx="11">
                  <c:v>8088</c:v>
                </c:pt>
                <c:pt idx="12">
                  <c:v>8088</c:v>
                </c:pt>
                <c:pt idx="13">
                  <c:v>8088</c:v>
                </c:pt>
                <c:pt idx="14">
                  <c:v>8088</c:v>
                </c:pt>
                <c:pt idx="17">
                  <c:v>8088</c:v>
                </c:pt>
                <c:pt idx="18">
                  <c:v>8088</c:v>
                </c:pt>
                <c:pt idx="19">
                  <c:v>8088</c:v>
                </c:pt>
                <c:pt idx="20">
                  <c:v>8088</c:v>
                </c:pt>
                <c:pt idx="21">
                  <c:v>8088</c:v>
                </c:pt>
                <c:pt idx="22">
                  <c:v>8088</c:v>
                </c:pt>
                <c:pt idx="25">
                  <c:v>8088</c:v>
                </c:pt>
                <c:pt idx="26">
                  <c:v>8088</c:v>
                </c:pt>
                <c:pt idx="27">
                  <c:v>8088</c:v>
                </c:pt>
                <c:pt idx="28">
                  <c:v>8088</c:v>
                </c:pt>
                <c:pt idx="29">
                  <c:v>8088</c:v>
                </c:pt>
                <c:pt idx="30">
                  <c:v>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A-4DB5-9430-1E419A944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% Time</a:t>
            </a:r>
            <a:r>
              <a:rPr lang="en-GB" sz="1800" b="1" baseline="0"/>
              <a:t>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359764568694271"/>
          <c:y val="1.6659190490735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'Optimisation Graphs'!$BE$8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'Optimisation Graphs'!$BC$9:$BD$48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'Optimisation Graphs'!$BE$9:$BE$48</c:f>
              <c:numCache>
                <c:formatCode>0%</c:formatCode>
                <c:ptCount val="40"/>
                <c:pt idx="1">
                  <c:v>0.54747774480712164</c:v>
                </c:pt>
                <c:pt idx="2">
                  <c:v>0.5175568743818002</c:v>
                </c:pt>
                <c:pt idx="3">
                  <c:v>0.15578635014836795</c:v>
                </c:pt>
                <c:pt idx="4">
                  <c:v>0.22700296735905046</c:v>
                </c:pt>
                <c:pt idx="5">
                  <c:v>0.70338773491592488</c:v>
                </c:pt>
                <c:pt idx="6">
                  <c:v>0.27448071216617209</c:v>
                </c:pt>
                <c:pt idx="9">
                  <c:v>0.54747774480712164</c:v>
                </c:pt>
                <c:pt idx="10">
                  <c:v>0.5175568743818002</c:v>
                </c:pt>
                <c:pt idx="11">
                  <c:v>0.15615727002967358</c:v>
                </c:pt>
                <c:pt idx="12">
                  <c:v>0.50111275964391688</c:v>
                </c:pt>
                <c:pt idx="13">
                  <c:v>0.70487141444114743</c:v>
                </c:pt>
                <c:pt idx="14">
                  <c:v>0</c:v>
                </c:pt>
                <c:pt idx="17">
                  <c:v>0.44671117705242336</c:v>
                </c:pt>
                <c:pt idx="18">
                  <c:v>0.31775469831849656</c:v>
                </c:pt>
                <c:pt idx="19">
                  <c:v>4.5746785361028683E-3</c:v>
                </c:pt>
                <c:pt idx="20">
                  <c:v>0.10385756676557864</c:v>
                </c:pt>
                <c:pt idx="21">
                  <c:v>0.70462413452027695</c:v>
                </c:pt>
                <c:pt idx="22">
                  <c:v>1.112759643916914E-3</c:v>
                </c:pt>
                <c:pt idx="25">
                  <c:v>0.44782393669634024</c:v>
                </c:pt>
                <c:pt idx="26">
                  <c:v>0.31775469831849656</c:v>
                </c:pt>
                <c:pt idx="27">
                  <c:v>4.5746785361028683E-3</c:v>
                </c:pt>
                <c:pt idx="28">
                  <c:v>0.10497032640949555</c:v>
                </c:pt>
                <c:pt idx="29">
                  <c:v>0.70462413452027695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D-4637-BAC0-06847AE08E67}"/>
            </c:ext>
          </c:extLst>
        </c:ser>
        <c:ser>
          <c:idx val="1"/>
          <c:order val="1"/>
          <c:tx>
            <c:strRef>
              <c:f>'Optimisation Graphs'!$BF$8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9D-4637-BAC0-06847AE08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'Optimisation Graphs'!$BC$9:$BD$48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'Optimisation Graphs'!$BF$9:$BF$48</c:f>
              <c:numCache>
                <c:formatCode>0%</c:formatCode>
                <c:ptCount val="40"/>
                <c:pt idx="1">
                  <c:v>0.45252225519287836</c:v>
                </c:pt>
                <c:pt idx="2">
                  <c:v>0.4824431256181998</c:v>
                </c:pt>
                <c:pt idx="3">
                  <c:v>0.84421364985163205</c:v>
                </c:pt>
                <c:pt idx="4">
                  <c:v>0.77299703264094954</c:v>
                </c:pt>
                <c:pt idx="5">
                  <c:v>0.29661226508407518</c:v>
                </c:pt>
                <c:pt idx="6">
                  <c:v>0.72551928783382791</c:v>
                </c:pt>
                <c:pt idx="9">
                  <c:v>0.45252225519287836</c:v>
                </c:pt>
                <c:pt idx="10">
                  <c:v>0.4824431256181998</c:v>
                </c:pt>
                <c:pt idx="11">
                  <c:v>0.84384272997032639</c:v>
                </c:pt>
                <c:pt idx="12">
                  <c:v>0.49888724035608306</c:v>
                </c:pt>
                <c:pt idx="13">
                  <c:v>0.29512858555885263</c:v>
                </c:pt>
                <c:pt idx="14">
                  <c:v>1</c:v>
                </c:pt>
                <c:pt idx="17">
                  <c:v>0.55328882294757664</c:v>
                </c:pt>
                <c:pt idx="18">
                  <c:v>0.68224530168150344</c:v>
                </c:pt>
                <c:pt idx="19">
                  <c:v>0.99542532146389717</c:v>
                </c:pt>
                <c:pt idx="20">
                  <c:v>0.89614243323442133</c:v>
                </c:pt>
                <c:pt idx="21">
                  <c:v>0.29537586547972305</c:v>
                </c:pt>
                <c:pt idx="22">
                  <c:v>0.99888724035608312</c:v>
                </c:pt>
                <c:pt idx="25">
                  <c:v>0.55217606330365976</c:v>
                </c:pt>
                <c:pt idx="26">
                  <c:v>0.68224530168150344</c:v>
                </c:pt>
                <c:pt idx="27">
                  <c:v>0.99542532146389717</c:v>
                </c:pt>
                <c:pt idx="28">
                  <c:v>0.89502967359050445</c:v>
                </c:pt>
                <c:pt idx="29">
                  <c:v>0.29537586547972305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D-4637-BAC0-06847AE08E67}"/>
            </c:ext>
          </c:extLst>
        </c:ser>
        <c:ser>
          <c:idx val="2"/>
          <c:order val="2"/>
          <c:tx>
            <c:strRef>
              <c:f>'Optimisation Graphs'!$BG$8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'Optimisation Graphs'!$BC$9:$BD$48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'Optimisation Graphs'!$BG$9:$BG$48</c:f>
              <c:numCache>
                <c:formatCode>0%</c:formatCode>
                <c:ptCount val="4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D-4637-BAC0-06847AE08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/>
              <a:t>Total Power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6534003849861705"/>
          <c:y val="2.756402021777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'Optimisation Graphs'!$BK$8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'Optimisation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'Optimisation Graphs'!$BK$9:$BK$48</c:f>
              <c:numCache>
                <c:formatCode>#,##0</c:formatCode>
                <c:ptCount val="40"/>
                <c:pt idx="1">
                  <c:v>782250</c:v>
                </c:pt>
                <c:pt idx="2">
                  <c:v>767125</c:v>
                </c:pt>
                <c:pt idx="3">
                  <c:v>584250</c:v>
                </c:pt>
                <c:pt idx="4">
                  <c:v>878274</c:v>
                </c:pt>
                <c:pt idx="5">
                  <c:v>187925</c:v>
                </c:pt>
                <c:pt idx="6">
                  <c:v>608280</c:v>
                </c:pt>
                <c:pt idx="9">
                  <c:v>553500</c:v>
                </c:pt>
                <c:pt idx="10">
                  <c:v>523250</c:v>
                </c:pt>
                <c:pt idx="11">
                  <c:v>157875</c:v>
                </c:pt>
                <c:pt idx="12">
                  <c:v>717381</c:v>
                </c:pt>
                <c:pt idx="13">
                  <c:v>376636</c:v>
                </c:pt>
                <c:pt idx="14">
                  <c:v>0</c:v>
                </c:pt>
                <c:pt idx="17">
                  <c:v>451625</c:v>
                </c:pt>
                <c:pt idx="18">
                  <c:v>321250</c:v>
                </c:pt>
                <c:pt idx="19">
                  <c:v>4625</c:v>
                </c:pt>
                <c:pt idx="20">
                  <c:v>148680</c:v>
                </c:pt>
                <c:pt idx="21">
                  <c:v>452126</c:v>
                </c:pt>
                <c:pt idx="22">
                  <c:v>2466</c:v>
                </c:pt>
                <c:pt idx="25">
                  <c:v>731875</c:v>
                </c:pt>
                <c:pt idx="26">
                  <c:v>666125</c:v>
                </c:pt>
                <c:pt idx="27">
                  <c:v>507812.5</c:v>
                </c:pt>
                <c:pt idx="28">
                  <c:v>790924.5</c:v>
                </c:pt>
                <c:pt idx="29">
                  <c:v>451975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9-49DD-A146-41C556FDAF0D}"/>
            </c:ext>
          </c:extLst>
        </c:ser>
        <c:ser>
          <c:idx val="1"/>
          <c:order val="1"/>
          <c:tx>
            <c:strRef>
              <c:f>'Optimisation Graphs'!$BL$8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C9-49DD-A146-41C556FDAF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'Optimisation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'Optimisation Graphs'!$BL$9:$BL$48</c:f>
              <c:numCache>
                <c:formatCode>#,##0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803916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1108056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9-49DD-A146-41C556FDAF0D}"/>
            </c:ext>
          </c:extLst>
        </c:ser>
        <c:ser>
          <c:idx val="2"/>
          <c:order val="2"/>
          <c:tx>
            <c:strRef>
              <c:f>'Optimisation Graphs'!$BM$8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'Optimisation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'Optimisation Graphs'!$BM$9:$BM$48</c:f>
              <c:numCache>
                <c:formatCode>#,##0</c:formatCode>
                <c:ptCount val="40"/>
                <c:pt idx="1">
                  <c:v>782250</c:v>
                </c:pt>
                <c:pt idx="2">
                  <c:v>767125</c:v>
                </c:pt>
                <c:pt idx="3">
                  <c:v>584250</c:v>
                </c:pt>
                <c:pt idx="4">
                  <c:v>878274</c:v>
                </c:pt>
                <c:pt idx="5">
                  <c:v>187925</c:v>
                </c:pt>
                <c:pt idx="6">
                  <c:v>1412196</c:v>
                </c:pt>
                <c:pt idx="9">
                  <c:v>553500</c:v>
                </c:pt>
                <c:pt idx="10">
                  <c:v>523250</c:v>
                </c:pt>
                <c:pt idx="11">
                  <c:v>157875</c:v>
                </c:pt>
                <c:pt idx="12">
                  <c:v>717381</c:v>
                </c:pt>
                <c:pt idx="13">
                  <c:v>376636</c:v>
                </c:pt>
                <c:pt idx="14">
                  <c:v>0</c:v>
                </c:pt>
                <c:pt idx="17">
                  <c:v>451625</c:v>
                </c:pt>
                <c:pt idx="18">
                  <c:v>321250</c:v>
                </c:pt>
                <c:pt idx="19">
                  <c:v>4625</c:v>
                </c:pt>
                <c:pt idx="20">
                  <c:v>148680</c:v>
                </c:pt>
                <c:pt idx="21">
                  <c:v>452126</c:v>
                </c:pt>
                <c:pt idx="22">
                  <c:v>2466</c:v>
                </c:pt>
                <c:pt idx="25">
                  <c:v>731875</c:v>
                </c:pt>
                <c:pt idx="26">
                  <c:v>666125</c:v>
                </c:pt>
                <c:pt idx="27">
                  <c:v>507812.5</c:v>
                </c:pt>
                <c:pt idx="28">
                  <c:v>790924.5</c:v>
                </c:pt>
                <c:pt idx="29">
                  <c:v>451975</c:v>
                </c:pt>
                <c:pt idx="30">
                  <c:v>1108056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C9-49DD-A146-41C556FDA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70312212031898E-2"/>
          <c:y val="0.11402643150303245"/>
          <c:w val="0.92106179313149483"/>
          <c:h val="0.718923662662756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'Optimisation Graphs'!$BQ$8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83-442D-8D87-7205D6666983}"/>
                </c:ext>
              </c:extLst>
            </c:dLbl>
            <c:dLbl>
              <c:idx val="27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83-442D-8D87-7205D66669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'Optimisation Graphs'!$BO$9:$BP$39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'Optimisation Graphs'!$BQ$9:$BQ$39</c:f>
              <c:numCache>
                <c:formatCode>0%</c:formatCode>
                <c:ptCount val="3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0.43073341094295692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5-498C-8AED-FE78638721FB}"/>
            </c:ext>
          </c:extLst>
        </c:ser>
        <c:ser>
          <c:idx val="1"/>
          <c:order val="1"/>
          <c:tx>
            <c:strRef>
              <c:f>'Optimisation Graphs'!$BR$8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C5-498C-8AED-FE78638721F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83-442D-8D87-7205D666698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83-442D-8D87-7205D666698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83-442D-8D87-7205D666698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83-442D-8D87-7205D666698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C5-498C-8AED-FE78638721F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83-442D-8D87-7205D666698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83-442D-8D87-7205D666698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83-442D-8D87-7205D666698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83-442D-8D87-7205D666698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83-442D-8D87-7205D666698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83-442D-8D87-7205D66669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'Optimisation Graphs'!$BO$9:$BP$39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'Optimisation Graphs'!$BR$9:$BR$39</c:f>
              <c:numCache>
                <c:formatCode>0%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0.56926658905704308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5-498C-8AED-FE78638721FB}"/>
            </c:ext>
          </c:extLst>
        </c:ser>
        <c:ser>
          <c:idx val="2"/>
          <c:order val="2"/>
          <c:tx>
            <c:strRef>
              <c:f>'Optimisation Graphs'!$BS$8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83-442D-8D87-7205D66669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'Optimisation Graphs'!$BO$9:$BP$39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'Optimisation Graphs'!$BS$9:$BS$39</c:f>
              <c:numCache>
                <c:formatCode>0%</c:formatCode>
                <c:ptCount val="3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5-498C-8AED-FE78638721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Time Loaded and Unloaded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85298516894211"/>
          <c:y val="0.12472350161331619"/>
          <c:w val="0.86878297222020984"/>
          <c:h val="0.74906446211397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'Optimisation Graphs'!$C$72:$C$78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Graphs'!$F$78:$I$78</c:f>
              <c:numCache>
                <c:formatCode>#,##0</c:formatCode>
                <c:ptCount val="4"/>
                <c:pt idx="0">
                  <c:v>19619</c:v>
                </c:pt>
                <c:pt idx="1">
                  <c:v>19631</c:v>
                </c:pt>
                <c:pt idx="2">
                  <c:v>12768</c:v>
                </c:pt>
                <c:pt idx="3">
                  <c:v>12777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A-4CAD-895D-9CED3CB12F09}"/>
            </c:ext>
          </c:extLst>
        </c:ser>
        <c:ser>
          <c:idx val="1"/>
          <c:order val="1"/>
          <c:tx>
            <c:strRef>
              <c:f>'Optimisation Graphs'!$C$86:$C$92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Graphs'!$F$92:$I$92</c:f>
              <c:numCache>
                <c:formatCode>#,##0</c:formatCode>
                <c:ptCount val="4"/>
                <c:pt idx="0">
                  <c:v>28897</c:v>
                </c:pt>
                <c:pt idx="1">
                  <c:v>28897</c:v>
                </c:pt>
                <c:pt idx="2">
                  <c:v>35760</c:v>
                </c:pt>
                <c:pt idx="3">
                  <c:v>35751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A-4CAD-895D-9CED3CB12F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'Optimisation Graphs'!$C$100:$C$106</c:f>
              <c:strCache>
                <c:ptCount val="1"/>
                <c:pt idx="0">
                  <c:v>Total Time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Graphs'!$F$106:$I$106</c:f>
              <c:numCache>
                <c:formatCode>#,##0</c:formatCode>
                <c:ptCount val="4"/>
                <c:pt idx="0">
                  <c:v>48516</c:v>
                </c:pt>
                <c:pt idx="1">
                  <c:v>48528</c:v>
                </c:pt>
                <c:pt idx="2">
                  <c:v>48528</c:v>
                </c:pt>
                <c:pt idx="3">
                  <c:v>48528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A-4CAD-895D-9CED3CB12F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hrs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/>
              <a:t>Total Power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6534003849861705"/>
          <c:y val="2.756402021777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'Optimisation Graphs'!$BW$8</c:f>
              <c:strCache>
                <c:ptCount val="1"/>
                <c:pt idx="0">
                  <c:v>Loaded Cost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'Optimisation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'Optimisation Graphs'!$BW$9:$BW$48</c:f>
              <c:numCache>
                <c:formatCode>"£"#,##0.00</c:formatCode>
                <c:ptCount val="40"/>
                <c:pt idx="1">
                  <c:v>71076.986964737458</c:v>
                </c:pt>
                <c:pt idx="2">
                  <c:v>69702.695590059739</c:v>
                </c:pt>
                <c:pt idx="3">
                  <c:v>53086.263514410821</c:v>
                </c:pt>
                <c:pt idx="4">
                  <c:v>79801.942664707996</c:v>
                </c:pt>
                <c:pt idx="5">
                  <c:v>17075.286385871892</c:v>
                </c:pt>
                <c:pt idx="6">
                  <c:v>55269.683133155006</c:v>
                </c:pt>
                <c:pt idx="9">
                  <c:v>50292.249645231299</c:v>
                </c:pt>
                <c:pt idx="10">
                  <c:v>47543.666895875838</c:v>
                </c:pt>
                <c:pt idx="11">
                  <c:v>14344.876084446056</c:v>
                </c:pt>
                <c:pt idx="12">
                  <c:v>65182.844341003933</c:v>
                </c:pt>
                <c:pt idx="13">
                  <c:v>34221.990492107201</c:v>
                </c:pt>
                <c:pt idx="14">
                  <c:v>0</c:v>
                </c:pt>
                <c:pt idx="17">
                  <c:v>41035.65898107965</c:v>
                </c:pt>
                <c:pt idx="18">
                  <c:v>29189.494486956741</c:v>
                </c:pt>
                <c:pt idx="19">
                  <c:v>420.23785837252893</c:v>
                </c:pt>
                <c:pt idx="20">
                  <c:v>13509.397790881643</c:v>
                </c:pt>
                <c:pt idx="21">
                  <c:v>41081.180963143357</c:v>
                </c:pt>
                <c:pt idx="22">
                  <c:v>224.06628297225004</c:v>
                </c:pt>
                <c:pt idx="25">
                  <c:v>66499.801642463703</c:v>
                </c:pt>
                <c:pt idx="26">
                  <c:v>60525.609385600183</c:v>
                </c:pt>
                <c:pt idx="27">
                  <c:v>46140.981071308073</c:v>
                </c:pt>
                <c:pt idx="28">
                  <c:v>71865.171462565035</c:v>
                </c:pt>
                <c:pt idx="29">
                  <c:v>41067.460764956493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6-4DAE-9122-2CCF7DFFEAF4}"/>
            </c:ext>
          </c:extLst>
        </c:ser>
        <c:ser>
          <c:idx val="1"/>
          <c:order val="1"/>
          <c:tx>
            <c:strRef>
              <c:f>'Optimisation Graphs'!$BX$8</c:f>
              <c:strCache>
                <c:ptCount val="1"/>
                <c:pt idx="0">
                  <c:v>Unloaded Cost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56-4DAE-9122-2CCF7DFFEA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'Optimisation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'Optimisation Graphs'!$BX$9:$BX$48</c:f>
              <c:numCache>
                <c:formatCode>"£"#,##0.00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73045.608248953504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100680.44981553101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6-4DAE-9122-2CCF7DFFEAF4}"/>
            </c:ext>
          </c:extLst>
        </c:ser>
        <c:ser>
          <c:idx val="2"/>
          <c:order val="2"/>
          <c:tx>
            <c:strRef>
              <c:f>'Optimisation Graphs'!$BY$8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'Optimisation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'Optimisation Graphs'!$BY$9:$BY$48</c:f>
              <c:numCache>
                <c:formatCode>"£"#,##0.00</c:formatCode>
                <c:ptCount val="40"/>
                <c:pt idx="1">
                  <c:v>71076.986964737458</c:v>
                </c:pt>
                <c:pt idx="2">
                  <c:v>69702.695590059739</c:v>
                </c:pt>
                <c:pt idx="3">
                  <c:v>53086.263514410821</c:v>
                </c:pt>
                <c:pt idx="4">
                  <c:v>79801.942664707996</c:v>
                </c:pt>
                <c:pt idx="5">
                  <c:v>17075.286385871892</c:v>
                </c:pt>
                <c:pt idx="6">
                  <c:v>128315.29138210851</c:v>
                </c:pt>
                <c:pt idx="9">
                  <c:v>50292.249645231299</c:v>
                </c:pt>
                <c:pt idx="10">
                  <c:v>47543.666895875838</c:v>
                </c:pt>
                <c:pt idx="11">
                  <c:v>14344.876084446056</c:v>
                </c:pt>
                <c:pt idx="12">
                  <c:v>65182.844341003933</c:v>
                </c:pt>
                <c:pt idx="13">
                  <c:v>34221.990492107201</c:v>
                </c:pt>
                <c:pt idx="14">
                  <c:v>0</c:v>
                </c:pt>
                <c:pt idx="17">
                  <c:v>41035.65898107965</c:v>
                </c:pt>
                <c:pt idx="18">
                  <c:v>29189.494486956741</c:v>
                </c:pt>
                <c:pt idx="19">
                  <c:v>420.23785837252893</c:v>
                </c:pt>
                <c:pt idx="20">
                  <c:v>13509.397790881643</c:v>
                </c:pt>
                <c:pt idx="21">
                  <c:v>41081.180963143357</c:v>
                </c:pt>
                <c:pt idx="22">
                  <c:v>224.06628297225004</c:v>
                </c:pt>
                <c:pt idx="25">
                  <c:v>66499.801642463703</c:v>
                </c:pt>
                <c:pt idx="26">
                  <c:v>60525.609385600183</c:v>
                </c:pt>
                <c:pt idx="27">
                  <c:v>46140.981071308073</c:v>
                </c:pt>
                <c:pt idx="28">
                  <c:v>71865.171462565035</c:v>
                </c:pt>
                <c:pt idx="29">
                  <c:v>41067.460764956493</c:v>
                </c:pt>
                <c:pt idx="30">
                  <c:v>100680.44981553101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6-4DAE-9122-2CCF7DFF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Efficiency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Scheme 1 Graphs'!$C$65:$C$71</c:f>
              <c:strCache>
                <c:ptCount val="1"/>
                <c:pt idx="0">
                  <c:v>Average Efficiency</c:v>
                </c:pt>
              </c:strCache>
            </c:strRef>
          </c:tx>
          <c:spPr>
            <a:solidFill>
              <a:srgbClr val="3399FF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Graphs'!$F$71:$I$71</c:f>
              <c:numCache>
                <c:formatCode>#,##0.000</c:formatCode>
                <c:ptCount val="4"/>
                <c:pt idx="0">
                  <c:v>0.27664250491908993</c:v>
                </c:pt>
                <c:pt idx="1">
                  <c:v>0.13714167150971698</c:v>
                </c:pt>
                <c:pt idx="2">
                  <c:v>0.23904687977990421</c:v>
                </c:pt>
                <c:pt idx="3">
                  <c:v>0.38016056200364695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C-4883-957A-04839BB70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Time Loaded and Unloaded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85298516894211"/>
          <c:y val="0.12472350161331619"/>
          <c:w val="0.86878297222020984"/>
          <c:h val="0.74906446211397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1 Graphs'!$C$72:$C$78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Graphs'!$F$78:$I$78</c:f>
              <c:numCache>
                <c:formatCode>#,##0</c:formatCode>
                <c:ptCount val="4"/>
                <c:pt idx="0">
                  <c:v>19705</c:v>
                </c:pt>
                <c:pt idx="1">
                  <c:v>26679</c:v>
                </c:pt>
                <c:pt idx="2">
                  <c:v>22012</c:v>
                </c:pt>
                <c:pt idx="3">
                  <c:v>22012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0-491B-932B-946A7694A664}"/>
            </c:ext>
          </c:extLst>
        </c:ser>
        <c:ser>
          <c:idx val="1"/>
          <c:order val="1"/>
          <c:tx>
            <c:strRef>
              <c:f>'Control Scheme 1 Graphs'!$C$86:$C$92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Graphs'!$F$92:$I$92</c:f>
              <c:numCache>
                <c:formatCode>#,##0</c:formatCode>
                <c:ptCount val="4"/>
                <c:pt idx="0">
                  <c:v>22857</c:v>
                </c:pt>
                <c:pt idx="1">
                  <c:v>22857</c:v>
                </c:pt>
                <c:pt idx="2">
                  <c:v>26516</c:v>
                </c:pt>
                <c:pt idx="3">
                  <c:v>26516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0-491B-932B-946A7694A6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'Control Scheme 1 Graphs'!$C$100:$C$106</c:f>
              <c:strCache>
                <c:ptCount val="1"/>
                <c:pt idx="0">
                  <c:v>Total Time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Graphs'!$F$106:$I$106</c:f>
              <c:numCache>
                <c:formatCode>#,##0</c:formatCode>
                <c:ptCount val="4"/>
                <c:pt idx="0">
                  <c:v>42562</c:v>
                </c:pt>
                <c:pt idx="1">
                  <c:v>49536</c:v>
                </c:pt>
                <c:pt idx="2">
                  <c:v>48528</c:v>
                </c:pt>
                <c:pt idx="3">
                  <c:v>48528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0-491B-932B-946A7694A6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hrs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%</a:t>
            </a:r>
            <a:r>
              <a:rPr lang="en-US" baseline="0">
                <a:solidFill>
                  <a:sysClr val="windowText" lastClr="000000"/>
                </a:solidFill>
              </a:rPr>
              <a:t> Time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1 Graphs'!$C$79:$C$85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27-41A8-BD1F-5167386EDBEB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Graphs'!$F$85:$I$85</c:f>
              <c:numCache>
                <c:formatCode>0%</c:formatCode>
                <c:ptCount val="4"/>
                <c:pt idx="0">
                  <c:v>0.4060542367293109</c:v>
                </c:pt>
                <c:pt idx="1">
                  <c:v>0.53857800387596899</c:v>
                </c:pt>
                <c:pt idx="2">
                  <c:v>0.45359380151665019</c:v>
                </c:pt>
                <c:pt idx="3">
                  <c:v>0.45359380151665019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7-41A8-BD1F-5167386EDBEB}"/>
            </c:ext>
          </c:extLst>
        </c:ser>
        <c:ser>
          <c:idx val="1"/>
          <c:order val="1"/>
          <c:tx>
            <c:strRef>
              <c:f>'Control Scheme 1 Graphs'!$C$93:$C$99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Graphs'!$F$99:$I$99</c:f>
              <c:numCache>
                <c:formatCode>0%</c:formatCode>
                <c:ptCount val="4"/>
                <c:pt idx="0">
                  <c:v>0.59394576327068904</c:v>
                </c:pt>
                <c:pt idx="1">
                  <c:v>0.46142199612403101</c:v>
                </c:pt>
                <c:pt idx="2">
                  <c:v>0.54640619848334981</c:v>
                </c:pt>
                <c:pt idx="3">
                  <c:v>0.54640619848334981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7-41A8-BD1F-5167386E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Total Power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1 Graphs'!$C$107:$C$113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A7-49BC-A1F4-9B3732E013AB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Graphs'!$F$113:$I$113</c:f>
              <c:numCache>
                <c:formatCode>#,##0</c:formatCode>
                <c:ptCount val="4"/>
                <c:pt idx="0">
                  <c:v>3690640.8156682011</c:v>
                </c:pt>
                <c:pt idx="1">
                  <c:v>3584775.7741935477</c:v>
                </c:pt>
                <c:pt idx="2">
                  <c:v>4135901.1447004112</c:v>
                </c:pt>
                <c:pt idx="3">
                  <c:v>5481672.1447004117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7-49BC-A1F4-9B3732E013AB}"/>
            </c:ext>
          </c:extLst>
        </c:ser>
        <c:ser>
          <c:idx val="1"/>
          <c:order val="1"/>
          <c:tx>
            <c:strRef>
              <c:f>'Control Scheme 1 Graphs'!$C$121:$C$127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A7-49BC-A1F4-9B3732E013AB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Graphs'!$F$127:$I$127</c:f>
              <c:numCache>
                <c:formatCode>#,##0</c:formatCode>
                <c:ptCount val="4"/>
                <c:pt idx="0">
                  <c:v>1095726</c:v>
                </c:pt>
                <c:pt idx="1">
                  <c:v>0</c:v>
                </c:pt>
                <c:pt idx="2">
                  <c:v>0</c:v>
                </c:pt>
                <c:pt idx="3">
                  <c:v>1095726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A7-49BC-A1F4-9B3732E0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'Control Scheme 1 Graphs'!$C$135:$C$141</c:f>
              <c:strCache>
                <c:ptCount val="1"/>
                <c:pt idx="0">
                  <c:v>Total Energy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Graphs'!$F$141:$I$141</c:f>
              <c:numCache>
                <c:formatCode>#,##0</c:formatCode>
                <c:ptCount val="4"/>
                <c:pt idx="0">
                  <c:v>4786366.8156682011</c:v>
                </c:pt>
                <c:pt idx="1">
                  <c:v>3584775.7741935477</c:v>
                </c:pt>
                <c:pt idx="2">
                  <c:v>4135901.1447004112</c:v>
                </c:pt>
                <c:pt idx="3">
                  <c:v>6577398.1447004117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A7-49BC-A1F4-9B3732E0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6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%</a:t>
            </a:r>
            <a:r>
              <a:rPr lang="en-US" baseline="0">
                <a:solidFill>
                  <a:sysClr val="windowText" lastClr="000000"/>
                </a:solidFill>
              </a:rPr>
              <a:t> Total Power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1 Graphs'!$C$114:$C$120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EA-4414-83F4-77F4DF420CFB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Graphs'!$F$120:$I$120</c:f>
              <c:numCache>
                <c:formatCode>0%</c:formatCode>
                <c:ptCount val="4"/>
                <c:pt idx="0">
                  <c:v>0.77107354237599712</c:v>
                </c:pt>
                <c:pt idx="1">
                  <c:v>1</c:v>
                </c:pt>
                <c:pt idx="2">
                  <c:v>1</c:v>
                </c:pt>
                <c:pt idx="3">
                  <c:v>0.83341041915140013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A-4414-83F4-77F4DF420CFB}"/>
            </c:ext>
          </c:extLst>
        </c:ser>
        <c:ser>
          <c:idx val="1"/>
          <c:order val="1"/>
          <c:tx>
            <c:strRef>
              <c:f>'Control Scheme 1 Graphs'!$C$128:$C$134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Graphs'!$F$134:$I$134</c:f>
              <c:numCache>
                <c:formatCode>0%</c:formatCode>
                <c:ptCount val="4"/>
                <c:pt idx="0">
                  <c:v>0.22892645762400288</c:v>
                </c:pt>
                <c:pt idx="1">
                  <c:v>0</c:v>
                </c:pt>
                <c:pt idx="2">
                  <c:v>0</c:v>
                </c:pt>
                <c:pt idx="3">
                  <c:v>0.16658958084859987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A-4414-83F4-77F4DF420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Cost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1 Graphs'!$C$142:$C$148</c:f>
              <c:strCache>
                <c:ptCount val="1"/>
                <c:pt idx="0">
                  <c:v>Loaded Cost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1A-4836-B8C8-D271B4512A81}"/>
                </c:ext>
              </c:extLst>
            </c:dLbl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1A-4836-B8C8-D271B4512A81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Graphs'!$F$148:$I$148</c:f>
              <c:numCache>
                <c:formatCode>"£"#,##0.00</c:formatCode>
                <c:ptCount val="4"/>
                <c:pt idx="0">
                  <c:v>335339.89024835639</c:v>
                </c:pt>
                <c:pt idx="1">
                  <c:v>325720.75547952886</c:v>
                </c:pt>
                <c:pt idx="2">
                  <c:v>375797.24097067927</c:v>
                </c:pt>
                <c:pt idx="3">
                  <c:v>498077.00808416185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A-4836-B8C8-D271B4512A81}"/>
            </c:ext>
          </c:extLst>
        </c:ser>
        <c:ser>
          <c:idx val="1"/>
          <c:order val="1"/>
          <c:tx>
            <c:strRef>
              <c:f>'Control Scheme 1 Graphs'!$C$149:$C$155</c:f>
              <c:strCache>
                <c:ptCount val="1"/>
                <c:pt idx="0">
                  <c:v>Unloaded Cost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Graphs'!$F$155:$I$155</c:f>
              <c:numCache>
                <c:formatCode>"£"#,##0.00</c:formatCode>
                <c:ptCount val="4"/>
                <c:pt idx="0">
                  <c:v>99560.118400669759</c:v>
                </c:pt>
                <c:pt idx="1">
                  <c:v>0</c:v>
                </c:pt>
                <c:pt idx="2">
                  <c:v>0</c:v>
                </c:pt>
                <c:pt idx="3">
                  <c:v>99560.118400669759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1A-4836-B8C8-D271B4512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'Control Scheme 1 Graphs'!$C$156:$C$162</c:f>
              <c:strCache>
                <c:ptCount val="1"/>
                <c:pt idx="0">
                  <c:v>Total Cost</c:v>
                </c:pt>
              </c:strCache>
            </c:strRef>
          </c:tx>
          <c:spPr>
            <a:ln w="31750" cap="rnd">
              <a:noFill/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Graphs'!$F$162:$I$162</c:f>
              <c:numCache>
                <c:formatCode>"£"#,##0.00</c:formatCode>
                <c:ptCount val="4"/>
                <c:pt idx="0">
                  <c:v>434900.0086490261</c:v>
                </c:pt>
                <c:pt idx="1">
                  <c:v>325720.75547952886</c:v>
                </c:pt>
                <c:pt idx="2">
                  <c:v>375797.24097067927</c:v>
                </c:pt>
                <c:pt idx="3">
                  <c:v>597637.12648483156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A-4836-B8C8-D271B4512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£&quot;#,##0.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1 Graphs'!$E$9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Graphs'!$F$9:$I$9</c:f>
              <c:numCache>
                <c:formatCode>#,##0</c:formatCode>
                <c:ptCount val="4"/>
                <c:pt idx="0">
                  <c:v>97.072823936696338</c:v>
                </c:pt>
                <c:pt idx="1">
                  <c:v>78.791182170542641</c:v>
                </c:pt>
                <c:pt idx="2">
                  <c:v>69.145647873392676</c:v>
                </c:pt>
                <c:pt idx="3">
                  <c:v>97.072823936696338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9-43D1-9838-250CF702B7A8}"/>
            </c:ext>
          </c:extLst>
        </c:ser>
        <c:ser>
          <c:idx val="1"/>
          <c:order val="1"/>
          <c:tx>
            <c:strRef>
              <c:f>'Control Scheme 1 Graphs'!$E$10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Graphs'!$F$10:$I$10</c:f>
              <c:numCache>
                <c:formatCode>#,##0</c:formatCode>
                <c:ptCount val="4"/>
                <c:pt idx="0">
                  <c:v>96.493261622156282</c:v>
                </c:pt>
                <c:pt idx="1">
                  <c:v>75.975048449612402</c:v>
                </c:pt>
                <c:pt idx="2">
                  <c:v>67.986523244312565</c:v>
                </c:pt>
                <c:pt idx="3">
                  <c:v>96.493261622156282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9-43D1-9838-250CF702B7A8}"/>
            </c:ext>
          </c:extLst>
        </c:ser>
        <c:ser>
          <c:idx val="2"/>
          <c:order val="2"/>
          <c:tx>
            <c:strRef>
              <c:f>'Control Scheme 1 Graphs'!$E$11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Graphs'!$F$11:$I$11</c:f>
              <c:numCache>
                <c:formatCode>#,##0</c:formatCode>
                <c:ptCount val="4"/>
                <c:pt idx="0">
                  <c:v>94.329562314540055</c:v>
                </c:pt>
                <c:pt idx="1">
                  <c:v>73.688832364341081</c:v>
                </c:pt>
                <c:pt idx="2">
                  <c:v>63.659124629080118</c:v>
                </c:pt>
                <c:pt idx="3">
                  <c:v>94.329562314540055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9-43D1-9838-250CF702B7A8}"/>
            </c:ext>
          </c:extLst>
        </c:ser>
        <c:ser>
          <c:idx val="3"/>
          <c:order val="3"/>
          <c:tx>
            <c:strRef>
              <c:f>'Control Scheme 1 Graphs'!$E$12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Graphs'!$F$12:$I$12</c:f>
              <c:numCache>
                <c:formatCode>#,##0</c:formatCode>
                <c:ptCount val="4"/>
                <c:pt idx="0">
                  <c:v>97.713278931750736</c:v>
                </c:pt>
                <c:pt idx="1">
                  <c:v>31.77252906976744</c:v>
                </c:pt>
                <c:pt idx="2">
                  <c:v>18.426557863501483</c:v>
                </c:pt>
                <c:pt idx="3">
                  <c:v>97.713278931750736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9-43D1-9838-250CF702B7A8}"/>
            </c:ext>
          </c:extLst>
        </c:ser>
        <c:ser>
          <c:idx val="4"/>
          <c:order val="4"/>
          <c:tx>
            <c:strRef>
              <c:f>'Control Scheme 1 Graphs'!$E$13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Graphs'!$F$13:$I$13</c:f>
              <c:numCache>
                <c:formatCode>#,##0</c:formatCode>
                <c:ptCount val="4"/>
                <c:pt idx="0">
                  <c:v>67.652796200321575</c:v>
                </c:pt>
                <c:pt idx="1">
                  <c:v>64.720055013753381</c:v>
                </c:pt>
                <c:pt idx="2">
                  <c:v>289.0958388600904</c:v>
                </c:pt>
                <c:pt idx="3">
                  <c:v>289.0958388600904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9-43D1-9838-250CF702B7A8}"/>
            </c:ext>
          </c:extLst>
        </c:ser>
        <c:ser>
          <c:idx val="5"/>
          <c:order val="5"/>
          <c:tx>
            <c:strRef>
              <c:f>'Control Scheme 1 Graphs'!$E$14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Graphs'!$F$14:$I$14</c:f>
              <c:numCache>
                <c:formatCode>#,##0</c:formatCode>
                <c:ptCount val="4"/>
                <c:pt idx="0">
                  <c:v>138.52448071216617</c:v>
                </c:pt>
                <c:pt idx="1">
                  <c:v>109.25484496124031</c:v>
                </c:pt>
                <c:pt idx="2">
                  <c:v>3.0489614243323442</c:v>
                </c:pt>
                <c:pt idx="3">
                  <c:v>138.52448071216617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9-43D1-9838-250CF70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1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1 Graphs'!$E$23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Graphs'!$F$23:$I$23</c:f>
              <c:numCache>
                <c:formatCode>#,##0</c:formatCode>
                <c:ptCount val="4"/>
                <c:pt idx="0">
                  <c:v>523.84742828882293</c:v>
                </c:pt>
                <c:pt idx="1">
                  <c:v>596.92199612403101</c:v>
                </c:pt>
                <c:pt idx="2">
                  <c:v>523.84742828882293</c:v>
                </c:pt>
                <c:pt idx="3">
                  <c:v>523.84742828882293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C-4C31-B754-5D717A0865A0}"/>
            </c:ext>
          </c:extLst>
        </c:ser>
        <c:ser>
          <c:idx val="1"/>
          <c:order val="1"/>
          <c:tx>
            <c:strRef>
              <c:f>'Control Scheme 1 Graphs'!$E$24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Graphs'!$F$24:$I$24</c:f>
              <c:numCache>
                <c:formatCode>#,##0</c:formatCode>
                <c:ptCount val="4"/>
                <c:pt idx="0">
                  <c:v>515.06590009891192</c:v>
                </c:pt>
                <c:pt idx="1">
                  <c:v>575.5869670542636</c:v>
                </c:pt>
                <c:pt idx="2">
                  <c:v>515.06590009891192</c:v>
                </c:pt>
                <c:pt idx="3">
                  <c:v>515.06590009891192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C-4C31-B754-5D717A0865A0}"/>
            </c:ext>
          </c:extLst>
        </c:ser>
        <c:ser>
          <c:idx val="2"/>
          <c:order val="2"/>
          <c:tx>
            <c:strRef>
              <c:f>'Control Scheme 1 Graphs'!$E$25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Graphs'!$F$25:$I$25</c:f>
              <c:numCache>
                <c:formatCode>#,##0</c:formatCode>
                <c:ptCount val="4"/>
                <c:pt idx="0">
                  <c:v>482.281528189911</c:v>
                </c:pt>
                <c:pt idx="1">
                  <c:v>558.26659399224809</c:v>
                </c:pt>
                <c:pt idx="2">
                  <c:v>482.281528189911</c:v>
                </c:pt>
                <c:pt idx="3">
                  <c:v>482.281528189911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C-4C31-B754-5D717A0865A0}"/>
            </c:ext>
          </c:extLst>
        </c:ser>
        <c:ser>
          <c:idx val="3"/>
          <c:order val="3"/>
          <c:tx>
            <c:strRef>
              <c:f>'Control Scheme 1 Graphs'!$E$26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Graphs'!$F$26:$I$26</c:f>
              <c:numCache>
                <c:formatCode>#,##0</c:formatCode>
                <c:ptCount val="4"/>
                <c:pt idx="0">
                  <c:v>138.04302670623144</c:v>
                </c:pt>
                <c:pt idx="1">
                  <c:v>238.02470930232559</c:v>
                </c:pt>
                <c:pt idx="2">
                  <c:v>138.04302670623144</c:v>
                </c:pt>
                <c:pt idx="3">
                  <c:v>138.04302670623144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C-4C31-B754-5D717A0865A0}"/>
            </c:ext>
          </c:extLst>
        </c:ser>
        <c:ser>
          <c:idx val="4"/>
          <c:order val="4"/>
          <c:tx>
            <c:strRef>
              <c:f>'Control Scheme 1 Graphs'!$E$27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Graphs'!$F$27:$I$27</c:f>
              <c:numCache>
                <c:formatCode>#,##0</c:formatCode>
                <c:ptCount val="4"/>
                <c:pt idx="0">
                  <c:v>458.77052423343224</c:v>
                </c:pt>
                <c:pt idx="1">
                  <c:v>438.88287306201551</c:v>
                </c:pt>
                <c:pt idx="2">
                  <c:v>458.77052423343224</c:v>
                </c:pt>
                <c:pt idx="3">
                  <c:v>458.77052423343224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C-4C31-B754-5D717A0865A0}"/>
            </c:ext>
          </c:extLst>
        </c:ser>
        <c:ser>
          <c:idx val="5"/>
          <c:order val="5"/>
          <c:tx>
            <c:strRef>
              <c:f>'Control Scheme 1 Graphs'!$E$28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Graphs'!$F$28:$I$28</c:f>
              <c:numCache>
                <c:formatCode>#,##0</c:formatCode>
                <c:ptCount val="4"/>
                <c:pt idx="0">
                  <c:v>21.164688427299705</c:v>
                </c:pt>
                <c:pt idx="1">
                  <c:v>758.40406976744191</c:v>
                </c:pt>
                <c:pt idx="2">
                  <c:v>21.164688427299705</c:v>
                </c:pt>
                <c:pt idx="3">
                  <c:v>21.164688427299705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BC-4C31-B754-5D717A086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2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Energy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1 Graphs'!$E$37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Graphs'!$F$37:$I$37</c:f>
              <c:numCache>
                <c:formatCode>#,##0</c:formatCode>
                <c:ptCount val="4"/>
                <c:pt idx="0">
                  <c:v>785125</c:v>
                </c:pt>
                <c:pt idx="1">
                  <c:v>650500</c:v>
                </c:pt>
                <c:pt idx="2">
                  <c:v>559250</c:v>
                </c:pt>
                <c:pt idx="3">
                  <c:v>785125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D-4BCE-9987-7250CECE5A95}"/>
            </c:ext>
          </c:extLst>
        </c:ser>
        <c:ser>
          <c:idx val="1"/>
          <c:order val="1"/>
          <c:tx>
            <c:strRef>
              <c:f>'Control Scheme 1 Graphs'!$E$38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Graphs'!$F$38:$I$38</c:f>
              <c:numCache>
                <c:formatCode>#,##0</c:formatCode>
                <c:ptCount val="4"/>
                <c:pt idx="0">
                  <c:v>780437.5</c:v>
                </c:pt>
                <c:pt idx="1">
                  <c:v>627250</c:v>
                </c:pt>
                <c:pt idx="2">
                  <c:v>549875</c:v>
                </c:pt>
                <c:pt idx="3">
                  <c:v>780437.5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D-4BCE-9987-7250CECE5A95}"/>
            </c:ext>
          </c:extLst>
        </c:ser>
        <c:ser>
          <c:idx val="2"/>
          <c:order val="2"/>
          <c:tx>
            <c:strRef>
              <c:f>'Control Scheme 1 Graphs'!$E$39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Graphs'!$F$39:$I$39</c:f>
              <c:numCache>
                <c:formatCode>#,##0</c:formatCode>
                <c:ptCount val="4"/>
                <c:pt idx="0">
                  <c:v>762937.5</c:v>
                </c:pt>
                <c:pt idx="1">
                  <c:v>608375</c:v>
                </c:pt>
                <c:pt idx="2">
                  <c:v>514875</c:v>
                </c:pt>
                <c:pt idx="3">
                  <c:v>762937.5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D-4BCE-9987-7250CECE5A95}"/>
            </c:ext>
          </c:extLst>
        </c:ser>
        <c:ser>
          <c:idx val="3"/>
          <c:order val="3"/>
          <c:tx>
            <c:strRef>
              <c:f>'Control Scheme 1 Graphs'!$E$40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Graphs'!$F$40:$I$40</c:f>
              <c:numCache>
                <c:formatCode>#,##0</c:formatCode>
                <c:ptCount val="4"/>
                <c:pt idx="0">
                  <c:v>790305</c:v>
                </c:pt>
                <c:pt idx="1">
                  <c:v>262314</c:v>
                </c:pt>
                <c:pt idx="2">
                  <c:v>149034</c:v>
                </c:pt>
                <c:pt idx="3">
                  <c:v>790305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D-4BCE-9987-7250CECE5A95}"/>
            </c:ext>
          </c:extLst>
        </c:ser>
        <c:ser>
          <c:idx val="4"/>
          <c:order val="4"/>
          <c:tx>
            <c:strRef>
              <c:f>'Control Scheme 1 Graphs'!$E$41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Graphs'!$F$41:$I$41</c:f>
              <c:numCache>
                <c:formatCode>#,##0</c:formatCode>
                <c:ptCount val="4"/>
                <c:pt idx="0">
                  <c:v>547175.81566820084</c:v>
                </c:pt>
                <c:pt idx="1">
                  <c:v>534328.7741935479</c:v>
                </c:pt>
                <c:pt idx="2">
                  <c:v>2338207.1447004112</c:v>
                </c:pt>
                <c:pt idx="3">
                  <c:v>2338207.1447004112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6D-4BCE-9987-7250CECE5A95}"/>
            </c:ext>
          </c:extLst>
        </c:ser>
        <c:ser>
          <c:idx val="5"/>
          <c:order val="5"/>
          <c:tx>
            <c:strRef>
              <c:f>'Control Scheme 1 Graphs'!$E$42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 anchorCtr="0">
                <a:spAutoFit/>
              </a:bodyPr>
              <a:lstStyle/>
              <a:p>
                <a:pPr algn="ctr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Graphs'!$F$42:$I$42</c:f>
              <c:numCache>
                <c:formatCode>#,##0</c:formatCode>
                <c:ptCount val="4"/>
                <c:pt idx="0">
                  <c:v>1120386</c:v>
                </c:pt>
                <c:pt idx="1">
                  <c:v>902008</c:v>
                </c:pt>
                <c:pt idx="2">
                  <c:v>24660</c:v>
                </c:pt>
                <c:pt idx="3">
                  <c:v>1120386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6D-4BCE-9987-7250CECE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kWh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100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%</a:t>
            </a:r>
            <a:r>
              <a:rPr lang="en-US" baseline="0">
                <a:solidFill>
                  <a:sysClr val="windowText" lastClr="000000"/>
                </a:solidFill>
              </a:rPr>
              <a:t> Time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'Optimisation Graphs'!$C$79:$C$85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86-4F66-AE9D-C1D75E0A0E75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Graphs'!$F$85:$I$85</c:f>
              <c:numCache>
                <c:formatCode>0%</c:formatCode>
                <c:ptCount val="4"/>
                <c:pt idx="0">
                  <c:v>0.40428206396307287</c:v>
                </c:pt>
                <c:pt idx="1">
                  <c:v>0.40452934388394329</c:v>
                </c:pt>
                <c:pt idx="2">
                  <c:v>0.26310583580613256</c:v>
                </c:pt>
                <c:pt idx="3">
                  <c:v>0.26329129574678534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F66-AE9D-C1D75E0A0E75}"/>
            </c:ext>
          </c:extLst>
        </c:ser>
        <c:ser>
          <c:idx val="1"/>
          <c:order val="1"/>
          <c:tx>
            <c:strRef>
              <c:f>'Optimisation Graphs'!$C$93:$C$99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Graphs'!$F$99:$I$99</c:f>
              <c:numCache>
                <c:formatCode>0%</c:formatCode>
                <c:ptCount val="4"/>
                <c:pt idx="0">
                  <c:v>0.59571793603692713</c:v>
                </c:pt>
                <c:pt idx="1">
                  <c:v>0.59547065611605676</c:v>
                </c:pt>
                <c:pt idx="2">
                  <c:v>0.73689416419386744</c:v>
                </c:pt>
                <c:pt idx="3">
                  <c:v>0.73670870425321466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6-4F66-AE9D-C1D75E0A0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1 Graphs'!$E$51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Graphs'!$F$51:$I$51</c:f>
              <c:numCache>
                <c:formatCode>#,##0</c:formatCode>
                <c:ptCount val="4"/>
                <c:pt idx="0">
                  <c:v>4236878</c:v>
                </c:pt>
                <c:pt idx="1">
                  <c:v>4928188</c:v>
                </c:pt>
                <c:pt idx="2">
                  <c:v>4236878</c:v>
                </c:pt>
                <c:pt idx="3">
                  <c:v>4236878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4-41D7-B283-0B9C80E1DF67}"/>
            </c:ext>
          </c:extLst>
        </c:ser>
        <c:ser>
          <c:idx val="1"/>
          <c:order val="1"/>
          <c:tx>
            <c:strRef>
              <c:f>'Control Scheme 1 Graphs'!$E$52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Graphs'!$F$52:$I$52</c:f>
              <c:numCache>
                <c:formatCode>#,##0</c:formatCode>
                <c:ptCount val="4"/>
                <c:pt idx="0">
                  <c:v>4165853</c:v>
                </c:pt>
                <c:pt idx="1">
                  <c:v>4752046</c:v>
                </c:pt>
                <c:pt idx="2">
                  <c:v>4165853</c:v>
                </c:pt>
                <c:pt idx="3">
                  <c:v>4165853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4-41D7-B283-0B9C80E1DF67}"/>
            </c:ext>
          </c:extLst>
        </c:ser>
        <c:ser>
          <c:idx val="2"/>
          <c:order val="2"/>
          <c:tx>
            <c:strRef>
              <c:f>'Control Scheme 1 Graphs'!$E$53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Graphs'!$F$53:$I$53</c:f>
              <c:numCache>
                <c:formatCode>#,##0</c:formatCode>
                <c:ptCount val="4"/>
                <c:pt idx="0">
                  <c:v>3900693</c:v>
                </c:pt>
                <c:pt idx="1">
                  <c:v>4609049</c:v>
                </c:pt>
                <c:pt idx="2">
                  <c:v>3900693</c:v>
                </c:pt>
                <c:pt idx="3">
                  <c:v>3900693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4-41D7-B283-0B9C80E1DF67}"/>
            </c:ext>
          </c:extLst>
        </c:ser>
        <c:ser>
          <c:idx val="3"/>
          <c:order val="3"/>
          <c:tx>
            <c:strRef>
              <c:f>'Control Scheme 1 Graphs'!$E$54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Graphs'!$F$54:$I$54</c:f>
              <c:numCache>
                <c:formatCode>#,##0</c:formatCode>
                <c:ptCount val="4"/>
                <c:pt idx="0">
                  <c:v>1116492</c:v>
                </c:pt>
                <c:pt idx="1">
                  <c:v>1965132</c:v>
                </c:pt>
                <c:pt idx="2">
                  <c:v>1116492</c:v>
                </c:pt>
                <c:pt idx="3">
                  <c:v>1116492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84-41D7-B283-0B9C80E1DF67}"/>
            </c:ext>
          </c:extLst>
        </c:ser>
        <c:ser>
          <c:idx val="4"/>
          <c:order val="4"/>
          <c:tx>
            <c:strRef>
              <c:f>'Control Scheme 1 Graphs'!$E$55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Graphs'!$F$55:$I$55</c:f>
              <c:numCache>
                <c:formatCode>#,##0</c:formatCode>
                <c:ptCount val="4"/>
                <c:pt idx="0">
                  <c:v>3710536</c:v>
                </c:pt>
                <c:pt idx="1">
                  <c:v>3623417</c:v>
                </c:pt>
                <c:pt idx="2">
                  <c:v>3710536</c:v>
                </c:pt>
                <c:pt idx="3">
                  <c:v>3710536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84-41D7-B283-0B9C80E1DF67}"/>
            </c:ext>
          </c:extLst>
        </c:ser>
        <c:ser>
          <c:idx val="5"/>
          <c:order val="5"/>
          <c:tx>
            <c:strRef>
              <c:f>'Control Scheme 1 Graphs'!$E$56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Graphs'!$F$56:$I$56</c:f>
              <c:numCache>
                <c:formatCode>#,##0</c:formatCode>
                <c:ptCount val="4"/>
                <c:pt idx="0">
                  <c:v>171180</c:v>
                </c:pt>
                <c:pt idx="1">
                  <c:v>6261384</c:v>
                </c:pt>
                <c:pt idx="2">
                  <c:v>171180</c:v>
                </c:pt>
                <c:pt idx="3">
                  <c:v>171180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84-41D7-B283-0B9C80E1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250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1 Graphs'!$E$30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Graphs'!$F$30:$I$30</c:f>
              <c:numCache>
                <c:formatCode>0%</c:formatCode>
                <c:ptCount val="4"/>
                <c:pt idx="0">
                  <c:v>0.24488314165970004</c:v>
                </c:pt>
                <c:pt idx="1">
                  <c:v>0.18853618256951549</c:v>
                </c:pt>
                <c:pt idx="2">
                  <c:v>0.24488314165970004</c:v>
                </c:pt>
                <c:pt idx="3">
                  <c:v>0.24488314165970004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8-4E46-953A-727ED3C5A8BB}"/>
            </c:ext>
          </c:extLst>
        </c:ser>
        <c:ser>
          <c:idx val="1"/>
          <c:order val="1"/>
          <c:tx>
            <c:strRef>
              <c:f>'Control Scheme 1 Graphs'!$E$31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Graphs'!$F$31:$I$31</c:f>
              <c:numCache>
                <c:formatCode>0%</c:formatCode>
                <c:ptCount val="4"/>
                <c:pt idx="0">
                  <c:v>0.24077803758628083</c:v>
                </c:pt>
                <c:pt idx="1">
                  <c:v>0.18179757189351053</c:v>
                </c:pt>
                <c:pt idx="2">
                  <c:v>0.24077803758628083</c:v>
                </c:pt>
                <c:pt idx="3">
                  <c:v>0.24077803758628083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8-4E46-953A-727ED3C5A8BB}"/>
            </c:ext>
          </c:extLst>
        </c:ser>
        <c:ser>
          <c:idx val="2"/>
          <c:order val="2"/>
          <c:tx>
            <c:strRef>
              <c:f>'Control Scheme 1 Graphs'!$E$32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Graphs'!$F$32:$I$32</c:f>
              <c:numCache>
                <c:formatCode>0%</c:formatCode>
                <c:ptCount val="4"/>
                <c:pt idx="0">
                  <c:v>0.22545231571218252</c:v>
                </c:pt>
                <c:pt idx="1">
                  <c:v>0.17632697935546349</c:v>
                </c:pt>
                <c:pt idx="2">
                  <c:v>0.22545231571218252</c:v>
                </c:pt>
                <c:pt idx="3">
                  <c:v>0.22545231571218252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8-4E46-953A-727ED3C5A8BB}"/>
            </c:ext>
          </c:extLst>
        </c:ser>
        <c:ser>
          <c:idx val="3"/>
          <c:order val="3"/>
          <c:tx>
            <c:strRef>
              <c:f>'Control Scheme 1 Graphs'!$E$33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Graphs'!$F$33:$I$33</c:f>
              <c:numCache>
                <c:formatCode>0%</c:formatCode>
                <c:ptCount val="4"/>
                <c:pt idx="0">
                  <c:v>6.4531022275817668E-2</c:v>
                </c:pt>
                <c:pt idx="1">
                  <c:v>7.5179454502384474E-2</c:v>
                </c:pt>
                <c:pt idx="2">
                  <c:v>6.4531022275817668E-2</c:v>
                </c:pt>
                <c:pt idx="3">
                  <c:v>6.4531022275817668E-2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8-4E46-953A-727ED3C5A8BB}"/>
            </c:ext>
          </c:extLst>
        </c:ser>
        <c:ser>
          <c:idx val="4"/>
          <c:order val="4"/>
          <c:tx>
            <c:strRef>
              <c:f>'Control Scheme 1 Graphs'!$E$34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Graphs'!$F$34:$I$34</c:f>
              <c:numCache>
                <c:formatCode>0%</c:formatCode>
                <c:ptCount val="4"/>
                <c:pt idx="0">
                  <c:v>0.21446161841842432</c:v>
                </c:pt>
                <c:pt idx="1">
                  <c:v>0.13861995707904937</c:v>
                </c:pt>
                <c:pt idx="2">
                  <c:v>0.21446161841842432</c:v>
                </c:pt>
                <c:pt idx="3">
                  <c:v>0.21446161841842432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8-4E46-953A-727ED3C5A8BB}"/>
            </c:ext>
          </c:extLst>
        </c:ser>
        <c:ser>
          <c:idx val="5"/>
          <c:order val="5"/>
          <c:tx>
            <c:strRef>
              <c:f>'Control Scheme 1 Graphs'!$E$35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Graphs'!$F$35:$I$35</c:f>
              <c:numCache>
                <c:formatCode>0%</c:formatCode>
                <c:ptCount val="4"/>
                <c:pt idx="0">
                  <c:v>9.8938643475944919E-3</c:v>
                </c:pt>
                <c:pt idx="1">
                  <c:v>0.23953985460007679</c:v>
                </c:pt>
                <c:pt idx="2">
                  <c:v>9.8938643475944919E-3</c:v>
                </c:pt>
                <c:pt idx="3">
                  <c:v>9.8938643475944919E-3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58-4E46-953A-727ED3C5A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1 Graphs'!$E$58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Graphs'!$F$58:$I$58</c:f>
              <c:numCache>
                <c:formatCode>0%</c:formatCode>
                <c:ptCount val="4"/>
                <c:pt idx="0">
                  <c:v>0.24488314165970007</c:v>
                </c:pt>
                <c:pt idx="1">
                  <c:v>0.18853618256951549</c:v>
                </c:pt>
                <c:pt idx="2">
                  <c:v>0.24488314165970007</c:v>
                </c:pt>
                <c:pt idx="3">
                  <c:v>0.24488314165970007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C-4CA5-B773-A85BE228B003}"/>
            </c:ext>
          </c:extLst>
        </c:ser>
        <c:ser>
          <c:idx val="1"/>
          <c:order val="1"/>
          <c:tx>
            <c:strRef>
              <c:f>'Control Scheme 1 Graphs'!$E$59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Graphs'!$F$59:$I$59</c:f>
              <c:numCache>
                <c:formatCode>0%</c:formatCode>
                <c:ptCount val="4"/>
                <c:pt idx="0">
                  <c:v>0.24077803758628089</c:v>
                </c:pt>
                <c:pt idx="1">
                  <c:v>0.18179757189351051</c:v>
                </c:pt>
                <c:pt idx="2">
                  <c:v>0.24077803758628089</c:v>
                </c:pt>
                <c:pt idx="3">
                  <c:v>0.24077803758628089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C-4CA5-B773-A85BE228B003}"/>
            </c:ext>
          </c:extLst>
        </c:ser>
        <c:ser>
          <c:idx val="2"/>
          <c:order val="2"/>
          <c:tx>
            <c:strRef>
              <c:f>'Control Scheme 1 Graphs'!$E$60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Graphs'!$F$60:$I$60</c:f>
              <c:numCache>
                <c:formatCode>0%</c:formatCode>
                <c:ptCount val="4"/>
                <c:pt idx="0">
                  <c:v>0.22545231571218252</c:v>
                </c:pt>
                <c:pt idx="1">
                  <c:v>0.17632697935546346</c:v>
                </c:pt>
                <c:pt idx="2">
                  <c:v>0.22545231571218252</c:v>
                </c:pt>
                <c:pt idx="3">
                  <c:v>0.22545231571218252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C-4CA5-B773-A85BE228B003}"/>
            </c:ext>
          </c:extLst>
        </c:ser>
        <c:ser>
          <c:idx val="3"/>
          <c:order val="3"/>
          <c:tx>
            <c:strRef>
              <c:f>'Control Scheme 1 Graphs'!$E$61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Graphs'!$F$61:$I$61</c:f>
              <c:numCache>
                <c:formatCode>0%</c:formatCode>
                <c:ptCount val="4"/>
                <c:pt idx="0">
                  <c:v>6.4531022275817682E-2</c:v>
                </c:pt>
                <c:pt idx="1">
                  <c:v>7.517945450238446E-2</c:v>
                </c:pt>
                <c:pt idx="2">
                  <c:v>6.4531022275817682E-2</c:v>
                </c:pt>
                <c:pt idx="3">
                  <c:v>6.4531022275817682E-2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C-4CA5-B773-A85BE228B003}"/>
            </c:ext>
          </c:extLst>
        </c:ser>
        <c:ser>
          <c:idx val="4"/>
          <c:order val="4"/>
          <c:tx>
            <c:strRef>
              <c:f>'Control Scheme 1 Graphs'!$E$62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Graphs'!$F$62:$I$62</c:f>
              <c:numCache>
                <c:formatCode>0%</c:formatCode>
                <c:ptCount val="4"/>
                <c:pt idx="0">
                  <c:v>0.21446161841842434</c:v>
                </c:pt>
                <c:pt idx="1">
                  <c:v>0.13861995707904934</c:v>
                </c:pt>
                <c:pt idx="2">
                  <c:v>0.21446161841842434</c:v>
                </c:pt>
                <c:pt idx="3">
                  <c:v>0.21446161841842434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4C-4CA5-B773-A85BE228B003}"/>
            </c:ext>
          </c:extLst>
        </c:ser>
        <c:ser>
          <c:idx val="5"/>
          <c:order val="5"/>
          <c:tx>
            <c:strRef>
              <c:f>'Control Scheme 1 Graphs'!$E$63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Graphs'!$F$63:$I$63</c:f>
              <c:numCache>
                <c:formatCode>0%</c:formatCode>
                <c:ptCount val="4"/>
                <c:pt idx="0">
                  <c:v>9.8938643475944936E-3</c:v>
                </c:pt>
                <c:pt idx="1">
                  <c:v>0.23953985460007676</c:v>
                </c:pt>
                <c:pt idx="2">
                  <c:v>9.8938643475944936E-3</c:v>
                </c:pt>
                <c:pt idx="3">
                  <c:v>9.8938643475944936E-3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4C-4CA5-B773-A85BE228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Scheme 1 Graphs'!$E$65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'Control Scheme 1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CS1</c:v>
                  </c:pt>
                </c:lvl>
              </c:multiLvlStrCache>
            </c:multiLvlStrRef>
          </c:cat>
          <c:val>
            <c:numRef>
              <c:f>'Control Scheme 1 Graphs'!$F$65:$I$65</c:f>
              <c:numCache>
                <c:formatCode>0.000</c:formatCode>
                <c:ptCount val="4"/>
                <c:pt idx="0">
                  <c:v>0.18530743627737217</c:v>
                </c:pt>
                <c:pt idx="1">
                  <c:v>0.13199577613516369</c:v>
                </c:pt>
                <c:pt idx="2">
                  <c:v>0.13199577613516367</c:v>
                </c:pt>
                <c:pt idx="3">
                  <c:v>0.18530743627737217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3-479E-805E-1FAD884BD2E1}"/>
            </c:ext>
          </c:extLst>
        </c:ser>
        <c:ser>
          <c:idx val="1"/>
          <c:order val="1"/>
          <c:tx>
            <c:strRef>
              <c:f>'Control Scheme 1 Graphs'!$E$66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1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CS1</c:v>
                  </c:pt>
                </c:lvl>
              </c:multiLvlStrCache>
            </c:multiLvlStrRef>
          </c:cat>
          <c:val>
            <c:numRef>
              <c:f>'Control Scheme 1 Graphs'!$F$66:$I$66</c:f>
              <c:numCache>
                <c:formatCode>0.000</c:formatCode>
                <c:ptCount val="4"/>
                <c:pt idx="0">
                  <c:v>0.18734158406453613</c:v>
                </c:pt>
                <c:pt idx="1">
                  <c:v>0.13199577613516367</c:v>
                </c:pt>
                <c:pt idx="2">
                  <c:v>0.13199577613516369</c:v>
                </c:pt>
                <c:pt idx="3">
                  <c:v>0.18734158406453613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3-479E-805E-1FAD884BD2E1}"/>
            </c:ext>
          </c:extLst>
        </c:ser>
        <c:ser>
          <c:idx val="2"/>
          <c:order val="2"/>
          <c:tx>
            <c:strRef>
              <c:f>'Control Scheme 1 Graphs'!$E$67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1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CS1</c:v>
                  </c:pt>
                </c:lvl>
              </c:multiLvlStrCache>
            </c:multiLvlStrRef>
          </c:cat>
          <c:val>
            <c:numRef>
              <c:f>'Control Scheme 1 Graphs'!$F$67:$I$67</c:f>
              <c:numCache>
                <c:formatCode>0.000</c:formatCode>
                <c:ptCount val="4"/>
                <c:pt idx="0">
                  <c:v>0.19559024511798287</c:v>
                </c:pt>
                <c:pt idx="1">
                  <c:v>0.13199577613516367</c:v>
                </c:pt>
                <c:pt idx="2">
                  <c:v>0.13199577613516367</c:v>
                </c:pt>
                <c:pt idx="3">
                  <c:v>0.19559024511798287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3-479E-805E-1FAD884BD2E1}"/>
            </c:ext>
          </c:extLst>
        </c:ser>
        <c:ser>
          <c:idx val="3"/>
          <c:order val="3"/>
          <c:tx>
            <c:strRef>
              <c:f>'Control Scheme 1 Graphs'!$E$68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1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CS1</c:v>
                  </c:pt>
                </c:lvl>
              </c:multiLvlStrCache>
            </c:multiLvlStrRef>
          </c:cat>
          <c:val>
            <c:numRef>
              <c:f>'Control Scheme 1 Graphs'!$F$68:$I$68</c:f>
              <c:numCache>
                <c:formatCode>0.000</c:formatCode>
                <c:ptCount val="4"/>
                <c:pt idx="0">
                  <c:v>0.70784654077234765</c:v>
                </c:pt>
                <c:pt idx="1">
                  <c:v>0.1334841628959276</c:v>
                </c:pt>
                <c:pt idx="2">
                  <c:v>0.1334841628959276</c:v>
                </c:pt>
                <c:pt idx="3">
                  <c:v>0.70784654077234765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3-479E-805E-1FAD884BD2E1}"/>
            </c:ext>
          </c:extLst>
        </c:ser>
        <c:ser>
          <c:idx val="4"/>
          <c:order val="4"/>
          <c:tx>
            <c:strRef>
              <c:f>'Control Scheme 1 Graphs'!$E$69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1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CS1</c:v>
                  </c:pt>
                </c:lvl>
              </c:multiLvlStrCache>
            </c:multiLvlStrRef>
          </c:cat>
          <c:val>
            <c:numRef>
              <c:f>'Control Scheme 1 Graphs'!$F$69:$I$69</c:f>
              <c:numCache>
                <c:formatCode>0.000</c:formatCode>
                <c:ptCount val="4"/>
                <c:pt idx="0">
                  <c:v>0.14746543778801793</c:v>
                </c:pt>
                <c:pt idx="1">
                  <c:v>0.14746543778801829</c:v>
                </c:pt>
                <c:pt idx="2">
                  <c:v>0.63015347235558716</c:v>
                </c:pt>
                <c:pt idx="3">
                  <c:v>0.63015347235558716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3-479E-805E-1FAD884BD2E1}"/>
            </c:ext>
          </c:extLst>
        </c:ser>
        <c:ser>
          <c:idx val="5"/>
          <c:order val="5"/>
          <c:tx>
            <c:strRef>
              <c:f>'Control Scheme 1 Graphs'!$E$70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1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CS1</c:v>
                  </c:pt>
                </c:lvl>
              </c:multiLvlStrCache>
            </c:multiLvlStrRef>
          </c:cat>
          <c:val>
            <c:numRef>
              <c:f>'Control Scheme 1 Graphs'!$F$70:$I$70</c:f>
              <c:numCache>
                <c:formatCode>0.000</c:formatCode>
                <c:ptCount val="4"/>
                <c:pt idx="0">
                  <c:v>6.5450753592709425</c:v>
                </c:pt>
                <c:pt idx="1">
                  <c:v>0.14405888538380651</c:v>
                </c:pt>
                <c:pt idx="2">
                  <c:v>0.14405888538380651</c:v>
                </c:pt>
                <c:pt idx="3">
                  <c:v>6.5450753592709425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F3-479E-805E-1FAD884B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3456240"/>
        <c:crosses val="autoZero"/>
        <c:crossBetween val="between"/>
        <c:majorUnit val="0.2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1 Graphs'!$E$44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Graphs'!$F$16:$I$16</c:f>
              <c:numCache>
                <c:formatCode>0%</c:formatCode>
                <c:ptCount val="4"/>
                <c:pt idx="0">
                  <c:v>0.1640336042423399</c:v>
                </c:pt>
                <c:pt idx="1">
                  <c:v>0.18146183777598812</c:v>
                </c:pt>
                <c:pt idx="2">
                  <c:v>0.13521841563274259</c:v>
                </c:pt>
                <c:pt idx="3">
                  <c:v>0.11936710880617922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4AE3-AB2C-0A8CB5931CA7}"/>
            </c:ext>
          </c:extLst>
        </c:ser>
        <c:ser>
          <c:idx val="1"/>
          <c:order val="1"/>
          <c:tx>
            <c:strRef>
              <c:f>'Control Scheme 1 Graphs'!$E$45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Graphs'!$F$17:$I$17</c:f>
              <c:numCache>
                <c:formatCode>0%</c:formatCode>
                <c:ptCount val="4"/>
                <c:pt idx="0">
                  <c:v>0.16305426016351685</c:v>
                </c:pt>
                <c:pt idx="1">
                  <c:v>0.17497607647192703</c:v>
                </c:pt>
                <c:pt idx="2">
                  <c:v>0.13295167866974403</c:v>
                </c:pt>
                <c:pt idx="3">
                  <c:v>0.11865444098573157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9-4AE3-AB2C-0A8CB5931CA7}"/>
            </c:ext>
          </c:extLst>
        </c:ser>
        <c:ser>
          <c:idx val="2"/>
          <c:order val="2"/>
          <c:tx>
            <c:strRef>
              <c:f>'Control Scheme 1 Graphs'!$E$46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Graphs'!$F$18:$I$18</c:f>
              <c:numCache>
                <c:formatCode>0%</c:formatCode>
                <c:ptCount val="4"/>
                <c:pt idx="0">
                  <c:v>0.15939804226924401</c:v>
                </c:pt>
                <c:pt idx="1">
                  <c:v>0.16971075412293124</c:v>
                </c:pt>
                <c:pt idx="2">
                  <c:v>0.12448919400788261</c:v>
                </c:pt>
                <c:pt idx="3">
                  <c:v>0.11599381445606032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9-4AE3-AB2C-0A8CB5931CA7}"/>
            </c:ext>
          </c:extLst>
        </c:ser>
        <c:ser>
          <c:idx val="3"/>
          <c:order val="3"/>
          <c:tx>
            <c:strRef>
              <c:f>'Control Scheme 1 Graphs'!$E$47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Graphs'!$F$19:$I$19</c:f>
              <c:numCache>
                <c:formatCode>0%</c:formatCode>
                <c:ptCount val="4"/>
                <c:pt idx="0">
                  <c:v>0.16511584473904464</c:v>
                </c:pt>
                <c:pt idx="1">
                  <c:v>7.3174451213482775E-2</c:v>
                </c:pt>
                <c:pt idx="2">
                  <c:v>3.6034226831310079E-2</c:v>
                </c:pt>
                <c:pt idx="3">
                  <c:v>0.12015465425896191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9-4AE3-AB2C-0A8CB5931CA7}"/>
            </c:ext>
          </c:extLst>
        </c:ser>
        <c:ser>
          <c:idx val="4"/>
          <c:order val="4"/>
          <c:tx>
            <c:strRef>
              <c:f>'Control Scheme 1 Graphs'!$E$48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Graphs'!$F$20:$I$20</c:f>
              <c:numCache>
                <c:formatCode>0%</c:formatCode>
                <c:ptCount val="4"/>
                <c:pt idx="0">
                  <c:v>0.11431965763196586</c:v>
                </c:pt>
                <c:pt idx="1">
                  <c:v>0.149055005905845</c:v>
                </c:pt>
                <c:pt idx="2">
                  <c:v>0.56534405995091375</c:v>
                </c:pt>
                <c:pt idx="3">
                  <c:v>0.35549119777467231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A9-4AE3-AB2C-0A8CB5931CA7}"/>
            </c:ext>
          </c:extLst>
        </c:ser>
        <c:ser>
          <c:idx val="5"/>
          <c:order val="5"/>
          <c:tx>
            <c:strRef>
              <c:f>'Control Scheme 1 Graphs'!$E$49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Graphs'!$F$21:$I$21</c:f>
              <c:numCache>
                <c:formatCode>0%</c:formatCode>
                <c:ptCount val="4"/>
                <c:pt idx="0">
                  <c:v>0.23407859095387135</c:v>
                </c:pt>
                <c:pt idx="1">
                  <c:v>0.25162187450982859</c:v>
                </c:pt>
                <c:pt idx="2">
                  <c:v>5.9624249074714938E-3</c:v>
                </c:pt>
                <c:pt idx="3">
                  <c:v>0.17033878371841416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A9-4AE3-AB2C-0A8CB5931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Energy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1 Graphs'!$E$44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Graphs'!$F$44:$I$44</c:f>
              <c:numCache>
                <c:formatCode>0%</c:formatCode>
                <c:ptCount val="4"/>
                <c:pt idx="0">
                  <c:v>0.16403360424234276</c:v>
                </c:pt>
                <c:pt idx="1">
                  <c:v>0.18146183777598762</c:v>
                </c:pt>
                <c:pt idx="2">
                  <c:v>0.13521841563273387</c:v>
                </c:pt>
                <c:pt idx="3">
                  <c:v>0.11936710880617689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B-43AE-8C3B-6AAE97C3C328}"/>
            </c:ext>
          </c:extLst>
        </c:ser>
        <c:ser>
          <c:idx val="1"/>
          <c:order val="1"/>
          <c:tx>
            <c:strRef>
              <c:f>'Control Scheme 1 Graphs'!$E$45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Graphs'!$F$45:$I$45</c:f>
              <c:numCache>
                <c:formatCode>0%</c:formatCode>
                <c:ptCount val="4"/>
                <c:pt idx="0">
                  <c:v>0.16305426016351965</c:v>
                </c:pt>
                <c:pt idx="1">
                  <c:v>0.17497607647192659</c:v>
                </c:pt>
                <c:pt idx="2">
                  <c:v>0.13295167866973542</c:v>
                </c:pt>
                <c:pt idx="3">
                  <c:v>0.11865444098572923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B-43AE-8C3B-6AAE97C3C328}"/>
            </c:ext>
          </c:extLst>
        </c:ser>
        <c:ser>
          <c:idx val="2"/>
          <c:order val="2"/>
          <c:tx>
            <c:strRef>
              <c:f>'Control Scheme 1 Graphs'!$E$46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Graphs'!$F$46:$I$46</c:f>
              <c:numCache>
                <c:formatCode>0%</c:formatCode>
                <c:ptCount val="4"/>
                <c:pt idx="0">
                  <c:v>0.15939804226924678</c:v>
                </c:pt>
                <c:pt idx="1">
                  <c:v>0.16971075412293077</c:v>
                </c:pt>
                <c:pt idx="2">
                  <c:v>0.12448919400787457</c:v>
                </c:pt>
                <c:pt idx="3">
                  <c:v>0.11599381445605805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B-43AE-8C3B-6AAE97C3C328}"/>
            </c:ext>
          </c:extLst>
        </c:ser>
        <c:ser>
          <c:idx val="3"/>
          <c:order val="3"/>
          <c:tx>
            <c:strRef>
              <c:f>'Control Scheme 1 Graphs'!$E$47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Graphs'!$F$47:$I$47</c:f>
              <c:numCache>
                <c:formatCode>0%</c:formatCode>
                <c:ptCount val="4"/>
                <c:pt idx="0">
                  <c:v>0.16511584473904753</c:v>
                </c:pt>
                <c:pt idx="1">
                  <c:v>7.317445121348258E-2</c:v>
                </c:pt>
                <c:pt idx="2">
                  <c:v>3.6034226831307754E-2</c:v>
                </c:pt>
                <c:pt idx="3">
                  <c:v>0.12015465425895956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CB-43AE-8C3B-6AAE97C3C328}"/>
            </c:ext>
          </c:extLst>
        </c:ser>
        <c:ser>
          <c:idx val="4"/>
          <c:order val="4"/>
          <c:tx>
            <c:strRef>
              <c:f>'Control Scheme 1 Graphs'!$E$48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Graphs'!$F$48:$I$48</c:f>
              <c:numCache>
                <c:formatCode>0%</c:formatCode>
                <c:ptCount val="4"/>
                <c:pt idx="0">
                  <c:v>0.11431965763196783</c:v>
                </c:pt>
                <c:pt idx="1">
                  <c:v>0.14905500590584461</c:v>
                </c:pt>
                <c:pt idx="2">
                  <c:v>0.56534405995087722</c:v>
                </c:pt>
                <c:pt idx="3">
                  <c:v>0.35549119777466537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CB-43AE-8C3B-6AAE97C3C328}"/>
            </c:ext>
          </c:extLst>
        </c:ser>
        <c:ser>
          <c:idx val="5"/>
          <c:order val="5"/>
          <c:tx>
            <c:strRef>
              <c:f>'Control Scheme 1 Graphs'!$E$49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 anchorCtr="0">
                <a:spAutoFit/>
              </a:bodyPr>
              <a:lstStyle/>
              <a:p>
                <a:pPr algn="ctr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1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1 Graphs'!$F$49:$I$49</c:f>
              <c:numCache>
                <c:formatCode>0%</c:formatCode>
                <c:ptCount val="4"/>
                <c:pt idx="0">
                  <c:v>0.2340785909538754</c:v>
                </c:pt>
                <c:pt idx="1">
                  <c:v>0.25162187450982793</c:v>
                </c:pt>
                <c:pt idx="2">
                  <c:v>5.9624249074711078E-3</c:v>
                </c:pt>
                <c:pt idx="3">
                  <c:v>0.17033878371841082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CB-43AE-8C3B-6AAE97C3C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kWh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Time</a:t>
            </a:r>
            <a:r>
              <a:rPr lang="en-GB" sz="1800" b="1" baseline="0"/>
              <a:t>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6534003849861705"/>
          <c:y val="2.756402021777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1 Graphs'!$AY$8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1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1 Graphs'!$AY$9:$AY$48</c:f>
              <c:numCache>
                <c:formatCode>#,##0</c:formatCode>
                <c:ptCount val="40"/>
                <c:pt idx="1">
                  <c:v>4474</c:v>
                </c:pt>
                <c:pt idx="2">
                  <c:v>4399</c:v>
                </c:pt>
                <c:pt idx="3">
                  <c:v>4119</c:v>
                </c:pt>
                <c:pt idx="4">
                  <c:v>842</c:v>
                </c:pt>
                <c:pt idx="5">
                  <c:v>5781</c:v>
                </c:pt>
                <c:pt idx="6">
                  <c:v>90</c:v>
                </c:pt>
                <c:pt idx="9">
                  <c:v>5204</c:v>
                </c:pt>
                <c:pt idx="10">
                  <c:v>5018</c:v>
                </c:pt>
                <c:pt idx="11">
                  <c:v>4867</c:v>
                </c:pt>
                <c:pt idx="12">
                  <c:v>1482</c:v>
                </c:pt>
                <c:pt idx="13">
                  <c:v>6816</c:v>
                </c:pt>
                <c:pt idx="14">
                  <c:v>3292</c:v>
                </c:pt>
                <c:pt idx="17">
                  <c:v>4474</c:v>
                </c:pt>
                <c:pt idx="18">
                  <c:v>4399</c:v>
                </c:pt>
                <c:pt idx="19">
                  <c:v>4119</c:v>
                </c:pt>
                <c:pt idx="20">
                  <c:v>842</c:v>
                </c:pt>
                <c:pt idx="21">
                  <c:v>8088</c:v>
                </c:pt>
                <c:pt idx="22">
                  <c:v>90</c:v>
                </c:pt>
                <c:pt idx="25">
                  <c:v>4474</c:v>
                </c:pt>
                <c:pt idx="26">
                  <c:v>4399</c:v>
                </c:pt>
                <c:pt idx="27">
                  <c:v>4119</c:v>
                </c:pt>
                <c:pt idx="28">
                  <c:v>842</c:v>
                </c:pt>
                <c:pt idx="29">
                  <c:v>8088</c:v>
                </c:pt>
                <c:pt idx="3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C-4D2B-A2B5-6EC96E180B2F}"/>
            </c:ext>
          </c:extLst>
        </c:ser>
        <c:ser>
          <c:idx val="1"/>
          <c:order val="1"/>
          <c:tx>
            <c:strRef>
              <c:f>'Control Scheme 1 Graphs'!$AZ$8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1C-4D2B-A2B5-6EC96E180B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1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1 Graphs'!$AZ$9:$AZ$48</c:f>
              <c:numCache>
                <c:formatCode>#,##0</c:formatCode>
                <c:ptCount val="40"/>
                <c:pt idx="1">
                  <c:v>3614</c:v>
                </c:pt>
                <c:pt idx="2">
                  <c:v>3689</c:v>
                </c:pt>
                <c:pt idx="3">
                  <c:v>3969</c:v>
                </c:pt>
                <c:pt idx="4">
                  <c:v>7246</c:v>
                </c:pt>
                <c:pt idx="5">
                  <c:v>2307</c:v>
                </c:pt>
                <c:pt idx="6">
                  <c:v>7998</c:v>
                </c:pt>
                <c:pt idx="9">
                  <c:v>3052</c:v>
                </c:pt>
                <c:pt idx="10">
                  <c:v>3238</c:v>
                </c:pt>
                <c:pt idx="11">
                  <c:v>3389</c:v>
                </c:pt>
                <c:pt idx="12">
                  <c:v>6774</c:v>
                </c:pt>
                <c:pt idx="13">
                  <c:v>1440</c:v>
                </c:pt>
                <c:pt idx="14">
                  <c:v>4964</c:v>
                </c:pt>
                <c:pt idx="17">
                  <c:v>3614</c:v>
                </c:pt>
                <c:pt idx="18">
                  <c:v>3689</c:v>
                </c:pt>
                <c:pt idx="19">
                  <c:v>3969</c:v>
                </c:pt>
                <c:pt idx="20">
                  <c:v>7246</c:v>
                </c:pt>
                <c:pt idx="21">
                  <c:v>0</c:v>
                </c:pt>
                <c:pt idx="22">
                  <c:v>7998</c:v>
                </c:pt>
                <c:pt idx="25">
                  <c:v>3614</c:v>
                </c:pt>
                <c:pt idx="26">
                  <c:v>3689</c:v>
                </c:pt>
                <c:pt idx="27">
                  <c:v>3969</c:v>
                </c:pt>
                <c:pt idx="28">
                  <c:v>7246</c:v>
                </c:pt>
                <c:pt idx="29">
                  <c:v>0</c:v>
                </c:pt>
                <c:pt idx="30">
                  <c:v>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1C-4D2B-A2B5-6EC96E180B2F}"/>
            </c:ext>
          </c:extLst>
        </c:ser>
        <c:ser>
          <c:idx val="2"/>
          <c:order val="2"/>
          <c:tx>
            <c:strRef>
              <c:f>'Control Scheme 1 Graphs'!$BA$8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'Control Scheme 1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1 Graphs'!$BA$9:$BA$48</c:f>
              <c:numCache>
                <c:formatCode>#,##0</c:formatCode>
                <c:ptCount val="40"/>
                <c:pt idx="1">
                  <c:v>8088</c:v>
                </c:pt>
                <c:pt idx="2">
                  <c:v>8088</c:v>
                </c:pt>
                <c:pt idx="3">
                  <c:v>8088</c:v>
                </c:pt>
                <c:pt idx="4">
                  <c:v>8088</c:v>
                </c:pt>
                <c:pt idx="5">
                  <c:v>8088</c:v>
                </c:pt>
                <c:pt idx="6">
                  <c:v>8088</c:v>
                </c:pt>
                <c:pt idx="9">
                  <c:v>8256</c:v>
                </c:pt>
                <c:pt idx="10">
                  <c:v>8256</c:v>
                </c:pt>
                <c:pt idx="11">
                  <c:v>8256</c:v>
                </c:pt>
                <c:pt idx="12">
                  <c:v>8256</c:v>
                </c:pt>
                <c:pt idx="13">
                  <c:v>8256</c:v>
                </c:pt>
                <c:pt idx="14">
                  <c:v>8256</c:v>
                </c:pt>
                <c:pt idx="17">
                  <c:v>8088</c:v>
                </c:pt>
                <c:pt idx="18">
                  <c:v>8088</c:v>
                </c:pt>
                <c:pt idx="19">
                  <c:v>8088</c:v>
                </c:pt>
                <c:pt idx="20">
                  <c:v>8088</c:v>
                </c:pt>
                <c:pt idx="21">
                  <c:v>8088</c:v>
                </c:pt>
                <c:pt idx="22">
                  <c:v>8088</c:v>
                </c:pt>
                <c:pt idx="25">
                  <c:v>8088</c:v>
                </c:pt>
                <c:pt idx="26">
                  <c:v>8088</c:v>
                </c:pt>
                <c:pt idx="27">
                  <c:v>8088</c:v>
                </c:pt>
                <c:pt idx="28">
                  <c:v>8088</c:v>
                </c:pt>
                <c:pt idx="29">
                  <c:v>8088</c:v>
                </c:pt>
                <c:pt idx="30">
                  <c:v>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1C-4D2B-A2B5-6EC96E18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% Time</a:t>
            </a:r>
            <a:r>
              <a:rPr lang="en-GB" sz="1800" b="1" baseline="0"/>
              <a:t>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359764568694271"/>
          <c:y val="1.6659190490735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1 Graphs'!$BE$8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1 Graphs'!$BC$9:$BD$48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1 Graphs'!$BE$9:$BE$48</c:f>
              <c:numCache>
                <c:formatCode>0%</c:formatCode>
                <c:ptCount val="40"/>
                <c:pt idx="1">
                  <c:v>0.55316518298714146</c:v>
                </c:pt>
                <c:pt idx="2">
                  <c:v>0.54389218595450051</c:v>
                </c:pt>
                <c:pt idx="3">
                  <c:v>0.50927299703264095</c:v>
                </c:pt>
                <c:pt idx="4">
                  <c:v>0.10410484668644907</c:v>
                </c:pt>
                <c:pt idx="5">
                  <c:v>0.71476261127596441</c:v>
                </c:pt>
                <c:pt idx="6">
                  <c:v>1.112759643916914E-2</c:v>
                </c:pt>
                <c:pt idx="9">
                  <c:v>0.63032945736434109</c:v>
                </c:pt>
                <c:pt idx="10">
                  <c:v>0.60780038759689925</c:v>
                </c:pt>
                <c:pt idx="11">
                  <c:v>0.58951065891472865</c:v>
                </c:pt>
                <c:pt idx="12">
                  <c:v>0.17950581395348839</c:v>
                </c:pt>
                <c:pt idx="13">
                  <c:v>0.82558139534883723</c:v>
                </c:pt>
                <c:pt idx="14">
                  <c:v>0.39874031007751937</c:v>
                </c:pt>
                <c:pt idx="17">
                  <c:v>0.55316518298714146</c:v>
                </c:pt>
                <c:pt idx="18">
                  <c:v>0.54389218595450051</c:v>
                </c:pt>
                <c:pt idx="19">
                  <c:v>0.50927299703264095</c:v>
                </c:pt>
                <c:pt idx="20">
                  <c:v>0.10410484668644907</c:v>
                </c:pt>
                <c:pt idx="21">
                  <c:v>1</c:v>
                </c:pt>
                <c:pt idx="22">
                  <c:v>1.112759643916914E-2</c:v>
                </c:pt>
                <c:pt idx="25">
                  <c:v>0.55316518298714146</c:v>
                </c:pt>
                <c:pt idx="26">
                  <c:v>0.54389218595450051</c:v>
                </c:pt>
                <c:pt idx="27">
                  <c:v>0.50927299703264095</c:v>
                </c:pt>
                <c:pt idx="28">
                  <c:v>0.10410484668644907</c:v>
                </c:pt>
                <c:pt idx="29">
                  <c:v>1</c:v>
                </c:pt>
                <c:pt idx="30">
                  <c:v>1.112759643916914E-2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D-4EF0-8E2C-44A267E8472D}"/>
            </c:ext>
          </c:extLst>
        </c:ser>
        <c:ser>
          <c:idx val="1"/>
          <c:order val="1"/>
          <c:tx>
            <c:strRef>
              <c:f>'Control Scheme 1 Graphs'!$BF$8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5D-4EF0-8E2C-44A267E84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1 Graphs'!$BC$9:$BD$48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1 Graphs'!$BF$9:$BF$48</c:f>
              <c:numCache>
                <c:formatCode>0%</c:formatCode>
                <c:ptCount val="40"/>
                <c:pt idx="1">
                  <c:v>0.44683481701285854</c:v>
                </c:pt>
                <c:pt idx="2">
                  <c:v>0.45610781404549949</c:v>
                </c:pt>
                <c:pt idx="3">
                  <c:v>0.49072700296735905</c:v>
                </c:pt>
                <c:pt idx="4">
                  <c:v>0.89589515331355096</c:v>
                </c:pt>
                <c:pt idx="5">
                  <c:v>0.28523738872403559</c:v>
                </c:pt>
                <c:pt idx="6">
                  <c:v>0.98887240356083084</c:v>
                </c:pt>
                <c:pt idx="9">
                  <c:v>0.36967054263565891</c:v>
                </c:pt>
                <c:pt idx="10">
                  <c:v>0.39219961240310075</c:v>
                </c:pt>
                <c:pt idx="11">
                  <c:v>0.4104893410852713</c:v>
                </c:pt>
                <c:pt idx="12">
                  <c:v>0.82049418604651159</c:v>
                </c:pt>
                <c:pt idx="13">
                  <c:v>0.1744186046511628</c:v>
                </c:pt>
                <c:pt idx="14">
                  <c:v>0.60125968992248058</c:v>
                </c:pt>
                <c:pt idx="17">
                  <c:v>0.44683481701285854</c:v>
                </c:pt>
                <c:pt idx="18">
                  <c:v>0.45610781404549949</c:v>
                </c:pt>
                <c:pt idx="19">
                  <c:v>0.49072700296735905</c:v>
                </c:pt>
                <c:pt idx="20">
                  <c:v>0.89589515331355096</c:v>
                </c:pt>
                <c:pt idx="21">
                  <c:v>0</c:v>
                </c:pt>
                <c:pt idx="22">
                  <c:v>0.98887240356083084</c:v>
                </c:pt>
                <c:pt idx="25">
                  <c:v>0.44683481701285854</c:v>
                </c:pt>
                <c:pt idx="26">
                  <c:v>0.45610781404549949</c:v>
                </c:pt>
                <c:pt idx="27">
                  <c:v>0.49072700296735905</c:v>
                </c:pt>
                <c:pt idx="28">
                  <c:v>0.89589515331355096</c:v>
                </c:pt>
                <c:pt idx="29">
                  <c:v>0</c:v>
                </c:pt>
                <c:pt idx="30">
                  <c:v>0.98887240356083084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D-4EF0-8E2C-44A267E8472D}"/>
            </c:ext>
          </c:extLst>
        </c:ser>
        <c:ser>
          <c:idx val="2"/>
          <c:order val="2"/>
          <c:tx>
            <c:strRef>
              <c:f>'Control Scheme 1 Graphs'!$BG$8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'Control Scheme 1 Graphs'!$BC$9:$BD$48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1 Graphs'!$BG$9:$BG$48</c:f>
              <c:numCache>
                <c:formatCode>0%</c:formatCode>
                <c:ptCount val="4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D-4EF0-8E2C-44A267E84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/>
              <a:t>Total Power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6534003849861705"/>
          <c:y val="2.756402021777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1 Graphs'!$BK$8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1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1 Graphs'!$BK$9:$BK$48</c:f>
              <c:numCache>
                <c:formatCode>#,##0</c:formatCode>
                <c:ptCount val="40"/>
                <c:pt idx="1">
                  <c:v>785125</c:v>
                </c:pt>
                <c:pt idx="2">
                  <c:v>780437.5</c:v>
                </c:pt>
                <c:pt idx="3">
                  <c:v>762937.5</c:v>
                </c:pt>
                <c:pt idx="4">
                  <c:v>790305</c:v>
                </c:pt>
                <c:pt idx="5">
                  <c:v>547175.81566820084</c:v>
                </c:pt>
                <c:pt idx="6">
                  <c:v>24660</c:v>
                </c:pt>
                <c:pt idx="9">
                  <c:v>650500</c:v>
                </c:pt>
                <c:pt idx="10">
                  <c:v>627250</c:v>
                </c:pt>
                <c:pt idx="11">
                  <c:v>608375</c:v>
                </c:pt>
                <c:pt idx="12">
                  <c:v>262314</c:v>
                </c:pt>
                <c:pt idx="13">
                  <c:v>534328.7741935479</c:v>
                </c:pt>
                <c:pt idx="14">
                  <c:v>902008</c:v>
                </c:pt>
                <c:pt idx="17">
                  <c:v>559250</c:v>
                </c:pt>
                <c:pt idx="18">
                  <c:v>549875</c:v>
                </c:pt>
                <c:pt idx="19">
                  <c:v>514875</c:v>
                </c:pt>
                <c:pt idx="20">
                  <c:v>149034</c:v>
                </c:pt>
                <c:pt idx="21">
                  <c:v>2338207.1447004112</c:v>
                </c:pt>
                <c:pt idx="22">
                  <c:v>24660</c:v>
                </c:pt>
                <c:pt idx="25">
                  <c:v>785125</c:v>
                </c:pt>
                <c:pt idx="26">
                  <c:v>780437.5</c:v>
                </c:pt>
                <c:pt idx="27">
                  <c:v>762937.5</c:v>
                </c:pt>
                <c:pt idx="28">
                  <c:v>790305</c:v>
                </c:pt>
                <c:pt idx="29">
                  <c:v>2338207.1447004112</c:v>
                </c:pt>
                <c:pt idx="30">
                  <c:v>24660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8B0-85C1-23C25BD09520}"/>
            </c:ext>
          </c:extLst>
        </c:ser>
        <c:ser>
          <c:idx val="1"/>
          <c:order val="1"/>
          <c:tx>
            <c:strRef>
              <c:f>'Control Scheme 1 Graphs'!$BL$8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2C-48B0-85C1-23C25BD095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1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1 Graphs'!$BL$9:$BL$48</c:f>
              <c:numCache>
                <c:formatCode>#,##0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1095726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1095726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8B0-85C1-23C25BD09520}"/>
            </c:ext>
          </c:extLst>
        </c:ser>
        <c:ser>
          <c:idx val="2"/>
          <c:order val="2"/>
          <c:tx>
            <c:strRef>
              <c:f>'Control Scheme 1 Graphs'!$BM$8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1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1 Graphs'!$BM$9:$BM$48</c:f>
              <c:numCache>
                <c:formatCode>#,##0</c:formatCode>
                <c:ptCount val="40"/>
                <c:pt idx="1">
                  <c:v>785125</c:v>
                </c:pt>
                <c:pt idx="2">
                  <c:v>780437.5</c:v>
                </c:pt>
                <c:pt idx="3">
                  <c:v>762937.5</c:v>
                </c:pt>
                <c:pt idx="4">
                  <c:v>790305</c:v>
                </c:pt>
                <c:pt idx="5">
                  <c:v>547175.81566820084</c:v>
                </c:pt>
                <c:pt idx="6">
                  <c:v>1120386</c:v>
                </c:pt>
                <c:pt idx="9">
                  <c:v>650500</c:v>
                </c:pt>
                <c:pt idx="10">
                  <c:v>627250</c:v>
                </c:pt>
                <c:pt idx="11">
                  <c:v>608375</c:v>
                </c:pt>
                <c:pt idx="12">
                  <c:v>262314</c:v>
                </c:pt>
                <c:pt idx="13">
                  <c:v>534328.7741935479</c:v>
                </c:pt>
                <c:pt idx="14">
                  <c:v>902008</c:v>
                </c:pt>
                <c:pt idx="17">
                  <c:v>559250</c:v>
                </c:pt>
                <c:pt idx="18">
                  <c:v>549875</c:v>
                </c:pt>
                <c:pt idx="19">
                  <c:v>514875</c:v>
                </c:pt>
                <c:pt idx="20">
                  <c:v>149034</c:v>
                </c:pt>
                <c:pt idx="21">
                  <c:v>2338207.1447004112</c:v>
                </c:pt>
                <c:pt idx="22">
                  <c:v>24660</c:v>
                </c:pt>
                <c:pt idx="25">
                  <c:v>785125</c:v>
                </c:pt>
                <c:pt idx="26">
                  <c:v>780437.5</c:v>
                </c:pt>
                <c:pt idx="27">
                  <c:v>762937.5</c:v>
                </c:pt>
                <c:pt idx="28">
                  <c:v>790305</c:v>
                </c:pt>
                <c:pt idx="29">
                  <c:v>2338207.1447004112</c:v>
                </c:pt>
                <c:pt idx="30">
                  <c:v>1120386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8B0-85C1-23C25BD0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70312212031898E-2"/>
          <c:y val="0.11402643150303245"/>
          <c:w val="0.92106179313149483"/>
          <c:h val="0.718923662662756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1 Graphs'!$BQ$8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1C-4542-B802-957934FF1095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1C-4542-B802-957934FF1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1 Graphs'!$BO$9:$BP$39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1 Graphs'!$BQ$9:$BQ$39</c:f>
              <c:numCache>
                <c:formatCode>0%</c:formatCode>
                <c:ptCount val="3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2.2010271460014674E-2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2.2010271460014674E-2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F-42B8-83E3-124338524923}"/>
            </c:ext>
          </c:extLst>
        </c:ser>
        <c:ser>
          <c:idx val="1"/>
          <c:order val="1"/>
          <c:tx>
            <c:strRef>
              <c:f>'Control Scheme 1 Graphs'!$BR$8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9F-42B8-83E3-12433852492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1C-4542-B802-957934FF109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1C-4542-B802-957934FF109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1C-4542-B802-957934FF109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1C-4542-B802-957934FF109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9F-42B8-83E3-12433852492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1C-4542-B802-957934FF109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1C-4542-B802-957934FF109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1C-4542-B802-957934FF1095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1C-4542-B802-957934FF109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1C-4542-B802-957934FF1095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1C-4542-B802-957934FF1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1 Graphs'!$BO$9:$BP$39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1 Graphs'!$BR$9:$BR$39</c:f>
              <c:numCache>
                <c:formatCode>0%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0.97798972853998534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0.97798972853998534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9F-42B8-83E3-124338524923}"/>
            </c:ext>
          </c:extLst>
        </c:ser>
        <c:ser>
          <c:idx val="2"/>
          <c:order val="2"/>
          <c:tx>
            <c:strRef>
              <c:f>'Control Scheme 1 Graphs'!$BS$8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'Control Scheme 1 Graphs'!$BO$9:$BP$39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1 Graphs'!$BS$9:$BS$39</c:f>
              <c:numCache>
                <c:formatCode>0%</c:formatCode>
                <c:ptCount val="3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9F-42B8-83E3-12433852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Total Power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'Optimisation Graphs'!$C$107:$C$113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1F-4F88-A767-4145ED399F39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Graphs'!$F$113:$I$113</c:f>
              <c:numCache>
                <c:formatCode>#,##0</c:formatCode>
                <c:ptCount val="4"/>
                <c:pt idx="0">
                  <c:v>3808104</c:v>
                </c:pt>
                <c:pt idx="1">
                  <c:v>2328642</c:v>
                </c:pt>
                <c:pt idx="2">
                  <c:v>1380772</c:v>
                </c:pt>
                <c:pt idx="3">
                  <c:v>3148712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F-4F88-A767-4145ED399F39}"/>
            </c:ext>
          </c:extLst>
        </c:ser>
        <c:ser>
          <c:idx val="1"/>
          <c:order val="1"/>
          <c:tx>
            <c:strRef>
              <c:f>'Optimisation Graphs'!$C$121:$C$127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1F-4F88-A767-4145ED399F39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Graphs'!$F$127:$I$127</c:f>
              <c:numCache>
                <c:formatCode>#,##0</c:formatCode>
                <c:ptCount val="4"/>
                <c:pt idx="0">
                  <c:v>803916</c:v>
                </c:pt>
                <c:pt idx="1">
                  <c:v>0</c:v>
                </c:pt>
                <c:pt idx="2">
                  <c:v>0</c:v>
                </c:pt>
                <c:pt idx="3">
                  <c:v>1108056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1F-4F88-A767-4145ED39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'Optimisation Graphs'!$C$135:$C$141</c:f>
              <c:strCache>
                <c:ptCount val="1"/>
                <c:pt idx="0">
                  <c:v>Total Energy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Graphs'!$F$141:$I$141</c:f>
              <c:numCache>
                <c:formatCode>#,##0</c:formatCode>
                <c:ptCount val="4"/>
                <c:pt idx="0">
                  <c:v>4612020</c:v>
                </c:pt>
                <c:pt idx="1">
                  <c:v>2328642</c:v>
                </c:pt>
                <c:pt idx="2">
                  <c:v>1380772</c:v>
                </c:pt>
                <c:pt idx="3">
                  <c:v>4256768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1F-4F88-A767-4145ED39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6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/>
              <a:t>Total Power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6534003849861705"/>
          <c:y val="2.756402021777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1 Graphs'!$BW$8</c:f>
              <c:strCache>
                <c:ptCount val="1"/>
                <c:pt idx="0">
                  <c:v>Loaded Cost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1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1 Graphs'!$BW$9:$BW$48</c:f>
              <c:numCache>
                <c:formatCode>"£"#,##0.00</c:formatCode>
                <c:ptCount val="40"/>
                <c:pt idx="1">
                  <c:v>71338.215903725795</c:v>
                </c:pt>
                <c:pt idx="2">
                  <c:v>70912.299155375251</c:v>
                </c:pt>
                <c:pt idx="3">
                  <c:v>69322.209961533255</c:v>
                </c:pt>
                <c:pt idx="4">
                  <c:v>71808.882305103019</c:v>
                </c:pt>
                <c:pt idx="5">
                  <c:v>49717.620092896519</c:v>
                </c:pt>
                <c:pt idx="6">
                  <c:v>2240.6628297225002</c:v>
                </c:pt>
                <c:pt idx="9">
                  <c:v>59105.886891098395</c:v>
                </c:pt>
                <c:pt idx="10">
                  <c:v>56993.339819279732</c:v>
                </c:pt>
                <c:pt idx="11">
                  <c:v>55278.315045921576</c:v>
                </c:pt>
                <c:pt idx="12">
                  <c:v>23834.437531055471</c:v>
                </c:pt>
                <c:pt idx="13">
                  <c:v>48550.309131657334</c:v>
                </c:pt>
                <c:pt idx="14">
                  <c:v>81958.467060516341</c:v>
                </c:pt>
                <c:pt idx="17">
                  <c:v>50814.707523207959</c:v>
                </c:pt>
                <c:pt idx="18">
                  <c:v>49962.874026506885</c:v>
                </c:pt>
                <c:pt idx="19">
                  <c:v>46782.695638822886</c:v>
                </c:pt>
                <c:pt idx="20">
                  <c:v>13541.563023717077</c:v>
                </c:pt>
                <c:pt idx="21">
                  <c:v>212454.737928702</c:v>
                </c:pt>
                <c:pt idx="22">
                  <c:v>2240.6628297225002</c:v>
                </c:pt>
                <c:pt idx="25">
                  <c:v>71338.215903725795</c:v>
                </c:pt>
                <c:pt idx="26">
                  <c:v>70912.299155375251</c:v>
                </c:pt>
                <c:pt idx="27">
                  <c:v>69322.209961533255</c:v>
                </c:pt>
                <c:pt idx="28">
                  <c:v>71808.882305103019</c:v>
                </c:pt>
                <c:pt idx="29">
                  <c:v>212454.737928702</c:v>
                </c:pt>
                <c:pt idx="30">
                  <c:v>2240.6628297225002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0-4659-B2E4-C205CC4FCD18}"/>
            </c:ext>
          </c:extLst>
        </c:ser>
        <c:ser>
          <c:idx val="1"/>
          <c:order val="1"/>
          <c:tx>
            <c:strRef>
              <c:f>'Control Scheme 1 Graphs'!$BX$8</c:f>
              <c:strCache>
                <c:ptCount val="1"/>
                <c:pt idx="0">
                  <c:v>Unloaded Cost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00-4659-B2E4-C205CC4FCD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1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1 Graphs'!$BX$9:$BX$48</c:f>
              <c:numCache>
                <c:formatCode>"£"#,##0.00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99560.118400669759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99560.118400669759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0-4659-B2E4-C205CC4FCD18}"/>
            </c:ext>
          </c:extLst>
        </c:ser>
        <c:ser>
          <c:idx val="2"/>
          <c:order val="2"/>
          <c:tx>
            <c:strRef>
              <c:f>'Control Scheme 1 Graphs'!$BY$8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1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1 Graphs'!$BY$9:$BY$48</c:f>
              <c:numCache>
                <c:formatCode>"£"#,##0.00</c:formatCode>
                <c:ptCount val="40"/>
                <c:pt idx="1">
                  <c:v>71338.215903725795</c:v>
                </c:pt>
                <c:pt idx="2">
                  <c:v>70912.299155375251</c:v>
                </c:pt>
                <c:pt idx="3">
                  <c:v>69322.209961533255</c:v>
                </c:pt>
                <c:pt idx="4">
                  <c:v>71808.882305103019</c:v>
                </c:pt>
                <c:pt idx="5">
                  <c:v>49717.620092896519</c:v>
                </c:pt>
                <c:pt idx="6">
                  <c:v>101800.78123039225</c:v>
                </c:pt>
                <c:pt idx="9">
                  <c:v>59105.886891098395</c:v>
                </c:pt>
                <c:pt idx="10">
                  <c:v>56993.339819279732</c:v>
                </c:pt>
                <c:pt idx="11">
                  <c:v>55278.315045921576</c:v>
                </c:pt>
                <c:pt idx="12">
                  <c:v>23834.437531055471</c:v>
                </c:pt>
                <c:pt idx="13">
                  <c:v>48550.309131657334</c:v>
                </c:pt>
                <c:pt idx="14">
                  <c:v>81958.467060516341</c:v>
                </c:pt>
                <c:pt idx="17">
                  <c:v>50814.707523207959</c:v>
                </c:pt>
                <c:pt idx="18">
                  <c:v>49962.874026506885</c:v>
                </c:pt>
                <c:pt idx="19">
                  <c:v>46782.695638822886</c:v>
                </c:pt>
                <c:pt idx="20">
                  <c:v>13541.563023717077</c:v>
                </c:pt>
                <c:pt idx="21">
                  <c:v>212454.737928702</c:v>
                </c:pt>
                <c:pt idx="22">
                  <c:v>2240.6628297225002</c:v>
                </c:pt>
                <c:pt idx="25">
                  <c:v>71338.215903725795</c:v>
                </c:pt>
                <c:pt idx="26">
                  <c:v>70912.299155375251</c:v>
                </c:pt>
                <c:pt idx="27">
                  <c:v>69322.209961533255</c:v>
                </c:pt>
                <c:pt idx="28">
                  <c:v>71808.882305103019</c:v>
                </c:pt>
                <c:pt idx="29">
                  <c:v>212454.737928702</c:v>
                </c:pt>
                <c:pt idx="30">
                  <c:v>101800.78123039225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00-4659-B2E4-C205CC4F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Efficiency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Scheme 2 Graphs'!$C$65:$C$71</c:f>
              <c:strCache>
                <c:ptCount val="1"/>
                <c:pt idx="0">
                  <c:v>Average Efficiency</c:v>
                </c:pt>
              </c:strCache>
            </c:strRef>
          </c:tx>
          <c:spPr>
            <a:solidFill>
              <a:srgbClr val="3399FF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Graphs'!$F$71:$I$71</c:f>
              <c:numCache>
                <c:formatCode>#,##0.000</c:formatCode>
                <c:ptCount val="4"/>
                <c:pt idx="0">
                  <c:v>0.27143865470527512</c:v>
                </c:pt>
                <c:pt idx="1">
                  <c:v>0.13476426468241534</c:v>
                </c:pt>
                <c:pt idx="2">
                  <c:v>0.24503252145725252</c:v>
                </c:pt>
                <c:pt idx="3">
                  <c:v>0.38170691148010727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046-9873-1C9312CC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Time Loaded and Unloaded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85298516894211"/>
          <c:y val="0.12472350161331619"/>
          <c:w val="0.86878297222020984"/>
          <c:h val="0.74906446211397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2 Graphs'!$C$72:$C$78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Graphs'!$F$78:$I$78</c:f>
              <c:numCache>
                <c:formatCode>#,##0</c:formatCode>
                <c:ptCount val="4"/>
                <c:pt idx="0">
                  <c:v>19705</c:v>
                </c:pt>
                <c:pt idx="1">
                  <c:v>19705</c:v>
                </c:pt>
                <c:pt idx="2">
                  <c:v>22012</c:v>
                </c:pt>
                <c:pt idx="3">
                  <c:v>22012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0-4853-A7BC-3A10E62DDB8C}"/>
            </c:ext>
          </c:extLst>
        </c:ser>
        <c:ser>
          <c:idx val="1"/>
          <c:order val="1"/>
          <c:tx>
            <c:strRef>
              <c:f>'Control Scheme 2 Graphs'!$C$86:$C$92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Graphs'!$F$92:$I$92</c:f>
              <c:numCache>
                <c:formatCode>#,##0</c:formatCode>
                <c:ptCount val="4"/>
                <c:pt idx="0">
                  <c:v>28823</c:v>
                </c:pt>
                <c:pt idx="1">
                  <c:v>28823</c:v>
                </c:pt>
                <c:pt idx="2">
                  <c:v>26516</c:v>
                </c:pt>
                <c:pt idx="3">
                  <c:v>26516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0-4853-A7BC-3A10E62DDB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'Control Scheme 2 Graphs'!$C$100:$C$106</c:f>
              <c:strCache>
                <c:ptCount val="1"/>
                <c:pt idx="0">
                  <c:v>Total Time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Graphs'!$F$106:$I$106</c:f>
              <c:numCache>
                <c:formatCode>#,##0</c:formatCode>
                <c:ptCount val="4"/>
                <c:pt idx="0">
                  <c:v>48528</c:v>
                </c:pt>
                <c:pt idx="1">
                  <c:v>48528</c:v>
                </c:pt>
                <c:pt idx="2">
                  <c:v>48528</c:v>
                </c:pt>
                <c:pt idx="3">
                  <c:v>48528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0-4853-A7BC-3A10E62DDB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hrs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%</a:t>
            </a:r>
            <a:r>
              <a:rPr lang="en-US" baseline="0">
                <a:solidFill>
                  <a:sysClr val="windowText" lastClr="000000"/>
                </a:solidFill>
              </a:rPr>
              <a:t> Time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2 Graphs'!$C$79:$C$85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3-47A5-997D-2A511E3EF528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Graphs'!$F$85:$I$85</c:f>
              <c:numCache>
                <c:formatCode>0%</c:formatCode>
                <c:ptCount val="4"/>
                <c:pt idx="0">
                  <c:v>0.4060542367293109</c:v>
                </c:pt>
                <c:pt idx="1">
                  <c:v>0.4060542367293109</c:v>
                </c:pt>
                <c:pt idx="2">
                  <c:v>0.45359380151665019</c:v>
                </c:pt>
                <c:pt idx="3">
                  <c:v>0.45359380151665019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3-47A5-997D-2A511E3EF528}"/>
            </c:ext>
          </c:extLst>
        </c:ser>
        <c:ser>
          <c:idx val="1"/>
          <c:order val="1"/>
          <c:tx>
            <c:strRef>
              <c:f>'Control Scheme 2 Graphs'!$C$93:$C$99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Graphs'!$F$99:$I$99</c:f>
              <c:numCache>
                <c:formatCode>0%</c:formatCode>
                <c:ptCount val="4"/>
                <c:pt idx="0">
                  <c:v>0.59394576327068904</c:v>
                </c:pt>
                <c:pt idx="1">
                  <c:v>0.59394576327068904</c:v>
                </c:pt>
                <c:pt idx="2">
                  <c:v>0.54640619848334981</c:v>
                </c:pt>
                <c:pt idx="3">
                  <c:v>0.54640619848334981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3-47A5-997D-2A511E3EF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Total Power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2 Graphs'!$C$107:$C$113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DD-4E2F-AAB8-145408C10CB8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Graphs'!$F$113:$I$113</c:f>
              <c:numCache>
                <c:formatCode>#,##0</c:formatCode>
                <c:ptCount val="4"/>
                <c:pt idx="0">
                  <c:v>3588275.7142857108</c:v>
                </c:pt>
                <c:pt idx="1">
                  <c:v>2331641.7142857108</c:v>
                </c:pt>
                <c:pt idx="2">
                  <c:v>4239462.5142856631</c:v>
                </c:pt>
                <c:pt idx="3">
                  <c:v>5496096.5142856631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D-4E2F-AAB8-145408C10CB8}"/>
            </c:ext>
          </c:extLst>
        </c:ser>
        <c:ser>
          <c:idx val="1"/>
          <c:order val="1"/>
          <c:tx>
            <c:strRef>
              <c:f>'Control Scheme 2 Graphs'!$C$121:$C$127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DD-4E2F-AAB8-145408C10CB8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Graphs'!$F$127:$I$127</c:f>
              <c:numCache>
                <c:formatCode>#,##0</c:formatCode>
                <c:ptCount val="4"/>
                <c:pt idx="0">
                  <c:v>1108056</c:v>
                </c:pt>
                <c:pt idx="1">
                  <c:v>0</c:v>
                </c:pt>
                <c:pt idx="2">
                  <c:v>0</c:v>
                </c:pt>
                <c:pt idx="3">
                  <c:v>1108056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D-4E2F-AAB8-145408C1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'Control Scheme 2 Graphs'!$C$135:$C$141</c:f>
              <c:strCache>
                <c:ptCount val="1"/>
                <c:pt idx="0">
                  <c:v>Total Energy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Graphs'!$F$141:$I$141</c:f>
              <c:numCache>
                <c:formatCode>#,##0</c:formatCode>
                <c:ptCount val="4"/>
                <c:pt idx="0">
                  <c:v>4696331.7142857108</c:v>
                </c:pt>
                <c:pt idx="1">
                  <c:v>2331641.7142857108</c:v>
                </c:pt>
                <c:pt idx="2">
                  <c:v>4239462.5142856631</c:v>
                </c:pt>
                <c:pt idx="3">
                  <c:v>6604152.5142856631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D-4E2F-AAB8-145408C1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6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%</a:t>
            </a:r>
            <a:r>
              <a:rPr lang="en-US" baseline="0">
                <a:solidFill>
                  <a:sysClr val="windowText" lastClr="000000"/>
                </a:solidFill>
              </a:rPr>
              <a:t> Total Power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2 Graphs'!$C$114:$C$120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70-408C-B6FE-C38CABC106F5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Graphs'!$F$120:$I$120</c:f>
              <c:numCache>
                <c:formatCode>0%</c:formatCode>
                <c:ptCount val="4"/>
                <c:pt idx="0">
                  <c:v>0.76405925573157052</c:v>
                </c:pt>
                <c:pt idx="1">
                  <c:v>1</c:v>
                </c:pt>
                <c:pt idx="2">
                  <c:v>1</c:v>
                </c:pt>
                <c:pt idx="3">
                  <c:v>0.83221829029491268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0-408C-B6FE-C38CABC106F5}"/>
            </c:ext>
          </c:extLst>
        </c:ser>
        <c:ser>
          <c:idx val="1"/>
          <c:order val="1"/>
          <c:tx>
            <c:strRef>
              <c:f>'Control Scheme 2 Graphs'!$C$128:$C$134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Graphs'!$F$134:$I$134</c:f>
              <c:numCache>
                <c:formatCode>0%</c:formatCode>
                <c:ptCount val="4"/>
                <c:pt idx="0">
                  <c:v>0.23594074426842951</c:v>
                </c:pt>
                <c:pt idx="1">
                  <c:v>0</c:v>
                </c:pt>
                <c:pt idx="2">
                  <c:v>0</c:v>
                </c:pt>
                <c:pt idx="3">
                  <c:v>0.16778170970508738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0-408C-B6FE-C38CABC1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Cost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2 Graphs'!$C$142:$C$148</c:f>
              <c:strCache>
                <c:ptCount val="1"/>
                <c:pt idx="0">
                  <c:v>Loaded Cost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71-418C-8122-6E770676FC0B}"/>
                </c:ext>
              </c:extLst>
            </c:dLbl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71-418C-8122-6E770676FC0B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Graphs'!$F$148:$I$148</c:f>
              <c:numCache>
                <c:formatCode>"£"#,##0.00</c:formatCode>
                <c:ptCount val="4"/>
                <c:pt idx="0">
                  <c:v>326038.76787493698</c:v>
                </c:pt>
                <c:pt idx="1">
                  <c:v>211858.18821696847</c:v>
                </c:pt>
                <c:pt idx="2">
                  <c:v>385207.05895222141</c:v>
                </c:pt>
                <c:pt idx="3">
                  <c:v>499387.63861018996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1-418C-8122-6E770676FC0B}"/>
            </c:ext>
          </c:extLst>
        </c:ser>
        <c:ser>
          <c:idx val="1"/>
          <c:order val="1"/>
          <c:tx>
            <c:strRef>
              <c:f>'Control Scheme 2 Graphs'!$C$149:$C$155</c:f>
              <c:strCache>
                <c:ptCount val="1"/>
                <c:pt idx="0">
                  <c:v>Unloaded Cost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Graphs'!$F$155:$I$155</c:f>
              <c:numCache>
                <c:formatCode>"£"#,##0.00</c:formatCode>
                <c:ptCount val="4"/>
                <c:pt idx="0">
                  <c:v>100680.44981553101</c:v>
                </c:pt>
                <c:pt idx="1">
                  <c:v>0</c:v>
                </c:pt>
                <c:pt idx="2">
                  <c:v>0</c:v>
                </c:pt>
                <c:pt idx="3">
                  <c:v>100680.44981553101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1-418C-8122-6E770676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'Control Scheme 2 Graphs'!$C$156:$C$162</c:f>
              <c:strCache>
                <c:ptCount val="1"/>
                <c:pt idx="0">
                  <c:v>Total Cost</c:v>
                </c:pt>
              </c:strCache>
            </c:strRef>
          </c:tx>
          <c:spPr>
            <a:ln w="31750" cap="rnd">
              <a:noFill/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Graphs'!$F$162:$I$162</c:f>
              <c:numCache>
                <c:formatCode>"£"#,##0.00</c:formatCode>
                <c:ptCount val="4"/>
                <c:pt idx="0">
                  <c:v>426719.21769046801</c:v>
                </c:pt>
                <c:pt idx="1">
                  <c:v>211858.18821696847</c:v>
                </c:pt>
                <c:pt idx="2">
                  <c:v>385207.05895222141</c:v>
                </c:pt>
                <c:pt idx="3">
                  <c:v>600068.08842572093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71-418C-8122-6E770676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£&quot;#,##0.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2 Graphs'!$E$9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Graphs'!$F$9:$I$9</c:f>
              <c:numCache>
                <c:formatCode>#,##0</c:formatCode>
                <c:ptCount val="4"/>
                <c:pt idx="0">
                  <c:v>96.709631552917898</c:v>
                </c:pt>
                <c:pt idx="1">
                  <c:v>68.41926310583581</c:v>
                </c:pt>
                <c:pt idx="2">
                  <c:v>68.41926310583581</c:v>
                </c:pt>
                <c:pt idx="3">
                  <c:v>96.709631552917898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F-408B-98B9-AE886A38E63B}"/>
            </c:ext>
          </c:extLst>
        </c:ser>
        <c:ser>
          <c:idx val="1"/>
          <c:order val="1"/>
          <c:tx>
            <c:strRef>
              <c:f>'Control Scheme 2 Graphs'!$E$10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Graphs'!$F$10:$I$10</c:f>
              <c:numCache>
                <c:formatCode>#,##0</c:formatCode>
                <c:ptCount val="4"/>
                <c:pt idx="0">
                  <c:v>94.831849653808106</c:v>
                </c:pt>
                <c:pt idx="1">
                  <c:v>64.663699307616227</c:v>
                </c:pt>
                <c:pt idx="2">
                  <c:v>64.663699307616227</c:v>
                </c:pt>
                <c:pt idx="3">
                  <c:v>94.831849653808106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F-408B-98B9-AE886A38E63B}"/>
            </c:ext>
          </c:extLst>
        </c:ser>
        <c:ser>
          <c:idx val="2"/>
          <c:order val="2"/>
          <c:tx>
            <c:strRef>
              <c:f>'Control Scheme 2 Graphs'!$E$11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Graphs'!$F$11:$I$11</c:f>
              <c:numCache>
                <c:formatCode>#,##0</c:formatCode>
                <c:ptCount val="4"/>
                <c:pt idx="0">
                  <c:v>72.228919386745801</c:v>
                </c:pt>
                <c:pt idx="1">
                  <c:v>19.457838773491591</c:v>
                </c:pt>
                <c:pt idx="2">
                  <c:v>19.457838773491591</c:v>
                </c:pt>
                <c:pt idx="3">
                  <c:v>72.228919386745801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F-408B-98B9-AE886A38E63B}"/>
            </c:ext>
          </c:extLst>
        </c:ser>
        <c:ser>
          <c:idx val="3"/>
          <c:order val="3"/>
          <c:tx>
            <c:strRef>
              <c:f>'Control Scheme 2 Graphs'!$E$12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Graphs'!$F$12:$I$12</c:f>
              <c:numCache>
                <c:formatCode>#,##0</c:formatCode>
                <c:ptCount val="4"/>
                <c:pt idx="0">
                  <c:v>132.85942136498517</c:v>
                </c:pt>
                <c:pt idx="1">
                  <c:v>88.718842729970333</c:v>
                </c:pt>
                <c:pt idx="2">
                  <c:v>88.718842729970333</c:v>
                </c:pt>
                <c:pt idx="3">
                  <c:v>132.85942136498517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F-408B-98B9-AE886A38E63B}"/>
            </c:ext>
          </c:extLst>
        </c:ser>
        <c:ser>
          <c:idx val="4"/>
          <c:order val="4"/>
          <c:tx>
            <c:strRef>
              <c:f>'Control Scheme 2 Graphs'!$E$13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Graphs'!$F$13:$I$13</c:f>
              <c:numCache>
                <c:formatCode>#,##0</c:formatCode>
                <c:ptCount val="4"/>
                <c:pt idx="0">
                  <c:v>47.024445386462759</c:v>
                </c:pt>
                <c:pt idx="1">
                  <c:v>47.024445386462759</c:v>
                </c:pt>
                <c:pt idx="2">
                  <c:v>282.90733361593271</c:v>
                </c:pt>
                <c:pt idx="3">
                  <c:v>282.90733361593271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F-408B-98B9-AE886A38E63B}"/>
            </c:ext>
          </c:extLst>
        </c:ser>
        <c:ser>
          <c:idx val="5"/>
          <c:order val="5"/>
          <c:tx>
            <c:strRef>
              <c:f>'Control Scheme 2 Graphs'!$E$14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Graphs'!$F$14:$I$14</c:f>
              <c:numCache>
                <c:formatCode>#,##0</c:formatCode>
                <c:ptCount val="4"/>
                <c:pt idx="0">
                  <c:v>137</c:v>
                </c:pt>
                <c:pt idx="1">
                  <c:v>0</c:v>
                </c:pt>
                <c:pt idx="2">
                  <c:v>0</c:v>
                </c:pt>
                <c:pt idx="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F-408B-98B9-AE886A3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1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2 Graphs'!$E$23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Graphs'!$F$23:$I$23</c:f>
              <c:numCache>
                <c:formatCode>#,##0</c:formatCode>
                <c:ptCount val="4"/>
                <c:pt idx="0">
                  <c:v>518.34433728981207</c:v>
                </c:pt>
                <c:pt idx="1">
                  <c:v>518.34433728981207</c:v>
                </c:pt>
                <c:pt idx="2">
                  <c:v>518.34433728981207</c:v>
                </c:pt>
                <c:pt idx="3">
                  <c:v>518.34433728981207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6-44ED-A513-39CA6C5D555E}"/>
            </c:ext>
          </c:extLst>
        </c:ser>
        <c:ser>
          <c:idx val="1"/>
          <c:order val="1"/>
          <c:tx>
            <c:strRef>
              <c:f>'Control Scheme 2 Graphs'!$E$24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Graphs'!$F$24:$I$24</c:f>
              <c:numCache>
                <c:formatCode>#,##0</c:formatCode>
                <c:ptCount val="4"/>
                <c:pt idx="0">
                  <c:v>489.89218595450052</c:v>
                </c:pt>
                <c:pt idx="1">
                  <c:v>489.89218595450052</c:v>
                </c:pt>
                <c:pt idx="2">
                  <c:v>489.89218595450052</c:v>
                </c:pt>
                <c:pt idx="3">
                  <c:v>489.89218595450052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6-44ED-A513-39CA6C5D555E}"/>
            </c:ext>
          </c:extLst>
        </c:ser>
        <c:ser>
          <c:idx val="2"/>
          <c:order val="2"/>
          <c:tx>
            <c:strRef>
              <c:f>'Control Scheme 2 Graphs'!$E$25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Graphs'!$F$25:$I$25</c:f>
              <c:numCache>
                <c:formatCode>#,##0</c:formatCode>
                <c:ptCount val="4"/>
                <c:pt idx="0">
                  <c:v>147.4125865479723</c:v>
                </c:pt>
                <c:pt idx="1">
                  <c:v>147.4125865479723</c:v>
                </c:pt>
                <c:pt idx="2">
                  <c:v>147.4125865479723</c:v>
                </c:pt>
                <c:pt idx="3">
                  <c:v>147.4125865479723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6-44ED-A513-39CA6C5D555E}"/>
            </c:ext>
          </c:extLst>
        </c:ser>
        <c:ser>
          <c:idx val="3"/>
          <c:order val="3"/>
          <c:tx>
            <c:strRef>
              <c:f>'Control Scheme 2 Graphs'!$E$26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Graphs'!$F$26:$I$26</c:f>
              <c:numCache>
                <c:formatCode>#,##0</c:formatCode>
                <c:ptCount val="4"/>
                <c:pt idx="0">
                  <c:v>664.63946587537089</c:v>
                </c:pt>
                <c:pt idx="1">
                  <c:v>664.63946587537089</c:v>
                </c:pt>
                <c:pt idx="2">
                  <c:v>664.63946587537089</c:v>
                </c:pt>
                <c:pt idx="3">
                  <c:v>664.63946587537089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C6-44ED-A513-39CA6C5D555E}"/>
            </c:ext>
          </c:extLst>
        </c:ser>
        <c:ser>
          <c:idx val="4"/>
          <c:order val="4"/>
          <c:tx>
            <c:strRef>
              <c:f>'Control Scheme 2 Graphs'!$E$27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Graphs'!$F$27:$I$27</c:f>
              <c:numCache>
                <c:formatCode>#,##0</c:formatCode>
                <c:ptCount val="4"/>
                <c:pt idx="0">
                  <c:v>318.88452027695354</c:v>
                </c:pt>
                <c:pt idx="1">
                  <c:v>318.88452027695354</c:v>
                </c:pt>
                <c:pt idx="2">
                  <c:v>318.88452027695354</c:v>
                </c:pt>
                <c:pt idx="3">
                  <c:v>318.88452027695354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C6-44ED-A513-39CA6C5D555E}"/>
            </c:ext>
          </c:extLst>
        </c:ser>
        <c:ser>
          <c:idx val="5"/>
          <c:order val="5"/>
          <c:tx>
            <c:strRef>
              <c:f>'Control Scheme 2 Graphs'!$E$28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Graphs'!$F$28:$I$28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C6-44ED-A513-39CA6C5D5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2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Energy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2 Graphs'!$E$37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Graphs'!$F$37:$I$37</c:f>
              <c:numCache>
                <c:formatCode>#,##0</c:formatCode>
                <c:ptCount val="4"/>
                <c:pt idx="0">
                  <c:v>782187.5</c:v>
                </c:pt>
                <c:pt idx="1">
                  <c:v>553375</c:v>
                </c:pt>
                <c:pt idx="2">
                  <c:v>553375</c:v>
                </c:pt>
                <c:pt idx="3">
                  <c:v>782187.5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8-4724-AC8B-9DF6FEB3FBEC}"/>
            </c:ext>
          </c:extLst>
        </c:ser>
        <c:ser>
          <c:idx val="1"/>
          <c:order val="1"/>
          <c:tx>
            <c:strRef>
              <c:f>'Control Scheme 2 Graphs'!$E$38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Graphs'!$F$38:$I$38</c:f>
              <c:numCache>
                <c:formatCode>#,##0</c:formatCode>
                <c:ptCount val="4"/>
                <c:pt idx="0">
                  <c:v>767000</c:v>
                </c:pt>
                <c:pt idx="1">
                  <c:v>523000</c:v>
                </c:pt>
                <c:pt idx="2">
                  <c:v>523000</c:v>
                </c:pt>
                <c:pt idx="3">
                  <c:v>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8-4724-AC8B-9DF6FEB3FBEC}"/>
            </c:ext>
          </c:extLst>
        </c:ser>
        <c:ser>
          <c:idx val="2"/>
          <c:order val="2"/>
          <c:tx>
            <c:strRef>
              <c:f>'Control Scheme 2 Graphs'!$E$39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Graphs'!$F$39:$I$39</c:f>
              <c:numCache>
                <c:formatCode>#,##0</c:formatCode>
                <c:ptCount val="4"/>
                <c:pt idx="0">
                  <c:v>584187.5</c:v>
                </c:pt>
                <c:pt idx="1">
                  <c:v>157375</c:v>
                </c:pt>
                <c:pt idx="2">
                  <c:v>157375</c:v>
                </c:pt>
                <c:pt idx="3">
                  <c:v>584187.5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8-4724-AC8B-9DF6FEB3FBEC}"/>
            </c:ext>
          </c:extLst>
        </c:ser>
        <c:ser>
          <c:idx val="3"/>
          <c:order val="3"/>
          <c:tx>
            <c:strRef>
              <c:f>'Control Scheme 2 Graphs'!$E$40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Graphs'!$F$40:$I$40</c:f>
              <c:numCache>
                <c:formatCode>#,##0</c:formatCode>
                <c:ptCount val="4"/>
                <c:pt idx="0">
                  <c:v>1074567</c:v>
                </c:pt>
                <c:pt idx="1">
                  <c:v>717558</c:v>
                </c:pt>
                <c:pt idx="2">
                  <c:v>717558</c:v>
                </c:pt>
                <c:pt idx="3">
                  <c:v>1074567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8-4724-AC8B-9DF6FEB3FBEC}"/>
            </c:ext>
          </c:extLst>
        </c:ser>
        <c:ser>
          <c:idx val="4"/>
          <c:order val="4"/>
          <c:tx>
            <c:strRef>
              <c:f>'Control Scheme 2 Graphs'!$E$41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Graphs'!$F$41:$I$41</c:f>
              <c:numCache>
                <c:formatCode>#,##0</c:formatCode>
                <c:ptCount val="4"/>
                <c:pt idx="0">
                  <c:v>380333.71428571077</c:v>
                </c:pt>
                <c:pt idx="1">
                  <c:v>380333.71428571077</c:v>
                </c:pt>
                <c:pt idx="2">
                  <c:v>2288154.5142856636</c:v>
                </c:pt>
                <c:pt idx="3">
                  <c:v>2288154.5142856636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8-4724-AC8B-9DF6FEB3FBEC}"/>
            </c:ext>
          </c:extLst>
        </c:ser>
        <c:ser>
          <c:idx val="5"/>
          <c:order val="5"/>
          <c:tx>
            <c:strRef>
              <c:f>'Control Scheme 2 Graphs'!$E$42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 anchorCtr="0">
                <a:spAutoFit/>
              </a:bodyPr>
              <a:lstStyle/>
              <a:p>
                <a:pPr algn="ctr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Graphs'!$F$42:$I$42</c:f>
              <c:numCache>
                <c:formatCode>#,##0</c:formatCode>
                <c:ptCount val="4"/>
                <c:pt idx="0">
                  <c:v>1108056</c:v>
                </c:pt>
                <c:pt idx="1">
                  <c:v>0</c:v>
                </c:pt>
                <c:pt idx="2">
                  <c:v>0</c:v>
                </c:pt>
                <c:pt idx="3">
                  <c:v>1108056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E8-4724-AC8B-9DF6FEB3F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kWh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100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%</a:t>
            </a:r>
            <a:r>
              <a:rPr lang="en-US" baseline="0">
                <a:solidFill>
                  <a:sysClr val="windowText" lastClr="000000"/>
                </a:solidFill>
              </a:rPr>
              <a:t> Total Power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'Optimisation Graphs'!$C$114:$C$120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0D-41C1-A3B9-890873B06586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Graphs'!$F$120:$I$120</c:f>
              <c:numCache>
                <c:formatCode>0%</c:formatCode>
                <c:ptCount val="4"/>
                <c:pt idx="0">
                  <c:v>0.82569112883291917</c:v>
                </c:pt>
                <c:pt idx="1">
                  <c:v>1</c:v>
                </c:pt>
                <c:pt idx="2">
                  <c:v>1</c:v>
                </c:pt>
                <c:pt idx="3">
                  <c:v>0.73969546848688961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D-41C1-A3B9-890873B06586}"/>
            </c:ext>
          </c:extLst>
        </c:ser>
        <c:ser>
          <c:idx val="1"/>
          <c:order val="1"/>
          <c:tx>
            <c:strRef>
              <c:f>'Optimisation Graphs'!$C$128:$C$134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Graphs'!$F$134:$I$134</c:f>
              <c:numCache>
                <c:formatCode>0%</c:formatCode>
                <c:ptCount val="4"/>
                <c:pt idx="0">
                  <c:v>0.1743088711670808</c:v>
                </c:pt>
                <c:pt idx="1">
                  <c:v>0</c:v>
                </c:pt>
                <c:pt idx="2">
                  <c:v>0</c:v>
                </c:pt>
                <c:pt idx="3">
                  <c:v>0.26030453151311039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D-41C1-A3B9-890873B06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2 Graphs'!$E$51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Graphs'!$F$51:$I$51</c:f>
              <c:numCache>
                <c:formatCode>#,##0</c:formatCode>
                <c:ptCount val="4"/>
                <c:pt idx="0">
                  <c:v>4192369</c:v>
                </c:pt>
                <c:pt idx="1">
                  <c:v>4192369</c:v>
                </c:pt>
                <c:pt idx="2">
                  <c:v>4192369</c:v>
                </c:pt>
                <c:pt idx="3">
                  <c:v>4192369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0-4839-96E7-C6CBDE0131FC}"/>
            </c:ext>
          </c:extLst>
        </c:ser>
        <c:ser>
          <c:idx val="1"/>
          <c:order val="1"/>
          <c:tx>
            <c:strRef>
              <c:f>'Control Scheme 2 Graphs'!$E$52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Graphs'!$F$52:$I$52</c:f>
              <c:numCache>
                <c:formatCode>#,##0</c:formatCode>
                <c:ptCount val="4"/>
                <c:pt idx="0">
                  <c:v>3962248</c:v>
                </c:pt>
                <c:pt idx="1">
                  <c:v>3962248</c:v>
                </c:pt>
                <c:pt idx="2">
                  <c:v>3962248</c:v>
                </c:pt>
                <c:pt idx="3">
                  <c:v>3962248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0-4839-96E7-C6CBDE0131FC}"/>
            </c:ext>
          </c:extLst>
        </c:ser>
        <c:ser>
          <c:idx val="2"/>
          <c:order val="2"/>
          <c:tx>
            <c:strRef>
              <c:f>'Control Scheme 2 Graphs'!$E$53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Graphs'!$F$53:$I$53</c:f>
              <c:numCache>
                <c:formatCode>#,##0</c:formatCode>
                <c:ptCount val="4"/>
                <c:pt idx="0">
                  <c:v>1192273</c:v>
                </c:pt>
                <c:pt idx="1">
                  <c:v>1192273</c:v>
                </c:pt>
                <c:pt idx="2">
                  <c:v>1192273</c:v>
                </c:pt>
                <c:pt idx="3">
                  <c:v>1192273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0-4839-96E7-C6CBDE0131FC}"/>
            </c:ext>
          </c:extLst>
        </c:ser>
        <c:ser>
          <c:idx val="3"/>
          <c:order val="3"/>
          <c:tx>
            <c:strRef>
              <c:f>'Control Scheme 2 Graphs'!$E$54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Graphs'!$F$54:$I$54</c:f>
              <c:numCache>
                <c:formatCode>#,##0</c:formatCode>
                <c:ptCount val="4"/>
                <c:pt idx="0">
                  <c:v>5375604</c:v>
                </c:pt>
                <c:pt idx="1">
                  <c:v>5375604</c:v>
                </c:pt>
                <c:pt idx="2">
                  <c:v>5375604</c:v>
                </c:pt>
                <c:pt idx="3">
                  <c:v>5375604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0-4839-96E7-C6CBDE0131FC}"/>
            </c:ext>
          </c:extLst>
        </c:ser>
        <c:ser>
          <c:idx val="4"/>
          <c:order val="4"/>
          <c:tx>
            <c:strRef>
              <c:f>'Control Scheme 2 Graphs'!$E$55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Graphs'!$F$55:$I$55</c:f>
              <c:numCache>
                <c:formatCode>#,##0</c:formatCode>
                <c:ptCount val="4"/>
                <c:pt idx="0">
                  <c:v>2579138</c:v>
                </c:pt>
                <c:pt idx="1">
                  <c:v>2579138</c:v>
                </c:pt>
                <c:pt idx="2">
                  <c:v>2579138</c:v>
                </c:pt>
                <c:pt idx="3">
                  <c:v>2579138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0-4839-96E7-C6CBDE0131FC}"/>
            </c:ext>
          </c:extLst>
        </c:ser>
        <c:ser>
          <c:idx val="5"/>
          <c:order val="5"/>
          <c:tx>
            <c:strRef>
              <c:f>'Control Scheme 2 Graphs'!$E$56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Graphs'!$F$56:$I$56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F0-4839-96E7-C6CBDE013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250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2 Graphs'!$E$30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Graphs'!$F$30:$I$30</c:f>
              <c:numCache>
                <c:formatCode>0%</c:formatCode>
                <c:ptCount val="4"/>
                <c:pt idx="0">
                  <c:v>0.2423106097736907</c:v>
                </c:pt>
                <c:pt idx="1">
                  <c:v>0.2423106097736907</c:v>
                </c:pt>
                <c:pt idx="2">
                  <c:v>0.2423106097736907</c:v>
                </c:pt>
                <c:pt idx="3">
                  <c:v>0.2423106097736907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5-4AAF-A287-B020F64F130B}"/>
            </c:ext>
          </c:extLst>
        </c:ser>
        <c:ser>
          <c:idx val="1"/>
          <c:order val="1"/>
          <c:tx>
            <c:strRef>
              <c:f>'Control Scheme 2 Graphs'!$E$31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Graphs'!$F$31:$I$31</c:f>
              <c:numCache>
                <c:formatCode>0%</c:formatCode>
                <c:ptCount val="4"/>
                <c:pt idx="0">
                  <c:v>0.22901007257581249</c:v>
                </c:pt>
                <c:pt idx="1">
                  <c:v>0.22901007257581249</c:v>
                </c:pt>
                <c:pt idx="2">
                  <c:v>0.22901007257581249</c:v>
                </c:pt>
                <c:pt idx="3">
                  <c:v>0.22901007257581249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5-4AAF-A287-B020F64F130B}"/>
            </c:ext>
          </c:extLst>
        </c:ser>
        <c:ser>
          <c:idx val="2"/>
          <c:order val="2"/>
          <c:tx>
            <c:strRef>
              <c:f>'Control Scheme 2 Graphs'!$E$32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Graphs'!$F$32:$I$32</c:f>
              <c:numCache>
                <c:formatCode>0%</c:formatCode>
                <c:ptCount val="4"/>
                <c:pt idx="0">
                  <c:v>6.8911013712463651E-2</c:v>
                </c:pt>
                <c:pt idx="1">
                  <c:v>6.8911013712463651E-2</c:v>
                </c:pt>
                <c:pt idx="2">
                  <c:v>6.8911013712463651E-2</c:v>
                </c:pt>
                <c:pt idx="3">
                  <c:v>6.8911013712463651E-2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5-4AAF-A287-B020F64F130B}"/>
            </c:ext>
          </c:extLst>
        </c:ser>
        <c:ser>
          <c:idx val="3"/>
          <c:order val="3"/>
          <c:tx>
            <c:strRef>
              <c:f>'Control Scheme 2 Graphs'!$E$33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Graphs'!$F$33:$I$33</c:f>
              <c:numCache>
                <c:formatCode>0%</c:formatCode>
                <c:ptCount val="4"/>
                <c:pt idx="0">
                  <c:v>0.31069924501919816</c:v>
                </c:pt>
                <c:pt idx="1">
                  <c:v>0.31069924501919816</c:v>
                </c:pt>
                <c:pt idx="2">
                  <c:v>0.31069924501919816</c:v>
                </c:pt>
                <c:pt idx="3">
                  <c:v>0.31069924501919816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5-4AAF-A287-B020F64F130B}"/>
            </c:ext>
          </c:extLst>
        </c:ser>
        <c:ser>
          <c:idx val="4"/>
          <c:order val="4"/>
          <c:tx>
            <c:strRef>
              <c:f>'Control Scheme 2 Graphs'!$E$34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Graphs'!$F$34:$I$34</c:f>
              <c:numCache>
                <c:formatCode>0%</c:formatCode>
                <c:ptCount val="4"/>
                <c:pt idx="0">
                  <c:v>0.14906905891883493</c:v>
                </c:pt>
                <c:pt idx="1">
                  <c:v>0.14906905891883493</c:v>
                </c:pt>
                <c:pt idx="2">
                  <c:v>0.14906905891883493</c:v>
                </c:pt>
                <c:pt idx="3">
                  <c:v>0.14906905891883493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D5-4AAF-A287-B020F64F130B}"/>
            </c:ext>
          </c:extLst>
        </c:ser>
        <c:ser>
          <c:idx val="5"/>
          <c:order val="5"/>
          <c:tx>
            <c:strRef>
              <c:f>'Control Scheme 2 Graphs'!$E$35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Graphs'!$F$35:$I$35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D5-4AAF-A287-B020F64F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2 Graphs'!$E$58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Graphs'!$F$58:$I$58</c:f>
              <c:numCache>
                <c:formatCode>0%</c:formatCode>
                <c:ptCount val="4"/>
                <c:pt idx="0">
                  <c:v>0.2423106097736907</c:v>
                </c:pt>
                <c:pt idx="1">
                  <c:v>0.2423106097736907</c:v>
                </c:pt>
                <c:pt idx="2">
                  <c:v>0.2423106097736907</c:v>
                </c:pt>
                <c:pt idx="3">
                  <c:v>0.2423106097736907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9ED-8AC0-4AE9E3AB35E8}"/>
            </c:ext>
          </c:extLst>
        </c:ser>
        <c:ser>
          <c:idx val="1"/>
          <c:order val="1"/>
          <c:tx>
            <c:strRef>
              <c:f>'Control Scheme 2 Graphs'!$E$59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Graphs'!$F$59:$I$59</c:f>
              <c:numCache>
                <c:formatCode>0%</c:formatCode>
                <c:ptCount val="4"/>
                <c:pt idx="0">
                  <c:v>0.22901007257581249</c:v>
                </c:pt>
                <c:pt idx="1">
                  <c:v>0.22901007257581249</c:v>
                </c:pt>
                <c:pt idx="2">
                  <c:v>0.22901007257581249</c:v>
                </c:pt>
                <c:pt idx="3">
                  <c:v>0.22901007257581249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B-49ED-8AC0-4AE9E3AB35E8}"/>
            </c:ext>
          </c:extLst>
        </c:ser>
        <c:ser>
          <c:idx val="2"/>
          <c:order val="2"/>
          <c:tx>
            <c:strRef>
              <c:f>'Control Scheme 2 Graphs'!$E$60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Graphs'!$F$60:$I$60</c:f>
              <c:numCache>
                <c:formatCode>0%</c:formatCode>
                <c:ptCount val="4"/>
                <c:pt idx="0">
                  <c:v>6.8911013712463651E-2</c:v>
                </c:pt>
                <c:pt idx="1">
                  <c:v>6.8911013712463651E-2</c:v>
                </c:pt>
                <c:pt idx="2">
                  <c:v>6.8911013712463651E-2</c:v>
                </c:pt>
                <c:pt idx="3">
                  <c:v>6.8911013712463651E-2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B-49ED-8AC0-4AE9E3AB35E8}"/>
            </c:ext>
          </c:extLst>
        </c:ser>
        <c:ser>
          <c:idx val="3"/>
          <c:order val="3"/>
          <c:tx>
            <c:strRef>
              <c:f>'Control Scheme 2 Graphs'!$E$61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Graphs'!$F$61:$I$61</c:f>
              <c:numCache>
                <c:formatCode>0%</c:formatCode>
                <c:ptCount val="4"/>
                <c:pt idx="0">
                  <c:v>0.31069924501919821</c:v>
                </c:pt>
                <c:pt idx="1">
                  <c:v>0.31069924501919821</c:v>
                </c:pt>
                <c:pt idx="2">
                  <c:v>0.31069924501919821</c:v>
                </c:pt>
                <c:pt idx="3">
                  <c:v>0.31069924501919821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B-49ED-8AC0-4AE9E3AB35E8}"/>
            </c:ext>
          </c:extLst>
        </c:ser>
        <c:ser>
          <c:idx val="4"/>
          <c:order val="4"/>
          <c:tx>
            <c:strRef>
              <c:f>'Control Scheme 2 Graphs'!$E$62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Graphs'!$F$62:$I$62</c:f>
              <c:numCache>
                <c:formatCode>0%</c:formatCode>
                <c:ptCount val="4"/>
                <c:pt idx="0">
                  <c:v>0.14906905891883493</c:v>
                </c:pt>
                <c:pt idx="1">
                  <c:v>0.14906905891883493</c:v>
                </c:pt>
                <c:pt idx="2">
                  <c:v>0.14906905891883493</c:v>
                </c:pt>
                <c:pt idx="3">
                  <c:v>0.14906905891883493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B-49ED-8AC0-4AE9E3AB35E8}"/>
            </c:ext>
          </c:extLst>
        </c:ser>
        <c:ser>
          <c:idx val="5"/>
          <c:order val="5"/>
          <c:tx>
            <c:strRef>
              <c:f>'Control Scheme 2 Graphs'!$E$63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Graphs'!$F$63:$I$63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7B-49ED-8AC0-4AE9E3AB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Scheme 2 Graphs'!$E$65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'Control Scheme 2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CS2</c:v>
                  </c:pt>
                </c:lvl>
              </c:multiLvlStrCache>
            </c:multiLvlStrRef>
          </c:cat>
          <c:val>
            <c:numRef>
              <c:f>'Control Scheme 2 Graphs'!$F$65:$I$65</c:f>
              <c:numCache>
                <c:formatCode>#,##0.000</c:formatCode>
                <c:ptCount val="4"/>
                <c:pt idx="0">
                  <c:v>0.18657410643003991</c:v>
                </c:pt>
                <c:pt idx="1">
                  <c:v>0.13199577613516367</c:v>
                </c:pt>
                <c:pt idx="2">
                  <c:v>0.13199577613516367</c:v>
                </c:pt>
                <c:pt idx="3">
                  <c:v>0.18657410643003991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5-4D58-96C1-527C9A29DACF}"/>
            </c:ext>
          </c:extLst>
        </c:ser>
        <c:ser>
          <c:idx val="1"/>
          <c:order val="1"/>
          <c:tx>
            <c:strRef>
              <c:f>'Control Scheme 2 Graphs'!$E$66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2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CS2</c:v>
                  </c:pt>
                </c:lvl>
              </c:multiLvlStrCache>
            </c:multiLvlStrRef>
          </c:cat>
          <c:val>
            <c:numRef>
              <c:f>'Control Scheme 2 Graphs'!$F$66:$I$66</c:f>
              <c:numCache>
                <c:formatCode>#,##0.000</c:formatCode>
                <c:ptCount val="4"/>
                <c:pt idx="0">
                  <c:v>0.19357697953283085</c:v>
                </c:pt>
                <c:pt idx="1">
                  <c:v>0.13199577613516367</c:v>
                </c:pt>
                <c:pt idx="2">
                  <c:v>0.13199577613516367</c:v>
                </c:pt>
                <c:pt idx="3">
                  <c:v>0.19357697953283085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5-4D58-96C1-527C9A29DACF}"/>
            </c:ext>
          </c:extLst>
        </c:ser>
        <c:ser>
          <c:idx val="2"/>
          <c:order val="2"/>
          <c:tx>
            <c:strRef>
              <c:f>'Control Scheme 2 Graphs'!$E$67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2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CS2</c:v>
                  </c:pt>
                </c:lvl>
              </c:multiLvlStrCache>
            </c:multiLvlStrRef>
          </c:cat>
          <c:val>
            <c:numRef>
              <c:f>'Control Scheme 2 Graphs'!$F$67:$I$67</c:f>
              <c:numCache>
                <c:formatCode>#,##0.000</c:formatCode>
                <c:ptCount val="4"/>
                <c:pt idx="0">
                  <c:v>0.48997796645566921</c:v>
                </c:pt>
                <c:pt idx="1">
                  <c:v>0.13199577613516367</c:v>
                </c:pt>
                <c:pt idx="2">
                  <c:v>0.13199577613516367</c:v>
                </c:pt>
                <c:pt idx="3">
                  <c:v>0.48997796645566921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5-4D58-96C1-527C9A29DACF}"/>
            </c:ext>
          </c:extLst>
        </c:ser>
        <c:ser>
          <c:idx val="3"/>
          <c:order val="3"/>
          <c:tx>
            <c:strRef>
              <c:f>'Control Scheme 2 Graphs'!$E$68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2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CS2</c:v>
                  </c:pt>
                </c:lvl>
              </c:multiLvlStrCache>
            </c:multiLvlStrRef>
          </c:cat>
          <c:val>
            <c:numRef>
              <c:f>'Control Scheme 2 Graphs'!$F$68:$I$68</c:f>
              <c:numCache>
                <c:formatCode>#,##0.000</c:formatCode>
                <c:ptCount val="4"/>
                <c:pt idx="0">
                  <c:v>0.19989697901854378</c:v>
                </c:pt>
                <c:pt idx="1">
                  <c:v>0.13348416289592763</c:v>
                </c:pt>
                <c:pt idx="2">
                  <c:v>0.13348416289592763</c:v>
                </c:pt>
                <c:pt idx="3">
                  <c:v>0.19989697901854378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5-4D58-96C1-527C9A29DACF}"/>
            </c:ext>
          </c:extLst>
        </c:ser>
        <c:ser>
          <c:idx val="4"/>
          <c:order val="4"/>
          <c:tx>
            <c:strRef>
              <c:f>'Control Scheme 2 Graphs'!$E$69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2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CS2</c:v>
                  </c:pt>
                </c:lvl>
              </c:multiLvlStrCache>
            </c:multiLvlStrRef>
          </c:cat>
          <c:val>
            <c:numRef>
              <c:f>'Control Scheme 2 Graphs'!$F$69:$I$69</c:f>
              <c:numCache>
                <c:formatCode>#,##0.000</c:formatCode>
                <c:ptCount val="4"/>
                <c:pt idx="0">
                  <c:v>0.14746543778801707</c:v>
                </c:pt>
                <c:pt idx="1">
                  <c:v>0.14746543778801707</c:v>
                </c:pt>
                <c:pt idx="2">
                  <c:v>0.88717800842206329</c:v>
                </c:pt>
                <c:pt idx="3">
                  <c:v>0.88717800842206329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5-4D58-96C1-527C9A29DACF}"/>
            </c:ext>
          </c:extLst>
        </c:ser>
        <c:ser>
          <c:idx val="5"/>
          <c:order val="5"/>
          <c:tx>
            <c:strRef>
              <c:f>'Control Scheme 2 Graphs'!$E$70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2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CS2</c:v>
                  </c:pt>
                </c:lvl>
              </c:multiLvlStrCache>
            </c:multiLvlStrRef>
          </c:cat>
          <c:val>
            <c:numRef>
              <c:f>'Control Scheme 2 Graphs'!$F$70:$I$70</c:f>
              <c:numCache>
                <c:formatCode>#,##0.000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15-4D58-96C1-527C9A29D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3456240"/>
        <c:crosses val="autoZero"/>
        <c:crossBetween val="between"/>
        <c:majorUnit val="0.2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2 Graphs'!$E$44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Graphs'!$F$16:$I$16</c:f>
              <c:numCache>
                <c:formatCode>0%</c:formatCode>
                <c:ptCount val="4"/>
                <c:pt idx="0">
                  <c:v>0.16655286457314528</c:v>
                </c:pt>
                <c:pt idx="1">
                  <c:v>0.23733277570457073</c:v>
                </c:pt>
                <c:pt idx="2">
                  <c:v>0.13052951833760112</c:v>
                </c:pt>
                <c:pt idx="3">
                  <c:v>0.1184387396123963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C-46BD-8156-455B07D5BACE}"/>
            </c:ext>
          </c:extLst>
        </c:ser>
        <c:ser>
          <c:idx val="1"/>
          <c:order val="1"/>
          <c:tx>
            <c:strRef>
              <c:f>'Control Scheme 2 Graphs'!$E$45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Graphs'!$F$17:$I$17</c:f>
              <c:numCache>
                <c:formatCode>0%</c:formatCode>
                <c:ptCount val="4"/>
                <c:pt idx="0">
                  <c:v>0.16331895757424203</c:v>
                </c:pt>
                <c:pt idx="1">
                  <c:v>0.2243054740338658</c:v>
                </c:pt>
                <c:pt idx="2">
                  <c:v>0.12336469499085681</c:v>
                </c:pt>
                <c:pt idx="3">
                  <c:v>0.11613905014169616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C-46BD-8156-455B07D5BACE}"/>
            </c:ext>
          </c:extLst>
        </c:ser>
        <c:ser>
          <c:idx val="2"/>
          <c:order val="2"/>
          <c:tx>
            <c:strRef>
              <c:f>'Control Scheme 2 Graphs'!$E$46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Graphs'!$F$18:$I$18</c:f>
              <c:numCache>
                <c:formatCode>0%</c:formatCode>
                <c:ptCount val="4"/>
                <c:pt idx="0">
                  <c:v>0.1243922992541102</c:v>
                </c:pt>
                <c:pt idx="1">
                  <c:v>6.7495361330936185E-2</c:v>
                </c:pt>
                <c:pt idx="2">
                  <c:v>3.7121451002267852E-2</c:v>
                </c:pt>
                <c:pt idx="3">
                  <c:v>8.8457602809194444E-2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C-46BD-8156-455B07D5BACE}"/>
            </c:ext>
          </c:extLst>
        </c:ser>
        <c:ser>
          <c:idx val="3"/>
          <c:order val="3"/>
          <c:tx>
            <c:strRef>
              <c:f>'Control Scheme 2 Graphs'!$E$47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Graphs'!$F$19:$I$19</c:f>
              <c:numCache>
                <c:formatCode>0%</c:formatCode>
                <c:ptCount val="4"/>
                <c:pt idx="0">
                  <c:v>0.22880985956151309</c:v>
                </c:pt>
                <c:pt idx="1">
                  <c:v>0.30774796813918293</c:v>
                </c:pt>
                <c:pt idx="2">
                  <c:v>0.16925683328537136</c:v>
                </c:pt>
                <c:pt idx="3">
                  <c:v>0.16271080924851633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C-46BD-8156-455B07D5BACE}"/>
            </c:ext>
          </c:extLst>
        </c:ser>
        <c:ser>
          <c:idx val="4"/>
          <c:order val="4"/>
          <c:tx>
            <c:strRef>
              <c:f>'Control Scheme 2 Graphs'!$E$48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Graphs'!$F$20:$I$20</c:f>
              <c:numCache>
                <c:formatCode>0%</c:formatCode>
                <c:ptCount val="4"/>
                <c:pt idx="0">
                  <c:v>8.0985274768555271E-2</c:v>
                </c:pt>
                <c:pt idx="1">
                  <c:v>0.16311842079142874</c:v>
                </c:pt>
                <c:pt idx="2">
                  <c:v>0.53972750238394451</c:v>
                </c:pt>
                <c:pt idx="3">
                  <c:v>0.34647208848314359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C-46BD-8156-455B07D5BACE}"/>
            </c:ext>
          </c:extLst>
        </c:ser>
        <c:ser>
          <c:idx val="5"/>
          <c:order val="5"/>
          <c:tx>
            <c:strRef>
              <c:f>'Control Scheme 2 Graphs'!$E$49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Graphs'!$F$21:$I$21</c:f>
              <c:numCache>
                <c:formatCode>0%</c:formatCode>
                <c:ptCount val="4"/>
                <c:pt idx="0">
                  <c:v>0.23594074426842807</c:v>
                </c:pt>
                <c:pt idx="1">
                  <c:v>0</c:v>
                </c:pt>
                <c:pt idx="2">
                  <c:v>0</c:v>
                </c:pt>
                <c:pt idx="3">
                  <c:v>0.16778170970509426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9C-46BD-8156-455B07D5B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Energy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2 Graphs'!$E$44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Graphs'!$F$44:$I$44</c:f>
              <c:numCache>
                <c:formatCode>0%</c:formatCode>
                <c:ptCount val="4"/>
                <c:pt idx="0">
                  <c:v>0.1665528645731463</c:v>
                </c:pt>
                <c:pt idx="1">
                  <c:v>0.23733277570457442</c:v>
                </c:pt>
                <c:pt idx="2">
                  <c:v>0.13052951833759568</c:v>
                </c:pt>
                <c:pt idx="3">
                  <c:v>0.11843873961239146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0-41DD-B1FD-5E87BF0A66DC}"/>
            </c:ext>
          </c:extLst>
        </c:ser>
        <c:ser>
          <c:idx val="1"/>
          <c:order val="1"/>
          <c:tx>
            <c:strRef>
              <c:f>'Control Scheme 2 Graphs'!$E$45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Graphs'!$F$45:$I$45</c:f>
              <c:numCache>
                <c:formatCode>0%</c:formatCode>
                <c:ptCount val="4"/>
                <c:pt idx="0">
                  <c:v>0.16331895757424303</c:v>
                </c:pt>
                <c:pt idx="1">
                  <c:v>0.2243054740338693</c:v>
                </c:pt>
                <c:pt idx="2">
                  <c:v>0.12336469499085168</c:v>
                </c:pt>
                <c:pt idx="3">
                  <c:v>0.1161390501416914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0-41DD-B1FD-5E87BF0A66DC}"/>
            </c:ext>
          </c:extLst>
        </c:ser>
        <c:ser>
          <c:idx val="2"/>
          <c:order val="2"/>
          <c:tx>
            <c:strRef>
              <c:f>'Control Scheme 2 Graphs'!$E$46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Graphs'!$F$46:$I$46</c:f>
              <c:numCache>
                <c:formatCode>0%</c:formatCode>
                <c:ptCount val="4"/>
                <c:pt idx="0">
                  <c:v>0.12439229925411094</c:v>
                </c:pt>
                <c:pt idx="1">
                  <c:v>6.7495361330937254E-2</c:v>
                </c:pt>
                <c:pt idx="2">
                  <c:v>3.7121451002266312E-2</c:v>
                </c:pt>
                <c:pt idx="3">
                  <c:v>8.8457602809190808E-2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0-41DD-B1FD-5E87BF0A66DC}"/>
            </c:ext>
          </c:extLst>
        </c:ser>
        <c:ser>
          <c:idx val="3"/>
          <c:order val="3"/>
          <c:tx>
            <c:strRef>
              <c:f>'Control Scheme 2 Graphs'!$E$47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Graphs'!$F$47:$I$47</c:f>
              <c:numCache>
                <c:formatCode>0%</c:formatCode>
                <c:ptCount val="4"/>
                <c:pt idx="0">
                  <c:v>0.22880985956151448</c:v>
                </c:pt>
                <c:pt idx="1">
                  <c:v>0.30774796813918776</c:v>
                </c:pt>
                <c:pt idx="2">
                  <c:v>0.16925683328536434</c:v>
                </c:pt>
                <c:pt idx="3">
                  <c:v>0.16271080924850967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0-41DD-B1FD-5E87BF0A66DC}"/>
            </c:ext>
          </c:extLst>
        </c:ser>
        <c:ser>
          <c:idx val="4"/>
          <c:order val="4"/>
          <c:tx>
            <c:strRef>
              <c:f>'Control Scheme 2 Graphs'!$E$48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Graphs'!$F$48:$I$48</c:f>
              <c:numCache>
                <c:formatCode>0%</c:formatCode>
                <c:ptCount val="4"/>
                <c:pt idx="0">
                  <c:v>8.0985274768555757E-2</c:v>
                </c:pt>
                <c:pt idx="1">
                  <c:v>0.16311842079143127</c:v>
                </c:pt>
                <c:pt idx="2">
                  <c:v>0.53972750238392209</c:v>
                </c:pt>
                <c:pt idx="3">
                  <c:v>0.34647208848312938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30-41DD-B1FD-5E87BF0A66DC}"/>
            </c:ext>
          </c:extLst>
        </c:ser>
        <c:ser>
          <c:idx val="5"/>
          <c:order val="5"/>
          <c:tx>
            <c:strRef>
              <c:f>'Control Scheme 2 Graphs'!$E$49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 anchorCtr="0">
                <a:spAutoFit/>
              </a:bodyPr>
              <a:lstStyle/>
              <a:p>
                <a:pPr algn="ctr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2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2 Graphs'!$F$49:$I$49</c:f>
              <c:numCache>
                <c:formatCode>0%</c:formatCode>
                <c:ptCount val="4"/>
                <c:pt idx="0">
                  <c:v>0.23594074426842951</c:v>
                </c:pt>
                <c:pt idx="1">
                  <c:v>0</c:v>
                </c:pt>
                <c:pt idx="2">
                  <c:v>0</c:v>
                </c:pt>
                <c:pt idx="3">
                  <c:v>0.16778170970508738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30-41DD-B1FD-5E87BF0A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kWh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Time</a:t>
            </a:r>
            <a:r>
              <a:rPr lang="en-GB" sz="1800" b="1" baseline="0"/>
              <a:t>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6534003849861705"/>
          <c:y val="2.756402021777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2 Graphs'!$AY$8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2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2 Graphs'!$AY$9:$AY$48</c:f>
              <c:numCache>
                <c:formatCode>#,##0</c:formatCode>
                <c:ptCount val="40"/>
                <c:pt idx="1">
                  <c:v>4427</c:v>
                </c:pt>
                <c:pt idx="2">
                  <c:v>4184</c:v>
                </c:pt>
                <c:pt idx="3">
                  <c:v>1259</c:v>
                </c:pt>
                <c:pt idx="4">
                  <c:v>4054</c:v>
                </c:pt>
                <c:pt idx="5">
                  <c:v>5781</c:v>
                </c:pt>
                <c:pt idx="6">
                  <c:v>0</c:v>
                </c:pt>
                <c:pt idx="9">
                  <c:v>4427</c:v>
                </c:pt>
                <c:pt idx="10">
                  <c:v>4184</c:v>
                </c:pt>
                <c:pt idx="11">
                  <c:v>1259</c:v>
                </c:pt>
                <c:pt idx="12">
                  <c:v>4054</c:v>
                </c:pt>
                <c:pt idx="13">
                  <c:v>5781</c:v>
                </c:pt>
                <c:pt idx="14">
                  <c:v>0</c:v>
                </c:pt>
                <c:pt idx="17">
                  <c:v>4427</c:v>
                </c:pt>
                <c:pt idx="18">
                  <c:v>4184</c:v>
                </c:pt>
                <c:pt idx="19">
                  <c:v>1259</c:v>
                </c:pt>
                <c:pt idx="20">
                  <c:v>4054</c:v>
                </c:pt>
                <c:pt idx="21">
                  <c:v>8088</c:v>
                </c:pt>
                <c:pt idx="22">
                  <c:v>0</c:v>
                </c:pt>
                <c:pt idx="25">
                  <c:v>4427</c:v>
                </c:pt>
                <c:pt idx="26">
                  <c:v>4184</c:v>
                </c:pt>
                <c:pt idx="27">
                  <c:v>1259</c:v>
                </c:pt>
                <c:pt idx="28">
                  <c:v>4054</c:v>
                </c:pt>
                <c:pt idx="29">
                  <c:v>8088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C-4B35-AF78-5D518D49256F}"/>
            </c:ext>
          </c:extLst>
        </c:ser>
        <c:ser>
          <c:idx val="1"/>
          <c:order val="1"/>
          <c:tx>
            <c:strRef>
              <c:f>'Control Scheme 2 Graphs'!$AZ$8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6C-4B35-AF78-5D518D4925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2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2 Graphs'!$AZ$9:$AZ$48</c:f>
              <c:numCache>
                <c:formatCode>#,##0</c:formatCode>
                <c:ptCount val="40"/>
                <c:pt idx="1">
                  <c:v>3661</c:v>
                </c:pt>
                <c:pt idx="2">
                  <c:v>3904</c:v>
                </c:pt>
                <c:pt idx="3">
                  <c:v>6829</c:v>
                </c:pt>
                <c:pt idx="4">
                  <c:v>4034</c:v>
                </c:pt>
                <c:pt idx="5">
                  <c:v>2307</c:v>
                </c:pt>
                <c:pt idx="6">
                  <c:v>8088</c:v>
                </c:pt>
                <c:pt idx="9">
                  <c:v>3661</c:v>
                </c:pt>
                <c:pt idx="10">
                  <c:v>3904</c:v>
                </c:pt>
                <c:pt idx="11">
                  <c:v>6829</c:v>
                </c:pt>
                <c:pt idx="12">
                  <c:v>4034</c:v>
                </c:pt>
                <c:pt idx="13">
                  <c:v>2307</c:v>
                </c:pt>
                <c:pt idx="14">
                  <c:v>8088</c:v>
                </c:pt>
                <c:pt idx="17">
                  <c:v>3661</c:v>
                </c:pt>
                <c:pt idx="18">
                  <c:v>3904</c:v>
                </c:pt>
                <c:pt idx="19">
                  <c:v>6829</c:v>
                </c:pt>
                <c:pt idx="20">
                  <c:v>4034</c:v>
                </c:pt>
                <c:pt idx="21">
                  <c:v>0</c:v>
                </c:pt>
                <c:pt idx="22">
                  <c:v>8088</c:v>
                </c:pt>
                <c:pt idx="25">
                  <c:v>3661</c:v>
                </c:pt>
                <c:pt idx="26">
                  <c:v>3904</c:v>
                </c:pt>
                <c:pt idx="27">
                  <c:v>6829</c:v>
                </c:pt>
                <c:pt idx="28">
                  <c:v>4034</c:v>
                </c:pt>
                <c:pt idx="29">
                  <c:v>0</c:v>
                </c:pt>
                <c:pt idx="30">
                  <c:v>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6C-4B35-AF78-5D518D49256F}"/>
            </c:ext>
          </c:extLst>
        </c:ser>
        <c:ser>
          <c:idx val="2"/>
          <c:order val="2"/>
          <c:tx>
            <c:strRef>
              <c:f>'Control Scheme 2 Graphs'!$BA$8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'Control Scheme 2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2 Graphs'!$BA$9:$BA$48</c:f>
              <c:numCache>
                <c:formatCode>#,##0</c:formatCode>
                <c:ptCount val="40"/>
                <c:pt idx="1">
                  <c:v>8088</c:v>
                </c:pt>
                <c:pt idx="2">
                  <c:v>8088</c:v>
                </c:pt>
                <c:pt idx="3">
                  <c:v>8088</c:v>
                </c:pt>
                <c:pt idx="4">
                  <c:v>8088</c:v>
                </c:pt>
                <c:pt idx="5">
                  <c:v>8088</c:v>
                </c:pt>
                <c:pt idx="6">
                  <c:v>8088</c:v>
                </c:pt>
                <c:pt idx="9">
                  <c:v>8088</c:v>
                </c:pt>
                <c:pt idx="10">
                  <c:v>8088</c:v>
                </c:pt>
                <c:pt idx="11">
                  <c:v>8088</c:v>
                </c:pt>
                <c:pt idx="12">
                  <c:v>8088</c:v>
                </c:pt>
                <c:pt idx="13">
                  <c:v>8088</c:v>
                </c:pt>
                <c:pt idx="14">
                  <c:v>8088</c:v>
                </c:pt>
                <c:pt idx="17">
                  <c:v>8088</c:v>
                </c:pt>
                <c:pt idx="18">
                  <c:v>8088</c:v>
                </c:pt>
                <c:pt idx="19">
                  <c:v>8088</c:v>
                </c:pt>
                <c:pt idx="20">
                  <c:v>8088</c:v>
                </c:pt>
                <c:pt idx="21">
                  <c:v>8088</c:v>
                </c:pt>
                <c:pt idx="22">
                  <c:v>8088</c:v>
                </c:pt>
                <c:pt idx="25">
                  <c:v>8088</c:v>
                </c:pt>
                <c:pt idx="26">
                  <c:v>8088</c:v>
                </c:pt>
                <c:pt idx="27">
                  <c:v>8088</c:v>
                </c:pt>
                <c:pt idx="28">
                  <c:v>8088</c:v>
                </c:pt>
                <c:pt idx="29">
                  <c:v>8088</c:v>
                </c:pt>
                <c:pt idx="30">
                  <c:v>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6C-4B35-AF78-5D518D49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% Time</a:t>
            </a:r>
            <a:r>
              <a:rPr lang="en-GB" sz="1800" b="1" baseline="0"/>
              <a:t>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359764568694271"/>
          <c:y val="1.6659190490735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2 Graphs'!$BE$8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2 Graphs'!$BC$9:$BD$48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2 Graphs'!$BE$9:$BE$48</c:f>
              <c:numCache>
                <c:formatCode>0%</c:formatCode>
                <c:ptCount val="40"/>
                <c:pt idx="1">
                  <c:v>0.54735410484668645</c:v>
                </c:pt>
                <c:pt idx="2">
                  <c:v>0.51730959446092972</c:v>
                </c:pt>
                <c:pt idx="3">
                  <c:v>0.15566271018793273</c:v>
                </c:pt>
                <c:pt idx="4">
                  <c:v>0.50123639960435218</c:v>
                </c:pt>
                <c:pt idx="5">
                  <c:v>0.71476261127596441</c:v>
                </c:pt>
                <c:pt idx="6">
                  <c:v>0</c:v>
                </c:pt>
                <c:pt idx="9">
                  <c:v>0.54735410484668645</c:v>
                </c:pt>
                <c:pt idx="10">
                  <c:v>0.51730959446092972</c:v>
                </c:pt>
                <c:pt idx="11">
                  <c:v>0.15566271018793273</c:v>
                </c:pt>
                <c:pt idx="12">
                  <c:v>0.50123639960435218</c:v>
                </c:pt>
                <c:pt idx="13">
                  <c:v>0.71476261127596441</c:v>
                </c:pt>
                <c:pt idx="14">
                  <c:v>0</c:v>
                </c:pt>
                <c:pt idx="17">
                  <c:v>0.54735410484668645</c:v>
                </c:pt>
                <c:pt idx="18">
                  <c:v>0.51730959446092972</c:v>
                </c:pt>
                <c:pt idx="19">
                  <c:v>0.15566271018793273</c:v>
                </c:pt>
                <c:pt idx="20">
                  <c:v>0.50123639960435218</c:v>
                </c:pt>
                <c:pt idx="21">
                  <c:v>1</c:v>
                </c:pt>
                <c:pt idx="22">
                  <c:v>0</c:v>
                </c:pt>
                <c:pt idx="25">
                  <c:v>0.54735410484668645</c:v>
                </c:pt>
                <c:pt idx="26">
                  <c:v>0.51730959446092972</c:v>
                </c:pt>
                <c:pt idx="27">
                  <c:v>0.15566271018793273</c:v>
                </c:pt>
                <c:pt idx="28">
                  <c:v>0.50123639960435218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4-4950-A159-E9C1FB04D695}"/>
            </c:ext>
          </c:extLst>
        </c:ser>
        <c:ser>
          <c:idx val="1"/>
          <c:order val="1"/>
          <c:tx>
            <c:strRef>
              <c:f>'Control Scheme 2 Graphs'!$BF$8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D4-4950-A159-E9C1FB04D6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2 Graphs'!$BC$9:$BD$48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2 Graphs'!$BF$9:$BF$48</c:f>
              <c:numCache>
                <c:formatCode>0%</c:formatCode>
                <c:ptCount val="40"/>
                <c:pt idx="1">
                  <c:v>0.45264589515331355</c:v>
                </c:pt>
                <c:pt idx="2">
                  <c:v>0.48269040553907022</c:v>
                </c:pt>
                <c:pt idx="3">
                  <c:v>0.84433728981206724</c:v>
                </c:pt>
                <c:pt idx="4">
                  <c:v>0.49876360039564788</c:v>
                </c:pt>
                <c:pt idx="5">
                  <c:v>0.28523738872403559</c:v>
                </c:pt>
                <c:pt idx="6">
                  <c:v>1</c:v>
                </c:pt>
                <c:pt idx="9">
                  <c:v>0.45264589515331355</c:v>
                </c:pt>
                <c:pt idx="10">
                  <c:v>0.48269040553907022</c:v>
                </c:pt>
                <c:pt idx="11">
                  <c:v>0.84433728981206724</c:v>
                </c:pt>
                <c:pt idx="12">
                  <c:v>0.49876360039564788</c:v>
                </c:pt>
                <c:pt idx="13">
                  <c:v>0.28523738872403559</c:v>
                </c:pt>
                <c:pt idx="14">
                  <c:v>1</c:v>
                </c:pt>
                <c:pt idx="17">
                  <c:v>0.45264589515331355</c:v>
                </c:pt>
                <c:pt idx="18">
                  <c:v>0.48269040553907022</c:v>
                </c:pt>
                <c:pt idx="19">
                  <c:v>0.84433728981206724</c:v>
                </c:pt>
                <c:pt idx="20">
                  <c:v>0.49876360039564788</c:v>
                </c:pt>
                <c:pt idx="21">
                  <c:v>0</c:v>
                </c:pt>
                <c:pt idx="22">
                  <c:v>1</c:v>
                </c:pt>
                <c:pt idx="25">
                  <c:v>0.45264589515331355</c:v>
                </c:pt>
                <c:pt idx="26">
                  <c:v>0.48269040553907022</c:v>
                </c:pt>
                <c:pt idx="27">
                  <c:v>0.84433728981206724</c:v>
                </c:pt>
                <c:pt idx="28">
                  <c:v>0.49876360039564788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4-4950-A159-E9C1FB04D695}"/>
            </c:ext>
          </c:extLst>
        </c:ser>
        <c:ser>
          <c:idx val="2"/>
          <c:order val="2"/>
          <c:tx>
            <c:strRef>
              <c:f>'Control Scheme 2 Graphs'!$BG$8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'Control Scheme 2 Graphs'!$BC$9:$BD$48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2 Graphs'!$BG$9:$BG$48</c:f>
              <c:numCache>
                <c:formatCode>0%</c:formatCode>
                <c:ptCount val="4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D4-4950-A159-E9C1FB04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/>
              <a:t>Total Power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6534003849861705"/>
          <c:y val="2.756402021777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2 Graphs'!$BK$8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2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2 Graphs'!$BK$9:$BK$48</c:f>
              <c:numCache>
                <c:formatCode>#,##0</c:formatCode>
                <c:ptCount val="40"/>
                <c:pt idx="1">
                  <c:v>782187.5</c:v>
                </c:pt>
                <c:pt idx="2">
                  <c:v>767000</c:v>
                </c:pt>
                <c:pt idx="3">
                  <c:v>584187.5</c:v>
                </c:pt>
                <c:pt idx="4">
                  <c:v>1074567</c:v>
                </c:pt>
                <c:pt idx="5">
                  <c:v>380333.71428571077</c:v>
                </c:pt>
                <c:pt idx="6">
                  <c:v>0</c:v>
                </c:pt>
                <c:pt idx="9">
                  <c:v>553375</c:v>
                </c:pt>
                <c:pt idx="10">
                  <c:v>523000</c:v>
                </c:pt>
                <c:pt idx="11">
                  <c:v>157375</c:v>
                </c:pt>
                <c:pt idx="12">
                  <c:v>717558</c:v>
                </c:pt>
                <c:pt idx="13">
                  <c:v>380333.71428571077</c:v>
                </c:pt>
                <c:pt idx="14">
                  <c:v>0</c:v>
                </c:pt>
                <c:pt idx="17">
                  <c:v>553375</c:v>
                </c:pt>
                <c:pt idx="18">
                  <c:v>523000</c:v>
                </c:pt>
                <c:pt idx="19">
                  <c:v>157375</c:v>
                </c:pt>
                <c:pt idx="20">
                  <c:v>717558</c:v>
                </c:pt>
                <c:pt idx="21">
                  <c:v>2288154.5142856636</c:v>
                </c:pt>
                <c:pt idx="22">
                  <c:v>0</c:v>
                </c:pt>
                <c:pt idx="25">
                  <c:v>782187.5</c:v>
                </c:pt>
                <c:pt idx="26">
                  <c:v>767000</c:v>
                </c:pt>
                <c:pt idx="27">
                  <c:v>584187.5</c:v>
                </c:pt>
                <c:pt idx="28">
                  <c:v>1074567</c:v>
                </c:pt>
                <c:pt idx="29">
                  <c:v>2288154.5142856636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6-41B9-9DD0-71005A209452}"/>
            </c:ext>
          </c:extLst>
        </c:ser>
        <c:ser>
          <c:idx val="1"/>
          <c:order val="1"/>
          <c:tx>
            <c:strRef>
              <c:f>'Control Scheme 2 Graphs'!$BL$8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76-41B9-9DD0-71005A2094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2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2 Graphs'!$BL$9:$BL$48</c:f>
              <c:numCache>
                <c:formatCode>#,##0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1108056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1108056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6-41B9-9DD0-71005A209452}"/>
            </c:ext>
          </c:extLst>
        </c:ser>
        <c:ser>
          <c:idx val="2"/>
          <c:order val="2"/>
          <c:tx>
            <c:strRef>
              <c:f>'Control Scheme 2 Graphs'!$BM$8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2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2 Graphs'!$BM$9:$BM$48</c:f>
              <c:numCache>
                <c:formatCode>#,##0</c:formatCode>
                <c:ptCount val="40"/>
                <c:pt idx="1">
                  <c:v>782187.5</c:v>
                </c:pt>
                <c:pt idx="2">
                  <c:v>767000</c:v>
                </c:pt>
                <c:pt idx="3">
                  <c:v>584187.5</c:v>
                </c:pt>
                <c:pt idx="4">
                  <c:v>1074567</c:v>
                </c:pt>
                <c:pt idx="5">
                  <c:v>380333.71428571077</c:v>
                </c:pt>
                <c:pt idx="6">
                  <c:v>1108056</c:v>
                </c:pt>
                <c:pt idx="9">
                  <c:v>553375</c:v>
                </c:pt>
                <c:pt idx="10">
                  <c:v>523000</c:v>
                </c:pt>
                <c:pt idx="11">
                  <c:v>157375</c:v>
                </c:pt>
                <c:pt idx="12">
                  <c:v>717558</c:v>
                </c:pt>
                <c:pt idx="13">
                  <c:v>380333.71428571077</c:v>
                </c:pt>
                <c:pt idx="14">
                  <c:v>0</c:v>
                </c:pt>
                <c:pt idx="17">
                  <c:v>553375</c:v>
                </c:pt>
                <c:pt idx="18">
                  <c:v>523000</c:v>
                </c:pt>
                <c:pt idx="19">
                  <c:v>157375</c:v>
                </c:pt>
                <c:pt idx="20">
                  <c:v>717558</c:v>
                </c:pt>
                <c:pt idx="21">
                  <c:v>2288154.5142856636</c:v>
                </c:pt>
                <c:pt idx="22">
                  <c:v>0</c:v>
                </c:pt>
                <c:pt idx="25">
                  <c:v>782187.5</c:v>
                </c:pt>
                <c:pt idx="26">
                  <c:v>767000</c:v>
                </c:pt>
                <c:pt idx="27">
                  <c:v>584187.5</c:v>
                </c:pt>
                <c:pt idx="28">
                  <c:v>1074567</c:v>
                </c:pt>
                <c:pt idx="29">
                  <c:v>2288154.5142856636</c:v>
                </c:pt>
                <c:pt idx="30">
                  <c:v>1108056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6-41B9-9DD0-71005A20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70312212031898E-2"/>
          <c:y val="0.11402643150303245"/>
          <c:w val="0.92106179313149483"/>
          <c:h val="0.718923662662756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2 Graphs'!$BQ$8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dLbl>
              <c:idx val="6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69-4A2B-BBA3-F5367E14B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2 Graphs'!$BO$9:$BP$39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2 Graphs'!$BQ$9:$BQ$39</c:f>
              <c:numCache>
                <c:formatCode>0%</c:formatCode>
                <c:ptCount val="3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6-4C3C-ABFA-C10AE789149D}"/>
            </c:ext>
          </c:extLst>
        </c:ser>
        <c:ser>
          <c:idx val="1"/>
          <c:order val="1"/>
          <c:tx>
            <c:strRef>
              <c:f>'Control Scheme 2 Graphs'!$BR$8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E6-4C3C-ABFA-C10AE789149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69-4A2B-BBA3-F5367E14B70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69-4A2B-BBA3-F5367E14B70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69-4A2B-BBA3-F5367E14B70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69-4A2B-BBA3-F5367E14B70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E6-4C3C-ABFA-C10AE789149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69-4A2B-BBA3-F5367E14B70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69-4A2B-BBA3-F5367E14B70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69-4A2B-BBA3-F5367E14B70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69-4A2B-BBA3-F5367E14B70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69-4A2B-BBA3-F5367E14B702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69-4A2B-BBA3-F5367E14B702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E6-4C3C-ABFA-C10AE78914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2 Graphs'!$BO$9:$BP$39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2 Graphs'!$BR$9:$BR$39</c:f>
              <c:numCache>
                <c:formatCode>0%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E6-4C3C-ABFA-C10AE789149D}"/>
            </c:ext>
          </c:extLst>
        </c:ser>
        <c:ser>
          <c:idx val="2"/>
          <c:order val="2"/>
          <c:tx>
            <c:strRef>
              <c:f>'Control Scheme 2 Graphs'!$BS$8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2 Graphs'!$BO$9:$BP$39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2 Graphs'!$BS$9:$BS$39</c:f>
              <c:numCache>
                <c:formatCode>0%</c:formatCode>
                <c:ptCount val="3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E6-4C3C-ABFA-C10AE78914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Cost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'Optimisation Graphs'!$C$142:$C$148</c:f>
              <c:strCache>
                <c:ptCount val="1"/>
                <c:pt idx="0">
                  <c:v>Loaded Cost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CF-4000-9061-F385079D6F53}"/>
                </c:ext>
              </c:extLst>
            </c:dLbl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CF-4000-9061-F385079D6F53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Graphs'!$F$148:$I$148</c:f>
              <c:numCache>
                <c:formatCode>"£"#,##0.00</c:formatCode>
                <c:ptCount val="4"/>
                <c:pt idx="0">
                  <c:v>346012.85825294291</c:v>
                </c:pt>
                <c:pt idx="1">
                  <c:v>211585.62745866433</c:v>
                </c:pt>
                <c:pt idx="2">
                  <c:v>125460.03636340617</c:v>
                </c:pt>
                <c:pt idx="3">
                  <c:v>286099.0243268935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F-4000-9061-F385079D6F53}"/>
            </c:ext>
          </c:extLst>
        </c:ser>
        <c:ser>
          <c:idx val="1"/>
          <c:order val="1"/>
          <c:tx>
            <c:strRef>
              <c:f>'Optimisation Graphs'!$C$149:$C$155</c:f>
              <c:strCache>
                <c:ptCount val="1"/>
                <c:pt idx="0">
                  <c:v>Unloaded Cost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Graphs'!$F$155:$I$155</c:f>
              <c:numCache>
                <c:formatCode>"£"#,##0.00</c:formatCode>
                <c:ptCount val="4"/>
                <c:pt idx="0">
                  <c:v>73045.608248953504</c:v>
                </c:pt>
                <c:pt idx="1">
                  <c:v>0</c:v>
                </c:pt>
                <c:pt idx="2">
                  <c:v>0</c:v>
                </c:pt>
                <c:pt idx="3">
                  <c:v>100680.44981553101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CF-4000-9061-F385079D6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'Optimisation Graphs'!$C$156:$C$162</c:f>
              <c:strCache>
                <c:ptCount val="1"/>
                <c:pt idx="0">
                  <c:v>Total Cost</c:v>
                </c:pt>
              </c:strCache>
            </c:strRef>
          </c:tx>
          <c:spPr>
            <a:ln w="31750" cap="rnd">
              <a:noFill/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Graphs'!$F$162:$I$162</c:f>
              <c:numCache>
                <c:formatCode>"£"#,##0.00</c:formatCode>
                <c:ptCount val="4"/>
                <c:pt idx="0">
                  <c:v>419058.46650189639</c:v>
                </c:pt>
                <c:pt idx="1">
                  <c:v>211585.62745866433</c:v>
                </c:pt>
                <c:pt idx="2">
                  <c:v>125460.03636340617</c:v>
                </c:pt>
                <c:pt idx="3">
                  <c:v>386779.47414242447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CF-4000-9061-F385079D6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£&quot;#,##0.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/>
              <a:t>Total Power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6534003849861705"/>
          <c:y val="2.756402021777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2 Graphs'!$BW$8</c:f>
              <c:strCache>
                <c:ptCount val="1"/>
                <c:pt idx="0">
                  <c:v>Loaded Cost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2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2 Graphs'!$BW$9:$BW$48</c:f>
              <c:numCache>
                <c:formatCode>"£"#,##0.00</c:formatCode>
                <c:ptCount val="40"/>
                <c:pt idx="1">
                  <c:v>71071.30807475945</c:v>
                </c:pt>
                <c:pt idx="2">
                  <c:v>69691.337810103723</c:v>
                </c:pt>
                <c:pt idx="3">
                  <c:v>53080.584624432813</c:v>
                </c:pt>
                <c:pt idx="4">
                  <c:v>97637.564271955314</c:v>
                </c:pt>
                <c:pt idx="5">
                  <c:v>34557.973093685709</c:v>
                </c:pt>
                <c:pt idx="6">
                  <c:v>0</c:v>
                </c:pt>
                <c:pt idx="9">
                  <c:v>50280.891865275284</c:v>
                </c:pt>
                <c:pt idx="10">
                  <c:v>47520.951335963815</c:v>
                </c:pt>
                <c:pt idx="11">
                  <c:v>14299.444964621998</c:v>
                </c:pt>
                <c:pt idx="12">
                  <c:v>65198.926957421645</c:v>
                </c:pt>
                <c:pt idx="13">
                  <c:v>34557.973093685709</c:v>
                </c:pt>
                <c:pt idx="14">
                  <c:v>0</c:v>
                </c:pt>
                <c:pt idx="17">
                  <c:v>50280.891865275284</c:v>
                </c:pt>
                <c:pt idx="18">
                  <c:v>47520.951335963815</c:v>
                </c:pt>
                <c:pt idx="19">
                  <c:v>14299.444964621998</c:v>
                </c:pt>
                <c:pt idx="20">
                  <c:v>65198.926957421645</c:v>
                </c:pt>
                <c:pt idx="21">
                  <c:v>207906.8438289387</c:v>
                </c:pt>
                <c:pt idx="22">
                  <c:v>0</c:v>
                </c:pt>
                <c:pt idx="25">
                  <c:v>71071.30807475945</c:v>
                </c:pt>
                <c:pt idx="26">
                  <c:v>69691.337810103723</c:v>
                </c:pt>
                <c:pt idx="27">
                  <c:v>53080.584624432813</c:v>
                </c:pt>
                <c:pt idx="28">
                  <c:v>97637.564271955314</c:v>
                </c:pt>
                <c:pt idx="29">
                  <c:v>207906.8438289387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2-4B4B-994D-57A025054779}"/>
            </c:ext>
          </c:extLst>
        </c:ser>
        <c:ser>
          <c:idx val="1"/>
          <c:order val="1"/>
          <c:tx>
            <c:strRef>
              <c:f>'Control Scheme 2 Graphs'!$BX$8</c:f>
              <c:strCache>
                <c:ptCount val="1"/>
                <c:pt idx="0">
                  <c:v>Unloaded Cost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F2-4B4B-994D-57A0250547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2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2 Graphs'!$BX$9:$BX$48</c:f>
              <c:numCache>
                <c:formatCode>"£"#,##0.00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100680.44981553101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100680.44981553101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2-4B4B-994D-57A025054779}"/>
            </c:ext>
          </c:extLst>
        </c:ser>
        <c:ser>
          <c:idx val="2"/>
          <c:order val="2"/>
          <c:tx>
            <c:strRef>
              <c:f>'Control Scheme 2 Graphs'!$BY$8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2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2 Graphs'!$BY$9:$BY$48</c:f>
              <c:numCache>
                <c:formatCode>"£"#,##0.00</c:formatCode>
                <c:ptCount val="40"/>
                <c:pt idx="1">
                  <c:v>71071.30807475945</c:v>
                </c:pt>
                <c:pt idx="2">
                  <c:v>69691.337810103723</c:v>
                </c:pt>
                <c:pt idx="3">
                  <c:v>53080.584624432813</c:v>
                </c:pt>
                <c:pt idx="4">
                  <c:v>97637.564271955314</c:v>
                </c:pt>
                <c:pt idx="5">
                  <c:v>34557.973093685709</c:v>
                </c:pt>
                <c:pt idx="6">
                  <c:v>100680.44981553101</c:v>
                </c:pt>
                <c:pt idx="9">
                  <c:v>50280.891865275284</c:v>
                </c:pt>
                <c:pt idx="10">
                  <c:v>47520.951335963815</c:v>
                </c:pt>
                <c:pt idx="11">
                  <c:v>14299.444964621998</c:v>
                </c:pt>
                <c:pt idx="12">
                  <c:v>65198.926957421645</c:v>
                </c:pt>
                <c:pt idx="13">
                  <c:v>34557.973093685709</c:v>
                </c:pt>
                <c:pt idx="14">
                  <c:v>0</c:v>
                </c:pt>
                <c:pt idx="17">
                  <c:v>50280.891865275284</c:v>
                </c:pt>
                <c:pt idx="18">
                  <c:v>47520.951335963815</c:v>
                </c:pt>
                <c:pt idx="19">
                  <c:v>14299.444964621998</c:v>
                </c:pt>
                <c:pt idx="20">
                  <c:v>65198.926957421645</c:v>
                </c:pt>
                <c:pt idx="21">
                  <c:v>207906.8438289387</c:v>
                </c:pt>
                <c:pt idx="22">
                  <c:v>0</c:v>
                </c:pt>
                <c:pt idx="25">
                  <c:v>71071.30807475945</c:v>
                </c:pt>
                <c:pt idx="26">
                  <c:v>69691.337810103723</c:v>
                </c:pt>
                <c:pt idx="27">
                  <c:v>53080.584624432813</c:v>
                </c:pt>
                <c:pt idx="28">
                  <c:v>97637.564271955314</c:v>
                </c:pt>
                <c:pt idx="29">
                  <c:v>207906.8438289387</c:v>
                </c:pt>
                <c:pt idx="30">
                  <c:v>100680.44981553101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2-4B4B-994D-57A02505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Efficiency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Scheme 3 Graphs'!$C$65:$C$71</c:f>
              <c:strCache>
                <c:ptCount val="1"/>
                <c:pt idx="0">
                  <c:v>Average Efficiency</c:v>
                </c:pt>
              </c:strCache>
            </c:strRef>
          </c:tx>
          <c:spPr>
            <a:solidFill>
              <a:srgbClr val="3399FF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Graphs'!$F$71:$I$71</c:f>
              <c:numCache>
                <c:formatCode>#,##0.000</c:formatCode>
                <c:ptCount val="4"/>
                <c:pt idx="0">
                  <c:v>0.27127501160924999</c:v>
                </c:pt>
                <c:pt idx="1">
                  <c:v>0.13958359082305014</c:v>
                </c:pt>
                <c:pt idx="2">
                  <c:v>0.25345447623076722</c:v>
                </c:pt>
                <c:pt idx="3">
                  <c:v>0.38514589701696039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9-43F8-AFE5-D20FF963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Time Loaded and Unloaded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85298516894211"/>
          <c:y val="0.12472350161331619"/>
          <c:w val="0.86878297222020984"/>
          <c:h val="0.74906446211397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3 Graphs'!$C$72:$C$78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Graphs'!$F$78:$I$78</c:f>
              <c:numCache>
                <c:formatCode>#,##0</c:formatCode>
                <c:ptCount val="4"/>
                <c:pt idx="0">
                  <c:v>17538</c:v>
                </c:pt>
                <c:pt idx="1">
                  <c:v>17538</c:v>
                </c:pt>
                <c:pt idx="2">
                  <c:v>19845</c:v>
                </c:pt>
                <c:pt idx="3">
                  <c:v>19845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1-4F21-8091-2E890ACE3C4B}"/>
            </c:ext>
          </c:extLst>
        </c:ser>
        <c:ser>
          <c:idx val="1"/>
          <c:order val="1"/>
          <c:tx>
            <c:strRef>
              <c:f>'Control Scheme 3 Graphs'!$C$86:$C$92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Graphs'!$F$92:$I$92</c:f>
              <c:numCache>
                <c:formatCode>#,##0</c:formatCode>
                <c:ptCount val="4"/>
                <c:pt idx="0">
                  <c:v>30990</c:v>
                </c:pt>
                <c:pt idx="1">
                  <c:v>30990</c:v>
                </c:pt>
                <c:pt idx="2">
                  <c:v>28683</c:v>
                </c:pt>
                <c:pt idx="3">
                  <c:v>28683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1-4F21-8091-2E890ACE3C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'Control Scheme 3 Graphs'!$C$100:$C$106</c:f>
              <c:strCache>
                <c:ptCount val="1"/>
                <c:pt idx="0">
                  <c:v>Total Time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Graphs'!$F$106:$I$106</c:f>
              <c:numCache>
                <c:formatCode>#,##0</c:formatCode>
                <c:ptCount val="4"/>
                <c:pt idx="0">
                  <c:v>48528</c:v>
                </c:pt>
                <c:pt idx="1">
                  <c:v>48528</c:v>
                </c:pt>
                <c:pt idx="2">
                  <c:v>48528</c:v>
                </c:pt>
                <c:pt idx="3">
                  <c:v>48528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1-4F21-8091-2E890ACE3C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hrs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%</a:t>
            </a:r>
            <a:r>
              <a:rPr lang="en-US" baseline="0">
                <a:solidFill>
                  <a:sysClr val="windowText" lastClr="000000"/>
                </a:solidFill>
              </a:rPr>
              <a:t> Time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3 Graphs'!$C$79:$C$85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8E-4E1B-90F5-BAD1A8E450D5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Graphs'!$F$85:$I$85</c:f>
              <c:numCache>
                <c:formatCode>0%</c:formatCode>
                <c:ptCount val="4"/>
                <c:pt idx="0">
                  <c:v>0.36139960435212659</c:v>
                </c:pt>
                <c:pt idx="1">
                  <c:v>0.36139960435212659</c:v>
                </c:pt>
                <c:pt idx="2">
                  <c:v>0.40893916913946587</c:v>
                </c:pt>
                <c:pt idx="3">
                  <c:v>0.40893916913946587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E-4E1B-90F5-BAD1A8E450D5}"/>
            </c:ext>
          </c:extLst>
        </c:ser>
        <c:ser>
          <c:idx val="1"/>
          <c:order val="1"/>
          <c:tx>
            <c:strRef>
              <c:f>'Control Scheme 3 Graphs'!$C$93:$C$99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Graphs'!$F$99:$I$99</c:f>
              <c:numCache>
                <c:formatCode>0%</c:formatCode>
                <c:ptCount val="4"/>
                <c:pt idx="0">
                  <c:v>0.63860039564787341</c:v>
                </c:pt>
                <c:pt idx="1">
                  <c:v>0.63860039564787341</c:v>
                </c:pt>
                <c:pt idx="2">
                  <c:v>0.59106083086053407</c:v>
                </c:pt>
                <c:pt idx="3">
                  <c:v>0.59106083086053407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8E-4E1B-90F5-BAD1A8E4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Total Power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3 Graphs'!$C$107:$C$113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AD-40A5-8D55-EFE832CB4A7F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Graphs'!$F$113:$I$113</c:f>
              <c:numCache>
                <c:formatCode>#,##0</c:formatCode>
                <c:ptCount val="4"/>
                <c:pt idx="0">
                  <c:v>4186874.4216589872</c:v>
                </c:pt>
                <c:pt idx="1">
                  <c:v>2415023.9216589872</c:v>
                </c:pt>
                <c:pt idx="2">
                  <c:v>4385176.0764976628</c:v>
                </c:pt>
                <c:pt idx="3">
                  <c:v>6157026.5764976628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D-40A5-8D55-EFE832CB4A7F}"/>
            </c:ext>
          </c:extLst>
        </c:ser>
        <c:ser>
          <c:idx val="1"/>
          <c:order val="1"/>
          <c:tx>
            <c:strRef>
              <c:f>'Control Scheme 3 Graphs'!$C$121:$C$127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AD-40A5-8D55-EFE832CB4A7F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Graphs'!$F$127:$I$127</c:f>
              <c:numCache>
                <c:formatCode>#,##0</c:formatCode>
                <c:ptCount val="4"/>
                <c:pt idx="0">
                  <c:v>506626</c:v>
                </c:pt>
                <c:pt idx="1">
                  <c:v>0</c:v>
                </c:pt>
                <c:pt idx="2">
                  <c:v>0</c:v>
                </c:pt>
                <c:pt idx="3">
                  <c:v>506626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D-40A5-8D55-EFE832CB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'Control Scheme 3 Graphs'!$C$135:$C$141</c:f>
              <c:strCache>
                <c:ptCount val="1"/>
                <c:pt idx="0">
                  <c:v>Total Energy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Graphs'!$F$141:$I$141</c:f>
              <c:numCache>
                <c:formatCode>#,##0</c:formatCode>
                <c:ptCount val="4"/>
                <c:pt idx="0">
                  <c:v>4693500.4216589872</c:v>
                </c:pt>
                <c:pt idx="1">
                  <c:v>2415023.9216589872</c:v>
                </c:pt>
                <c:pt idx="2">
                  <c:v>4385176.0764976628</c:v>
                </c:pt>
                <c:pt idx="3">
                  <c:v>6663652.5764976628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D-40A5-8D55-EFE832CB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6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%</a:t>
            </a:r>
            <a:r>
              <a:rPr lang="en-US" baseline="0">
                <a:solidFill>
                  <a:sysClr val="windowText" lastClr="000000"/>
                </a:solidFill>
              </a:rPr>
              <a:t> Total Power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3 Graphs'!$C$114:$C$120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55-43E6-BDD1-034B4DA2118B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Graphs'!$F$120:$I$120</c:f>
              <c:numCache>
                <c:formatCode>0%</c:formatCode>
                <c:ptCount val="4"/>
                <c:pt idx="0">
                  <c:v>0.89205796218487921</c:v>
                </c:pt>
                <c:pt idx="1">
                  <c:v>1</c:v>
                </c:pt>
                <c:pt idx="2">
                  <c:v>1</c:v>
                </c:pt>
                <c:pt idx="3">
                  <c:v>0.92397172658928195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5-43E6-BDD1-034B4DA2118B}"/>
            </c:ext>
          </c:extLst>
        </c:ser>
        <c:ser>
          <c:idx val="1"/>
          <c:order val="1"/>
          <c:tx>
            <c:strRef>
              <c:f>'Control Scheme 3 Graphs'!$C$128:$C$134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Graphs'!$F$134:$I$134</c:f>
              <c:numCache>
                <c:formatCode>0%</c:formatCode>
                <c:ptCount val="4"/>
                <c:pt idx="0">
                  <c:v>0.10794203781512084</c:v>
                </c:pt>
                <c:pt idx="1">
                  <c:v>0</c:v>
                </c:pt>
                <c:pt idx="2">
                  <c:v>0</c:v>
                </c:pt>
                <c:pt idx="3">
                  <c:v>7.6028273410718036E-2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5-43E6-BDD1-034B4DA2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Cost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3 Graphs'!$C$142:$C$148</c:f>
              <c:strCache>
                <c:ptCount val="1"/>
                <c:pt idx="0">
                  <c:v>Loaded Cost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B7-494C-B872-6D8F238C5049}"/>
                </c:ext>
              </c:extLst>
            </c:dLbl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B7-494C-B872-6D8F238C5049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Graphs'!$F$148:$I$148</c:f>
              <c:numCache>
                <c:formatCode>"£"#,##0.00</c:formatCode>
                <c:ptCount val="4"/>
                <c:pt idx="0">
                  <c:v>380428.78707733913</c:v>
                </c:pt>
                <c:pt idx="1">
                  <c:v>219434.48232570785</c:v>
                </c:pt>
                <c:pt idx="2">
                  <c:v>398446.91956190852</c:v>
                </c:pt>
                <c:pt idx="3">
                  <c:v>559441.2243135398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B7-494C-B872-6D8F238C5049}"/>
            </c:ext>
          </c:extLst>
        </c:ser>
        <c:ser>
          <c:idx val="1"/>
          <c:order val="1"/>
          <c:tx>
            <c:strRef>
              <c:f>'Control Scheme 3 Graphs'!$C$149:$C$155</c:f>
              <c:strCache>
                <c:ptCount val="1"/>
                <c:pt idx="0">
                  <c:v>Unloaded Cost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Graphs'!$F$155:$I$155</c:f>
              <c:numCache>
                <c:formatCode>"£"#,##0.00</c:formatCode>
                <c:ptCount val="4"/>
                <c:pt idx="0">
                  <c:v>46033.173023965588</c:v>
                </c:pt>
                <c:pt idx="1">
                  <c:v>0</c:v>
                </c:pt>
                <c:pt idx="2">
                  <c:v>0</c:v>
                </c:pt>
                <c:pt idx="3">
                  <c:v>46033.173023965588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B7-494C-B872-6D8F238C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'Control Scheme 3 Graphs'!$C$156:$C$162</c:f>
              <c:strCache>
                <c:ptCount val="1"/>
                <c:pt idx="0">
                  <c:v>Total Cost</c:v>
                </c:pt>
              </c:strCache>
            </c:strRef>
          </c:tx>
          <c:spPr>
            <a:ln w="31750" cap="rnd">
              <a:noFill/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Graphs'!$F$162:$I$162</c:f>
              <c:numCache>
                <c:formatCode>"£"#,##0.00</c:formatCode>
                <c:ptCount val="4"/>
                <c:pt idx="0">
                  <c:v>426461.96010130469</c:v>
                </c:pt>
                <c:pt idx="1">
                  <c:v>219434.48232570785</c:v>
                </c:pt>
                <c:pt idx="2">
                  <c:v>398446.91956190852</c:v>
                </c:pt>
                <c:pt idx="3">
                  <c:v>605474.39733750536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7-494C-B872-6D8F238C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£&quot;#,##0.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3 Graphs'!$E$9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Graphs'!$F$9:$I$9</c:f>
              <c:numCache>
                <c:formatCode>#,##0</c:formatCode>
                <c:ptCount val="4"/>
                <c:pt idx="0">
                  <c:v>94.924579624134523</c:v>
                </c:pt>
                <c:pt idx="1">
                  <c:v>64.849159248269046</c:v>
                </c:pt>
                <c:pt idx="2">
                  <c:v>64.849159248269046</c:v>
                </c:pt>
                <c:pt idx="3">
                  <c:v>94.924579624134523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D-4C87-BE27-7D9790E71D2C}"/>
            </c:ext>
          </c:extLst>
        </c:ser>
        <c:ser>
          <c:idx val="1"/>
          <c:order val="1"/>
          <c:tx>
            <c:strRef>
              <c:f>'Control Scheme 3 Graphs'!$E$10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Graphs'!$F$10:$I$10</c:f>
              <c:numCache>
                <c:formatCode>#,##0</c:formatCode>
                <c:ptCount val="4"/>
                <c:pt idx="0">
                  <c:v>86.254327398615231</c:v>
                </c:pt>
                <c:pt idx="1">
                  <c:v>47.508654797230463</c:v>
                </c:pt>
                <c:pt idx="2">
                  <c:v>47.508654797230463</c:v>
                </c:pt>
                <c:pt idx="3">
                  <c:v>86.254327398615231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D-4C87-BE27-7D9790E71D2C}"/>
            </c:ext>
          </c:extLst>
        </c:ser>
        <c:ser>
          <c:idx val="2"/>
          <c:order val="2"/>
          <c:tx>
            <c:strRef>
              <c:f>'Control Scheme 3 Graphs'!$E$11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Graphs'!$F$11:$I$11</c:f>
              <c:numCache>
                <c:formatCode>#,##0</c:formatCode>
                <c:ptCount val="4"/>
                <c:pt idx="0">
                  <c:v>63.249567260138477</c:v>
                </c:pt>
                <c:pt idx="1">
                  <c:v>1.4991345202769535</c:v>
                </c:pt>
                <c:pt idx="2">
                  <c:v>1.4991345202769535</c:v>
                </c:pt>
                <c:pt idx="3">
                  <c:v>63.249567260138477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D-4C87-BE27-7D9790E71D2C}"/>
            </c:ext>
          </c:extLst>
        </c:ser>
        <c:ser>
          <c:idx val="3"/>
          <c:order val="3"/>
          <c:tx>
            <c:strRef>
              <c:f>'Control Scheme 3 Graphs'!$E$12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Graphs'!$F$12:$I$12</c:f>
              <c:numCache>
                <c:formatCode>#,##0</c:formatCode>
                <c:ptCount val="4"/>
                <c:pt idx="0">
                  <c:v>88.5</c:v>
                </c:pt>
                <c:pt idx="1">
                  <c:v>0</c:v>
                </c:pt>
                <c:pt idx="2">
                  <c:v>0</c:v>
                </c:pt>
                <c:pt idx="3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D-4C87-BE27-7D9790E71D2C}"/>
            </c:ext>
          </c:extLst>
        </c:ser>
        <c:ser>
          <c:idx val="4"/>
          <c:order val="4"/>
          <c:tx>
            <c:strRef>
              <c:f>'Control Scheme 3 Graphs'!$E$13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Graphs'!$F$13:$I$13</c:f>
              <c:numCache>
                <c:formatCode>#,##0</c:formatCode>
                <c:ptCount val="4"/>
                <c:pt idx="0">
                  <c:v>36.014950749132922</c:v>
                </c:pt>
                <c:pt idx="1">
                  <c:v>36.014950749132922</c:v>
                </c:pt>
                <c:pt idx="2">
                  <c:v>279.60448522473581</c:v>
                </c:pt>
                <c:pt idx="3">
                  <c:v>279.60448522473581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FD-4C87-BE27-7D9790E71D2C}"/>
            </c:ext>
          </c:extLst>
        </c:ser>
        <c:ser>
          <c:idx val="5"/>
          <c:order val="5"/>
          <c:tx>
            <c:strRef>
              <c:f>'Control Scheme 3 Graphs'!$E$14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Graphs'!$F$14:$I$14</c:f>
              <c:numCache>
                <c:formatCode>#,##0</c:formatCode>
                <c:ptCount val="4"/>
                <c:pt idx="0">
                  <c:v>211.36078140454995</c:v>
                </c:pt>
                <c:pt idx="1">
                  <c:v>148.72156280909991</c:v>
                </c:pt>
                <c:pt idx="2">
                  <c:v>148.72156280909991</c:v>
                </c:pt>
                <c:pt idx="3">
                  <c:v>211.36078140454995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FD-4C87-BE27-7D9790E7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1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3 Graphs'!$E$23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Graphs'!$F$23:$I$23</c:f>
              <c:numCache>
                <c:formatCode>#,##0</c:formatCode>
                <c:ptCount val="4"/>
                <c:pt idx="0">
                  <c:v>491.29723046488624</c:v>
                </c:pt>
                <c:pt idx="1">
                  <c:v>491.29723046488624</c:v>
                </c:pt>
                <c:pt idx="2">
                  <c:v>491.29723046488624</c:v>
                </c:pt>
                <c:pt idx="3">
                  <c:v>491.29723046488624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B-4328-88F3-4C5832CA4D16}"/>
            </c:ext>
          </c:extLst>
        </c:ser>
        <c:ser>
          <c:idx val="1"/>
          <c:order val="1"/>
          <c:tx>
            <c:strRef>
              <c:f>'Control Scheme 3 Graphs'!$E$24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Graphs'!$F$24:$I$24</c:f>
              <c:numCache>
                <c:formatCode>#,##0</c:formatCode>
                <c:ptCount val="4"/>
                <c:pt idx="0">
                  <c:v>359.92556874381802</c:v>
                </c:pt>
                <c:pt idx="1">
                  <c:v>359.92556874381802</c:v>
                </c:pt>
                <c:pt idx="2">
                  <c:v>359.92556874381802</c:v>
                </c:pt>
                <c:pt idx="3">
                  <c:v>359.92556874381802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B-4328-88F3-4C5832CA4D16}"/>
            </c:ext>
          </c:extLst>
        </c:ser>
        <c:ser>
          <c:idx val="2"/>
          <c:order val="2"/>
          <c:tx>
            <c:strRef>
              <c:f>'Control Scheme 3 Graphs'!$E$25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Graphs'!$F$25:$I$25</c:f>
              <c:numCache>
                <c:formatCode>#,##0</c:formatCode>
                <c:ptCount val="4"/>
                <c:pt idx="0">
                  <c:v>11.3574431256182</c:v>
                </c:pt>
                <c:pt idx="1">
                  <c:v>11.3574431256182</c:v>
                </c:pt>
                <c:pt idx="2">
                  <c:v>11.3574431256182</c:v>
                </c:pt>
                <c:pt idx="3">
                  <c:v>11.3574431256182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B-4328-88F3-4C5832CA4D16}"/>
            </c:ext>
          </c:extLst>
        </c:ser>
        <c:ser>
          <c:idx val="3"/>
          <c:order val="3"/>
          <c:tx>
            <c:strRef>
              <c:f>'Control Scheme 3 Graphs'!$E$26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Graphs'!$F$26:$I$26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1B-4328-88F3-4C5832CA4D16}"/>
            </c:ext>
          </c:extLst>
        </c:ser>
        <c:ser>
          <c:idx val="4"/>
          <c:order val="4"/>
          <c:tx>
            <c:strRef>
              <c:f>'Control Scheme 3 Graphs'!$E$27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Graphs'!$F$27:$I$27</c:f>
              <c:numCache>
                <c:formatCode>#,##0</c:formatCode>
                <c:ptCount val="4"/>
                <c:pt idx="0">
                  <c:v>244.22638476755688</c:v>
                </c:pt>
                <c:pt idx="1">
                  <c:v>244.22638476755688</c:v>
                </c:pt>
                <c:pt idx="2">
                  <c:v>244.22638476755688</c:v>
                </c:pt>
                <c:pt idx="3">
                  <c:v>244.22638476755688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1B-4328-88F3-4C5832CA4D16}"/>
            </c:ext>
          </c:extLst>
        </c:ser>
        <c:ser>
          <c:idx val="5"/>
          <c:order val="5"/>
          <c:tx>
            <c:strRef>
              <c:f>'Control Scheme 3 Graphs'!$E$28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Graphs'!$F$28:$I$28</c:f>
              <c:numCache>
                <c:formatCode>#,##0</c:formatCode>
                <c:ptCount val="4"/>
                <c:pt idx="0">
                  <c:v>1032.36646884273</c:v>
                </c:pt>
                <c:pt idx="1">
                  <c:v>1032.36646884273</c:v>
                </c:pt>
                <c:pt idx="2">
                  <c:v>1032.36646884273</c:v>
                </c:pt>
                <c:pt idx="3">
                  <c:v>1032.36646884273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1B-4328-88F3-4C5832CA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2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Energy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3 Graphs'!$E$37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Graphs'!$F$37:$I$37</c:f>
              <c:numCache>
                <c:formatCode>#,##0</c:formatCode>
                <c:ptCount val="4"/>
                <c:pt idx="0">
                  <c:v>767750</c:v>
                </c:pt>
                <c:pt idx="1">
                  <c:v>524500</c:v>
                </c:pt>
                <c:pt idx="2">
                  <c:v>524500</c:v>
                </c:pt>
                <c:pt idx="3">
                  <c:v>767750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B-423E-B109-04327CCC2C5E}"/>
            </c:ext>
          </c:extLst>
        </c:ser>
        <c:ser>
          <c:idx val="1"/>
          <c:order val="1"/>
          <c:tx>
            <c:strRef>
              <c:f>'Control Scheme 3 Graphs'!$E$38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Graphs'!$F$38:$I$38</c:f>
              <c:numCache>
                <c:formatCode>#,##0</c:formatCode>
                <c:ptCount val="4"/>
                <c:pt idx="0">
                  <c:v>697625</c:v>
                </c:pt>
                <c:pt idx="1">
                  <c:v>384250</c:v>
                </c:pt>
                <c:pt idx="2">
                  <c:v>384250</c:v>
                </c:pt>
                <c:pt idx="3">
                  <c:v>697625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B-423E-B109-04327CCC2C5E}"/>
            </c:ext>
          </c:extLst>
        </c:ser>
        <c:ser>
          <c:idx val="2"/>
          <c:order val="2"/>
          <c:tx>
            <c:strRef>
              <c:f>'Control Scheme 3 Graphs'!$E$39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Graphs'!$F$39:$I$39</c:f>
              <c:numCache>
                <c:formatCode>#,##0</c:formatCode>
                <c:ptCount val="4"/>
                <c:pt idx="0">
                  <c:v>511562.5</c:v>
                </c:pt>
                <c:pt idx="1">
                  <c:v>12125</c:v>
                </c:pt>
                <c:pt idx="2">
                  <c:v>12125</c:v>
                </c:pt>
                <c:pt idx="3">
                  <c:v>511562.5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DB-423E-B109-04327CCC2C5E}"/>
            </c:ext>
          </c:extLst>
        </c:ser>
        <c:ser>
          <c:idx val="3"/>
          <c:order val="3"/>
          <c:tx>
            <c:strRef>
              <c:f>'Control Scheme 3 Graphs'!$E$40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Graphs'!$F$40:$I$40</c:f>
              <c:numCache>
                <c:formatCode>#,##0</c:formatCode>
                <c:ptCount val="4"/>
                <c:pt idx="0">
                  <c:v>715788</c:v>
                </c:pt>
                <c:pt idx="1">
                  <c:v>0</c:v>
                </c:pt>
                <c:pt idx="2">
                  <c:v>0</c:v>
                </c:pt>
                <c:pt idx="3">
                  <c:v>715788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DB-423E-B109-04327CCC2C5E}"/>
            </c:ext>
          </c:extLst>
        </c:ser>
        <c:ser>
          <c:idx val="4"/>
          <c:order val="4"/>
          <c:tx>
            <c:strRef>
              <c:f>'Control Scheme 3 Graphs'!$E$41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Graphs'!$F$41:$I$41</c:f>
              <c:numCache>
                <c:formatCode>#,##0</c:formatCode>
                <c:ptCount val="4"/>
                <c:pt idx="0">
                  <c:v>291288.92165898706</c:v>
                </c:pt>
                <c:pt idx="1">
                  <c:v>291288.92165898706</c:v>
                </c:pt>
                <c:pt idx="2">
                  <c:v>2261441.0764976633</c:v>
                </c:pt>
                <c:pt idx="3">
                  <c:v>2261441.0764976633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B-423E-B109-04327CCC2C5E}"/>
            </c:ext>
          </c:extLst>
        </c:ser>
        <c:ser>
          <c:idx val="5"/>
          <c:order val="5"/>
          <c:tx>
            <c:strRef>
              <c:f>'Control Scheme 3 Graphs'!$E$42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 anchorCtr="0">
                <a:spAutoFit/>
              </a:bodyPr>
              <a:lstStyle/>
              <a:p>
                <a:pPr algn="ctr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Graphs'!$F$42:$I$42</c:f>
              <c:numCache>
                <c:formatCode>#,##0</c:formatCode>
                <c:ptCount val="4"/>
                <c:pt idx="0">
                  <c:v>1709486</c:v>
                </c:pt>
                <c:pt idx="1">
                  <c:v>1202860</c:v>
                </c:pt>
                <c:pt idx="2">
                  <c:v>1202860</c:v>
                </c:pt>
                <c:pt idx="3">
                  <c:v>1709486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DB-423E-B109-04327CCC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kWh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100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'Optimisation Graphs'!$E$9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Graphs'!$F$9:$I$9</c:f>
              <c:numCache>
                <c:formatCode>#,##0</c:formatCode>
                <c:ptCount val="4"/>
                <c:pt idx="0">
                  <c:v>96.717359050445097</c:v>
                </c:pt>
                <c:pt idx="1">
                  <c:v>68.434718100890208</c:v>
                </c:pt>
                <c:pt idx="2">
                  <c:v>55.838897131552919</c:v>
                </c:pt>
                <c:pt idx="3">
                  <c:v>90.488996043521269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C-48C6-B730-16914F229909}"/>
            </c:ext>
          </c:extLst>
        </c:ser>
        <c:ser>
          <c:idx val="1"/>
          <c:order val="1"/>
          <c:tx>
            <c:strRef>
              <c:f>'Optimisation Graphs'!$E$10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Graphs'!$F$10:$I$10</c:f>
              <c:numCache>
                <c:formatCode>#,##0</c:formatCode>
                <c:ptCount val="4"/>
                <c:pt idx="0">
                  <c:v>94.847304648862519</c:v>
                </c:pt>
                <c:pt idx="1">
                  <c:v>64.694609297725023</c:v>
                </c:pt>
                <c:pt idx="2">
                  <c:v>39.719337289812067</c:v>
                </c:pt>
                <c:pt idx="3">
                  <c:v>82.359668644906037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C-48C6-B730-16914F229909}"/>
            </c:ext>
          </c:extLst>
        </c:ser>
        <c:ser>
          <c:idx val="2"/>
          <c:order val="2"/>
          <c:tx>
            <c:strRef>
              <c:f>'Optimisation Graphs'!$E$11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Graphs'!$F$11:$I$11</c:f>
              <c:numCache>
                <c:formatCode>#,##0</c:formatCode>
                <c:ptCount val="4"/>
                <c:pt idx="0">
                  <c:v>72.236646884273</c:v>
                </c:pt>
                <c:pt idx="1">
                  <c:v>19.519658753709198</c:v>
                </c:pt>
                <c:pt idx="2">
                  <c:v>0.57183481701285854</c:v>
                </c:pt>
                <c:pt idx="3">
                  <c:v>62.785917408506428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C-48C6-B730-16914F229909}"/>
            </c:ext>
          </c:extLst>
        </c:ser>
        <c:ser>
          <c:idx val="3"/>
          <c:order val="3"/>
          <c:tx>
            <c:strRef>
              <c:f>'Optimisation Graphs'!$E$12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Graphs'!$F$12:$I$12</c:f>
              <c:numCache>
                <c:formatCode>#,##0</c:formatCode>
                <c:ptCount val="4"/>
                <c:pt idx="0">
                  <c:v>108.58976261127596</c:v>
                </c:pt>
                <c:pt idx="1">
                  <c:v>88.696958456973292</c:v>
                </c:pt>
                <c:pt idx="2">
                  <c:v>18.382789317507417</c:v>
                </c:pt>
                <c:pt idx="3">
                  <c:v>97.789873887240361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BC-48C6-B730-16914F229909}"/>
            </c:ext>
          </c:extLst>
        </c:ser>
        <c:ser>
          <c:idx val="4"/>
          <c:order val="4"/>
          <c:tx>
            <c:strRef>
              <c:f>'Optimisation Graphs'!$E$13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Graphs'!$F$13:$I$13</c:f>
              <c:numCache>
                <c:formatCode>#,##0</c:formatCode>
                <c:ptCount val="4"/>
                <c:pt idx="0">
                  <c:v>23.235039564787339</c:v>
                </c:pt>
                <c:pt idx="1">
                  <c:v>46.567260138476755</c:v>
                </c:pt>
                <c:pt idx="2">
                  <c:v>55.900840751730961</c:v>
                </c:pt>
                <c:pt idx="3">
                  <c:v>55.882171117705241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BC-48C6-B730-16914F229909}"/>
            </c:ext>
          </c:extLst>
        </c:ser>
        <c:ser>
          <c:idx val="5"/>
          <c:order val="5"/>
          <c:tx>
            <c:strRef>
              <c:f>'Optimisation Graphs'!$E$14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Graphs'!$F$14:$I$14</c:f>
              <c:numCache>
                <c:formatCode>#,##0</c:formatCode>
                <c:ptCount val="4"/>
                <c:pt idx="0">
                  <c:v>174.60385756676558</c:v>
                </c:pt>
                <c:pt idx="1">
                  <c:v>0</c:v>
                </c:pt>
                <c:pt idx="2">
                  <c:v>0.30489614243323443</c:v>
                </c:pt>
                <c:pt idx="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BC-48C6-B730-16914F22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1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3 Graphs'!$E$51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Graphs'!$F$51:$I$51</c:f>
              <c:numCache>
                <c:formatCode>#,##0</c:formatCode>
                <c:ptCount val="4"/>
                <c:pt idx="0">
                  <c:v>3973612</c:v>
                </c:pt>
                <c:pt idx="1">
                  <c:v>3973612</c:v>
                </c:pt>
                <c:pt idx="2">
                  <c:v>3973612</c:v>
                </c:pt>
                <c:pt idx="3">
                  <c:v>3973612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D-43EF-9EC3-F0D043D0765F}"/>
            </c:ext>
          </c:extLst>
        </c:ser>
        <c:ser>
          <c:idx val="1"/>
          <c:order val="1"/>
          <c:tx>
            <c:strRef>
              <c:f>'Control Scheme 3 Graphs'!$E$52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Graphs'!$F$52:$I$52</c:f>
              <c:numCache>
                <c:formatCode>#,##0</c:formatCode>
                <c:ptCount val="4"/>
                <c:pt idx="0">
                  <c:v>2911078</c:v>
                </c:pt>
                <c:pt idx="1">
                  <c:v>2911078</c:v>
                </c:pt>
                <c:pt idx="2">
                  <c:v>2911078</c:v>
                </c:pt>
                <c:pt idx="3">
                  <c:v>2911078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D-43EF-9EC3-F0D043D0765F}"/>
            </c:ext>
          </c:extLst>
        </c:ser>
        <c:ser>
          <c:idx val="2"/>
          <c:order val="2"/>
          <c:tx>
            <c:strRef>
              <c:f>'Control Scheme 3 Graphs'!$E$53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Graphs'!$F$53:$I$53</c:f>
              <c:numCache>
                <c:formatCode>#,##0</c:formatCode>
                <c:ptCount val="4"/>
                <c:pt idx="0">
                  <c:v>91859</c:v>
                </c:pt>
                <c:pt idx="1">
                  <c:v>91859</c:v>
                </c:pt>
                <c:pt idx="2">
                  <c:v>91859</c:v>
                </c:pt>
                <c:pt idx="3">
                  <c:v>91859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D-43EF-9EC3-F0D043D0765F}"/>
            </c:ext>
          </c:extLst>
        </c:ser>
        <c:ser>
          <c:idx val="3"/>
          <c:order val="3"/>
          <c:tx>
            <c:strRef>
              <c:f>'Control Scheme 3 Graphs'!$E$54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Graphs'!$F$54:$I$54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D-43EF-9EC3-F0D043D0765F}"/>
            </c:ext>
          </c:extLst>
        </c:ser>
        <c:ser>
          <c:idx val="4"/>
          <c:order val="4"/>
          <c:tx>
            <c:strRef>
              <c:f>'Control Scheme 3 Graphs'!$E$55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Graphs'!$F$55:$I$55</c:f>
              <c:numCache>
                <c:formatCode>#,##0</c:formatCode>
                <c:ptCount val="4"/>
                <c:pt idx="0">
                  <c:v>1975303</c:v>
                </c:pt>
                <c:pt idx="1">
                  <c:v>1975303</c:v>
                </c:pt>
                <c:pt idx="2">
                  <c:v>1975303</c:v>
                </c:pt>
                <c:pt idx="3">
                  <c:v>1975303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D-43EF-9EC3-F0D043D0765F}"/>
            </c:ext>
          </c:extLst>
        </c:ser>
        <c:ser>
          <c:idx val="5"/>
          <c:order val="5"/>
          <c:tx>
            <c:strRef>
              <c:f>'Control Scheme 3 Graphs'!$E$56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Graphs'!$F$56:$I$56</c:f>
              <c:numCache>
                <c:formatCode>#,##0</c:formatCode>
                <c:ptCount val="4"/>
                <c:pt idx="0">
                  <c:v>8349780</c:v>
                </c:pt>
                <c:pt idx="1">
                  <c:v>8349780</c:v>
                </c:pt>
                <c:pt idx="2">
                  <c:v>8349780</c:v>
                </c:pt>
                <c:pt idx="3">
                  <c:v>8349780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D-43EF-9EC3-F0D043D07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250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3 Graphs'!$E$30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Graphs'!$F$30:$I$30</c:f>
              <c:numCache>
                <c:formatCode>0%</c:formatCode>
                <c:ptCount val="4"/>
                <c:pt idx="0">
                  <c:v>0.22966688922755954</c:v>
                </c:pt>
                <c:pt idx="1">
                  <c:v>0.22966688922755954</c:v>
                </c:pt>
                <c:pt idx="2">
                  <c:v>0.22966688922755954</c:v>
                </c:pt>
                <c:pt idx="3">
                  <c:v>0.22966688922755954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D-41A0-A01D-7CD287ED6076}"/>
            </c:ext>
          </c:extLst>
        </c:ser>
        <c:ser>
          <c:idx val="1"/>
          <c:order val="1"/>
          <c:tx>
            <c:strRef>
              <c:f>'Control Scheme 3 Graphs'!$E$31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Graphs'!$F$31:$I$31</c:f>
              <c:numCache>
                <c:formatCode>0%</c:formatCode>
                <c:ptCount val="4"/>
                <c:pt idx="0">
                  <c:v>0.16825453228920831</c:v>
                </c:pt>
                <c:pt idx="1">
                  <c:v>0.16825453228920831</c:v>
                </c:pt>
                <c:pt idx="2">
                  <c:v>0.16825453228920831</c:v>
                </c:pt>
                <c:pt idx="3">
                  <c:v>0.16825453228920831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D-41A0-A01D-7CD287ED6076}"/>
            </c:ext>
          </c:extLst>
        </c:ser>
        <c:ser>
          <c:idx val="2"/>
          <c:order val="2"/>
          <c:tx>
            <c:strRef>
              <c:f>'Control Scheme 3 Graphs'!$E$32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Graphs'!$F$32:$I$32</c:f>
              <c:numCache>
                <c:formatCode>0%</c:formatCode>
                <c:ptCount val="4"/>
                <c:pt idx="0">
                  <c:v>5.3092679349554996E-3</c:v>
                </c:pt>
                <c:pt idx="1">
                  <c:v>5.3092679349554996E-3</c:v>
                </c:pt>
                <c:pt idx="2">
                  <c:v>5.3092679349554996E-3</c:v>
                </c:pt>
                <c:pt idx="3">
                  <c:v>5.3092679349554996E-3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1D-41A0-A01D-7CD287ED6076}"/>
            </c:ext>
          </c:extLst>
        </c:ser>
        <c:ser>
          <c:idx val="3"/>
          <c:order val="3"/>
          <c:tx>
            <c:strRef>
              <c:f>'Control Scheme 3 Graphs'!$E$33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Graphs'!$F$33:$I$33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1D-41A0-A01D-7CD287ED6076}"/>
            </c:ext>
          </c:extLst>
        </c:ser>
        <c:ser>
          <c:idx val="4"/>
          <c:order val="4"/>
          <c:tx>
            <c:strRef>
              <c:f>'Control Scheme 3 Graphs'!$E$34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Graphs'!$F$34:$I$34</c:f>
              <c:numCache>
                <c:formatCode>0%</c:formatCode>
                <c:ptCount val="4"/>
                <c:pt idx="0">
                  <c:v>0.11416859403783411</c:v>
                </c:pt>
                <c:pt idx="1">
                  <c:v>0.11416859403783411</c:v>
                </c:pt>
                <c:pt idx="2">
                  <c:v>0.11416859403783411</c:v>
                </c:pt>
                <c:pt idx="3">
                  <c:v>0.11416859403783411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1D-41A0-A01D-7CD287ED6076}"/>
            </c:ext>
          </c:extLst>
        </c:ser>
        <c:ser>
          <c:idx val="5"/>
          <c:order val="5"/>
          <c:tx>
            <c:strRef>
              <c:f>'Control Scheme 3 Graphs'!$E$35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Graphs'!$F$35:$I$35</c:f>
              <c:numCache>
                <c:formatCode>0%</c:formatCode>
                <c:ptCount val="4"/>
                <c:pt idx="0">
                  <c:v>0.48260071651044245</c:v>
                </c:pt>
                <c:pt idx="1">
                  <c:v>0.48260071651044245</c:v>
                </c:pt>
                <c:pt idx="2">
                  <c:v>0.48260071651044245</c:v>
                </c:pt>
                <c:pt idx="3">
                  <c:v>0.48260071651044245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1D-41A0-A01D-7CD287ED6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3 Graphs'!$E$58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Graphs'!$F$58:$I$58</c:f>
              <c:numCache>
                <c:formatCode>0%</c:formatCode>
                <c:ptCount val="4"/>
                <c:pt idx="0">
                  <c:v>0.22966688922755957</c:v>
                </c:pt>
                <c:pt idx="1">
                  <c:v>0.22966688922755957</c:v>
                </c:pt>
                <c:pt idx="2">
                  <c:v>0.22966688922755957</c:v>
                </c:pt>
                <c:pt idx="3">
                  <c:v>0.22966688922755957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6-4CFA-9D70-F85502DB59A2}"/>
            </c:ext>
          </c:extLst>
        </c:ser>
        <c:ser>
          <c:idx val="1"/>
          <c:order val="1"/>
          <c:tx>
            <c:strRef>
              <c:f>'Control Scheme 3 Graphs'!$E$59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Graphs'!$F$59:$I$59</c:f>
              <c:numCache>
                <c:formatCode>0%</c:formatCode>
                <c:ptCount val="4"/>
                <c:pt idx="0">
                  <c:v>0.16825453228920834</c:v>
                </c:pt>
                <c:pt idx="1">
                  <c:v>0.16825453228920834</c:v>
                </c:pt>
                <c:pt idx="2">
                  <c:v>0.16825453228920834</c:v>
                </c:pt>
                <c:pt idx="3">
                  <c:v>0.16825453228920834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6-4CFA-9D70-F85502DB59A2}"/>
            </c:ext>
          </c:extLst>
        </c:ser>
        <c:ser>
          <c:idx val="2"/>
          <c:order val="2"/>
          <c:tx>
            <c:strRef>
              <c:f>'Control Scheme 3 Graphs'!$E$60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Graphs'!$F$60:$I$60</c:f>
              <c:numCache>
                <c:formatCode>0%</c:formatCode>
                <c:ptCount val="4"/>
                <c:pt idx="0">
                  <c:v>5.3092679349555005E-3</c:v>
                </c:pt>
                <c:pt idx="1">
                  <c:v>5.3092679349555005E-3</c:v>
                </c:pt>
                <c:pt idx="2">
                  <c:v>5.3092679349555005E-3</c:v>
                </c:pt>
                <c:pt idx="3">
                  <c:v>5.3092679349555005E-3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6-4CFA-9D70-F85502DB59A2}"/>
            </c:ext>
          </c:extLst>
        </c:ser>
        <c:ser>
          <c:idx val="3"/>
          <c:order val="3"/>
          <c:tx>
            <c:strRef>
              <c:f>'Control Scheme 3 Graphs'!$E$61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Graphs'!$F$61:$I$61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6-4CFA-9D70-F85502DB59A2}"/>
            </c:ext>
          </c:extLst>
        </c:ser>
        <c:ser>
          <c:idx val="4"/>
          <c:order val="4"/>
          <c:tx>
            <c:strRef>
              <c:f>'Control Scheme 3 Graphs'!$E$62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Graphs'!$F$62:$I$62</c:f>
              <c:numCache>
                <c:formatCode>0%</c:formatCode>
                <c:ptCount val="4"/>
                <c:pt idx="0">
                  <c:v>0.11416859403783412</c:v>
                </c:pt>
                <c:pt idx="1">
                  <c:v>0.11416859403783412</c:v>
                </c:pt>
                <c:pt idx="2">
                  <c:v>0.11416859403783412</c:v>
                </c:pt>
                <c:pt idx="3">
                  <c:v>0.11416859403783412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76-4CFA-9D70-F85502DB59A2}"/>
            </c:ext>
          </c:extLst>
        </c:ser>
        <c:ser>
          <c:idx val="5"/>
          <c:order val="5"/>
          <c:tx>
            <c:strRef>
              <c:f>'Control Scheme 3 Graphs'!$E$63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Graphs'!$F$63:$I$63</c:f>
              <c:numCache>
                <c:formatCode>0%</c:formatCode>
                <c:ptCount val="4"/>
                <c:pt idx="0">
                  <c:v>0.48260071651044251</c:v>
                </c:pt>
                <c:pt idx="1">
                  <c:v>0.48260071651044251</c:v>
                </c:pt>
                <c:pt idx="2">
                  <c:v>0.48260071651044251</c:v>
                </c:pt>
                <c:pt idx="3">
                  <c:v>0.48260071651044251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76-4CFA-9D70-F85502DB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Scheme 3 Graphs'!$E$65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'Control Scheme 3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CS3</c:v>
                  </c:pt>
                </c:lvl>
              </c:multiLvlStrCache>
            </c:multiLvlStrRef>
          </c:cat>
          <c:val>
            <c:numRef>
              <c:f>'Control Scheme 3 Graphs'!$F$65:$I$65</c:f>
              <c:numCache>
                <c:formatCode>#,##0.000</c:formatCode>
                <c:ptCount val="4"/>
                <c:pt idx="0">
                  <c:v>0.19321212035800175</c:v>
                </c:pt>
                <c:pt idx="1">
                  <c:v>0.13199577613516369</c:v>
                </c:pt>
                <c:pt idx="2">
                  <c:v>0.13199577613516369</c:v>
                </c:pt>
                <c:pt idx="3">
                  <c:v>0.19321212035800175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1-4A6D-B671-4EB98605DE8C}"/>
            </c:ext>
          </c:extLst>
        </c:ser>
        <c:ser>
          <c:idx val="1"/>
          <c:order val="1"/>
          <c:tx>
            <c:strRef>
              <c:f>'Control Scheme 3 Graphs'!$E$66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3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CS3</c:v>
                  </c:pt>
                </c:lvl>
              </c:multiLvlStrCache>
            </c:multiLvlStrRef>
          </c:cat>
          <c:val>
            <c:numRef>
              <c:f>'Control Scheme 3 Graphs'!$F$66:$I$66</c:f>
              <c:numCache>
                <c:formatCode>#,##0.000</c:formatCode>
                <c:ptCount val="4"/>
                <c:pt idx="0">
                  <c:v>0.23964490130460261</c:v>
                </c:pt>
                <c:pt idx="1">
                  <c:v>0.13199577613516367</c:v>
                </c:pt>
                <c:pt idx="2">
                  <c:v>0.13199577613516367</c:v>
                </c:pt>
                <c:pt idx="3">
                  <c:v>0.23964490130460261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1-4A6D-B671-4EB98605DE8C}"/>
            </c:ext>
          </c:extLst>
        </c:ser>
        <c:ser>
          <c:idx val="2"/>
          <c:order val="2"/>
          <c:tx>
            <c:strRef>
              <c:f>'Control Scheme 3 Graphs'!$E$67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3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CS3</c:v>
                  </c:pt>
                </c:lvl>
              </c:multiLvlStrCache>
            </c:multiLvlStrRef>
          </c:cat>
          <c:val>
            <c:numRef>
              <c:f>'Control Scheme 3 Graphs'!$F$67:$I$67</c:f>
              <c:numCache>
                <c:formatCode>#,##0.000</c:formatCode>
                <c:ptCount val="4"/>
                <c:pt idx="0">
                  <c:v>5.5689970498263639</c:v>
                </c:pt>
                <c:pt idx="1">
                  <c:v>0.13199577613516367</c:v>
                </c:pt>
                <c:pt idx="2">
                  <c:v>0.13199577613516367</c:v>
                </c:pt>
                <c:pt idx="3">
                  <c:v>5.5689970498263639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1-4A6D-B671-4EB98605DE8C}"/>
            </c:ext>
          </c:extLst>
        </c:ser>
        <c:ser>
          <c:idx val="3"/>
          <c:order val="3"/>
          <c:tx>
            <c:strRef>
              <c:f>'Control Scheme 3 Graphs'!$E$68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3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CS3</c:v>
                  </c:pt>
                </c:lvl>
              </c:multiLvlStrCache>
            </c:multiLvlStrRef>
          </c:cat>
          <c:val>
            <c:numRef>
              <c:f>'Control Scheme 3 Graphs'!$F$68:$I$68</c:f>
              <c:numCache>
                <c:formatCode>#,##0.000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91-4A6D-B671-4EB98605DE8C}"/>
            </c:ext>
          </c:extLst>
        </c:ser>
        <c:ser>
          <c:idx val="4"/>
          <c:order val="4"/>
          <c:tx>
            <c:strRef>
              <c:f>'Control Scheme 3 Graphs'!$E$69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3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CS3</c:v>
                  </c:pt>
                </c:lvl>
              </c:multiLvlStrCache>
            </c:multiLvlStrRef>
          </c:cat>
          <c:val>
            <c:numRef>
              <c:f>'Control Scheme 3 Graphs'!$F$69:$I$69</c:f>
              <c:numCache>
                <c:formatCode>#,##0.000</c:formatCode>
                <c:ptCount val="4"/>
                <c:pt idx="0">
                  <c:v>0.14746543778801888</c:v>
                </c:pt>
                <c:pt idx="1">
                  <c:v>0.14746543778801888</c:v>
                </c:pt>
                <c:pt idx="2">
                  <c:v>1.1448578149770761</c:v>
                </c:pt>
                <c:pt idx="3">
                  <c:v>1.1448578149770761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91-4A6D-B671-4EB98605DE8C}"/>
            </c:ext>
          </c:extLst>
        </c:ser>
        <c:ser>
          <c:idx val="5"/>
          <c:order val="5"/>
          <c:tx>
            <c:strRef>
              <c:f>'Control Scheme 3 Graphs'!$E$70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3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CS3</c:v>
                  </c:pt>
                </c:lvl>
              </c:multiLvlStrCache>
            </c:multiLvlStrRef>
          </c:cat>
          <c:val>
            <c:numRef>
              <c:f>'Control Scheme 3 Graphs'!$F$70:$I$70</c:f>
              <c:numCache>
                <c:formatCode>#,##0.000</c:formatCode>
                <c:ptCount val="4"/>
                <c:pt idx="0">
                  <c:v>0.20473425647142798</c:v>
                </c:pt>
                <c:pt idx="1">
                  <c:v>0.14405888538380651</c:v>
                </c:pt>
                <c:pt idx="2">
                  <c:v>0.14405888538380651</c:v>
                </c:pt>
                <c:pt idx="3">
                  <c:v>0.20473425647142798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91-4A6D-B671-4EB98605D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3456240"/>
        <c:crosses val="autoZero"/>
        <c:crossBetween val="between"/>
        <c:majorUnit val="0.2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3 Graphs'!$E$44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Graphs'!$F$16:$I$16</c:f>
              <c:numCache>
                <c:formatCode>0%</c:formatCode>
                <c:ptCount val="4"/>
                <c:pt idx="0">
                  <c:v>0.16357727304275599</c:v>
                </c:pt>
                <c:pt idx="1">
                  <c:v>0.21718211372403173</c:v>
                </c:pt>
                <c:pt idx="2">
                  <c:v>0.11960751195626505</c:v>
                </c:pt>
                <c:pt idx="3">
                  <c:v>0.11521459007449586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2-4495-A0A1-26FFD8F41367}"/>
            </c:ext>
          </c:extLst>
        </c:ser>
        <c:ser>
          <c:idx val="1"/>
          <c:order val="1"/>
          <c:tx>
            <c:strRef>
              <c:f>'Control Scheme 3 Graphs'!$E$45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Graphs'!$F$17:$I$17</c:f>
              <c:numCache>
                <c:formatCode>0%</c:formatCode>
                <c:ptCount val="4"/>
                <c:pt idx="0">
                  <c:v>0.14863639870589729</c:v>
                </c:pt>
                <c:pt idx="1">
                  <c:v>0.15910815481117097</c:v>
                </c:pt>
                <c:pt idx="2">
                  <c:v>8.7624759712478253E-2</c:v>
                </c:pt>
                <c:pt idx="3">
                  <c:v>0.1046910822542757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2-4495-A0A1-26FFD8F41367}"/>
            </c:ext>
          </c:extLst>
        </c:ser>
        <c:ser>
          <c:idx val="2"/>
          <c:order val="2"/>
          <c:tx>
            <c:strRef>
              <c:f>'Control Scheme 3 Graphs'!$E$46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Graphs'!$F$18:$I$18</c:f>
              <c:numCache>
                <c:formatCode>0%</c:formatCode>
                <c:ptCount val="4"/>
                <c:pt idx="0">
                  <c:v>0.10899381145025706</c:v>
                </c:pt>
                <c:pt idx="1">
                  <c:v>5.0206542019139832E-3</c:v>
                </c:pt>
                <c:pt idx="2">
                  <c:v>2.7649972973683768E-3</c:v>
                </c:pt>
                <c:pt idx="3">
                  <c:v>7.6769083340910829E-2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2-4495-A0A1-26FFD8F41367}"/>
            </c:ext>
          </c:extLst>
        </c:ser>
        <c:ser>
          <c:idx val="3"/>
          <c:order val="3"/>
          <c:tx>
            <c:strRef>
              <c:f>'Control Scheme 3 Graphs'!$E$47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Graphs'!$F$19:$I$19</c:f>
              <c:numCache>
                <c:formatCode>0%</c:formatCode>
                <c:ptCount val="4"/>
                <c:pt idx="0">
                  <c:v>0.15250621832201658</c:v>
                </c:pt>
                <c:pt idx="1">
                  <c:v>0</c:v>
                </c:pt>
                <c:pt idx="2">
                  <c:v>0</c:v>
                </c:pt>
                <c:pt idx="3">
                  <c:v>0.10741676457211753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2-4495-A0A1-26FFD8F41367}"/>
            </c:ext>
          </c:extLst>
        </c:ser>
        <c:ser>
          <c:idx val="4"/>
          <c:order val="4"/>
          <c:tx>
            <c:strRef>
              <c:f>'Control Scheme 3 Graphs'!$E$48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Graphs'!$F$20:$I$20</c:f>
              <c:numCache>
                <c:formatCode>0%</c:formatCode>
                <c:ptCount val="4"/>
                <c:pt idx="0">
                  <c:v>6.2062191432812878E-2</c:v>
                </c:pt>
                <c:pt idx="1">
                  <c:v>0.12061533595861333</c:v>
                </c:pt>
                <c:pt idx="2">
                  <c:v>0.51570131667413377</c:v>
                </c:pt>
                <c:pt idx="3">
                  <c:v>0.3393695950586843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2-4495-A0A1-26FFD8F41367}"/>
            </c:ext>
          </c:extLst>
        </c:ser>
        <c:ser>
          <c:idx val="5"/>
          <c:order val="5"/>
          <c:tx>
            <c:strRef>
              <c:f>'Control Scheme 3 Graphs'!$E$49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Graphs'!$F$21:$I$21</c:f>
              <c:numCache>
                <c:formatCode>0%</c:formatCode>
                <c:ptCount val="4"/>
                <c:pt idx="0">
                  <c:v>0.36422410704626346</c:v>
                </c:pt>
                <c:pt idx="1">
                  <c:v>0.4980737413042684</c:v>
                </c:pt>
                <c:pt idx="2">
                  <c:v>0.27430141435979594</c:v>
                </c:pt>
                <c:pt idx="3">
                  <c:v>0.25653888469956315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2-4495-A0A1-26FFD8F41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Energy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3 Graphs'!$E$44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Graphs'!$F$44:$I$44</c:f>
              <c:numCache>
                <c:formatCode>0%</c:formatCode>
                <c:ptCount val="4"/>
                <c:pt idx="0">
                  <c:v>0.16357727304275546</c:v>
                </c:pt>
                <c:pt idx="1">
                  <c:v>0.21718211372403204</c:v>
                </c:pt>
                <c:pt idx="2">
                  <c:v>0.11960751195626011</c:v>
                </c:pt>
                <c:pt idx="3">
                  <c:v>0.11521459007449041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8-42FF-BB74-70DC4AF23337}"/>
            </c:ext>
          </c:extLst>
        </c:ser>
        <c:ser>
          <c:idx val="1"/>
          <c:order val="1"/>
          <c:tx>
            <c:strRef>
              <c:f>'Control Scheme 3 Graphs'!$E$45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Graphs'!$F$45:$I$45</c:f>
              <c:numCache>
                <c:formatCode>0%</c:formatCode>
                <c:ptCount val="4"/>
                <c:pt idx="0">
                  <c:v>0.14863639870589682</c:v>
                </c:pt>
                <c:pt idx="1">
                  <c:v>0.15910815481117124</c:v>
                </c:pt>
                <c:pt idx="2">
                  <c:v>8.7624759712474631E-2</c:v>
                </c:pt>
                <c:pt idx="3">
                  <c:v>0.10469108225427075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8-42FF-BB74-70DC4AF23337}"/>
            </c:ext>
          </c:extLst>
        </c:ser>
        <c:ser>
          <c:idx val="2"/>
          <c:order val="2"/>
          <c:tx>
            <c:strRef>
              <c:f>'Control Scheme 3 Graphs'!$E$46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Graphs'!$F$46:$I$46</c:f>
              <c:numCache>
                <c:formatCode>0%</c:formatCode>
                <c:ptCount val="4"/>
                <c:pt idx="0">
                  <c:v>0.1089938114502567</c:v>
                </c:pt>
                <c:pt idx="1">
                  <c:v>5.020654201913991E-3</c:v>
                </c:pt>
                <c:pt idx="2">
                  <c:v>2.7649972973682628E-3</c:v>
                </c:pt>
                <c:pt idx="3">
                  <c:v>7.6769083340907193E-2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8-42FF-BB74-70DC4AF23337}"/>
            </c:ext>
          </c:extLst>
        </c:ser>
        <c:ser>
          <c:idx val="3"/>
          <c:order val="3"/>
          <c:tx>
            <c:strRef>
              <c:f>'Control Scheme 3 Graphs'!$E$47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Graphs'!$F$47:$I$47</c:f>
              <c:numCache>
                <c:formatCode>0%</c:formatCode>
                <c:ptCount val="4"/>
                <c:pt idx="0">
                  <c:v>0.15250621832201608</c:v>
                </c:pt>
                <c:pt idx="1">
                  <c:v>0</c:v>
                </c:pt>
                <c:pt idx="2">
                  <c:v>0</c:v>
                </c:pt>
                <c:pt idx="3">
                  <c:v>0.10741676457211245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8-42FF-BB74-70DC4AF23337}"/>
            </c:ext>
          </c:extLst>
        </c:ser>
        <c:ser>
          <c:idx val="4"/>
          <c:order val="4"/>
          <c:tx>
            <c:strRef>
              <c:f>'Control Scheme 3 Graphs'!$E$48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Graphs'!$F$48:$I$48</c:f>
              <c:numCache>
                <c:formatCode>0%</c:formatCode>
                <c:ptCount val="4"/>
                <c:pt idx="0">
                  <c:v>6.206219143281267E-2</c:v>
                </c:pt>
                <c:pt idx="1">
                  <c:v>0.12061533595861351</c:v>
                </c:pt>
                <c:pt idx="2">
                  <c:v>0.51570131667411245</c:v>
                </c:pt>
                <c:pt idx="3">
                  <c:v>0.33936959505866826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8-42FF-BB74-70DC4AF23337}"/>
            </c:ext>
          </c:extLst>
        </c:ser>
        <c:ser>
          <c:idx val="5"/>
          <c:order val="5"/>
          <c:tx>
            <c:strRef>
              <c:f>'Control Scheme 3 Graphs'!$E$49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 anchorCtr="0">
                <a:spAutoFit/>
              </a:bodyPr>
              <a:lstStyle/>
              <a:p>
                <a:pPr algn="ctr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3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3 Graphs'!$F$49:$I$49</c:f>
              <c:numCache>
                <c:formatCode>0%</c:formatCode>
                <c:ptCount val="4"/>
                <c:pt idx="0">
                  <c:v>0.36422410704626224</c:v>
                </c:pt>
                <c:pt idx="1">
                  <c:v>0.49807374130426918</c:v>
                </c:pt>
                <c:pt idx="2">
                  <c:v>0.27430141435978461</c:v>
                </c:pt>
                <c:pt idx="3">
                  <c:v>0.256538884699551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8-42FF-BB74-70DC4AF2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kWh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Time</a:t>
            </a:r>
            <a:r>
              <a:rPr lang="en-GB" sz="1800" b="1" baseline="0"/>
              <a:t>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6534003849861705"/>
          <c:y val="2.756402021777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3 Graphs'!$AY$8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3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3 Graphs'!$AY$9:$AY$48</c:f>
              <c:numCache>
                <c:formatCode>#,##0</c:formatCode>
                <c:ptCount val="40"/>
                <c:pt idx="1">
                  <c:v>4196</c:v>
                </c:pt>
                <c:pt idx="2">
                  <c:v>3074</c:v>
                </c:pt>
                <c:pt idx="3">
                  <c:v>97</c:v>
                </c:pt>
                <c:pt idx="4">
                  <c:v>0</c:v>
                </c:pt>
                <c:pt idx="5">
                  <c:v>5781</c:v>
                </c:pt>
                <c:pt idx="6">
                  <c:v>4390</c:v>
                </c:pt>
                <c:pt idx="9">
                  <c:v>4196</c:v>
                </c:pt>
                <c:pt idx="10">
                  <c:v>3074</c:v>
                </c:pt>
                <c:pt idx="11">
                  <c:v>97</c:v>
                </c:pt>
                <c:pt idx="12">
                  <c:v>0</c:v>
                </c:pt>
                <c:pt idx="13">
                  <c:v>5781</c:v>
                </c:pt>
                <c:pt idx="14">
                  <c:v>4390</c:v>
                </c:pt>
                <c:pt idx="17">
                  <c:v>4196</c:v>
                </c:pt>
                <c:pt idx="18">
                  <c:v>3074</c:v>
                </c:pt>
                <c:pt idx="19">
                  <c:v>97</c:v>
                </c:pt>
                <c:pt idx="20">
                  <c:v>0</c:v>
                </c:pt>
                <c:pt idx="21">
                  <c:v>8088</c:v>
                </c:pt>
                <c:pt idx="22">
                  <c:v>4390</c:v>
                </c:pt>
                <c:pt idx="25">
                  <c:v>4196</c:v>
                </c:pt>
                <c:pt idx="26">
                  <c:v>3074</c:v>
                </c:pt>
                <c:pt idx="27">
                  <c:v>97</c:v>
                </c:pt>
                <c:pt idx="28">
                  <c:v>0</c:v>
                </c:pt>
                <c:pt idx="29">
                  <c:v>8088</c:v>
                </c:pt>
                <c:pt idx="30">
                  <c:v>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7-48BC-A064-4E3770880FED}"/>
            </c:ext>
          </c:extLst>
        </c:ser>
        <c:ser>
          <c:idx val="1"/>
          <c:order val="1"/>
          <c:tx>
            <c:strRef>
              <c:f>'Control Scheme 3 Graphs'!$AZ$8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67-48BC-A064-4E3770880F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3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3 Graphs'!$AZ$9:$AZ$48</c:f>
              <c:numCache>
                <c:formatCode>#,##0</c:formatCode>
                <c:ptCount val="40"/>
                <c:pt idx="1">
                  <c:v>3892</c:v>
                </c:pt>
                <c:pt idx="2">
                  <c:v>5014</c:v>
                </c:pt>
                <c:pt idx="3">
                  <c:v>7991</c:v>
                </c:pt>
                <c:pt idx="4">
                  <c:v>8088</c:v>
                </c:pt>
                <c:pt idx="5">
                  <c:v>2307</c:v>
                </c:pt>
                <c:pt idx="6">
                  <c:v>3698</c:v>
                </c:pt>
                <c:pt idx="9">
                  <c:v>3892</c:v>
                </c:pt>
                <c:pt idx="10">
                  <c:v>5014</c:v>
                </c:pt>
                <c:pt idx="11">
                  <c:v>7991</c:v>
                </c:pt>
                <c:pt idx="12">
                  <c:v>8088</c:v>
                </c:pt>
                <c:pt idx="13">
                  <c:v>2307</c:v>
                </c:pt>
                <c:pt idx="14">
                  <c:v>3698</c:v>
                </c:pt>
                <c:pt idx="17">
                  <c:v>3892</c:v>
                </c:pt>
                <c:pt idx="18">
                  <c:v>5014</c:v>
                </c:pt>
                <c:pt idx="19">
                  <c:v>7991</c:v>
                </c:pt>
                <c:pt idx="20">
                  <c:v>8088</c:v>
                </c:pt>
                <c:pt idx="21">
                  <c:v>0</c:v>
                </c:pt>
                <c:pt idx="22">
                  <c:v>3698</c:v>
                </c:pt>
                <c:pt idx="25">
                  <c:v>3892</c:v>
                </c:pt>
                <c:pt idx="26">
                  <c:v>5014</c:v>
                </c:pt>
                <c:pt idx="27">
                  <c:v>7991</c:v>
                </c:pt>
                <c:pt idx="28">
                  <c:v>8088</c:v>
                </c:pt>
                <c:pt idx="29">
                  <c:v>0</c:v>
                </c:pt>
                <c:pt idx="30">
                  <c:v>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67-48BC-A064-4E3770880FED}"/>
            </c:ext>
          </c:extLst>
        </c:ser>
        <c:ser>
          <c:idx val="2"/>
          <c:order val="2"/>
          <c:tx>
            <c:strRef>
              <c:f>'Control Scheme 3 Graphs'!$BA$8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'Control Scheme 3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3 Graphs'!$BA$9:$BA$48</c:f>
              <c:numCache>
                <c:formatCode>#,##0</c:formatCode>
                <c:ptCount val="40"/>
                <c:pt idx="1">
                  <c:v>8088</c:v>
                </c:pt>
                <c:pt idx="2">
                  <c:v>8088</c:v>
                </c:pt>
                <c:pt idx="3">
                  <c:v>8088</c:v>
                </c:pt>
                <c:pt idx="4">
                  <c:v>8088</c:v>
                </c:pt>
                <c:pt idx="5">
                  <c:v>8088</c:v>
                </c:pt>
                <c:pt idx="6">
                  <c:v>8088</c:v>
                </c:pt>
                <c:pt idx="9">
                  <c:v>8088</c:v>
                </c:pt>
                <c:pt idx="10">
                  <c:v>8088</c:v>
                </c:pt>
                <c:pt idx="11">
                  <c:v>8088</c:v>
                </c:pt>
                <c:pt idx="12">
                  <c:v>8088</c:v>
                </c:pt>
                <c:pt idx="13">
                  <c:v>8088</c:v>
                </c:pt>
                <c:pt idx="14">
                  <c:v>8088</c:v>
                </c:pt>
                <c:pt idx="17">
                  <c:v>8088</c:v>
                </c:pt>
                <c:pt idx="18">
                  <c:v>8088</c:v>
                </c:pt>
                <c:pt idx="19">
                  <c:v>8088</c:v>
                </c:pt>
                <c:pt idx="20">
                  <c:v>8088</c:v>
                </c:pt>
                <c:pt idx="21">
                  <c:v>8088</c:v>
                </c:pt>
                <c:pt idx="22">
                  <c:v>8088</c:v>
                </c:pt>
                <c:pt idx="25">
                  <c:v>8088</c:v>
                </c:pt>
                <c:pt idx="26">
                  <c:v>8088</c:v>
                </c:pt>
                <c:pt idx="27">
                  <c:v>8088</c:v>
                </c:pt>
                <c:pt idx="28">
                  <c:v>8088</c:v>
                </c:pt>
                <c:pt idx="29">
                  <c:v>8088</c:v>
                </c:pt>
                <c:pt idx="30">
                  <c:v>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67-48BC-A064-4E377088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% Time</a:t>
            </a:r>
            <a:r>
              <a:rPr lang="en-GB" sz="1800" b="1" baseline="0"/>
              <a:t>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359764568694271"/>
          <c:y val="1.6659190490735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3 Graphs'!$BE$8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3 Graphs'!$BC$9:$BD$48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3 Graphs'!$BE$9:$BE$48</c:f>
              <c:numCache>
                <c:formatCode>0%</c:formatCode>
                <c:ptCount val="40"/>
                <c:pt idx="1">
                  <c:v>0.51879327398615227</c:v>
                </c:pt>
                <c:pt idx="2">
                  <c:v>0.38006923837784373</c:v>
                </c:pt>
                <c:pt idx="3">
                  <c:v>1.1993076162215628E-2</c:v>
                </c:pt>
                <c:pt idx="4">
                  <c:v>0</c:v>
                </c:pt>
                <c:pt idx="5">
                  <c:v>0.71476261127596441</c:v>
                </c:pt>
                <c:pt idx="6">
                  <c:v>0.54277942631058362</c:v>
                </c:pt>
                <c:pt idx="9">
                  <c:v>0.51879327398615227</c:v>
                </c:pt>
                <c:pt idx="10">
                  <c:v>0.38006923837784373</c:v>
                </c:pt>
                <c:pt idx="11">
                  <c:v>1.1993076162215628E-2</c:v>
                </c:pt>
                <c:pt idx="12">
                  <c:v>0</c:v>
                </c:pt>
                <c:pt idx="13">
                  <c:v>0.71476261127596441</c:v>
                </c:pt>
                <c:pt idx="14">
                  <c:v>0.54277942631058362</c:v>
                </c:pt>
                <c:pt idx="17">
                  <c:v>0.51879327398615227</c:v>
                </c:pt>
                <c:pt idx="18">
                  <c:v>0.38006923837784373</c:v>
                </c:pt>
                <c:pt idx="19">
                  <c:v>1.1993076162215628E-2</c:v>
                </c:pt>
                <c:pt idx="20">
                  <c:v>0</c:v>
                </c:pt>
                <c:pt idx="21">
                  <c:v>1</c:v>
                </c:pt>
                <c:pt idx="22">
                  <c:v>0.54277942631058362</c:v>
                </c:pt>
                <c:pt idx="25">
                  <c:v>0.51879327398615227</c:v>
                </c:pt>
                <c:pt idx="26">
                  <c:v>0.38006923837784373</c:v>
                </c:pt>
                <c:pt idx="27">
                  <c:v>1.1993076162215628E-2</c:v>
                </c:pt>
                <c:pt idx="28">
                  <c:v>0</c:v>
                </c:pt>
                <c:pt idx="29">
                  <c:v>1</c:v>
                </c:pt>
                <c:pt idx="30">
                  <c:v>0.54277942631058362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4-452F-A78F-51E8A808C9EF}"/>
            </c:ext>
          </c:extLst>
        </c:ser>
        <c:ser>
          <c:idx val="1"/>
          <c:order val="1"/>
          <c:tx>
            <c:strRef>
              <c:f>'Control Scheme 3 Graphs'!$BF$8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F4-452F-A78F-51E8A808C9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3 Graphs'!$BC$9:$BD$48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3 Graphs'!$BF$9:$BF$48</c:f>
              <c:numCache>
                <c:formatCode>0%</c:formatCode>
                <c:ptCount val="40"/>
                <c:pt idx="1">
                  <c:v>0.48120672601384767</c:v>
                </c:pt>
                <c:pt idx="2">
                  <c:v>0.61993076162215632</c:v>
                </c:pt>
                <c:pt idx="3">
                  <c:v>0.98800692383778432</c:v>
                </c:pt>
                <c:pt idx="4">
                  <c:v>1</c:v>
                </c:pt>
                <c:pt idx="5">
                  <c:v>0.28523738872403559</c:v>
                </c:pt>
                <c:pt idx="6">
                  <c:v>0.45722057368941643</c:v>
                </c:pt>
                <c:pt idx="9">
                  <c:v>0.48120672601384767</c:v>
                </c:pt>
                <c:pt idx="10">
                  <c:v>0.61993076162215632</c:v>
                </c:pt>
                <c:pt idx="11">
                  <c:v>0.98800692383778432</c:v>
                </c:pt>
                <c:pt idx="12">
                  <c:v>1</c:v>
                </c:pt>
                <c:pt idx="13">
                  <c:v>0.28523738872403559</c:v>
                </c:pt>
                <c:pt idx="14">
                  <c:v>0.45722057368941643</c:v>
                </c:pt>
                <c:pt idx="17">
                  <c:v>0.48120672601384767</c:v>
                </c:pt>
                <c:pt idx="18">
                  <c:v>0.61993076162215632</c:v>
                </c:pt>
                <c:pt idx="19">
                  <c:v>0.98800692383778432</c:v>
                </c:pt>
                <c:pt idx="20">
                  <c:v>1</c:v>
                </c:pt>
                <c:pt idx="21">
                  <c:v>0</c:v>
                </c:pt>
                <c:pt idx="22">
                  <c:v>0.45722057368941643</c:v>
                </c:pt>
                <c:pt idx="25">
                  <c:v>0.48120672601384767</c:v>
                </c:pt>
                <c:pt idx="26">
                  <c:v>0.61993076162215632</c:v>
                </c:pt>
                <c:pt idx="27">
                  <c:v>0.98800692383778432</c:v>
                </c:pt>
                <c:pt idx="28">
                  <c:v>1</c:v>
                </c:pt>
                <c:pt idx="29">
                  <c:v>0</c:v>
                </c:pt>
                <c:pt idx="30">
                  <c:v>0.45722057368941643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4-452F-A78F-51E8A808C9EF}"/>
            </c:ext>
          </c:extLst>
        </c:ser>
        <c:ser>
          <c:idx val="2"/>
          <c:order val="2"/>
          <c:tx>
            <c:strRef>
              <c:f>'Control Scheme 3 Graphs'!$BG$8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'Control Scheme 3 Graphs'!$BC$9:$BD$48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3 Graphs'!$BG$9:$BG$48</c:f>
              <c:numCache>
                <c:formatCode>0%</c:formatCode>
                <c:ptCount val="4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F4-452F-A78F-51E8A808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/>
              <a:t>Total Power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6534003849861705"/>
          <c:y val="2.756402021777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3 Graphs'!$BK$8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3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3 Graphs'!$BK$9:$BK$48</c:f>
              <c:numCache>
                <c:formatCode>#,##0</c:formatCode>
                <c:ptCount val="40"/>
                <c:pt idx="1">
                  <c:v>767750</c:v>
                </c:pt>
                <c:pt idx="2">
                  <c:v>697625</c:v>
                </c:pt>
                <c:pt idx="3">
                  <c:v>511562.5</c:v>
                </c:pt>
                <c:pt idx="4">
                  <c:v>715788</c:v>
                </c:pt>
                <c:pt idx="5">
                  <c:v>291288.92165898706</c:v>
                </c:pt>
                <c:pt idx="6">
                  <c:v>1202860</c:v>
                </c:pt>
                <c:pt idx="9">
                  <c:v>524500</c:v>
                </c:pt>
                <c:pt idx="10">
                  <c:v>384250</c:v>
                </c:pt>
                <c:pt idx="11">
                  <c:v>12125</c:v>
                </c:pt>
                <c:pt idx="12">
                  <c:v>0</c:v>
                </c:pt>
                <c:pt idx="13">
                  <c:v>291288.92165898706</c:v>
                </c:pt>
                <c:pt idx="14">
                  <c:v>1202860</c:v>
                </c:pt>
                <c:pt idx="17">
                  <c:v>524500</c:v>
                </c:pt>
                <c:pt idx="18">
                  <c:v>384250</c:v>
                </c:pt>
                <c:pt idx="19">
                  <c:v>12125</c:v>
                </c:pt>
                <c:pt idx="20">
                  <c:v>0</c:v>
                </c:pt>
                <c:pt idx="21">
                  <c:v>2261441.0764976633</c:v>
                </c:pt>
                <c:pt idx="22">
                  <c:v>1202860</c:v>
                </c:pt>
                <c:pt idx="25">
                  <c:v>767750</c:v>
                </c:pt>
                <c:pt idx="26">
                  <c:v>697625</c:v>
                </c:pt>
                <c:pt idx="27">
                  <c:v>511562.5</c:v>
                </c:pt>
                <c:pt idx="28">
                  <c:v>715788</c:v>
                </c:pt>
                <c:pt idx="29">
                  <c:v>2261441.0764976633</c:v>
                </c:pt>
                <c:pt idx="30">
                  <c:v>1202860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7-4252-B6CC-80F5092408D5}"/>
            </c:ext>
          </c:extLst>
        </c:ser>
        <c:ser>
          <c:idx val="1"/>
          <c:order val="1"/>
          <c:tx>
            <c:strRef>
              <c:f>'Control Scheme 3 Graphs'!$BL$8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E7-4252-B6CC-80F5092408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3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3 Graphs'!$BL$9:$BL$48</c:f>
              <c:numCache>
                <c:formatCode>#,##0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506626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506626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7-4252-B6CC-80F5092408D5}"/>
            </c:ext>
          </c:extLst>
        </c:ser>
        <c:ser>
          <c:idx val="2"/>
          <c:order val="2"/>
          <c:tx>
            <c:strRef>
              <c:f>'Control Scheme 3 Graphs'!$BM$8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3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3 Graphs'!$BM$9:$BM$48</c:f>
              <c:numCache>
                <c:formatCode>#,##0</c:formatCode>
                <c:ptCount val="40"/>
                <c:pt idx="1">
                  <c:v>767750</c:v>
                </c:pt>
                <c:pt idx="2">
                  <c:v>697625</c:v>
                </c:pt>
                <c:pt idx="3">
                  <c:v>511562.5</c:v>
                </c:pt>
                <c:pt idx="4">
                  <c:v>715788</c:v>
                </c:pt>
                <c:pt idx="5">
                  <c:v>291288.92165898706</c:v>
                </c:pt>
                <c:pt idx="6">
                  <c:v>1709486</c:v>
                </c:pt>
                <c:pt idx="9">
                  <c:v>524500</c:v>
                </c:pt>
                <c:pt idx="10">
                  <c:v>384250</c:v>
                </c:pt>
                <c:pt idx="11">
                  <c:v>12125</c:v>
                </c:pt>
                <c:pt idx="12">
                  <c:v>0</c:v>
                </c:pt>
                <c:pt idx="13">
                  <c:v>291288.92165898706</c:v>
                </c:pt>
                <c:pt idx="14">
                  <c:v>1202860</c:v>
                </c:pt>
                <c:pt idx="17">
                  <c:v>524500</c:v>
                </c:pt>
                <c:pt idx="18">
                  <c:v>384250</c:v>
                </c:pt>
                <c:pt idx="19">
                  <c:v>12125</c:v>
                </c:pt>
                <c:pt idx="20">
                  <c:v>0</c:v>
                </c:pt>
                <c:pt idx="21">
                  <c:v>2261441.0764976633</c:v>
                </c:pt>
                <c:pt idx="22">
                  <c:v>1202860</c:v>
                </c:pt>
                <c:pt idx="25">
                  <c:v>767750</c:v>
                </c:pt>
                <c:pt idx="26">
                  <c:v>697625</c:v>
                </c:pt>
                <c:pt idx="27">
                  <c:v>511562.5</c:v>
                </c:pt>
                <c:pt idx="28">
                  <c:v>715788</c:v>
                </c:pt>
                <c:pt idx="29">
                  <c:v>2261441.0764976633</c:v>
                </c:pt>
                <c:pt idx="30">
                  <c:v>1709486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E7-4252-B6CC-80F509240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/>
              <a:t>Total Power Loaded and Unloaded</a:t>
            </a:r>
          </a:p>
        </c:rich>
      </c:tx>
      <c:layout>
        <c:manualLayout>
          <c:xMode val="edge"/>
          <c:yMode val="edge"/>
          <c:x val="0.36919381795982709"/>
          <c:y val="1.9822997104442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0.11402643150303245"/>
          <c:w val="0.92106179313149483"/>
          <c:h val="0.718923662662756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3 Graphs'!$BQ$8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94-438F-9674-C136C6A50B0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F94-438F-9674-C136C6A50B06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94-438F-9674-C136C6A50B06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F94-438F-9674-C136C6A50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3 Graphs'!$BO$9:$BP$39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3 Graphs'!$BQ$9:$BQ$39</c:f>
              <c:numCache>
                <c:formatCode>0%</c:formatCode>
                <c:ptCount val="3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0.70363840359031893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0.70363840359031893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F-42E6-91DC-FB7E9DA3E54C}"/>
            </c:ext>
          </c:extLst>
        </c:ser>
        <c:ser>
          <c:idx val="1"/>
          <c:order val="1"/>
          <c:tx>
            <c:strRef>
              <c:f>'Control Scheme 3 Graphs'!$BR$8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2F-42E6-91DC-FB7E9DA3E5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94-438F-9674-C136C6A50B0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94-438F-9674-C136C6A50B0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94-438F-9674-C136C6A50B0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94-438F-9674-C136C6A50B0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2F-42E6-91DC-FB7E9DA3E5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94-438F-9674-C136C6A50B0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94-438F-9674-C136C6A50B0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94-438F-9674-C136C6A50B0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94-438F-9674-C136C6A50B0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94-438F-9674-C136C6A50B06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F94-438F-9674-C136C6A50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3 Graphs'!$BO$9:$BP$39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3 Graphs'!$BR$9:$BR$39</c:f>
              <c:numCache>
                <c:formatCode>0%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0.29636159640968102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0.29636159640968102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2F-42E6-91DC-FB7E9DA3E54C}"/>
            </c:ext>
          </c:extLst>
        </c:ser>
        <c:ser>
          <c:idx val="2"/>
          <c:order val="2"/>
          <c:tx>
            <c:strRef>
              <c:f>'Control Scheme 3 Graphs'!$BS$8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94-438F-9674-C136C6A50B06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94-438F-9674-C136C6A50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3 Graphs'!$BO$9:$BP$39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3 Graphs'!$BS$9:$BS$39</c:f>
              <c:numCache>
                <c:formatCode>0%</c:formatCode>
                <c:ptCount val="3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2F-42E6-91DC-FB7E9DA3E5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'Optimisation Graphs'!$E$23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Graphs'!$F$23:$I$23</c:f>
              <c:numCache>
                <c:formatCode>#,##0</c:formatCode>
                <c:ptCount val="4"/>
                <c:pt idx="0">
                  <c:v>518.46142433234422</c:v>
                </c:pt>
                <c:pt idx="1">
                  <c:v>518.46142433234422</c:v>
                </c:pt>
                <c:pt idx="2">
                  <c:v>423.03548466864493</c:v>
                </c:pt>
                <c:pt idx="3">
                  <c:v>424.0892680514342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9-47FF-9DC2-EA41ABABC216}"/>
            </c:ext>
          </c:extLst>
        </c:ser>
        <c:ser>
          <c:idx val="1"/>
          <c:order val="1"/>
          <c:tx>
            <c:strRef>
              <c:f>'Optimisation Graphs'!$E$24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Graphs'!$F$24:$I$24</c:f>
              <c:numCache>
                <c:formatCode>#,##0</c:formatCode>
                <c:ptCount val="4"/>
                <c:pt idx="0">
                  <c:v>490.12636003956482</c:v>
                </c:pt>
                <c:pt idx="1">
                  <c:v>490.12636003956482</c:v>
                </c:pt>
                <c:pt idx="2">
                  <c:v>300.91369930761624</c:v>
                </c:pt>
                <c:pt idx="3">
                  <c:v>300.91369930761624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9-47FF-9DC2-EA41ABABC216}"/>
            </c:ext>
          </c:extLst>
        </c:ser>
        <c:ser>
          <c:idx val="2"/>
          <c:order val="2"/>
          <c:tx>
            <c:strRef>
              <c:f>'Optimisation Graphs'!$E$25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Graphs'!$F$25:$I$25</c:f>
              <c:numCache>
                <c:formatCode>#,##0</c:formatCode>
                <c:ptCount val="4"/>
                <c:pt idx="0">
                  <c:v>147.52967359050444</c:v>
                </c:pt>
                <c:pt idx="1">
                  <c:v>147.88093471810089</c:v>
                </c:pt>
                <c:pt idx="2">
                  <c:v>4.3322205736894164</c:v>
                </c:pt>
                <c:pt idx="3">
                  <c:v>4.3322205736894164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9-47FF-9DC2-EA41ABABC216}"/>
            </c:ext>
          </c:extLst>
        </c:ser>
        <c:ser>
          <c:idx val="3"/>
          <c:order val="3"/>
          <c:tx>
            <c:strRef>
              <c:f>'Optimisation Graphs'!$E$26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Graphs'!$F$26:$I$26</c:f>
              <c:numCache>
                <c:formatCode>#,##0</c:formatCode>
                <c:ptCount val="4"/>
                <c:pt idx="0">
                  <c:v>301.00593471810089</c:v>
                </c:pt>
                <c:pt idx="1">
                  <c:v>664.47551928783378</c:v>
                </c:pt>
                <c:pt idx="2">
                  <c:v>137.71513353115728</c:v>
                </c:pt>
                <c:pt idx="3">
                  <c:v>139.19065281899111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9-47FF-9DC2-EA41ABABC216}"/>
            </c:ext>
          </c:extLst>
        </c:ser>
        <c:ser>
          <c:idx val="4"/>
          <c:order val="4"/>
          <c:tx>
            <c:strRef>
              <c:f>'Optimisation Graphs'!$E$27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Graphs'!$F$27:$I$27</c:f>
              <c:numCache>
                <c:formatCode>#,##0</c:formatCode>
                <c:ptCount val="4"/>
                <c:pt idx="0">
                  <c:v>159.98738872403561</c:v>
                </c:pt>
                <c:pt idx="1">
                  <c:v>318.22885756676556</c:v>
                </c:pt>
                <c:pt idx="2">
                  <c:v>1271.0600890207716</c:v>
                </c:pt>
                <c:pt idx="3">
                  <c:v>1270.6472551928784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9-47FF-9DC2-EA41ABABC216}"/>
            </c:ext>
          </c:extLst>
        </c:ser>
        <c:ser>
          <c:idx val="5"/>
          <c:order val="5"/>
          <c:tx>
            <c:strRef>
              <c:f>'Optimisation Graphs'!$E$28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Graphs'!$F$28:$I$28</c:f>
              <c:numCache>
                <c:formatCode>#,##0</c:formatCode>
                <c:ptCount val="4"/>
                <c:pt idx="0">
                  <c:v>522.06231454005933</c:v>
                </c:pt>
                <c:pt idx="1">
                  <c:v>0</c:v>
                </c:pt>
                <c:pt idx="2">
                  <c:v>2.1164688427299705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9-47FF-9DC2-EA41ABABC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2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/>
              <a:t>Total Power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6534003849861705"/>
          <c:y val="2.756402021777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3 Graphs'!$BW$8</c:f>
              <c:strCache>
                <c:ptCount val="1"/>
                <c:pt idx="0">
                  <c:v>Loaded Cost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3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3 Graphs'!$BW$9:$BW$48</c:f>
              <c:numCache>
                <c:formatCode>"£"#,##0.00</c:formatCode>
                <c:ptCount val="40"/>
                <c:pt idx="1">
                  <c:v>69759.484489839801</c:v>
                </c:pt>
                <c:pt idx="2">
                  <c:v>63387.769934515782</c:v>
                </c:pt>
                <c:pt idx="3">
                  <c:v>46481.714469988503</c:v>
                </c:pt>
                <c:pt idx="4">
                  <c:v>65038.100793244485</c:v>
                </c:pt>
                <c:pt idx="5">
                  <c:v>26467.163806619694</c:v>
                </c:pt>
                <c:pt idx="6">
                  <c:v>109294.55358313085</c:v>
                </c:pt>
                <c:pt idx="9">
                  <c:v>47657.244695435984</c:v>
                </c:pt>
                <c:pt idx="10">
                  <c:v>34913.815584787946</c:v>
                </c:pt>
                <c:pt idx="11">
                  <c:v>1101.7046557333867</c:v>
                </c:pt>
                <c:pt idx="12">
                  <c:v>0</c:v>
                </c:pt>
                <c:pt idx="13">
                  <c:v>26467.163806619694</c:v>
                </c:pt>
                <c:pt idx="14">
                  <c:v>109294.55358313085</c:v>
                </c:pt>
                <c:pt idx="17">
                  <c:v>47657.244695435984</c:v>
                </c:pt>
                <c:pt idx="18">
                  <c:v>34913.815584787946</c:v>
                </c:pt>
                <c:pt idx="19">
                  <c:v>1101.7046557333867</c:v>
                </c:pt>
                <c:pt idx="20">
                  <c:v>0</c:v>
                </c:pt>
                <c:pt idx="21">
                  <c:v>205479.6010428204</c:v>
                </c:pt>
                <c:pt idx="22">
                  <c:v>109294.55358313085</c:v>
                </c:pt>
                <c:pt idx="25">
                  <c:v>69759.484489839801</c:v>
                </c:pt>
                <c:pt idx="26">
                  <c:v>63387.769934515782</c:v>
                </c:pt>
                <c:pt idx="27">
                  <c:v>46481.714469988503</c:v>
                </c:pt>
                <c:pt idx="28">
                  <c:v>65038.100793244485</c:v>
                </c:pt>
                <c:pt idx="29">
                  <c:v>205479.6010428204</c:v>
                </c:pt>
                <c:pt idx="30">
                  <c:v>109294.55358313085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2-4671-A428-B85E6CD7C58B}"/>
            </c:ext>
          </c:extLst>
        </c:ser>
        <c:ser>
          <c:idx val="1"/>
          <c:order val="1"/>
          <c:tx>
            <c:strRef>
              <c:f>'Control Scheme 3 Graphs'!$BX$8</c:f>
              <c:strCache>
                <c:ptCount val="1"/>
                <c:pt idx="0">
                  <c:v>Unloaded Cost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32-4671-A428-B85E6CD7C5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3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3 Graphs'!$BX$9:$BX$48</c:f>
              <c:numCache>
                <c:formatCode>"£"#,##0.00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46033.173023965588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46033.173023965588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2-4671-A428-B85E6CD7C58B}"/>
            </c:ext>
          </c:extLst>
        </c:ser>
        <c:ser>
          <c:idx val="2"/>
          <c:order val="2"/>
          <c:tx>
            <c:strRef>
              <c:f>'Control Scheme 3 Graphs'!$BY$8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3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3 Graphs'!$BY$9:$BY$48</c:f>
              <c:numCache>
                <c:formatCode>"£"#,##0.00</c:formatCode>
                <c:ptCount val="40"/>
                <c:pt idx="1">
                  <c:v>69759.484489839801</c:v>
                </c:pt>
                <c:pt idx="2">
                  <c:v>63387.769934515782</c:v>
                </c:pt>
                <c:pt idx="3">
                  <c:v>46481.714469988503</c:v>
                </c:pt>
                <c:pt idx="4">
                  <c:v>65038.100793244485</c:v>
                </c:pt>
                <c:pt idx="5">
                  <c:v>26467.163806619694</c:v>
                </c:pt>
                <c:pt idx="6">
                  <c:v>155327.72660709644</c:v>
                </c:pt>
                <c:pt idx="9">
                  <c:v>47657.244695435984</c:v>
                </c:pt>
                <c:pt idx="10">
                  <c:v>34913.815584787946</c:v>
                </c:pt>
                <c:pt idx="11">
                  <c:v>1101.7046557333867</c:v>
                </c:pt>
                <c:pt idx="12">
                  <c:v>0</c:v>
                </c:pt>
                <c:pt idx="13">
                  <c:v>26467.163806619694</c:v>
                </c:pt>
                <c:pt idx="14">
                  <c:v>109294.55358313085</c:v>
                </c:pt>
                <c:pt idx="17">
                  <c:v>47657.244695435984</c:v>
                </c:pt>
                <c:pt idx="18">
                  <c:v>34913.815584787946</c:v>
                </c:pt>
                <c:pt idx="19">
                  <c:v>1101.7046557333867</c:v>
                </c:pt>
                <c:pt idx="20">
                  <c:v>0</c:v>
                </c:pt>
                <c:pt idx="21">
                  <c:v>205479.6010428204</c:v>
                </c:pt>
                <c:pt idx="22">
                  <c:v>109294.55358313085</c:v>
                </c:pt>
                <c:pt idx="25">
                  <c:v>69759.484489839801</c:v>
                </c:pt>
                <c:pt idx="26">
                  <c:v>63387.769934515782</c:v>
                </c:pt>
                <c:pt idx="27">
                  <c:v>46481.714469988503</c:v>
                </c:pt>
                <c:pt idx="28">
                  <c:v>65038.100793244485</c:v>
                </c:pt>
                <c:pt idx="29">
                  <c:v>205479.6010428204</c:v>
                </c:pt>
                <c:pt idx="30">
                  <c:v>155327.72660709644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32-4671-A428-B85E6CD7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Efficiency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Scheme 4 Graphs'!$C$65:$C$71</c:f>
              <c:strCache>
                <c:ptCount val="1"/>
                <c:pt idx="0">
                  <c:v>Average Efficiency</c:v>
                </c:pt>
              </c:strCache>
            </c:strRef>
          </c:tx>
          <c:spPr>
            <a:solidFill>
              <a:srgbClr val="3399FF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Graphs'!$F$71:$I$71</c:f>
              <c:numCache>
                <c:formatCode>#,##0.000</c:formatCode>
                <c:ptCount val="4"/>
                <c:pt idx="0">
                  <c:v>0.26826265480151767</c:v>
                </c:pt>
                <c:pt idx="1">
                  <c:v>0.13894375586759131</c:v>
                </c:pt>
                <c:pt idx="2">
                  <c:v>0.25658405633731168</c:v>
                </c:pt>
                <c:pt idx="3">
                  <c:v>0.38590295527123192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9-473B-9AB5-67FD1FB5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Time Loaded and Unloaded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85298516894211"/>
          <c:y val="0.12472350161331619"/>
          <c:w val="0.86878297222020984"/>
          <c:h val="0.74906446211397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4 Graphs'!$C$72:$C$78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Graphs'!$F$78:$I$78</c:f>
              <c:numCache>
                <c:formatCode>#,##0</c:formatCode>
                <c:ptCount val="4"/>
                <c:pt idx="0">
                  <c:v>17670</c:v>
                </c:pt>
                <c:pt idx="1">
                  <c:v>17670</c:v>
                </c:pt>
                <c:pt idx="2">
                  <c:v>19977</c:v>
                </c:pt>
                <c:pt idx="3">
                  <c:v>19977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C-47FE-B79B-ABF734CC8727}"/>
            </c:ext>
          </c:extLst>
        </c:ser>
        <c:ser>
          <c:idx val="1"/>
          <c:order val="1"/>
          <c:tx>
            <c:strRef>
              <c:f>'Control Scheme 4 Graphs'!$C$86:$C$92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Graphs'!$F$92:$I$92</c:f>
              <c:numCache>
                <c:formatCode>#,##0</c:formatCode>
                <c:ptCount val="4"/>
                <c:pt idx="0">
                  <c:v>30858</c:v>
                </c:pt>
                <c:pt idx="1">
                  <c:v>30858</c:v>
                </c:pt>
                <c:pt idx="2">
                  <c:v>28551</c:v>
                </c:pt>
                <c:pt idx="3">
                  <c:v>28551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C-47FE-B79B-ABF734CC87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'Control Scheme 4 Graphs'!$C$100:$C$106</c:f>
              <c:strCache>
                <c:ptCount val="1"/>
                <c:pt idx="0">
                  <c:v>Total Time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Graphs'!$F$106:$I$106</c:f>
              <c:numCache>
                <c:formatCode>#,##0</c:formatCode>
                <c:ptCount val="4"/>
                <c:pt idx="0">
                  <c:v>48528</c:v>
                </c:pt>
                <c:pt idx="1">
                  <c:v>48528</c:v>
                </c:pt>
                <c:pt idx="2">
                  <c:v>48528</c:v>
                </c:pt>
                <c:pt idx="3">
                  <c:v>48528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C-47FE-B79B-ABF734CC87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hrs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%</a:t>
            </a:r>
            <a:r>
              <a:rPr lang="en-US" baseline="0">
                <a:solidFill>
                  <a:sysClr val="windowText" lastClr="000000"/>
                </a:solidFill>
              </a:rPr>
              <a:t> Time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4 Graphs'!$C$79:$C$85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11-4615-96E6-FA4F71042CC9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Graphs'!$F$85:$I$85</c:f>
              <c:numCache>
                <c:formatCode>0%</c:formatCode>
                <c:ptCount val="4"/>
                <c:pt idx="0">
                  <c:v>0.36411968348170126</c:v>
                </c:pt>
                <c:pt idx="1">
                  <c:v>0.36411968348170126</c:v>
                </c:pt>
                <c:pt idx="2">
                  <c:v>0.41165924826904055</c:v>
                </c:pt>
                <c:pt idx="3">
                  <c:v>0.41165924826904055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1-4615-96E6-FA4F71042CC9}"/>
            </c:ext>
          </c:extLst>
        </c:ser>
        <c:ser>
          <c:idx val="1"/>
          <c:order val="1"/>
          <c:tx>
            <c:strRef>
              <c:f>'Control Scheme 4 Graphs'!$C$93:$C$99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Graphs'!$F$99:$I$99</c:f>
              <c:numCache>
                <c:formatCode>0%</c:formatCode>
                <c:ptCount val="4"/>
                <c:pt idx="0">
                  <c:v>0.63588031651829868</c:v>
                </c:pt>
                <c:pt idx="1">
                  <c:v>0.63588031651829868</c:v>
                </c:pt>
                <c:pt idx="2">
                  <c:v>0.58834075173095945</c:v>
                </c:pt>
                <c:pt idx="3">
                  <c:v>0.58834075173095945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1-4615-96E6-FA4F71042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Total Power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4 Graphs'!$C$107:$C$113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46-46C2-9FEF-401190860D50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Graphs'!$F$113:$I$113</c:f>
              <c:numCache>
                <c:formatCode>#,##0</c:formatCode>
                <c:ptCount val="4"/>
                <c:pt idx="0">
                  <c:v>4104752.7327188971</c:v>
                </c:pt>
                <c:pt idx="1">
                  <c:v>2403953.7327188971</c:v>
                </c:pt>
                <c:pt idx="2">
                  <c:v>4439322.9198156521</c:v>
                </c:pt>
                <c:pt idx="3">
                  <c:v>6140121.9198156521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6-46C2-9FEF-401190860D50}"/>
            </c:ext>
          </c:extLst>
        </c:ser>
        <c:ser>
          <c:idx val="1"/>
          <c:order val="1"/>
          <c:tx>
            <c:strRef>
              <c:f>'Control Scheme 4 Graphs'!$C$121:$C$127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46-46C2-9FEF-401190860D50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Graphs'!$F$127:$I$127</c:f>
              <c:numCache>
                <c:formatCode>#,##0</c:formatCode>
                <c:ptCount val="4"/>
                <c:pt idx="0">
                  <c:v>536629</c:v>
                </c:pt>
                <c:pt idx="1">
                  <c:v>0</c:v>
                </c:pt>
                <c:pt idx="2">
                  <c:v>0</c:v>
                </c:pt>
                <c:pt idx="3">
                  <c:v>536629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46-46C2-9FEF-40119086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'Control Scheme 4 Graphs'!$C$135:$C$141</c:f>
              <c:strCache>
                <c:ptCount val="1"/>
                <c:pt idx="0">
                  <c:v>Total Energy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Graphs'!$F$141:$I$141</c:f>
              <c:numCache>
                <c:formatCode>#,##0</c:formatCode>
                <c:ptCount val="4"/>
                <c:pt idx="0">
                  <c:v>4641381.7327188971</c:v>
                </c:pt>
                <c:pt idx="1">
                  <c:v>2403953.7327188971</c:v>
                </c:pt>
                <c:pt idx="2">
                  <c:v>4439322.9198156521</c:v>
                </c:pt>
                <c:pt idx="3">
                  <c:v>6676750.9198156521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46-46C2-9FEF-40119086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6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%</a:t>
            </a:r>
            <a:r>
              <a:rPr lang="en-US" baseline="0">
                <a:solidFill>
                  <a:sysClr val="windowText" lastClr="000000"/>
                </a:solidFill>
              </a:rPr>
              <a:t> Total Power Loaded and Unloaded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4 Graphs'!$C$114:$C$120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9D-4A68-BCED-1E317CD95AA0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Graphs'!$F$120:$I$120</c:f>
              <c:numCache>
                <c:formatCode>0%</c:formatCode>
                <c:ptCount val="4"/>
                <c:pt idx="0">
                  <c:v>0.88438162794990671</c:v>
                </c:pt>
                <c:pt idx="1">
                  <c:v>1</c:v>
                </c:pt>
                <c:pt idx="2">
                  <c:v>1</c:v>
                </c:pt>
                <c:pt idx="3">
                  <c:v>0.91962722491154181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D-4A68-BCED-1E317CD95AA0}"/>
            </c:ext>
          </c:extLst>
        </c:ser>
        <c:ser>
          <c:idx val="1"/>
          <c:order val="1"/>
          <c:tx>
            <c:strRef>
              <c:f>'Control Scheme 4 Graphs'!$C$128:$C$134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Graphs'!$F$134:$I$134</c:f>
              <c:numCache>
                <c:formatCode>0%</c:formatCode>
                <c:ptCount val="4"/>
                <c:pt idx="0">
                  <c:v>0.11561837205009327</c:v>
                </c:pt>
                <c:pt idx="1">
                  <c:v>0</c:v>
                </c:pt>
                <c:pt idx="2">
                  <c:v>0</c:v>
                </c:pt>
                <c:pt idx="3">
                  <c:v>8.0372775088458234E-2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D-4A68-BCED-1E317CD95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Cost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4 Graphs'!$C$142:$C$148</c:f>
              <c:strCache>
                <c:ptCount val="1"/>
                <c:pt idx="0">
                  <c:v>Loaded Cost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F3-4971-BC24-3CE4428903CA}"/>
                </c:ext>
              </c:extLst>
            </c:dLbl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F3-4971-BC24-3CE4428903C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Graphs'!$F$148:$I$148</c:f>
              <c:numCache>
                <c:formatCode>"£"#,##0.00</c:formatCode>
                <c:ptCount val="4"/>
                <c:pt idx="0">
                  <c:v>372967.02649655676</c:v>
                </c:pt>
                <c:pt idx="1">
                  <c:v>218428.6201652835</c:v>
                </c:pt>
                <c:pt idx="2">
                  <c:v>403366.82301565656</c:v>
                </c:pt>
                <c:pt idx="3">
                  <c:v>557905.22934692982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3-4971-BC24-3CE4428903CA}"/>
            </c:ext>
          </c:extLst>
        </c:ser>
        <c:ser>
          <c:idx val="1"/>
          <c:order val="1"/>
          <c:tx>
            <c:strRef>
              <c:f>'Control Scheme 4 Graphs'!$C$149:$C$155</c:f>
              <c:strCache>
                <c:ptCount val="1"/>
                <c:pt idx="0">
                  <c:v>Unloaded Cost</c:v>
                </c:pt>
              </c:strCache>
            </c:strRef>
          </c:tx>
          <c:spPr>
            <a:solidFill>
              <a:srgbClr val="C00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Graphs'!$F$155:$I$155</c:f>
              <c:numCache>
                <c:formatCode>"£"#,##0.00</c:formatCode>
                <c:ptCount val="4"/>
                <c:pt idx="0">
                  <c:v>48759.312800127962</c:v>
                </c:pt>
                <c:pt idx="1">
                  <c:v>0</c:v>
                </c:pt>
                <c:pt idx="2">
                  <c:v>0</c:v>
                </c:pt>
                <c:pt idx="3">
                  <c:v>48759.312800127962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3-4971-BC24-3CE44289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03456240"/>
        <c:axId val="903453040"/>
      </c:barChart>
      <c:lineChart>
        <c:grouping val="standard"/>
        <c:varyColors val="0"/>
        <c:ser>
          <c:idx val="2"/>
          <c:order val="2"/>
          <c:tx>
            <c:strRef>
              <c:f>'Control Scheme 4 Graphs'!$C$156:$C$162</c:f>
              <c:strCache>
                <c:ptCount val="1"/>
                <c:pt idx="0">
                  <c:v>Total Cost</c:v>
                </c:pt>
              </c:strCache>
            </c:strRef>
          </c:tx>
          <c:spPr>
            <a:ln w="31750" cap="rnd">
              <a:noFill/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Graphs'!$F$162:$I$162</c:f>
              <c:numCache>
                <c:formatCode>"£"#,##0.00</c:formatCode>
                <c:ptCount val="4"/>
                <c:pt idx="0">
                  <c:v>421726.33929668472</c:v>
                </c:pt>
                <c:pt idx="1">
                  <c:v>218428.6201652835</c:v>
                </c:pt>
                <c:pt idx="2">
                  <c:v>403366.82301565656</c:v>
                </c:pt>
                <c:pt idx="3">
                  <c:v>606664.54214705783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3-4971-BC24-3CE44289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456240"/>
        <c:axId val="903453040"/>
      </c:line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£&quot;#,##0.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4 Graphs'!$E$9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Graphs'!$F$9:$I$9</c:f>
              <c:numCache>
                <c:formatCode>#,##0</c:formatCode>
                <c:ptCount val="4"/>
                <c:pt idx="0">
                  <c:v>90.635818496538079</c:v>
                </c:pt>
                <c:pt idx="1">
                  <c:v>56.271636993076164</c:v>
                </c:pt>
                <c:pt idx="2">
                  <c:v>56.271636993076164</c:v>
                </c:pt>
                <c:pt idx="3">
                  <c:v>90.635818496538079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F-42D2-9B1B-A305523DAD6A}"/>
            </c:ext>
          </c:extLst>
        </c:ser>
        <c:ser>
          <c:idx val="1"/>
          <c:order val="1"/>
          <c:tx>
            <c:strRef>
              <c:f>'Control Scheme 4 Graphs'!$E$10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Graphs'!$F$10:$I$10</c:f>
              <c:numCache>
                <c:formatCode>#,##0</c:formatCode>
                <c:ptCount val="4"/>
                <c:pt idx="0">
                  <c:v>79.353672106824931</c:v>
                </c:pt>
                <c:pt idx="1">
                  <c:v>33.707344213649854</c:v>
                </c:pt>
                <c:pt idx="2">
                  <c:v>33.707344213649854</c:v>
                </c:pt>
                <c:pt idx="3">
                  <c:v>79.353672106824931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F-42D2-9B1B-A305523DAD6A}"/>
            </c:ext>
          </c:extLst>
        </c:ser>
        <c:ser>
          <c:idx val="2"/>
          <c:order val="2"/>
          <c:tx>
            <c:strRef>
              <c:f>'Control Scheme 4 Graphs'!$E$11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Graphs'!$F$11:$I$11</c:f>
              <c:numCache>
                <c:formatCode>#,##0</c:formatCode>
                <c:ptCount val="4"/>
                <c:pt idx="0">
                  <c:v>62.554092482690407</c:v>
                </c:pt>
                <c:pt idx="1">
                  <c:v>0.10818496538081109</c:v>
                </c:pt>
                <c:pt idx="2">
                  <c:v>0.10818496538081109</c:v>
                </c:pt>
                <c:pt idx="3">
                  <c:v>62.554092482690407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F-42D2-9B1B-A305523DAD6A}"/>
            </c:ext>
          </c:extLst>
        </c:ser>
        <c:ser>
          <c:idx val="3"/>
          <c:order val="3"/>
          <c:tx>
            <c:strRef>
              <c:f>'Control Scheme 4 Graphs'!$E$12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Graphs'!$F$12:$I$12</c:f>
              <c:numCache>
                <c:formatCode>#,##0</c:formatCode>
                <c:ptCount val="4"/>
                <c:pt idx="0">
                  <c:v>109.16969584569733</c:v>
                </c:pt>
                <c:pt idx="1">
                  <c:v>41.33939169139466</c:v>
                </c:pt>
                <c:pt idx="2">
                  <c:v>41.33939169139466</c:v>
                </c:pt>
                <c:pt idx="3">
                  <c:v>109.16969584569733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F-42D2-9B1B-A305523DAD6A}"/>
            </c:ext>
          </c:extLst>
        </c:ser>
        <c:ser>
          <c:idx val="4"/>
          <c:order val="4"/>
          <c:tx>
            <c:strRef>
              <c:f>'Control Scheme 4 Graphs'!$E$13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Graphs'!$F$13:$I$13</c:f>
              <c:numCache>
                <c:formatCode>#,##0</c:formatCode>
                <c:ptCount val="4"/>
                <c:pt idx="0">
                  <c:v>24.495763194720183</c:v>
                </c:pt>
                <c:pt idx="1">
                  <c:v>24.495763194720183</c:v>
                </c:pt>
                <c:pt idx="2">
                  <c:v>276.14872895841398</c:v>
                </c:pt>
                <c:pt idx="3">
                  <c:v>276.14872895841398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F-42D2-9B1B-A305523DAD6A}"/>
            </c:ext>
          </c:extLst>
        </c:ser>
        <c:ser>
          <c:idx val="5"/>
          <c:order val="5"/>
          <c:tx>
            <c:strRef>
              <c:f>'Control Scheme 4 Graphs'!$E$14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Graphs'!$F$14:$I$14</c:f>
              <c:numCache>
                <c:formatCode>#,##0</c:formatCode>
                <c:ptCount val="4"/>
                <c:pt idx="0">
                  <c:v>207.65121167161226</c:v>
                </c:pt>
                <c:pt idx="1">
                  <c:v>141.30242334322452</c:v>
                </c:pt>
                <c:pt idx="2">
                  <c:v>141.30242334322452</c:v>
                </c:pt>
                <c:pt idx="3">
                  <c:v>207.65121167161226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F-42D2-9B1B-A305523DA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1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4 Graphs'!$E$23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Graphs'!$F$23:$I$23</c:f>
              <c:numCache>
                <c:formatCode>#,##0</c:formatCode>
                <c:ptCount val="4"/>
                <c:pt idx="0">
                  <c:v>426.31392185954502</c:v>
                </c:pt>
                <c:pt idx="1">
                  <c:v>426.31392185954502</c:v>
                </c:pt>
                <c:pt idx="2">
                  <c:v>426.31392185954502</c:v>
                </c:pt>
                <c:pt idx="3">
                  <c:v>426.31392185954502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2-4AB8-A2A9-D136023332FF}"/>
            </c:ext>
          </c:extLst>
        </c:ser>
        <c:ser>
          <c:idx val="1"/>
          <c:order val="1"/>
          <c:tx>
            <c:strRef>
              <c:f>'Control Scheme 4 Graphs'!$E$24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Graphs'!$F$24:$I$24</c:f>
              <c:numCache>
                <c:formatCode>#,##0</c:formatCode>
                <c:ptCount val="4"/>
                <c:pt idx="0">
                  <c:v>255.36683976261128</c:v>
                </c:pt>
                <c:pt idx="1">
                  <c:v>255.36683976261128</c:v>
                </c:pt>
                <c:pt idx="2">
                  <c:v>255.36683976261128</c:v>
                </c:pt>
                <c:pt idx="3">
                  <c:v>255.36683976261128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2-4AB8-A2A9-D136023332FF}"/>
            </c:ext>
          </c:extLst>
        </c:ser>
        <c:ser>
          <c:idx val="2"/>
          <c:order val="2"/>
          <c:tx>
            <c:strRef>
              <c:f>'Control Scheme 4 Graphs'!$E$25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Graphs'!$F$25:$I$25</c:f>
              <c:numCache>
                <c:formatCode>#,##0</c:formatCode>
                <c:ptCount val="4"/>
                <c:pt idx="0">
                  <c:v>0.81960929772502478</c:v>
                </c:pt>
                <c:pt idx="1">
                  <c:v>0.81960929772502478</c:v>
                </c:pt>
                <c:pt idx="2">
                  <c:v>0.81960929772502478</c:v>
                </c:pt>
                <c:pt idx="3">
                  <c:v>0.81960929772502478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2-4AB8-A2A9-D136023332FF}"/>
            </c:ext>
          </c:extLst>
        </c:ser>
        <c:ser>
          <c:idx val="3"/>
          <c:order val="3"/>
          <c:tx>
            <c:strRef>
              <c:f>'Control Scheme 4 Graphs'!$E$26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Graphs'!$F$26:$I$26</c:f>
              <c:numCache>
                <c:formatCode>#,##0</c:formatCode>
                <c:ptCount val="4"/>
                <c:pt idx="0">
                  <c:v>309.69510385756678</c:v>
                </c:pt>
                <c:pt idx="1">
                  <c:v>309.69510385756678</c:v>
                </c:pt>
                <c:pt idx="2">
                  <c:v>309.69510385756678</c:v>
                </c:pt>
                <c:pt idx="3">
                  <c:v>309.69510385756678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B2-4AB8-A2A9-D136023332FF}"/>
            </c:ext>
          </c:extLst>
        </c:ser>
        <c:ser>
          <c:idx val="4"/>
          <c:order val="4"/>
          <c:tx>
            <c:strRef>
              <c:f>'Control Scheme 4 Graphs'!$E$27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Graphs'!$F$27:$I$27</c:f>
              <c:numCache>
                <c:formatCode>#,##0</c:formatCode>
                <c:ptCount val="4"/>
                <c:pt idx="0">
                  <c:v>166.11189416419387</c:v>
                </c:pt>
                <c:pt idx="1">
                  <c:v>166.11189416419387</c:v>
                </c:pt>
                <c:pt idx="2">
                  <c:v>166.11189416419387</c:v>
                </c:pt>
                <c:pt idx="3">
                  <c:v>166.11189416419387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B2-4AB8-A2A9-D136023332FF}"/>
            </c:ext>
          </c:extLst>
        </c:ser>
        <c:ser>
          <c:idx val="5"/>
          <c:order val="5"/>
          <c:tx>
            <c:strRef>
              <c:f>'Control Scheme 4 Graphs'!$E$28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Graphs'!$F$28:$I$28</c:f>
              <c:numCache>
                <c:formatCode>#,##0</c:formatCode>
                <c:ptCount val="4"/>
                <c:pt idx="0">
                  <c:v>980.86572700296733</c:v>
                </c:pt>
                <c:pt idx="1">
                  <c:v>980.86572700296733</c:v>
                </c:pt>
                <c:pt idx="2">
                  <c:v>980.86572700296733</c:v>
                </c:pt>
                <c:pt idx="3">
                  <c:v>980.86572700296733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B2-4AB8-A2A9-D1360233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2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Energy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4 Graphs'!$E$37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Graphs'!$F$37:$I$37</c:f>
              <c:numCache>
                <c:formatCode>#,##0</c:formatCode>
                <c:ptCount val="4"/>
                <c:pt idx="0">
                  <c:v>733062.5</c:v>
                </c:pt>
                <c:pt idx="1">
                  <c:v>455125</c:v>
                </c:pt>
                <c:pt idx="2">
                  <c:v>455125</c:v>
                </c:pt>
                <c:pt idx="3">
                  <c:v>733062.5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1-48EF-9B3F-AB62A8993026}"/>
            </c:ext>
          </c:extLst>
        </c:ser>
        <c:ser>
          <c:idx val="1"/>
          <c:order val="1"/>
          <c:tx>
            <c:strRef>
              <c:f>'Control Scheme 4 Graphs'!$E$38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Graphs'!$F$38:$I$38</c:f>
              <c:numCache>
                <c:formatCode>#,##0</c:formatCode>
                <c:ptCount val="4"/>
                <c:pt idx="0">
                  <c:v>641812.5</c:v>
                </c:pt>
                <c:pt idx="1">
                  <c:v>272625</c:v>
                </c:pt>
                <c:pt idx="2">
                  <c:v>272625</c:v>
                </c:pt>
                <c:pt idx="3">
                  <c:v>641812.5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1-48EF-9B3F-AB62A8993026}"/>
            </c:ext>
          </c:extLst>
        </c:ser>
        <c:ser>
          <c:idx val="2"/>
          <c:order val="2"/>
          <c:tx>
            <c:strRef>
              <c:f>'Control Scheme 4 Graphs'!$E$39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Graphs'!$F$39:$I$39</c:f>
              <c:numCache>
                <c:formatCode>#,##0</c:formatCode>
                <c:ptCount val="4"/>
                <c:pt idx="0">
                  <c:v>505937.5</c:v>
                </c:pt>
                <c:pt idx="1">
                  <c:v>875</c:v>
                </c:pt>
                <c:pt idx="2">
                  <c:v>875</c:v>
                </c:pt>
                <c:pt idx="3">
                  <c:v>505937.5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1-48EF-9B3F-AB62A8993026}"/>
            </c:ext>
          </c:extLst>
        </c:ser>
        <c:ser>
          <c:idx val="3"/>
          <c:order val="3"/>
          <c:tx>
            <c:strRef>
              <c:f>'Control Scheme 4 Graphs'!$E$40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Graphs'!$F$40:$I$40</c:f>
              <c:numCache>
                <c:formatCode>#,##0</c:formatCode>
                <c:ptCount val="4"/>
                <c:pt idx="0">
                  <c:v>882964.5</c:v>
                </c:pt>
                <c:pt idx="1">
                  <c:v>334353</c:v>
                </c:pt>
                <c:pt idx="2">
                  <c:v>334353</c:v>
                </c:pt>
                <c:pt idx="3">
                  <c:v>882964.5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1-48EF-9B3F-AB62A8993026}"/>
            </c:ext>
          </c:extLst>
        </c:ser>
        <c:ser>
          <c:idx val="4"/>
          <c:order val="4"/>
          <c:tx>
            <c:strRef>
              <c:f>'Control Scheme 4 Graphs'!$E$41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Graphs'!$F$41:$I$41</c:f>
              <c:numCache>
                <c:formatCode>#,##0</c:formatCode>
                <c:ptCount val="4"/>
                <c:pt idx="0">
                  <c:v>198121.73271889685</c:v>
                </c:pt>
                <c:pt idx="1">
                  <c:v>198121.73271889685</c:v>
                </c:pt>
                <c:pt idx="2">
                  <c:v>2233490.9198156521</c:v>
                </c:pt>
                <c:pt idx="3">
                  <c:v>2233490.9198156521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D1-48EF-9B3F-AB62A8993026}"/>
            </c:ext>
          </c:extLst>
        </c:ser>
        <c:ser>
          <c:idx val="5"/>
          <c:order val="5"/>
          <c:tx>
            <c:strRef>
              <c:f>'Control Scheme 4 Graphs'!$E$42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 anchorCtr="0">
                <a:spAutoFit/>
              </a:bodyPr>
              <a:lstStyle/>
              <a:p>
                <a:pPr algn="ctr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Graphs'!$F$42:$I$42</c:f>
              <c:numCache>
                <c:formatCode>#,##0</c:formatCode>
                <c:ptCount val="4"/>
                <c:pt idx="0">
                  <c:v>1679483</c:v>
                </c:pt>
                <c:pt idx="1">
                  <c:v>1142854</c:v>
                </c:pt>
                <c:pt idx="2">
                  <c:v>1142854</c:v>
                </c:pt>
                <c:pt idx="3">
                  <c:v>1679483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D1-48EF-9B3F-AB62A8993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kWh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100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Energy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'Optimisation Graphs'!$E$37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Graphs'!$F$37:$I$37</c:f>
              <c:numCache>
                <c:formatCode>#,##0</c:formatCode>
                <c:ptCount val="4"/>
                <c:pt idx="0">
                  <c:v>782250</c:v>
                </c:pt>
                <c:pt idx="1">
                  <c:v>553500</c:v>
                </c:pt>
                <c:pt idx="2">
                  <c:v>451625</c:v>
                </c:pt>
                <c:pt idx="3">
                  <c:v>731875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B-425D-869C-054FABB202A7}"/>
            </c:ext>
          </c:extLst>
        </c:ser>
        <c:ser>
          <c:idx val="1"/>
          <c:order val="1"/>
          <c:tx>
            <c:strRef>
              <c:f>'Optimisation Graphs'!$E$38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Graphs'!$F$38:$I$38</c:f>
              <c:numCache>
                <c:formatCode>#,##0</c:formatCode>
                <c:ptCount val="4"/>
                <c:pt idx="0">
                  <c:v>767125</c:v>
                </c:pt>
                <c:pt idx="1">
                  <c:v>523250</c:v>
                </c:pt>
                <c:pt idx="2">
                  <c:v>321250</c:v>
                </c:pt>
                <c:pt idx="3">
                  <c:v>666125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B-425D-869C-054FABB202A7}"/>
            </c:ext>
          </c:extLst>
        </c:ser>
        <c:ser>
          <c:idx val="2"/>
          <c:order val="2"/>
          <c:tx>
            <c:strRef>
              <c:f>'Optimisation Graphs'!$E$39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Graphs'!$F$39:$I$39</c:f>
              <c:numCache>
                <c:formatCode>#,##0</c:formatCode>
                <c:ptCount val="4"/>
                <c:pt idx="0">
                  <c:v>584250</c:v>
                </c:pt>
                <c:pt idx="1">
                  <c:v>157875</c:v>
                </c:pt>
                <c:pt idx="2">
                  <c:v>4625</c:v>
                </c:pt>
                <c:pt idx="3">
                  <c:v>507812.5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B-425D-869C-054FABB202A7}"/>
            </c:ext>
          </c:extLst>
        </c:ser>
        <c:ser>
          <c:idx val="3"/>
          <c:order val="3"/>
          <c:tx>
            <c:strRef>
              <c:f>'Optimisation Graphs'!$E$40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Graphs'!$F$40:$I$40</c:f>
              <c:numCache>
                <c:formatCode>#,##0</c:formatCode>
                <c:ptCount val="4"/>
                <c:pt idx="0">
                  <c:v>878274</c:v>
                </c:pt>
                <c:pt idx="1">
                  <c:v>717381</c:v>
                </c:pt>
                <c:pt idx="2">
                  <c:v>148680</c:v>
                </c:pt>
                <c:pt idx="3">
                  <c:v>790924.5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B-425D-869C-054FABB202A7}"/>
            </c:ext>
          </c:extLst>
        </c:ser>
        <c:ser>
          <c:idx val="4"/>
          <c:order val="4"/>
          <c:tx>
            <c:strRef>
              <c:f>'Optimisation Graphs'!$E$41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Graphs'!$F$41:$I$41</c:f>
              <c:numCache>
                <c:formatCode>#,##0</c:formatCode>
                <c:ptCount val="4"/>
                <c:pt idx="0">
                  <c:v>187925</c:v>
                </c:pt>
                <c:pt idx="1">
                  <c:v>376636</c:v>
                </c:pt>
                <c:pt idx="2">
                  <c:v>452126</c:v>
                </c:pt>
                <c:pt idx="3">
                  <c:v>451975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B-425D-869C-054FABB202A7}"/>
            </c:ext>
          </c:extLst>
        </c:ser>
        <c:ser>
          <c:idx val="5"/>
          <c:order val="5"/>
          <c:tx>
            <c:strRef>
              <c:f>'Optimisation Graphs'!$E$42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 anchorCtr="0">
                <a:spAutoFit/>
              </a:bodyPr>
              <a:lstStyle/>
              <a:p>
                <a:pPr algn="ctr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'Optimisation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'Optimisation Graphs'!$F$42:$I$42</c:f>
              <c:numCache>
                <c:formatCode>#,##0</c:formatCode>
                <c:ptCount val="4"/>
                <c:pt idx="0">
                  <c:v>1412196</c:v>
                </c:pt>
                <c:pt idx="1">
                  <c:v>0</c:v>
                </c:pt>
                <c:pt idx="2">
                  <c:v>2466</c:v>
                </c:pt>
                <c:pt idx="3">
                  <c:v>1108056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AB-425D-869C-054FABB2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kWh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100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4 Graphs'!$E$51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Graphs'!$F$51:$I$51</c:f>
              <c:numCache>
                <c:formatCode>#,##0</c:formatCode>
                <c:ptCount val="4"/>
                <c:pt idx="0">
                  <c:v>3448027</c:v>
                </c:pt>
                <c:pt idx="1">
                  <c:v>3448027</c:v>
                </c:pt>
                <c:pt idx="2">
                  <c:v>3448027</c:v>
                </c:pt>
                <c:pt idx="3">
                  <c:v>3448027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C-4EE1-8F96-F06A7362638E}"/>
            </c:ext>
          </c:extLst>
        </c:ser>
        <c:ser>
          <c:idx val="1"/>
          <c:order val="1"/>
          <c:tx>
            <c:strRef>
              <c:f>'Control Scheme 4 Graphs'!$E$52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Graphs'!$F$52:$I$52</c:f>
              <c:numCache>
                <c:formatCode>#,##0</c:formatCode>
                <c:ptCount val="4"/>
                <c:pt idx="0">
                  <c:v>2065407</c:v>
                </c:pt>
                <c:pt idx="1">
                  <c:v>2065407</c:v>
                </c:pt>
                <c:pt idx="2">
                  <c:v>2065407</c:v>
                </c:pt>
                <c:pt idx="3">
                  <c:v>2065407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C-4EE1-8F96-F06A7362638E}"/>
            </c:ext>
          </c:extLst>
        </c:ser>
        <c:ser>
          <c:idx val="2"/>
          <c:order val="2"/>
          <c:tx>
            <c:strRef>
              <c:f>'Control Scheme 4 Graphs'!$E$53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Graphs'!$F$53:$I$53</c:f>
              <c:numCache>
                <c:formatCode>#,##0</c:formatCode>
                <c:ptCount val="4"/>
                <c:pt idx="0">
                  <c:v>6629</c:v>
                </c:pt>
                <c:pt idx="1">
                  <c:v>6629</c:v>
                </c:pt>
                <c:pt idx="2">
                  <c:v>6629</c:v>
                </c:pt>
                <c:pt idx="3">
                  <c:v>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5C-4EE1-8F96-F06A7362638E}"/>
            </c:ext>
          </c:extLst>
        </c:ser>
        <c:ser>
          <c:idx val="3"/>
          <c:order val="3"/>
          <c:tx>
            <c:strRef>
              <c:f>'Control Scheme 4 Graphs'!$E$54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Graphs'!$F$54:$I$54</c:f>
              <c:numCache>
                <c:formatCode>#,##0</c:formatCode>
                <c:ptCount val="4"/>
                <c:pt idx="0">
                  <c:v>2504814</c:v>
                </c:pt>
                <c:pt idx="1">
                  <c:v>2504814</c:v>
                </c:pt>
                <c:pt idx="2">
                  <c:v>2504814</c:v>
                </c:pt>
                <c:pt idx="3">
                  <c:v>2504814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5C-4EE1-8F96-F06A7362638E}"/>
            </c:ext>
          </c:extLst>
        </c:ser>
        <c:ser>
          <c:idx val="4"/>
          <c:order val="4"/>
          <c:tx>
            <c:strRef>
              <c:f>'Control Scheme 4 Graphs'!$E$55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Graphs'!$F$55:$I$55</c:f>
              <c:numCache>
                <c:formatCode>#,##0</c:formatCode>
                <c:ptCount val="4"/>
                <c:pt idx="0">
                  <c:v>1343513</c:v>
                </c:pt>
                <c:pt idx="1">
                  <c:v>1343513</c:v>
                </c:pt>
                <c:pt idx="2">
                  <c:v>1343513</c:v>
                </c:pt>
                <c:pt idx="3">
                  <c:v>1343513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5C-4EE1-8F96-F06A7362638E}"/>
            </c:ext>
          </c:extLst>
        </c:ser>
        <c:ser>
          <c:idx val="5"/>
          <c:order val="5"/>
          <c:tx>
            <c:strRef>
              <c:f>'Control Scheme 4 Graphs'!$E$56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Graphs'!$F$56:$I$56</c:f>
              <c:numCache>
                <c:formatCode>#,##0</c:formatCode>
                <c:ptCount val="4"/>
                <c:pt idx="0">
                  <c:v>7933242</c:v>
                </c:pt>
                <c:pt idx="1">
                  <c:v>7933242</c:v>
                </c:pt>
                <c:pt idx="2">
                  <c:v>7933242</c:v>
                </c:pt>
                <c:pt idx="3">
                  <c:v>7933242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5C-4EE1-8F96-F06A73626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250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4 Graphs'!$E$30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Graphs'!$F$30:$I$30</c:f>
              <c:numCache>
                <c:formatCode>0%</c:formatCode>
                <c:ptCount val="4"/>
                <c:pt idx="0">
                  <c:v>0.19928911908425748</c:v>
                </c:pt>
                <c:pt idx="1">
                  <c:v>0.19928911908425748</c:v>
                </c:pt>
                <c:pt idx="2">
                  <c:v>0.19928911908425748</c:v>
                </c:pt>
                <c:pt idx="3">
                  <c:v>0.19928911908425748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2-44A9-988A-484C709E2EDC}"/>
            </c:ext>
          </c:extLst>
        </c:ser>
        <c:ser>
          <c:idx val="1"/>
          <c:order val="1"/>
          <c:tx>
            <c:strRef>
              <c:f>'Control Scheme 4 Graphs'!$E$31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Graphs'!$F$31:$I$31</c:f>
              <c:numCache>
                <c:formatCode>0%</c:formatCode>
                <c:ptCount val="4"/>
                <c:pt idx="0">
                  <c:v>0.11937642645503035</c:v>
                </c:pt>
                <c:pt idx="1">
                  <c:v>0.11937642645503035</c:v>
                </c:pt>
                <c:pt idx="2">
                  <c:v>0.11937642645503035</c:v>
                </c:pt>
                <c:pt idx="3">
                  <c:v>0.11937642645503035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2-44A9-988A-484C709E2EDC}"/>
            </c:ext>
          </c:extLst>
        </c:ser>
        <c:ser>
          <c:idx val="2"/>
          <c:order val="2"/>
          <c:tx>
            <c:strRef>
              <c:f>'Control Scheme 4 Graphs'!$E$32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Graphs'!$F$32:$I$32</c:f>
              <c:numCache>
                <c:formatCode>0%</c:formatCode>
                <c:ptCount val="4"/>
                <c:pt idx="0">
                  <c:v>3.8314304685245878E-4</c:v>
                </c:pt>
                <c:pt idx="1">
                  <c:v>3.8314304685245878E-4</c:v>
                </c:pt>
                <c:pt idx="2">
                  <c:v>3.8314304685245878E-4</c:v>
                </c:pt>
                <c:pt idx="3">
                  <c:v>3.8314304685245878E-4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2-44A9-988A-484C709E2EDC}"/>
            </c:ext>
          </c:extLst>
        </c:ser>
        <c:ser>
          <c:idx val="3"/>
          <c:order val="3"/>
          <c:tx>
            <c:strRef>
              <c:f>'Control Scheme 4 Graphs'!$E$33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Graphs'!$F$33:$I$33</c:f>
              <c:numCache>
                <c:formatCode>0%</c:formatCode>
                <c:ptCount val="4"/>
                <c:pt idx="0">
                  <c:v>0.14477327919123467</c:v>
                </c:pt>
                <c:pt idx="1">
                  <c:v>0.14477327919123467</c:v>
                </c:pt>
                <c:pt idx="2">
                  <c:v>0.14477327919123467</c:v>
                </c:pt>
                <c:pt idx="3">
                  <c:v>0.14477327919123467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2-44A9-988A-484C709E2EDC}"/>
            </c:ext>
          </c:extLst>
        </c:ser>
        <c:ser>
          <c:idx val="4"/>
          <c:order val="4"/>
          <c:tx>
            <c:strRef>
              <c:f>'Control Scheme 4 Graphs'!$E$34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Graphs'!$F$34:$I$34</c:f>
              <c:numCache>
                <c:formatCode>0%</c:formatCode>
                <c:ptCount val="4"/>
                <c:pt idx="0">
                  <c:v>7.7652385624662451E-2</c:v>
                </c:pt>
                <c:pt idx="1">
                  <c:v>7.7652385624662451E-2</c:v>
                </c:pt>
                <c:pt idx="2">
                  <c:v>7.7652385624662451E-2</c:v>
                </c:pt>
                <c:pt idx="3">
                  <c:v>7.7652385624662451E-2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72-44A9-988A-484C709E2EDC}"/>
            </c:ext>
          </c:extLst>
        </c:ser>
        <c:ser>
          <c:idx val="5"/>
          <c:order val="5"/>
          <c:tx>
            <c:strRef>
              <c:f>'Control Scheme 4 Graphs'!$E$35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Graphs'!$F$35:$I$35</c:f>
              <c:numCache>
                <c:formatCode>0%</c:formatCode>
                <c:ptCount val="4"/>
                <c:pt idx="0">
                  <c:v>0.45852564659796252</c:v>
                </c:pt>
                <c:pt idx="1">
                  <c:v>0.45852564659796252</c:v>
                </c:pt>
                <c:pt idx="2">
                  <c:v>0.45852564659796252</c:v>
                </c:pt>
                <c:pt idx="3">
                  <c:v>0.45852564659796252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72-44A9-988A-484C709E2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Air Output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4 Graphs'!$E$58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Graphs'!$F$58:$I$58</c:f>
              <c:numCache>
                <c:formatCode>0%</c:formatCode>
                <c:ptCount val="4"/>
                <c:pt idx="0">
                  <c:v>0.19928911908425748</c:v>
                </c:pt>
                <c:pt idx="1">
                  <c:v>0.19928911908425748</c:v>
                </c:pt>
                <c:pt idx="2">
                  <c:v>0.19928911908425748</c:v>
                </c:pt>
                <c:pt idx="3">
                  <c:v>0.19928911908425748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E4-B96D-22E19FF1E5A6}"/>
            </c:ext>
          </c:extLst>
        </c:ser>
        <c:ser>
          <c:idx val="1"/>
          <c:order val="1"/>
          <c:tx>
            <c:strRef>
              <c:f>'Control Scheme 4 Graphs'!$E$59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Graphs'!$F$59:$I$59</c:f>
              <c:numCache>
                <c:formatCode>0%</c:formatCode>
                <c:ptCount val="4"/>
                <c:pt idx="0">
                  <c:v>0.11937642645503037</c:v>
                </c:pt>
                <c:pt idx="1">
                  <c:v>0.11937642645503037</c:v>
                </c:pt>
                <c:pt idx="2">
                  <c:v>0.11937642645503037</c:v>
                </c:pt>
                <c:pt idx="3">
                  <c:v>0.11937642645503037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5-4AE4-B96D-22E19FF1E5A6}"/>
            </c:ext>
          </c:extLst>
        </c:ser>
        <c:ser>
          <c:idx val="2"/>
          <c:order val="2"/>
          <c:tx>
            <c:strRef>
              <c:f>'Control Scheme 4 Graphs'!$E$60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Graphs'!$F$60:$I$60</c:f>
              <c:numCache>
                <c:formatCode>0%</c:formatCode>
                <c:ptCount val="4"/>
                <c:pt idx="0">
                  <c:v>3.8314304685245878E-4</c:v>
                </c:pt>
                <c:pt idx="1">
                  <c:v>3.8314304685245878E-4</c:v>
                </c:pt>
                <c:pt idx="2">
                  <c:v>3.8314304685245878E-4</c:v>
                </c:pt>
                <c:pt idx="3">
                  <c:v>3.8314304685245878E-4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5-4AE4-B96D-22E19FF1E5A6}"/>
            </c:ext>
          </c:extLst>
        </c:ser>
        <c:ser>
          <c:idx val="3"/>
          <c:order val="3"/>
          <c:tx>
            <c:strRef>
              <c:f>'Control Scheme 4 Graphs'!$E$61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Graphs'!$F$61:$I$61</c:f>
              <c:numCache>
                <c:formatCode>0%</c:formatCode>
                <c:ptCount val="4"/>
                <c:pt idx="0">
                  <c:v>0.14477327919123467</c:v>
                </c:pt>
                <c:pt idx="1">
                  <c:v>0.14477327919123467</c:v>
                </c:pt>
                <c:pt idx="2">
                  <c:v>0.14477327919123467</c:v>
                </c:pt>
                <c:pt idx="3">
                  <c:v>0.14477327919123467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5-4AE4-B96D-22E19FF1E5A6}"/>
            </c:ext>
          </c:extLst>
        </c:ser>
        <c:ser>
          <c:idx val="4"/>
          <c:order val="4"/>
          <c:tx>
            <c:strRef>
              <c:f>'Control Scheme 4 Graphs'!$E$62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Graphs'!$F$62:$I$62</c:f>
              <c:numCache>
                <c:formatCode>0%</c:formatCode>
                <c:ptCount val="4"/>
                <c:pt idx="0">
                  <c:v>7.7652385624662465E-2</c:v>
                </c:pt>
                <c:pt idx="1">
                  <c:v>7.7652385624662465E-2</c:v>
                </c:pt>
                <c:pt idx="2">
                  <c:v>7.7652385624662465E-2</c:v>
                </c:pt>
                <c:pt idx="3">
                  <c:v>7.7652385624662465E-2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5-4AE4-B96D-22E19FF1E5A6}"/>
            </c:ext>
          </c:extLst>
        </c:ser>
        <c:ser>
          <c:idx val="5"/>
          <c:order val="5"/>
          <c:tx>
            <c:strRef>
              <c:f>'Control Scheme 4 Graphs'!$E$63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Graphs'!$F$63:$I$63</c:f>
              <c:numCache>
                <c:formatCode>0%</c:formatCode>
                <c:ptCount val="4"/>
                <c:pt idx="0">
                  <c:v>0.45852564659796258</c:v>
                </c:pt>
                <c:pt idx="1">
                  <c:v>0.45852564659796258</c:v>
                </c:pt>
                <c:pt idx="2">
                  <c:v>0.45852564659796258</c:v>
                </c:pt>
                <c:pt idx="3">
                  <c:v>0.45852564659796258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5-4AE4-B96D-22E19FF1E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Scheme 4 Graphs'!$E$65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'Control Scheme 4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CS4</c:v>
                  </c:pt>
                </c:lvl>
              </c:multiLvlStrCache>
            </c:multiLvlStrRef>
          </c:cat>
          <c:val>
            <c:numRef>
              <c:f>'Control Scheme 4 Graphs'!$F$65:$I$65</c:f>
              <c:numCache>
                <c:formatCode>#,##0.000</c:formatCode>
                <c:ptCount val="4"/>
                <c:pt idx="0">
                  <c:v>0.21260346859232829</c:v>
                </c:pt>
                <c:pt idx="1">
                  <c:v>0.13199577613516367</c:v>
                </c:pt>
                <c:pt idx="2">
                  <c:v>0.13199577613516367</c:v>
                </c:pt>
                <c:pt idx="3">
                  <c:v>0.21260346859232829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FB4-9C65-30A072041CB2}"/>
            </c:ext>
          </c:extLst>
        </c:ser>
        <c:ser>
          <c:idx val="1"/>
          <c:order val="1"/>
          <c:tx>
            <c:strRef>
              <c:f>'Control Scheme 4 Graphs'!$E$66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4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CS4</c:v>
                  </c:pt>
                </c:lvl>
              </c:multiLvlStrCache>
            </c:multiLvlStrRef>
          </c:cat>
          <c:val>
            <c:numRef>
              <c:f>'Control Scheme 4 Graphs'!$F$66:$I$66</c:f>
              <c:numCache>
                <c:formatCode>#,##0.000</c:formatCode>
                <c:ptCount val="4"/>
                <c:pt idx="0">
                  <c:v>0.31074383886565698</c:v>
                </c:pt>
                <c:pt idx="1">
                  <c:v>0.13199577613516369</c:v>
                </c:pt>
                <c:pt idx="2">
                  <c:v>0.13199577613516369</c:v>
                </c:pt>
                <c:pt idx="3">
                  <c:v>0.31074383886565698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FB4-9C65-30A072041CB2}"/>
            </c:ext>
          </c:extLst>
        </c:ser>
        <c:ser>
          <c:idx val="2"/>
          <c:order val="2"/>
          <c:tx>
            <c:strRef>
              <c:f>'Control Scheme 4 Graphs'!$E$67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4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CS4</c:v>
                  </c:pt>
                </c:lvl>
              </c:multiLvlStrCache>
            </c:multiLvlStrRef>
          </c:cat>
          <c:val>
            <c:numRef>
              <c:f>'Control Scheme 4 Graphs'!$F$67:$I$67</c:f>
              <c:numCache>
                <c:formatCode>#,##0.000</c:formatCode>
                <c:ptCount val="4"/>
                <c:pt idx="0">
                  <c:v>76.321843415296428</c:v>
                </c:pt>
                <c:pt idx="1">
                  <c:v>0.13199577613516367</c:v>
                </c:pt>
                <c:pt idx="2">
                  <c:v>0.13199577613516367</c:v>
                </c:pt>
                <c:pt idx="3">
                  <c:v>76.321843415296428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8-4FB4-9C65-30A072041CB2}"/>
            </c:ext>
          </c:extLst>
        </c:ser>
        <c:ser>
          <c:idx val="3"/>
          <c:order val="3"/>
          <c:tx>
            <c:strRef>
              <c:f>'Control Scheme 4 Graphs'!$E$68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4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CS4</c:v>
                  </c:pt>
                </c:lvl>
              </c:multiLvlStrCache>
            </c:multiLvlStrRef>
          </c:cat>
          <c:val>
            <c:numRef>
              <c:f>'Control Scheme 4 Graphs'!$F$68:$I$68</c:f>
              <c:numCache>
                <c:formatCode>#,##0.000</c:formatCode>
                <c:ptCount val="4"/>
                <c:pt idx="0">
                  <c:v>0.35250701249673627</c:v>
                </c:pt>
                <c:pt idx="1">
                  <c:v>0.1334841628959276</c:v>
                </c:pt>
                <c:pt idx="2">
                  <c:v>0.1334841628959276</c:v>
                </c:pt>
                <c:pt idx="3">
                  <c:v>0.35250701249673627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18-4FB4-9C65-30A072041CB2}"/>
            </c:ext>
          </c:extLst>
        </c:ser>
        <c:ser>
          <c:idx val="4"/>
          <c:order val="4"/>
          <c:tx>
            <c:strRef>
              <c:f>'Control Scheme 4 Graphs'!$E$69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4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CS4</c:v>
                  </c:pt>
                </c:lvl>
              </c:multiLvlStrCache>
            </c:multiLvlStrRef>
          </c:cat>
          <c:val>
            <c:numRef>
              <c:f>'Control Scheme 4 Graphs'!$F$69:$I$69</c:f>
              <c:numCache>
                <c:formatCode>#,##0.000</c:formatCode>
                <c:ptCount val="4"/>
                <c:pt idx="0">
                  <c:v>0.14746543778802054</c:v>
                </c:pt>
                <c:pt idx="1">
                  <c:v>0.14746543778802054</c:v>
                </c:pt>
                <c:pt idx="2">
                  <c:v>1.6624259830873629</c:v>
                </c:pt>
                <c:pt idx="3">
                  <c:v>1.6624259830873629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8-4FB4-9C65-30A072041CB2}"/>
            </c:ext>
          </c:extLst>
        </c:ser>
        <c:ser>
          <c:idx val="5"/>
          <c:order val="5"/>
          <c:tx>
            <c:strRef>
              <c:f>'Control Scheme 4 Graphs'!$E$70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'Control Scheme 4 Graphs'!$F$7:$I$8</c:f>
              <c:multiLvlStrCache>
                <c:ptCount val="4"/>
                <c:lvl>
                  <c:pt idx="0">
                    <c:v>op1</c:v>
                  </c:pt>
                  <c:pt idx="1">
                    <c:v>op2</c:v>
                  </c:pt>
                  <c:pt idx="2">
                    <c:v>op3</c:v>
                  </c:pt>
                  <c:pt idx="3">
                    <c:v>op4</c:v>
                  </c:pt>
                </c:lvl>
                <c:lvl>
                  <c:pt idx="0">
                    <c:v>CS4</c:v>
                  </c:pt>
                </c:lvl>
              </c:multiLvlStrCache>
            </c:multiLvlStrRef>
          </c:cat>
          <c:val>
            <c:numRef>
              <c:f>'Control Scheme 4 Graphs'!$F$70:$I$70</c:f>
              <c:numCache>
                <c:formatCode>#,##0.000</c:formatCode>
                <c:ptCount val="4"/>
                <c:pt idx="0">
                  <c:v>0.21170197505635149</c:v>
                </c:pt>
                <c:pt idx="1">
                  <c:v>0.14405888538380651</c:v>
                </c:pt>
                <c:pt idx="2">
                  <c:v>0.14405888538380651</c:v>
                </c:pt>
                <c:pt idx="3">
                  <c:v>0.21170197505635149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18-4FB4-9C65-30A07204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m3/hr</a:t>
                </a:r>
              </a:p>
            </c:rich>
          </c:tx>
          <c:layout>
            <c:manualLayout>
              <c:xMode val="edge"/>
              <c:yMode val="edge"/>
              <c:x val="1.9246224885823414E-2"/>
              <c:y val="0.48073791428053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3456240"/>
        <c:crosses val="autoZero"/>
        <c:crossBetween val="between"/>
        <c:majorUnit val="0.2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Average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4 Graphs'!$E$44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Graphs'!$F$16:$I$16</c:f>
              <c:numCache>
                <c:formatCode>0%</c:formatCode>
                <c:ptCount val="4"/>
                <c:pt idx="0">
                  <c:v>0.15794057507322859</c:v>
                </c:pt>
                <c:pt idx="1">
                  <c:v>0.1893235272399553</c:v>
                </c:pt>
                <c:pt idx="2">
                  <c:v>0.10252126466594635</c:v>
                </c:pt>
                <c:pt idx="3">
                  <c:v>0.10979329748911422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A-44AA-8C2D-C4CA5CAD16F9}"/>
            </c:ext>
          </c:extLst>
        </c:ser>
        <c:ser>
          <c:idx val="1"/>
          <c:order val="1"/>
          <c:tx>
            <c:strRef>
              <c:f>'Control Scheme 4 Graphs'!$E$45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Graphs'!$F$17:$I$17</c:f>
              <c:numCache>
                <c:formatCode>0%</c:formatCode>
                <c:ptCount val="4"/>
                <c:pt idx="0">
                  <c:v>0.1382804813221063</c:v>
                </c:pt>
                <c:pt idx="1">
                  <c:v>0.11340692472132451</c:v>
                </c:pt>
                <c:pt idx="2">
                  <c:v>6.1411391990230435E-2</c:v>
                </c:pt>
                <c:pt idx="3">
                  <c:v>9.6126470450653437E-2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A-44AA-8C2D-C4CA5CAD16F9}"/>
            </c:ext>
          </c:extLst>
        </c:ser>
        <c:ser>
          <c:idx val="2"/>
          <c:order val="2"/>
          <c:tx>
            <c:strRef>
              <c:f>'Control Scheme 4 Graphs'!$E$46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Graphs'!$F$18:$I$18</c:f>
              <c:numCache>
                <c:formatCode>0%</c:formatCode>
                <c:ptCount val="4"/>
                <c:pt idx="0">
                  <c:v>0.10900579377762687</c:v>
                </c:pt>
                <c:pt idx="1">
                  <c:v>3.6398371070576411E-4</c:v>
                </c:pt>
                <c:pt idx="2">
                  <c:v>1.9710212926713115E-4</c:v>
                </c:pt>
                <c:pt idx="3">
                  <c:v>7.5776003339959055E-2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A-44AA-8C2D-C4CA5CAD16F9}"/>
            </c:ext>
          </c:extLst>
        </c:ser>
        <c:ser>
          <c:idx val="3"/>
          <c:order val="3"/>
          <c:tx>
            <c:strRef>
              <c:f>'Control Scheme 4 Graphs'!$E$47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Graphs'!$F$19:$I$19</c:f>
              <c:numCache>
                <c:formatCode>0%</c:formatCode>
                <c:ptCount val="4"/>
                <c:pt idx="0">
                  <c:v>0.19023742300178464</c:v>
                </c:pt>
                <c:pt idx="1">
                  <c:v>0.13908462357211926</c:v>
                </c:pt>
                <c:pt idx="2">
                  <c:v>7.5316215116403545E-2</c:v>
                </c:pt>
                <c:pt idx="3">
                  <c:v>0.13224463674083314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A-44AA-8C2D-C4CA5CAD16F9}"/>
            </c:ext>
          </c:extLst>
        </c:ser>
        <c:ser>
          <c:idx val="4"/>
          <c:order val="4"/>
          <c:tx>
            <c:strRef>
              <c:f>'Control Scheme 4 Graphs'!$E$48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Graphs'!$F$20:$I$20</c:f>
              <c:numCache>
                <c:formatCode>0%</c:formatCode>
                <c:ptCount val="4"/>
                <c:pt idx="0">
                  <c:v>4.2685937965899305E-2</c:v>
                </c:pt>
                <c:pt idx="1">
                  <c:v>8.2414952510262471E-2</c:v>
                </c:pt>
                <c:pt idx="2">
                  <c:v>0.50311521827939243</c:v>
                </c:pt>
                <c:pt idx="3">
                  <c:v>0.3345176338969123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0A-44AA-8C2D-C4CA5CAD16F9}"/>
            </c:ext>
          </c:extLst>
        </c:ser>
        <c:ser>
          <c:idx val="5"/>
          <c:order val="5"/>
          <c:tx>
            <c:strRef>
              <c:f>'Control Scheme 4 Graphs'!$E$49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Graphs'!$F$21:$I$21</c:f>
              <c:numCache>
                <c:formatCode>0%</c:formatCode>
                <c:ptCount val="4"/>
                <c:pt idx="0">
                  <c:v>0.36184978885935537</c:v>
                </c:pt>
                <c:pt idx="1">
                  <c:v>0.47540598824562891</c:v>
                </c:pt>
                <c:pt idx="2">
                  <c:v>0.25743880781880901</c:v>
                </c:pt>
                <c:pt idx="3">
                  <c:v>0.25154195808257829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0A-44AA-8C2D-C4CA5CAD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Total Energy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 Scheme 4 Graphs'!$E$44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Graphs'!$F$44:$I$44</c:f>
              <c:numCache>
                <c:formatCode>0%</c:formatCode>
                <c:ptCount val="4"/>
                <c:pt idx="0">
                  <c:v>0.15794057507322842</c:v>
                </c:pt>
                <c:pt idx="1">
                  <c:v>0.18932352723995599</c:v>
                </c:pt>
                <c:pt idx="2">
                  <c:v>0.10252126466594134</c:v>
                </c:pt>
                <c:pt idx="3">
                  <c:v>0.1097932974891087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A-406A-B294-204865585AD4}"/>
            </c:ext>
          </c:extLst>
        </c:ser>
        <c:ser>
          <c:idx val="1"/>
          <c:order val="1"/>
          <c:tx>
            <c:strRef>
              <c:f>'Control Scheme 4 Graphs'!$E$45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Graphs'!$F$45:$I$45</c:f>
              <c:numCache>
                <c:formatCode>0%</c:formatCode>
                <c:ptCount val="4"/>
                <c:pt idx="0">
                  <c:v>0.13828048132210613</c:v>
                </c:pt>
                <c:pt idx="1">
                  <c:v>0.11340692472132492</c:v>
                </c:pt>
                <c:pt idx="2">
                  <c:v>6.1411391990227431E-2</c:v>
                </c:pt>
                <c:pt idx="3">
                  <c:v>9.612647045064858E-2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A-406A-B294-204865585AD4}"/>
            </c:ext>
          </c:extLst>
        </c:ser>
        <c:ser>
          <c:idx val="2"/>
          <c:order val="2"/>
          <c:tx>
            <c:strRef>
              <c:f>'Control Scheme 4 Graphs'!$E$46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FF0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Graphs'!$F$46:$I$46</c:f>
              <c:numCache>
                <c:formatCode>0%</c:formatCode>
                <c:ptCount val="4"/>
                <c:pt idx="0">
                  <c:v>0.10900579377762674</c:v>
                </c:pt>
                <c:pt idx="1">
                  <c:v>3.6398371070576547E-4</c:v>
                </c:pt>
                <c:pt idx="2">
                  <c:v>1.9710212926712153E-4</c:v>
                </c:pt>
                <c:pt idx="3">
                  <c:v>7.5776003339955225E-2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A-406A-B294-204865585AD4}"/>
            </c:ext>
          </c:extLst>
        </c:ser>
        <c:ser>
          <c:idx val="3"/>
          <c:order val="3"/>
          <c:tx>
            <c:strRef>
              <c:f>'Control Scheme 4 Graphs'!$E$47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92D05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Graphs'!$F$47:$I$47</c:f>
              <c:numCache>
                <c:formatCode>0%</c:formatCode>
                <c:ptCount val="4"/>
                <c:pt idx="0">
                  <c:v>0.19023742300178442</c:v>
                </c:pt>
                <c:pt idx="1">
                  <c:v>0.13908462357211976</c:v>
                </c:pt>
                <c:pt idx="2">
                  <c:v>7.5316215116399868E-2</c:v>
                </c:pt>
                <c:pt idx="3">
                  <c:v>0.13224463674082648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A-406A-B294-204865585AD4}"/>
            </c:ext>
          </c:extLst>
        </c:ser>
        <c:ser>
          <c:idx val="4"/>
          <c:order val="4"/>
          <c:tx>
            <c:strRef>
              <c:f>'Control Scheme 4 Graphs'!$E$48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Graphs'!$F$48:$I$48</c:f>
              <c:numCache>
                <c:formatCode>0%</c:formatCode>
                <c:ptCount val="4"/>
                <c:pt idx="0">
                  <c:v>4.2685937965899257E-2</c:v>
                </c:pt>
                <c:pt idx="1">
                  <c:v>8.2414952510262776E-2</c:v>
                </c:pt>
                <c:pt idx="2">
                  <c:v>0.50311521827936778</c:v>
                </c:pt>
                <c:pt idx="3">
                  <c:v>0.33451763389689543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0A-406A-B294-204865585AD4}"/>
            </c:ext>
          </c:extLst>
        </c:ser>
        <c:ser>
          <c:idx val="5"/>
          <c:order val="5"/>
          <c:tx>
            <c:strRef>
              <c:f>'Control Scheme 4 Graphs'!$E$49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 anchorCtr="0">
                <a:spAutoFit/>
              </a:bodyPr>
              <a:lstStyle/>
              <a:p>
                <a:pPr algn="ctr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 Scheme 4 Graphs'!$F$8:$I$8</c:f>
              <c:strCache>
                <c:ptCount val="4"/>
                <c:pt idx="0">
                  <c:v>op1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'Control Scheme 4 Graphs'!$F$49:$I$49</c:f>
              <c:numCache>
                <c:formatCode>0%</c:formatCode>
                <c:ptCount val="4"/>
                <c:pt idx="0">
                  <c:v>0.36184978885935498</c:v>
                </c:pt>
                <c:pt idx="1">
                  <c:v>0.47540598824563068</c:v>
                </c:pt>
                <c:pt idx="2">
                  <c:v>0.25743880781879647</c:v>
                </c:pt>
                <c:pt idx="3">
                  <c:v>0.25154195808256558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0A-406A-B294-20486558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3456240"/>
        <c:axId val="903453040"/>
      </c:barChart>
      <c:catAx>
        <c:axId val="903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3040"/>
        <c:crosses val="autoZero"/>
        <c:auto val="1"/>
        <c:lblAlgn val="ctr"/>
        <c:lblOffset val="100"/>
        <c:noMultiLvlLbl val="0"/>
      </c:catAx>
      <c:valAx>
        <c:axId val="903453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kWh</a:t>
                </a:r>
              </a:p>
            </c:rich>
          </c:tx>
          <c:layout>
            <c:manualLayout>
              <c:xMode val="edge"/>
              <c:yMode val="edge"/>
              <c:x val="1.9246275052145909E-2"/>
              <c:y val="0.431152522238972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56240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Time</a:t>
            </a:r>
            <a:r>
              <a:rPr lang="en-GB" sz="1800" b="1" baseline="0"/>
              <a:t>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6534003849861705"/>
          <c:y val="2.756402021777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4 Graphs'!$AY$8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4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4 Graphs'!$AY$9:$AY$48</c:f>
              <c:numCache>
                <c:formatCode>#,##0</c:formatCode>
                <c:ptCount val="40"/>
                <c:pt idx="1">
                  <c:v>3641</c:v>
                </c:pt>
                <c:pt idx="2">
                  <c:v>2181</c:v>
                </c:pt>
                <c:pt idx="3">
                  <c:v>7</c:v>
                </c:pt>
                <c:pt idx="4">
                  <c:v>1889</c:v>
                </c:pt>
                <c:pt idx="5">
                  <c:v>5781</c:v>
                </c:pt>
                <c:pt idx="6">
                  <c:v>4171</c:v>
                </c:pt>
                <c:pt idx="9">
                  <c:v>3641</c:v>
                </c:pt>
                <c:pt idx="10">
                  <c:v>2181</c:v>
                </c:pt>
                <c:pt idx="11">
                  <c:v>7</c:v>
                </c:pt>
                <c:pt idx="12">
                  <c:v>1889</c:v>
                </c:pt>
                <c:pt idx="13">
                  <c:v>5781</c:v>
                </c:pt>
                <c:pt idx="14">
                  <c:v>4171</c:v>
                </c:pt>
                <c:pt idx="17">
                  <c:v>3641</c:v>
                </c:pt>
                <c:pt idx="18">
                  <c:v>2181</c:v>
                </c:pt>
                <c:pt idx="19">
                  <c:v>7</c:v>
                </c:pt>
                <c:pt idx="20">
                  <c:v>1889</c:v>
                </c:pt>
                <c:pt idx="21">
                  <c:v>8088</c:v>
                </c:pt>
                <c:pt idx="22">
                  <c:v>4171</c:v>
                </c:pt>
                <c:pt idx="25">
                  <c:v>3641</c:v>
                </c:pt>
                <c:pt idx="26">
                  <c:v>2181</c:v>
                </c:pt>
                <c:pt idx="27">
                  <c:v>7</c:v>
                </c:pt>
                <c:pt idx="28">
                  <c:v>1889</c:v>
                </c:pt>
                <c:pt idx="29">
                  <c:v>8088</c:v>
                </c:pt>
                <c:pt idx="30">
                  <c:v>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A-49FA-944E-BA414A08965B}"/>
            </c:ext>
          </c:extLst>
        </c:ser>
        <c:ser>
          <c:idx val="1"/>
          <c:order val="1"/>
          <c:tx>
            <c:strRef>
              <c:f>'Control Scheme 4 Graphs'!$AZ$8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FA-49FA-944E-BA414A0896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4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4 Graphs'!$AZ$9:$AZ$48</c:f>
              <c:numCache>
                <c:formatCode>#,##0</c:formatCode>
                <c:ptCount val="40"/>
                <c:pt idx="1">
                  <c:v>4447</c:v>
                </c:pt>
                <c:pt idx="2">
                  <c:v>5907</c:v>
                </c:pt>
                <c:pt idx="3">
                  <c:v>8081</c:v>
                </c:pt>
                <c:pt idx="4">
                  <c:v>6199</c:v>
                </c:pt>
                <c:pt idx="5">
                  <c:v>2307</c:v>
                </c:pt>
                <c:pt idx="6">
                  <c:v>3917</c:v>
                </c:pt>
                <c:pt idx="9">
                  <c:v>4447</c:v>
                </c:pt>
                <c:pt idx="10">
                  <c:v>5907</c:v>
                </c:pt>
                <c:pt idx="11">
                  <c:v>8081</c:v>
                </c:pt>
                <c:pt idx="12">
                  <c:v>6199</c:v>
                </c:pt>
                <c:pt idx="13">
                  <c:v>2307</c:v>
                </c:pt>
                <c:pt idx="14">
                  <c:v>3917</c:v>
                </c:pt>
                <c:pt idx="17">
                  <c:v>4447</c:v>
                </c:pt>
                <c:pt idx="18">
                  <c:v>5907</c:v>
                </c:pt>
                <c:pt idx="19">
                  <c:v>8081</c:v>
                </c:pt>
                <c:pt idx="20">
                  <c:v>6199</c:v>
                </c:pt>
                <c:pt idx="21">
                  <c:v>0</c:v>
                </c:pt>
                <c:pt idx="22">
                  <c:v>3917</c:v>
                </c:pt>
                <c:pt idx="25">
                  <c:v>4447</c:v>
                </c:pt>
                <c:pt idx="26">
                  <c:v>5907</c:v>
                </c:pt>
                <c:pt idx="27">
                  <c:v>8081</c:v>
                </c:pt>
                <c:pt idx="28">
                  <c:v>6199</c:v>
                </c:pt>
                <c:pt idx="29">
                  <c:v>0</c:v>
                </c:pt>
                <c:pt idx="30">
                  <c:v>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A-49FA-944E-BA414A08965B}"/>
            </c:ext>
          </c:extLst>
        </c:ser>
        <c:ser>
          <c:idx val="2"/>
          <c:order val="2"/>
          <c:tx>
            <c:strRef>
              <c:f>'Control Scheme 4 Graphs'!$BA$8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'Control Scheme 4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4 Graphs'!$BA$9:$BA$48</c:f>
              <c:numCache>
                <c:formatCode>#,##0</c:formatCode>
                <c:ptCount val="40"/>
                <c:pt idx="1">
                  <c:v>8088</c:v>
                </c:pt>
                <c:pt idx="2">
                  <c:v>8088</c:v>
                </c:pt>
                <c:pt idx="3">
                  <c:v>8088</c:v>
                </c:pt>
                <c:pt idx="4">
                  <c:v>8088</c:v>
                </c:pt>
                <c:pt idx="5">
                  <c:v>8088</c:v>
                </c:pt>
                <c:pt idx="6">
                  <c:v>8088</c:v>
                </c:pt>
                <c:pt idx="9">
                  <c:v>8088</c:v>
                </c:pt>
                <c:pt idx="10">
                  <c:v>8088</c:v>
                </c:pt>
                <c:pt idx="11">
                  <c:v>8088</c:v>
                </c:pt>
                <c:pt idx="12">
                  <c:v>8088</c:v>
                </c:pt>
                <c:pt idx="13">
                  <c:v>8088</c:v>
                </c:pt>
                <c:pt idx="14">
                  <c:v>8088</c:v>
                </c:pt>
                <c:pt idx="17">
                  <c:v>8088</c:v>
                </c:pt>
                <c:pt idx="18">
                  <c:v>8088</c:v>
                </c:pt>
                <c:pt idx="19">
                  <c:v>8088</c:v>
                </c:pt>
                <c:pt idx="20">
                  <c:v>8088</c:v>
                </c:pt>
                <c:pt idx="21">
                  <c:v>8088</c:v>
                </c:pt>
                <c:pt idx="22">
                  <c:v>8088</c:v>
                </c:pt>
                <c:pt idx="25">
                  <c:v>8088</c:v>
                </c:pt>
                <c:pt idx="26">
                  <c:v>8088</c:v>
                </c:pt>
                <c:pt idx="27">
                  <c:v>8088</c:v>
                </c:pt>
                <c:pt idx="28">
                  <c:v>8088</c:v>
                </c:pt>
                <c:pt idx="29">
                  <c:v>8088</c:v>
                </c:pt>
                <c:pt idx="30">
                  <c:v>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A-49FA-944E-BA414A089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% Time</a:t>
            </a:r>
            <a:r>
              <a:rPr lang="en-GB" sz="1800" b="1" baseline="0"/>
              <a:t>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359764568694271"/>
          <c:y val="1.6659190490735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4 Graphs'!$BE$8</c:f>
              <c:strCache>
                <c:ptCount val="1"/>
                <c:pt idx="0">
                  <c:v>Time Loaded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4 Graphs'!$BC$9:$BD$48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4 Graphs'!$BE$9:$BE$48</c:f>
              <c:numCache>
                <c:formatCode>0%</c:formatCode>
                <c:ptCount val="40"/>
                <c:pt idx="1">
                  <c:v>0.4501730959446093</c:v>
                </c:pt>
                <c:pt idx="2">
                  <c:v>0.26965875370919884</c:v>
                </c:pt>
                <c:pt idx="3">
                  <c:v>8.6547972304648862E-4</c:v>
                </c:pt>
                <c:pt idx="4">
                  <c:v>0.23355588526211671</c:v>
                </c:pt>
                <c:pt idx="5">
                  <c:v>0.71476261127596441</c:v>
                </c:pt>
                <c:pt idx="6">
                  <c:v>0.51570227497527199</c:v>
                </c:pt>
                <c:pt idx="9">
                  <c:v>0.4501730959446093</c:v>
                </c:pt>
                <c:pt idx="10">
                  <c:v>0.26965875370919884</c:v>
                </c:pt>
                <c:pt idx="11">
                  <c:v>8.6547972304648862E-4</c:v>
                </c:pt>
                <c:pt idx="12">
                  <c:v>0.23355588526211671</c:v>
                </c:pt>
                <c:pt idx="13">
                  <c:v>0.71476261127596441</c:v>
                </c:pt>
                <c:pt idx="14">
                  <c:v>0.51570227497527199</c:v>
                </c:pt>
                <c:pt idx="17">
                  <c:v>0.4501730959446093</c:v>
                </c:pt>
                <c:pt idx="18">
                  <c:v>0.26965875370919884</c:v>
                </c:pt>
                <c:pt idx="19">
                  <c:v>8.6547972304648862E-4</c:v>
                </c:pt>
                <c:pt idx="20">
                  <c:v>0.23355588526211671</c:v>
                </c:pt>
                <c:pt idx="21">
                  <c:v>1</c:v>
                </c:pt>
                <c:pt idx="22">
                  <c:v>0.51570227497527199</c:v>
                </c:pt>
                <c:pt idx="25">
                  <c:v>0.4501730959446093</c:v>
                </c:pt>
                <c:pt idx="26">
                  <c:v>0.26965875370919884</c:v>
                </c:pt>
                <c:pt idx="27">
                  <c:v>8.6547972304648862E-4</c:v>
                </c:pt>
                <c:pt idx="28">
                  <c:v>0.23355588526211671</c:v>
                </c:pt>
                <c:pt idx="29">
                  <c:v>1</c:v>
                </c:pt>
                <c:pt idx="30">
                  <c:v>0.51570227497527199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4-4C1F-AD34-DDBA75E9B72D}"/>
            </c:ext>
          </c:extLst>
        </c:ser>
        <c:ser>
          <c:idx val="1"/>
          <c:order val="1"/>
          <c:tx>
            <c:strRef>
              <c:f>'Control Scheme 4 Graphs'!$BF$8</c:f>
              <c:strCache>
                <c:ptCount val="1"/>
                <c:pt idx="0">
                  <c:v>Time Unloaded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14-4C1F-AD34-DDBA75E9B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4 Graphs'!$BC$9:$BD$48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4 Graphs'!$BF$9:$BF$48</c:f>
              <c:numCache>
                <c:formatCode>0%</c:formatCode>
                <c:ptCount val="40"/>
                <c:pt idx="1">
                  <c:v>0.5498269040553907</c:v>
                </c:pt>
                <c:pt idx="2">
                  <c:v>0.73034124629080122</c:v>
                </c:pt>
                <c:pt idx="3">
                  <c:v>0.99913452027695349</c:v>
                </c:pt>
                <c:pt idx="4">
                  <c:v>0.76644411473788332</c:v>
                </c:pt>
                <c:pt idx="5">
                  <c:v>0.28523738872403559</c:v>
                </c:pt>
                <c:pt idx="6">
                  <c:v>0.48429772502472801</c:v>
                </c:pt>
                <c:pt idx="9">
                  <c:v>0.5498269040553907</c:v>
                </c:pt>
                <c:pt idx="10">
                  <c:v>0.73034124629080122</c:v>
                </c:pt>
                <c:pt idx="11">
                  <c:v>0.99913452027695349</c:v>
                </c:pt>
                <c:pt idx="12">
                  <c:v>0.76644411473788332</c:v>
                </c:pt>
                <c:pt idx="13">
                  <c:v>0.28523738872403559</c:v>
                </c:pt>
                <c:pt idx="14">
                  <c:v>0.48429772502472801</c:v>
                </c:pt>
                <c:pt idx="17">
                  <c:v>0.5498269040553907</c:v>
                </c:pt>
                <c:pt idx="18">
                  <c:v>0.73034124629080122</c:v>
                </c:pt>
                <c:pt idx="19">
                  <c:v>0.99913452027695349</c:v>
                </c:pt>
                <c:pt idx="20">
                  <c:v>0.76644411473788332</c:v>
                </c:pt>
                <c:pt idx="21">
                  <c:v>0</c:v>
                </c:pt>
                <c:pt idx="22">
                  <c:v>0.48429772502472801</c:v>
                </c:pt>
                <c:pt idx="25">
                  <c:v>0.5498269040553907</c:v>
                </c:pt>
                <c:pt idx="26">
                  <c:v>0.73034124629080122</c:v>
                </c:pt>
                <c:pt idx="27">
                  <c:v>0.99913452027695349</c:v>
                </c:pt>
                <c:pt idx="28">
                  <c:v>0.76644411473788332</c:v>
                </c:pt>
                <c:pt idx="29">
                  <c:v>0</c:v>
                </c:pt>
                <c:pt idx="30">
                  <c:v>0.48429772502472801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4-4C1F-AD34-DDBA75E9B72D}"/>
            </c:ext>
          </c:extLst>
        </c:ser>
        <c:ser>
          <c:idx val="2"/>
          <c:order val="2"/>
          <c:tx>
            <c:strRef>
              <c:f>'Control Scheme 4 Graphs'!$BG$8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'Control Scheme 4 Graphs'!$BC$9:$BD$48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4 Graphs'!$BG$9:$BG$48</c:f>
              <c:numCache>
                <c:formatCode>0%</c:formatCode>
                <c:ptCount val="4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14-4C1F-AD34-DDBA75E9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/>
              <a:t>Total Power Loaded and Unloaded</a:t>
            </a:r>
            <a:endParaRPr lang="en-GB" sz="1800" b="1"/>
          </a:p>
        </c:rich>
      </c:tx>
      <c:layout>
        <c:manualLayout>
          <c:xMode val="edge"/>
          <c:yMode val="edge"/>
          <c:x val="0.46534003849861705"/>
          <c:y val="2.756402021777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70312212031898E-2"/>
          <c:y val="9.3362904563414867E-2"/>
          <c:w val="0.92106179313149483"/>
          <c:h val="0.7395872433030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4 Graphs'!$BK$8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4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4 Graphs'!$BK$9:$BK$48</c:f>
              <c:numCache>
                <c:formatCode>#,##0</c:formatCode>
                <c:ptCount val="40"/>
                <c:pt idx="1">
                  <c:v>733062.5</c:v>
                </c:pt>
                <c:pt idx="2">
                  <c:v>641812.5</c:v>
                </c:pt>
                <c:pt idx="3">
                  <c:v>505937.5</c:v>
                </c:pt>
                <c:pt idx="4">
                  <c:v>882964.5</c:v>
                </c:pt>
                <c:pt idx="5">
                  <c:v>198121.73271889685</c:v>
                </c:pt>
                <c:pt idx="6">
                  <c:v>1142854</c:v>
                </c:pt>
                <c:pt idx="9">
                  <c:v>455125</c:v>
                </c:pt>
                <c:pt idx="10">
                  <c:v>272625</c:v>
                </c:pt>
                <c:pt idx="11">
                  <c:v>875</c:v>
                </c:pt>
                <c:pt idx="12">
                  <c:v>334353</c:v>
                </c:pt>
                <c:pt idx="13">
                  <c:v>198121.73271889685</c:v>
                </c:pt>
                <c:pt idx="14">
                  <c:v>1142854</c:v>
                </c:pt>
                <c:pt idx="17">
                  <c:v>455125</c:v>
                </c:pt>
                <c:pt idx="18">
                  <c:v>272625</c:v>
                </c:pt>
                <c:pt idx="19">
                  <c:v>875</c:v>
                </c:pt>
                <c:pt idx="20">
                  <c:v>334353</c:v>
                </c:pt>
                <c:pt idx="21">
                  <c:v>2233490.9198156521</c:v>
                </c:pt>
                <c:pt idx="22">
                  <c:v>1142854</c:v>
                </c:pt>
                <c:pt idx="25">
                  <c:v>733062.5</c:v>
                </c:pt>
                <c:pt idx="26">
                  <c:v>641812.5</c:v>
                </c:pt>
                <c:pt idx="27">
                  <c:v>505937.5</c:v>
                </c:pt>
                <c:pt idx="28">
                  <c:v>882964.5</c:v>
                </c:pt>
                <c:pt idx="29">
                  <c:v>2233490.9198156521</c:v>
                </c:pt>
                <c:pt idx="30">
                  <c:v>1142854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B-41AF-B158-08BD6DC61C3C}"/>
            </c:ext>
          </c:extLst>
        </c:ser>
        <c:ser>
          <c:idx val="1"/>
          <c:order val="1"/>
          <c:tx>
            <c:strRef>
              <c:f>'Control Scheme 4 Graphs'!$BL$8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FB-41AF-B158-08BD6DC61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4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4 Graphs'!$BL$9:$BL$48</c:f>
              <c:numCache>
                <c:formatCode>#,##0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536629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B-41AF-B158-08BD6DC61C3C}"/>
            </c:ext>
          </c:extLst>
        </c:ser>
        <c:ser>
          <c:idx val="2"/>
          <c:order val="2"/>
          <c:tx>
            <c:strRef>
              <c:f>'Control Scheme 4 Graphs'!$BM$8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4 Graphs'!$AW$9:$AX$48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4 Graphs'!$BM$9:$BM$48</c:f>
              <c:numCache>
                <c:formatCode>#,##0</c:formatCode>
                <c:ptCount val="40"/>
                <c:pt idx="1">
                  <c:v>733062.5</c:v>
                </c:pt>
                <c:pt idx="2">
                  <c:v>641812.5</c:v>
                </c:pt>
                <c:pt idx="3">
                  <c:v>505937.5</c:v>
                </c:pt>
                <c:pt idx="4">
                  <c:v>882964.5</c:v>
                </c:pt>
                <c:pt idx="5">
                  <c:v>198121.73271889685</c:v>
                </c:pt>
                <c:pt idx="6">
                  <c:v>1679483</c:v>
                </c:pt>
                <c:pt idx="9">
                  <c:v>455125</c:v>
                </c:pt>
                <c:pt idx="10">
                  <c:v>272625</c:v>
                </c:pt>
                <c:pt idx="11">
                  <c:v>875</c:v>
                </c:pt>
                <c:pt idx="12">
                  <c:v>334353</c:v>
                </c:pt>
                <c:pt idx="13">
                  <c:v>198121.73271889685</c:v>
                </c:pt>
                <c:pt idx="14">
                  <c:v>1142854</c:v>
                </c:pt>
                <c:pt idx="17">
                  <c:v>455125</c:v>
                </c:pt>
                <c:pt idx="18">
                  <c:v>272625</c:v>
                </c:pt>
                <c:pt idx="19">
                  <c:v>875</c:v>
                </c:pt>
                <c:pt idx="20">
                  <c:v>334353</c:v>
                </c:pt>
                <c:pt idx="21">
                  <c:v>2233490.9198156521</c:v>
                </c:pt>
                <c:pt idx="22">
                  <c:v>1142854</c:v>
                </c:pt>
                <c:pt idx="25">
                  <c:v>733062.5</c:v>
                </c:pt>
                <c:pt idx="26">
                  <c:v>641812.5</c:v>
                </c:pt>
                <c:pt idx="27">
                  <c:v>505937.5</c:v>
                </c:pt>
                <c:pt idx="28">
                  <c:v>882964.5</c:v>
                </c:pt>
                <c:pt idx="29">
                  <c:v>2233490.9198156521</c:v>
                </c:pt>
                <c:pt idx="30">
                  <c:v>1679483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B-41AF-B158-08BD6DC61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70312212031898E-2"/>
          <c:y val="0.11402643150303245"/>
          <c:w val="0.92106179313149483"/>
          <c:h val="0.718923662662756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'Control Scheme 4 Graphs'!$BQ$8</c:f>
              <c:strCache>
                <c:ptCount val="1"/>
                <c:pt idx="0">
                  <c:v>Loaded Energy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9DC-4698-98C9-CC06D41D374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9DC-4698-98C9-CC06D41D37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4 Graphs'!$BO$9:$BP$39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4 Graphs'!$BQ$9:$BQ$39</c:f>
              <c:numCache>
                <c:formatCode>0%</c:formatCode>
                <c:ptCount val="3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0.68047964760584057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0.68047964760584057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B-4D9C-80B4-3FA1535E8B06}"/>
            </c:ext>
          </c:extLst>
        </c:ser>
        <c:ser>
          <c:idx val="1"/>
          <c:order val="1"/>
          <c:tx>
            <c:strRef>
              <c:f>'Control Scheme 4 Graphs'!$BR$8</c:f>
              <c:strCache>
                <c:ptCount val="1"/>
                <c:pt idx="0">
                  <c:v>Unloaded Energy</c:v>
                </c:pt>
              </c:strCache>
            </c:strRef>
          </c:tx>
          <c:spPr>
            <a:solidFill>
              <a:srgbClr val="C00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4B-4D9C-80B4-3FA1535E8B0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DC-4698-98C9-CC06D41D37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DC-4698-98C9-CC06D41D37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DC-4698-98C9-CC06D41D37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DC-4698-98C9-CC06D41D37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4B-4D9C-80B4-3FA1535E8B0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9DC-4698-98C9-CC06D41D37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DC-4698-98C9-CC06D41D37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DC-4698-98C9-CC06D41D374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DC-4698-98C9-CC06D41D374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DC-4698-98C9-CC06D41D374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9DC-4698-98C9-CC06D41D37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4 Graphs'!$BO$9:$BP$39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4 Graphs'!$BR$9:$BR$39</c:f>
              <c:numCache>
                <c:formatCode>0%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0.31952035239415938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0.31952035239415938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4B-4D9C-80B4-3FA1535E8B06}"/>
            </c:ext>
          </c:extLst>
        </c:ser>
        <c:ser>
          <c:idx val="2"/>
          <c:order val="2"/>
          <c:tx>
            <c:strRef>
              <c:f>'Control Scheme 4 Graphs'!$BS$8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9DC-4698-98C9-CC06D41D374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9DC-4698-98C9-CC06D41D37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'Control Scheme 4 Graphs'!$BO$9:$BP$39</c:f>
              <c:multiLvlStrCache>
                <c:ptCount val="31"/>
                <c:lvl>
                  <c:pt idx="1">
                    <c:v>C1</c:v>
                  </c:pt>
                  <c:pt idx="2">
                    <c:v>C2</c:v>
                  </c:pt>
                  <c:pt idx="3">
                    <c:v>C3</c:v>
                  </c:pt>
                  <c:pt idx="4">
                    <c:v>C4</c:v>
                  </c:pt>
                  <c:pt idx="5">
                    <c:v>C5</c:v>
                  </c:pt>
                  <c:pt idx="6">
                    <c:v>C6</c:v>
                  </c:pt>
                  <c:pt idx="9">
                    <c:v>C1</c:v>
                  </c:pt>
                  <c:pt idx="10">
                    <c:v>C2</c:v>
                  </c:pt>
                  <c:pt idx="11">
                    <c:v>C3</c:v>
                  </c:pt>
                  <c:pt idx="12">
                    <c:v>C4</c:v>
                  </c:pt>
                  <c:pt idx="13">
                    <c:v>C5</c:v>
                  </c:pt>
                  <c:pt idx="14">
                    <c:v>C6</c:v>
                  </c:pt>
                  <c:pt idx="17">
                    <c:v>C1</c:v>
                  </c:pt>
                  <c:pt idx="18">
                    <c:v>C2</c:v>
                  </c:pt>
                  <c:pt idx="19">
                    <c:v>C3</c:v>
                  </c:pt>
                  <c:pt idx="20">
                    <c:v>C4</c:v>
                  </c:pt>
                  <c:pt idx="21">
                    <c:v>C5</c:v>
                  </c:pt>
                  <c:pt idx="22">
                    <c:v>C6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</c:lvl>
                <c:lvl>
                  <c:pt idx="0">
                    <c:v>op1</c:v>
                  </c:pt>
                  <c:pt idx="8">
                    <c:v>op2</c:v>
                  </c:pt>
                  <c:pt idx="16">
                    <c:v>op3</c:v>
                  </c:pt>
                  <c:pt idx="24">
                    <c:v>op4</c:v>
                  </c:pt>
                </c:lvl>
              </c:multiLvlStrCache>
            </c:multiLvlStrRef>
          </c:cat>
          <c:val>
            <c:numRef>
              <c:f>'Control Scheme 4 Graphs'!$BS$9:$BS$39</c:f>
              <c:numCache>
                <c:formatCode>0%</c:formatCode>
                <c:ptCount val="3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4B-4D9C-80B4-3FA1535E8B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153763576"/>
        <c:axId val="1153761016"/>
      </c:barChart>
      <c:catAx>
        <c:axId val="11537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1016"/>
        <c:crosses val="autoZero"/>
        <c:auto val="1"/>
        <c:lblAlgn val="ctr"/>
        <c:lblOffset val="100"/>
        <c:noMultiLvlLbl val="0"/>
      </c:catAx>
      <c:valAx>
        <c:axId val="115376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13" Type="http://schemas.openxmlformats.org/officeDocument/2006/relationships/chart" Target="../charts/chart93.xml"/><Relationship Id="rId18" Type="http://schemas.openxmlformats.org/officeDocument/2006/relationships/chart" Target="../charts/chart9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12" Type="http://schemas.openxmlformats.org/officeDocument/2006/relationships/chart" Target="../charts/chart92.xml"/><Relationship Id="rId17" Type="http://schemas.openxmlformats.org/officeDocument/2006/relationships/chart" Target="../charts/chart97.xml"/><Relationship Id="rId2" Type="http://schemas.openxmlformats.org/officeDocument/2006/relationships/chart" Target="../charts/chart82.xml"/><Relationship Id="rId16" Type="http://schemas.openxmlformats.org/officeDocument/2006/relationships/chart" Target="../charts/chart96.xml"/><Relationship Id="rId20" Type="http://schemas.openxmlformats.org/officeDocument/2006/relationships/chart" Target="../charts/chart100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5" Type="http://schemas.openxmlformats.org/officeDocument/2006/relationships/chart" Target="../charts/chart95.xml"/><Relationship Id="rId10" Type="http://schemas.openxmlformats.org/officeDocument/2006/relationships/chart" Target="../charts/chart90.xml"/><Relationship Id="rId19" Type="http://schemas.openxmlformats.org/officeDocument/2006/relationships/chart" Target="../charts/chart99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Relationship Id="rId14" Type="http://schemas.openxmlformats.org/officeDocument/2006/relationships/chart" Target="../charts/chart9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8.xml"/><Relationship Id="rId13" Type="http://schemas.openxmlformats.org/officeDocument/2006/relationships/chart" Target="../charts/chart113.xml"/><Relationship Id="rId3" Type="http://schemas.openxmlformats.org/officeDocument/2006/relationships/chart" Target="../charts/chart103.xml"/><Relationship Id="rId7" Type="http://schemas.openxmlformats.org/officeDocument/2006/relationships/chart" Target="../charts/chart107.xml"/><Relationship Id="rId12" Type="http://schemas.openxmlformats.org/officeDocument/2006/relationships/chart" Target="../charts/chart112.xml"/><Relationship Id="rId2" Type="http://schemas.openxmlformats.org/officeDocument/2006/relationships/chart" Target="../charts/chart102.xml"/><Relationship Id="rId16" Type="http://schemas.openxmlformats.org/officeDocument/2006/relationships/chart" Target="../charts/chart116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11" Type="http://schemas.openxmlformats.org/officeDocument/2006/relationships/chart" Target="../charts/chart111.xml"/><Relationship Id="rId5" Type="http://schemas.openxmlformats.org/officeDocument/2006/relationships/chart" Target="../charts/chart105.xml"/><Relationship Id="rId15" Type="http://schemas.openxmlformats.org/officeDocument/2006/relationships/chart" Target="../charts/chart115.xml"/><Relationship Id="rId10" Type="http://schemas.openxmlformats.org/officeDocument/2006/relationships/chart" Target="../charts/chart110.xml"/><Relationship Id="rId4" Type="http://schemas.openxmlformats.org/officeDocument/2006/relationships/chart" Target="../charts/chart104.xml"/><Relationship Id="rId9" Type="http://schemas.openxmlformats.org/officeDocument/2006/relationships/chart" Target="../charts/chart109.xml"/><Relationship Id="rId14" Type="http://schemas.openxmlformats.org/officeDocument/2006/relationships/chart" Target="../charts/chart1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165336</xdr:colOff>
      <xdr:row>54</xdr:row>
      <xdr:rowOff>42122</xdr:rowOff>
    </xdr:from>
    <xdr:to>
      <xdr:col>16</xdr:col>
      <xdr:colOff>701842</xdr:colOff>
      <xdr:row>76</xdr:row>
      <xdr:rowOff>185460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51C08A-0859-432F-9D02-18415BB31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184970</xdr:colOff>
      <xdr:row>77</xdr:row>
      <xdr:rowOff>38705</xdr:rowOff>
    </xdr:from>
    <xdr:to>
      <xdr:col>16</xdr:col>
      <xdr:colOff>709965</xdr:colOff>
      <xdr:row>98</xdr:row>
      <xdr:rowOff>124229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F8ED96-95B0-4DAC-AB38-CFAC26715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744111</xdr:colOff>
      <xdr:row>77</xdr:row>
      <xdr:rowOff>40982</xdr:rowOff>
    </xdr:from>
    <xdr:to>
      <xdr:col>24</xdr:col>
      <xdr:colOff>492124</xdr:colOff>
      <xdr:row>98</xdr:row>
      <xdr:rowOff>94046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42FAE86-DA8D-4EF9-83E8-C6AAF02A6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139225</xdr:colOff>
      <xdr:row>98</xdr:row>
      <xdr:rowOff>173333</xdr:rowOff>
    </xdr:from>
    <xdr:to>
      <xdr:col>16</xdr:col>
      <xdr:colOff>705653</xdr:colOff>
      <xdr:row>120</xdr:row>
      <xdr:rowOff>133145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DABBF53-EE5F-4B5A-8590-969AF29C1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746726</xdr:colOff>
      <xdr:row>98</xdr:row>
      <xdr:rowOff>168754</xdr:rowOff>
    </xdr:from>
    <xdr:to>
      <xdr:col>24</xdr:col>
      <xdr:colOff>492125</xdr:colOff>
      <xdr:row>120</xdr:row>
      <xdr:rowOff>140826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67B17A9-E110-40A0-BA9A-01BBBA05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131469</xdr:colOff>
      <xdr:row>120</xdr:row>
      <xdr:rowOff>181821</xdr:rowOff>
    </xdr:from>
    <xdr:to>
      <xdr:col>16</xdr:col>
      <xdr:colOff>689480</xdr:colOff>
      <xdr:row>141</xdr:row>
      <xdr:rowOff>174113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1F3857-AFDF-4AE8-9CB2-BF5DFBDFA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133607</xdr:colOff>
      <xdr:row>7</xdr:row>
      <xdr:rowOff>21035</xdr:rowOff>
    </xdr:from>
    <xdr:to>
      <xdr:col>16</xdr:col>
      <xdr:colOff>721896</xdr:colOff>
      <xdr:row>30</xdr:row>
      <xdr:rowOff>197555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FA0153A-DBE3-42D6-81E5-5B177745D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135648</xdr:colOff>
      <xdr:row>31</xdr:row>
      <xdr:rowOff>17939</xdr:rowOff>
    </xdr:from>
    <xdr:to>
      <xdr:col>16</xdr:col>
      <xdr:colOff>701846</xdr:colOff>
      <xdr:row>54</xdr:row>
      <xdr:rowOff>14111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11D264E-FB40-47B9-A603-5B0EF1E9F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530839</xdr:colOff>
      <xdr:row>7</xdr:row>
      <xdr:rowOff>23432</xdr:rowOff>
    </xdr:from>
    <xdr:to>
      <xdr:col>36</xdr:col>
      <xdr:colOff>5092</xdr:colOff>
      <xdr:row>30</xdr:row>
      <xdr:rowOff>202580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25F9AE3-C195-48EE-8BF6-3C6742DEC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521688</xdr:colOff>
      <xdr:row>31</xdr:row>
      <xdr:rowOff>4138</xdr:rowOff>
    </xdr:from>
    <xdr:to>
      <xdr:col>36</xdr:col>
      <xdr:colOff>1</xdr:colOff>
      <xdr:row>53</xdr:row>
      <xdr:rowOff>159967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A522AA-06B8-4667-87E6-194521795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742105</xdr:colOff>
      <xdr:row>31</xdr:row>
      <xdr:rowOff>14164</xdr:rowOff>
    </xdr:from>
    <xdr:to>
      <xdr:col>24</xdr:col>
      <xdr:colOff>471236</xdr:colOff>
      <xdr:row>53</xdr:row>
      <xdr:rowOff>169992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317C32E-0362-4DFC-A430-D68328B8E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52996</xdr:colOff>
      <xdr:row>31</xdr:row>
      <xdr:rowOff>2070</xdr:rowOff>
    </xdr:from>
    <xdr:to>
      <xdr:col>47</xdr:col>
      <xdr:colOff>451184</xdr:colOff>
      <xdr:row>53</xdr:row>
      <xdr:rowOff>157899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DC65018-8A5D-4E0C-9369-3B50D54C4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743911</xdr:colOff>
      <xdr:row>54</xdr:row>
      <xdr:rowOff>26260</xdr:rowOff>
    </xdr:from>
    <xdr:to>
      <xdr:col>24</xdr:col>
      <xdr:colOff>481263</xdr:colOff>
      <xdr:row>76</xdr:row>
      <xdr:rowOff>188411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665282B-E2CD-4F46-ACBD-1468F092D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751974</xdr:colOff>
      <xdr:row>7</xdr:row>
      <xdr:rowOff>0</xdr:rowOff>
    </xdr:from>
    <xdr:to>
      <xdr:col>24</xdr:col>
      <xdr:colOff>467974</xdr:colOff>
      <xdr:row>30</xdr:row>
      <xdr:rowOff>197555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B0DBD5D-C487-41E2-B304-BBBE4EFCD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55543</xdr:colOff>
      <xdr:row>7</xdr:row>
      <xdr:rowOff>22121</xdr:rowOff>
    </xdr:from>
    <xdr:to>
      <xdr:col>47</xdr:col>
      <xdr:colOff>431133</xdr:colOff>
      <xdr:row>30</xdr:row>
      <xdr:rowOff>201269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EB76494-FCF7-4DDB-B10F-FE2552079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528805</xdr:colOff>
      <xdr:row>77</xdr:row>
      <xdr:rowOff>40258</xdr:rowOff>
    </xdr:from>
    <xdr:to>
      <xdr:col>40</xdr:col>
      <xdr:colOff>134655</xdr:colOff>
      <xdr:row>98</xdr:row>
      <xdr:rowOff>150395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40516A5-9663-4336-82D8-CE61B8AE8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202432</xdr:colOff>
      <xdr:row>77</xdr:row>
      <xdr:rowOff>56347</xdr:rowOff>
    </xdr:from>
    <xdr:to>
      <xdr:col>54</xdr:col>
      <xdr:colOff>8808</xdr:colOff>
      <xdr:row>98</xdr:row>
      <xdr:rowOff>174104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8587997-1F8A-4D01-A089-1112F518B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543327</xdr:colOff>
      <xdr:row>98</xdr:row>
      <xdr:rowOff>190500</xdr:rowOff>
    </xdr:from>
    <xdr:to>
      <xdr:col>40</xdr:col>
      <xdr:colOff>141557</xdr:colOff>
      <xdr:row>120</xdr:row>
      <xdr:rowOff>140073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501526D-12B2-4C7A-9828-480C8F925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209252</xdr:colOff>
      <xdr:row>98</xdr:row>
      <xdr:rowOff>209252</xdr:rowOff>
    </xdr:from>
    <xdr:to>
      <xdr:col>53</xdr:col>
      <xdr:colOff>591707</xdr:colOff>
      <xdr:row>120</xdr:row>
      <xdr:rowOff>153110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A5B6061-09FB-4830-8B58-942A7C3A9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720182</xdr:colOff>
      <xdr:row>121</xdr:row>
      <xdr:rowOff>0</xdr:rowOff>
    </xdr:from>
    <xdr:to>
      <xdr:col>28</xdr:col>
      <xdr:colOff>221675</xdr:colOff>
      <xdr:row>143</xdr:row>
      <xdr:rowOff>5747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1525E49-5C3A-4D38-8647-32D8187C9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165336</xdr:colOff>
      <xdr:row>54</xdr:row>
      <xdr:rowOff>42122</xdr:rowOff>
    </xdr:from>
    <xdr:to>
      <xdr:col>16</xdr:col>
      <xdr:colOff>701842</xdr:colOff>
      <xdr:row>76</xdr:row>
      <xdr:rowOff>185460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2101E-4C96-4C4A-8C72-DFAD8F920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184970</xdr:colOff>
      <xdr:row>77</xdr:row>
      <xdr:rowOff>38705</xdr:rowOff>
    </xdr:from>
    <xdr:to>
      <xdr:col>16</xdr:col>
      <xdr:colOff>709965</xdr:colOff>
      <xdr:row>98</xdr:row>
      <xdr:rowOff>124229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31C2B-0AE9-4408-BD8E-C86917779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744111</xdr:colOff>
      <xdr:row>77</xdr:row>
      <xdr:rowOff>40982</xdr:rowOff>
    </xdr:from>
    <xdr:to>
      <xdr:col>24</xdr:col>
      <xdr:colOff>492124</xdr:colOff>
      <xdr:row>98</xdr:row>
      <xdr:rowOff>94046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827745-710E-4DB8-B92D-3D35E6E0C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139225</xdr:colOff>
      <xdr:row>98</xdr:row>
      <xdr:rowOff>173333</xdr:rowOff>
    </xdr:from>
    <xdr:to>
      <xdr:col>16</xdr:col>
      <xdr:colOff>705653</xdr:colOff>
      <xdr:row>120</xdr:row>
      <xdr:rowOff>133145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C2EF9A-31BA-4614-91CF-578668FBC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746726</xdr:colOff>
      <xdr:row>98</xdr:row>
      <xdr:rowOff>168754</xdr:rowOff>
    </xdr:from>
    <xdr:to>
      <xdr:col>24</xdr:col>
      <xdr:colOff>492125</xdr:colOff>
      <xdr:row>120</xdr:row>
      <xdr:rowOff>140826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D5E725-BF8C-4CFD-863A-D29DD1FD6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131469</xdr:colOff>
      <xdr:row>120</xdr:row>
      <xdr:rowOff>181821</xdr:rowOff>
    </xdr:from>
    <xdr:to>
      <xdr:col>16</xdr:col>
      <xdr:colOff>689480</xdr:colOff>
      <xdr:row>141</xdr:row>
      <xdr:rowOff>174113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3B4E4A-1CBC-4AB2-BEF5-5F4BA0BAA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133607</xdr:colOff>
      <xdr:row>7</xdr:row>
      <xdr:rowOff>21035</xdr:rowOff>
    </xdr:from>
    <xdr:to>
      <xdr:col>16</xdr:col>
      <xdr:colOff>721896</xdr:colOff>
      <xdr:row>30</xdr:row>
      <xdr:rowOff>197555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2DF86D-8B7D-4DC2-91FC-C1650FB66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135648</xdr:colOff>
      <xdr:row>31</xdr:row>
      <xdr:rowOff>17939</xdr:rowOff>
    </xdr:from>
    <xdr:to>
      <xdr:col>16</xdr:col>
      <xdr:colOff>701846</xdr:colOff>
      <xdr:row>54</xdr:row>
      <xdr:rowOff>14111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0513C0-D796-42FF-807F-20B8FB8CE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530839</xdr:colOff>
      <xdr:row>7</xdr:row>
      <xdr:rowOff>23432</xdr:rowOff>
    </xdr:from>
    <xdr:to>
      <xdr:col>36</xdr:col>
      <xdr:colOff>5092</xdr:colOff>
      <xdr:row>30</xdr:row>
      <xdr:rowOff>202580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8630CF-16EC-49A6-BF0A-14D8EF843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521688</xdr:colOff>
      <xdr:row>31</xdr:row>
      <xdr:rowOff>4138</xdr:rowOff>
    </xdr:from>
    <xdr:to>
      <xdr:col>36</xdr:col>
      <xdr:colOff>1</xdr:colOff>
      <xdr:row>53</xdr:row>
      <xdr:rowOff>159967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6393ED-FF84-4498-906E-1128FFDF0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742105</xdr:colOff>
      <xdr:row>31</xdr:row>
      <xdr:rowOff>14164</xdr:rowOff>
    </xdr:from>
    <xdr:to>
      <xdr:col>24</xdr:col>
      <xdr:colOff>471236</xdr:colOff>
      <xdr:row>53</xdr:row>
      <xdr:rowOff>169992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C06AB0-B47E-4C15-8111-61220CCFA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52996</xdr:colOff>
      <xdr:row>31</xdr:row>
      <xdr:rowOff>2070</xdr:rowOff>
    </xdr:from>
    <xdr:to>
      <xdr:col>47</xdr:col>
      <xdr:colOff>451184</xdr:colOff>
      <xdr:row>53</xdr:row>
      <xdr:rowOff>157899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CB135C2-DB35-4213-B73E-1EBAB6E82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743911</xdr:colOff>
      <xdr:row>54</xdr:row>
      <xdr:rowOff>26260</xdr:rowOff>
    </xdr:from>
    <xdr:to>
      <xdr:col>24</xdr:col>
      <xdr:colOff>481263</xdr:colOff>
      <xdr:row>76</xdr:row>
      <xdr:rowOff>188411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2D57EE1-EAE9-4756-9604-80D9B103B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751974</xdr:colOff>
      <xdr:row>7</xdr:row>
      <xdr:rowOff>0</xdr:rowOff>
    </xdr:from>
    <xdr:to>
      <xdr:col>24</xdr:col>
      <xdr:colOff>467974</xdr:colOff>
      <xdr:row>30</xdr:row>
      <xdr:rowOff>197555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92F1AF-0DA6-43A7-B0CE-04ADB42B8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55543</xdr:colOff>
      <xdr:row>7</xdr:row>
      <xdr:rowOff>22121</xdr:rowOff>
    </xdr:from>
    <xdr:to>
      <xdr:col>47</xdr:col>
      <xdr:colOff>431133</xdr:colOff>
      <xdr:row>30</xdr:row>
      <xdr:rowOff>201269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3FF9237-858C-4E72-8AB2-678FE0E1D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528805</xdr:colOff>
      <xdr:row>77</xdr:row>
      <xdr:rowOff>40258</xdr:rowOff>
    </xdr:from>
    <xdr:to>
      <xdr:col>40</xdr:col>
      <xdr:colOff>134655</xdr:colOff>
      <xdr:row>98</xdr:row>
      <xdr:rowOff>150395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4D61DC8-B8E0-4A07-8C4C-EDC3984A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202432</xdr:colOff>
      <xdr:row>77</xdr:row>
      <xdr:rowOff>56347</xdr:rowOff>
    </xdr:from>
    <xdr:to>
      <xdr:col>54</xdr:col>
      <xdr:colOff>8808</xdr:colOff>
      <xdr:row>98</xdr:row>
      <xdr:rowOff>174104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72CD9F3-051C-4C5F-AAEB-A598C91AC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543327</xdr:colOff>
      <xdr:row>98</xdr:row>
      <xdr:rowOff>190500</xdr:rowOff>
    </xdr:from>
    <xdr:to>
      <xdr:col>40</xdr:col>
      <xdr:colOff>141557</xdr:colOff>
      <xdr:row>120</xdr:row>
      <xdr:rowOff>140073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54644A2-5997-4F4C-B580-360660AAD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209252</xdr:colOff>
      <xdr:row>98</xdr:row>
      <xdr:rowOff>209252</xdr:rowOff>
    </xdr:from>
    <xdr:to>
      <xdr:col>53</xdr:col>
      <xdr:colOff>591707</xdr:colOff>
      <xdr:row>120</xdr:row>
      <xdr:rowOff>153110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2231B-8005-46D7-9BBF-A0F1894FC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720182</xdr:colOff>
      <xdr:row>121</xdr:row>
      <xdr:rowOff>0</xdr:rowOff>
    </xdr:from>
    <xdr:to>
      <xdr:col>28</xdr:col>
      <xdr:colOff>221675</xdr:colOff>
      <xdr:row>143</xdr:row>
      <xdr:rowOff>5747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51B3C26-6EC3-4C51-AA79-EAAB2848C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165336</xdr:colOff>
      <xdr:row>54</xdr:row>
      <xdr:rowOff>42122</xdr:rowOff>
    </xdr:from>
    <xdr:to>
      <xdr:col>16</xdr:col>
      <xdr:colOff>701842</xdr:colOff>
      <xdr:row>76</xdr:row>
      <xdr:rowOff>185460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8352E-7372-453C-AFC8-47FA5B638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184970</xdr:colOff>
      <xdr:row>77</xdr:row>
      <xdr:rowOff>38705</xdr:rowOff>
    </xdr:from>
    <xdr:to>
      <xdr:col>16</xdr:col>
      <xdr:colOff>709965</xdr:colOff>
      <xdr:row>98</xdr:row>
      <xdr:rowOff>124229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B0D8C-FE6D-480E-8560-BAFA42710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744111</xdr:colOff>
      <xdr:row>77</xdr:row>
      <xdr:rowOff>40982</xdr:rowOff>
    </xdr:from>
    <xdr:to>
      <xdr:col>24</xdr:col>
      <xdr:colOff>492124</xdr:colOff>
      <xdr:row>98</xdr:row>
      <xdr:rowOff>94046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369B1D-B529-485C-A9E6-87B9BF590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139225</xdr:colOff>
      <xdr:row>98</xdr:row>
      <xdr:rowOff>173333</xdr:rowOff>
    </xdr:from>
    <xdr:to>
      <xdr:col>16</xdr:col>
      <xdr:colOff>705653</xdr:colOff>
      <xdr:row>120</xdr:row>
      <xdr:rowOff>133145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0887DF-AA41-4D4D-8113-0F57AF8DC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746726</xdr:colOff>
      <xdr:row>98</xdr:row>
      <xdr:rowOff>168754</xdr:rowOff>
    </xdr:from>
    <xdr:to>
      <xdr:col>24</xdr:col>
      <xdr:colOff>492125</xdr:colOff>
      <xdr:row>120</xdr:row>
      <xdr:rowOff>140826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07AEC9-EFEB-4FF4-97A6-288008E73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131469</xdr:colOff>
      <xdr:row>120</xdr:row>
      <xdr:rowOff>181821</xdr:rowOff>
    </xdr:from>
    <xdr:to>
      <xdr:col>16</xdr:col>
      <xdr:colOff>689480</xdr:colOff>
      <xdr:row>141</xdr:row>
      <xdr:rowOff>174113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DA5180-35D1-4FF2-8646-AAD32270E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133607</xdr:colOff>
      <xdr:row>7</xdr:row>
      <xdr:rowOff>21035</xdr:rowOff>
    </xdr:from>
    <xdr:to>
      <xdr:col>16</xdr:col>
      <xdr:colOff>721896</xdr:colOff>
      <xdr:row>30</xdr:row>
      <xdr:rowOff>197555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4C5A21-2951-4158-A4DE-6216187C8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135648</xdr:colOff>
      <xdr:row>31</xdr:row>
      <xdr:rowOff>17939</xdr:rowOff>
    </xdr:from>
    <xdr:to>
      <xdr:col>16</xdr:col>
      <xdr:colOff>701846</xdr:colOff>
      <xdr:row>54</xdr:row>
      <xdr:rowOff>14111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44B0BF-B14B-48E2-BFE2-3E64E355C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530839</xdr:colOff>
      <xdr:row>7</xdr:row>
      <xdr:rowOff>23432</xdr:rowOff>
    </xdr:from>
    <xdr:to>
      <xdr:col>36</xdr:col>
      <xdr:colOff>5092</xdr:colOff>
      <xdr:row>30</xdr:row>
      <xdr:rowOff>202580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92C425-C979-4995-9164-B8523C7AB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521688</xdr:colOff>
      <xdr:row>31</xdr:row>
      <xdr:rowOff>4138</xdr:rowOff>
    </xdr:from>
    <xdr:to>
      <xdr:col>36</xdr:col>
      <xdr:colOff>1</xdr:colOff>
      <xdr:row>53</xdr:row>
      <xdr:rowOff>159967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072B85-C7FA-4B00-AF7E-338853973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742105</xdr:colOff>
      <xdr:row>31</xdr:row>
      <xdr:rowOff>14164</xdr:rowOff>
    </xdr:from>
    <xdr:to>
      <xdr:col>24</xdr:col>
      <xdr:colOff>471236</xdr:colOff>
      <xdr:row>53</xdr:row>
      <xdr:rowOff>169992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AA6FAB-1168-440C-9086-2CC24E5A2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52996</xdr:colOff>
      <xdr:row>31</xdr:row>
      <xdr:rowOff>2070</xdr:rowOff>
    </xdr:from>
    <xdr:to>
      <xdr:col>47</xdr:col>
      <xdr:colOff>451184</xdr:colOff>
      <xdr:row>53</xdr:row>
      <xdr:rowOff>157899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833969-B2D3-4E15-9923-E81C3383E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743911</xdr:colOff>
      <xdr:row>54</xdr:row>
      <xdr:rowOff>26260</xdr:rowOff>
    </xdr:from>
    <xdr:to>
      <xdr:col>24</xdr:col>
      <xdr:colOff>481263</xdr:colOff>
      <xdr:row>76</xdr:row>
      <xdr:rowOff>188411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2F4355-B330-4ACD-84B1-5D7756682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751974</xdr:colOff>
      <xdr:row>7</xdr:row>
      <xdr:rowOff>0</xdr:rowOff>
    </xdr:from>
    <xdr:to>
      <xdr:col>24</xdr:col>
      <xdr:colOff>467974</xdr:colOff>
      <xdr:row>30</xdr:row>
      <xdr:rowOff>197555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35FB44A-F819-419E-B6DE-808A25294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55543</xdr:colOff>
      <xdr:row>7</xdr:row>
      <xdr:rowOff>22121</xdr:rowOff>
    </xdr:from>
    <xdr:to>
      <xdr:col>47</xdr:col>
      <xdr:colOff>431133</xdr:colOff>
      <xdr:row>30</xdr:row>
      <xdr:rowOff>201269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E952B79-6DB8-4A0C-B642-153454F85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528805</xdr:colOff>
      <xdr:row>77</xdr:row>
      <xdr:rowOff>40258</xdr:rowOff>
    </xdr:from>
    <xdr:to>
      <xdr:col>40</xdr:col>
      <xdr:colOff>134655</xdr:colOff>
      <xdr:row>98</xdr:row>
      <xdr:rowOff>150395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F2886EA-2E9C-4FC7-98A1-A50FFF25F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202432</xdr:colOff>
      <xdr:row>77</xdr:row>
      <xdr:rowOff>56347</xdr:rowOff>
    </xdr:from>
    <xdr:to>
      <xdr:col>54</xdr:col>
      <xdr:colOff>8808</xdr:colOff>
      <xdr:row>98</xdr:row>
      <xdr:rowOff>174104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8D7EC7E-570F-4A88-934E-6042771EB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543327</xdr:colOff>
      <xdr:row>98</xdr:row>
      <xdr:rowOff>190500</xdr:rowOff>
    </xdr:from>
    <xdr:to>
      <xdr:col>40</xdr:col>
      <xdr:colOff>141557</xdr:colOff>
      <xdr:row>120</xdr:row>
      <xdr:rowOff>140073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014BE82-C285-41A8-8B30-BA50C09C4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209252</xdr:colOff>
      <xdr:row>98</xdr:row>
      <xdr:rowOff>209252</xdr:rowOff>
    </xdr:from>
    <xdr:to>
      <xdr:col>53</xdr:col>
      <xdr:colOff>591707</xdr:colOff>
      <xdr:row>120</xdr:row>
      <xdr:rowOff>153110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770B08D-57AB-4899-BF0A-5334652F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720182</xdr:colOff>
      <xdr:row>121</xdr:row>
      <xdr:rowOff>0</xdr:rowOff>
    </xdr:from>
    <xdr:to>
      <xdr:col>28</xdr:col>
      <xdr:colOff>221675</xdr:colOff>
      <xdr:row>143</xdr:row>
      <xdr:rowOff>5747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4E24AF6-69A3-4289-BC40-19FD68547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165336</xdr:colOff>
      <xdr:row>54</xdr:row>
      <xdr:rowOff>42122</xdr:rowOff>
    </xdr:from>
    <xdr:to>
      <xdr:col>16</xdr:col>
      <xdr:colOff>701842</xdr:colOff>
      <xdr:row>76</xdr:row>
      <xdr:rowOff>185460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6B148-157E-44B8-B1E4-AB3F12462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184970</xdr:colOff>
      <xdr:row>77</xdr:row>
      <xdr:rowOff>38705</xdr:rowOff>
    </xdr:from>
    <xdr:to>
      <xdr:col>16</xdr:col>
      <xdr:colOff>709965</xdr:colOff>
      <xdr:row>98</xdr:row>
      <xdr:rowOff>124229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F1DDF-20A8-4570-8086-B83261D0E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744111</xdr:colOff>
      <xdr:row>77</xdr:row>
      <xdr:rowOff>40982</xdr:rowOff>
    </xdr:from>
    <xdr:to>
      <xdr:col>24</xdr:col>
      <xdr:colOff>492124</xdr:colOff>
      <xdr:row>98</xdr:row>
      <xdr:rowOff>94046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7A50C6-F420-4B86-B491-7ECBD6CF6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139225</xdr:colOff>
      <xdr:row>98</xdr:row>
      <xdr:rowOff>173333</xdr:rowOff>
    </xdr:from>
    <xdr:to>
      <xdr:col>16</xdr:col>
      <xdr:colOff>705653</xdr:colOff>
      <xdr:row>120</xdr:row>
      <xdr:rowOff>133145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4D0AF5-254C-4AC2-9EB7-0809AFDA1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746726</xdr:colOff>
      <xdr:row>98</xdr:row>
      <xdr:rowOff>168754</xdr:rowOff>
    </xdr:from>
    <xdr:to>
      <xdr:col>24</xdr:col>
      <xdr:colOff>492125</xdr:colOff>
      <xdr:row>120</xdr:row>
      <xdr:rowOff>140826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5BC996-F956-4753-AAFA-585E9CDAB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131469</xdr:colOff>
      <xdr:row>120</xdr:row>
      <xdr:rowOff>181821</xdr:rowOff>
    </xdr:from>
    <xdr:to>
      <xdr:col>16</xdr:col>
      <xdr:colOff>689480</xdr:colOff>
      <xdr:row>141</xdr:row>
      <xdr:rowOff>174113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03AC58-3AB8-4364-8F91-169162D7B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133607</xdr:colOff>
      <xdr:row>7</xdr:row>
      <xdr:rowOff>21035</xdr:rowOff>
    </xdr:from>
    <xdr:to>
      <xdr:col>16</xdr:col>
      <xdr:colOff>721896</xdr:colOff>
      <xdr:row>30</xdr:row>
      <xdr:rowOff>197555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B018F-8B1E-4E62-A1C6-69A362558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135648</xdr:colOff>
      <xdr:row>31</xdr:row>
      <xdr:rowOff>17939</xdr:rowOff>
    </xdr:from>
    <xdr:to>
      <xdr:col>16</xdr:col>
      <xdr:colOff>701846</xdr:colOff>
      <xdr:row>54</xdr:row>
      <xdr:rowOff>14111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ED7C6F-801B-4333-B604-6E0A6F9A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530839</xdr:colOff>
      <xdr:row>7</xdr:row>
      <xdr:rowOff>23432</xdr:rowOff>
    </xdr:from>
    <xdr:to>
      <xdr:col>36</xdr:col>
      <xdr:colOff>5092</xdr:colOff>
      <xdr:row>30</xdr:row>
      <xdr:rowOff>202580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E045F9-2FD6-4F02-80A3-EC32E345F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521688</xdr:colOff>
      <xdr:row>31</xdr:row>
      <xdr:rowOff>4138</xdr:rowOff>
    </xdr:from>
    <xdr:to>
      <xdr:col>36</xdr:col>
      <xdr:colOff>1</xdr:colOff>
      <xdr:row>53</xdr:row>
      <xdr:rowOff>159967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D9E623-2BAC-4BB5-9533-99BB62B49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742105</xdr:colOff>
      <xdr:row>31</xdr:row>
      <xdr:rowOff>14164</xdr:rowOff>
    </xdr:from>
    <xdr:to>
      <xdr:col>24</xdr:col>
      <xdr:colOff>471236</xdr:colOff>
      <xdr:row>53</xdr:row>
      <xdr:rowOff>169992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03409C-73DF-40F5-BB29-146B3FDB6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52996</xdr:colOff>
      <xdr:row>31</xdr:row>
      <xdr:rowOff>2070</xdr:rowOff>
    </xdr:from>
    <xdr:to>
      <xdr:col>47</xdr:col>
      <xdr:colOff>451184</xdr:colOff>
      <xdr:row>53</xdr:row>
      <xdr:rowOff>157899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88B492-7CEF-4860-8BAF-BF478E407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743911</xdr:colOff>
      <xdr:row>54</xdr:row>
      <xdr:rowOff>26260</xdr:rowOff>
    </xdr:from>
    <xdr:to>
      <xdr:col>24</xdr:col>
      <xdr:colOff>481263</xdr:colOff>
      <xdr:row>76</xdr:row>
      <xdr:rowOff>188411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85CDFD-32A0-4761-A5FA-D82D6AC6A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751974</xdr:colOff>
      <xdr:row>7</xdr:row>
      <xdr:rowOff>0</xdr:rowOff>
    </xdr:from>
    <xdr:to>
      <xdr:col>24</xdr:col>
      <xdr:colOff>467974</xdr:colOff>
      <xdr:row>30</xdr:row>
      <xdr:rowOff>197555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3067589-DE14-45C6-BF60-3F34096FC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55543</xdr:colOff>
      <xdr:row>7</xdr:row>
      <xdr:rowOff>22121</xdr:rowOff>
    </xdr:from>
    <xdr:to>
      <xdr:col>47</xdr:col>
      <xdr:colOff>431133</xdr:colOff>
      <xdr:row>30</xdr:row>
      <xdr:rowOff>201269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5ED9BA7-F850-43ED-AB09-CF0347A71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528805</xdr:colOff>
      <xdr:row>77</xdr:row>
      <xdr:rowOff>40258</xdr:rowOff>
    </xdr:from>
    <xdr:to>
      <xdr:col>40</xdr:col>
      <xdr:colOff>134655</xdr:colOff>
      <xdr:row>98</xdr:row>
      <xdr:rowOff>150395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FA4DB8C-6F20-46EF-ACE9-FAE2F5B74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202432</xdr:colOff>
      <xdr:row>77</xdr:row>
      <xdr:rowOff>56347</xdr:rowOff>
    </xdr:from>
    <xdr:to>
      <xdr:col>54</xdr:col>
      <xdr:colOff>8808</xdr:colOff>
      <xdr:row>98</xdr:row>
      <xdr:rowOff>174104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3420AB-598A-44E5-AB6B-8320508A5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543327</xdr:colOff>
      <xdr:row>98</xdr:row>
      <xdr:rowOff>190500</xdr:rowOff>
    </xdr:from>
    <xdr:to>
      <xdr:col>40</xdr:col>
      <xdr:colOff>141557</xdr:colOff>
      <xdr:row>120</xdr:row>
      <xdr:rowOff>140073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F7AC5E0-B95B-4E37-A41E-9DF89FD6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209252</xdr:colOff>
      <xdr:row>98</xdr:row>
      <xdr:rowOff>209252</xdr:rowOff>
    </xdr:from>
    <xdr:to>
      <xdr:col>53</xdr:col>
      <xdr:colOff>591707</xdr:colOff>
      <xdr:row>120</xdr:row>
      <xdr:rowOff>153110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3D3B792-58FF-4CD4-ADC4-770A5134C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720182</xdr:colOff>
      <xdr:row>121</xdr:row>
      <xdr:rowOff>0</xdr:rowOff>
    </xdr:from>
    <xdr:to>
      <xdr:col>28</xdr:col>
      <xdr:colOff>221675</xdr:colOff>
      <xdr:row>143</xdr:row>
      <xdr:rowOff>5747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9309FD-ADD1-47C9-89ED-5E436E7A8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165336</xdr:colOff>
      <xdr:row>54</xdr:row>
      <xdr:rowOff>42122</xdr:rowOff>
    </xdr:from>
    <xdr:to>
      <xdr:col>16</xdr:col>
      <xdr:colOff>701842</xdr:colOff>
      <xdr:row>76</xdr:row>
      <xdr:rowOff>185460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B9CC8-4F7A-4E8F-B346-F3CDFCC54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184970</xdr:colOff>
      <xdr:row>77</xdr:row>
      <xdr:rowOff>38705</xdr:rowOff>
    </xdr:from>
    <xdr:to>
      <xdr:col>16</xdr:col>
      <xdr:colOff>709965</xdr:colOff>
      <xdr:row>98</xdr:row>
      <xdr:rowOff>124229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EE76D-AAB8-4A06-A1CD-ECB7FBD71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744111</xdr:colOff>
      <xdr:row>77</xdr:row>
      <xdr:rowOff>40982</xdr:rowOff>
    </xdr:from>
    <xdr:to>
      <xdr:col>24</xdr:col>
      <xdr:colOff>492124</xdr:colOff>
      <xdr:row>98</xdr:row>
      <xdr:rowOff>94046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0E9C82-4733-43FA-B295-AA75B9377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139225</xdr:colOff>
      <xdr:row>98</xdr:row>
      <xdr:rowOff>173333</xdr:rowOff>
    </xdr:from>
    <xdr:to>
      <xdr:col>16</xdr:col>
      <xdr:colOff>705653</xdr:colOff>
      <xdr:row>120</xdr:row>
      <xdr:rowOff>133145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BEC6CB-7733-42E4-B7AB-7464638AE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746726</xdr:colOff>
      <xdr:row>98</xdr:row>
      <xdr:rowOff>168754</xdr:rowOff>
    </xdr:from>
    <xdr:to>
      <xdr:col>24</xdr:col>
      <xdr:colOff>492125</xdr:colOff>
      <xdr:row>120</xdr:row>
      <xdr:rowOff>140826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B2C509-226C-456E-B070-DF8CFD4B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131469</xdr:colOff>
      <xdr:row>120</xdr:row>
      <xdr:rowOff>181821</xdr:rowOff>
    </xdr:from>
    <xdr:to>
      <xdr:col>16</xdr:col>
      <xdr:colOff>689480</xdr:colOff>
      <xdr:row>141</xdr:row>
      <xdr:rowOff>174113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1C0BE4-81CA-4258-ADD6-AE4BAFC60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133607</xdr:colOff>
      <xdr:row>7</xdr:row>
      <xdr:rowOff>21035</xdr:rowOff>
    </xdr:from>
    <xdr:to>
      <xdr:col>16</xdr:col>
      <xdr:colOff>721896</xdr:colOff>
      <xdr:row>30</xdr:row>
      <xdr:rowOff>197555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FD6EA2-F28F-4B18-8F6D-12B2BACFA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135648</xdr:colOff>
      <xdr:row>31</xdr:row>
      <xdr:rowOff>17939</xdr:rowOff>
    </xdr:from>
    <xdr:to>
      <xdr:col>16</xdr:col>
      <xdr:colOff>701846</xdr:colOff>
      <xdr:row>54</xdr:row>
      <xdr:rowOff>14111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3358D3-4341-4737-9852-2F7A56192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530839</xdr:colOff>
      <xdr:row>7</xdr:row>
      <xdr:rowOff>23432</xdr:rowOff>
    </xdr:from>
    <xdr:to>
      <xdr:col>36</xdr:col>
      <xdr:colOff>5092</xdr:colOff>
      <xdr:row>30</xdr:row>
      <xdr:rowOff>202580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707E6B-F4A4-43ED-9699-778122CC0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521688</xdr:colOff>
      <xdr:row>31</xdr:row>
      <xdr:rowOff>4138</xdr:rowOff>
    </xdr:from>
    <xdr:to>
      <xdr:col>36</xdr:col>
      <xdr:colOff>1</xdr:colOff>
      <xdr:row>53</xdr:row>
      <xdr:rowOff>159967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7A13C9-D5FB-4BAA-866C-7371249AE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742105</xdr:colOff>
      <xdr:row>31</xdr:row>
      <xdr:rowOff>14164</xdr:rowOff>
    </xdr:from>
    <xdr:to>
      <xdr:col>24</xdr:col>
      <xdr:colOff>471236</xdr:colOff>
      <xdr:row>53</xdr:row>
      <xdr:rowOff>169992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369430-0F7D-427E-89D2-B0B3133CA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52996</xdr:colOff>
      <xdr:row>31</xdr:row>
      <xdr:rowOff>2070</xdr:rowOff>
    </xdr:from>
    <xdr:to>
      <xdr:col>47</xdr:col>
      <xdr:colOff>451184</xdr:colOff>
      <xdr:row>53</xdr:row>
      <xdr:rowOff>157899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7AE18F-BE78-4336-AADE-67F301F47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743911</xdr:colOff>
      <xdr:row>54</xdr:row>
      <xdr:rowOff>26260</xdr:rowOff>
    </xdr:from>
    <xdr:to>
      <xdr:col>24</xdr:col>
      <xdr:colOff>481263</xdr:colOff>
      <xdr:row>76</xdr:row>
      <xdr:rowOff>188411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C59158-A351-48A4-957E-7D348AE3B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751974</xdr:colOff>
      <xdr:row>7</xdr:row>
      <xdr:rowOff>0</xdr:rowOff>
    </xdr:from>
    <xdr:to>
      <xdr:col>24</xdr:col>
      <xdr:colOff>467974</xdr:colOff>
      <xdr:row>30</xdr:row>
      <xdr:rowOff>197555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0C55394-718A-4193-965A-43BE2C0CE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55543</xdr:colOff>
      <xdr:row>7</xdr:row>
      <xdr:rowOff>22121</xdr:rowOff>
    </xdr:from>
    <xdr:to>
      <xdr:col>47</xdr:col>
      <xdr:colOff>431133</xdr:colOff>
      <xdr:row>30</xdr:row>
      <xdr:rowOff>201269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DA4E8F5-64AC-4A8A-8AA4-3AF5D8BF6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528805</xdr:colOff>
      <xdr:row>77</xdr:row>
      <xdr:rowOff>40258</xdr:rowOff>
    </xdr:from>
    <xdr:to>
      <xdr:col>40</xdr:col>
      <xdr:colOff>134655</xdr:colOff>
      <xdr:row>98</xdr:row>
      <xdr:rowOff>150395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6B13AEC-B890-4479-B38B-4DCF66CFF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202432</xdr:colOff>
      <xdr:row>77</xdr:row>
      <xdr:rowOff>56347</xdr:rowOff>
    </xdr:from>
    <xdr:to>
      <xdr:col>54</xdr:col>
      <xdr:colOff>8808</xdr:colOff>
      <xdr:row>98</xdr:row>
      <xdr:rowOff>174104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F87545D-43C1-4EC4-94FD-74EE00364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543327</xdr:colOff>
      <xdr:row>98</xdr:row>
      <xdr:rowOff>190500</xdr:rowOff>
    </xdr:from>
    <xdr:to>
      <xdr:col>40</xdr:col>
      <xdr:colOff>141557</xdr:colOff>
      <xdr:row>120</xdr:row>
      <xdr:rowOff>140073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669AB8-03B2-4B8A-A6EF-5D42F4668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209252</xdr:colOff>
      <xdr:row>98</xdr:row>
      <xdr:rowOff>209252</xdr:rowOff>
    </xdr:from>
    <xdr:to>
      <xdr:col>53</xdr:col>
      <xdr:colOff>591707</xdr:colOff>
      <xdr:row>120</xdr:row>
      <xdr:rowOff>153110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0D28311-C60E-4560-A74B-E75C763C7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720182</xdr:colOff>
      <xdr:row>121</xdr:row>
      <xdr:rowOff>0</xdr:rowOff>
    </xdr:from>
    <xdr:to>
      <xdr:col>28</xdr:col>
      <xdr:colOff>221675</xdr:colOff>
      <xdr:row>143</xdr:row>
      <xdr:rowOff>5747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AFE70C3-E84F-4A1F-B5F8-4FA4CF6B6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184970</xdr:colOff>
      <xdr:row>79</xdr:row>
      <xdr:rowOff>38705</xdr:rowOff>
    </xdr:from>
    <xdr:to>
      <xdr:col>32</xdr:col>
      <xdr:colOff>709965</xdr:colOff>
      <xdr:row>100</xdr:row>
      <xdr:rowOff>124229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5ED7E-BCB2-4405-9719-1F0A812DD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744111</xdr:colOff>
      <xdr:row>79</xdr:row>
      <xdr:rowOff>40982</xdr:rowOff>
    </xdr:from>
    <xdr:to>
      <xdr:col>40</xdr:col>
      <xdr:colOff>492124</xdr:colOff>
      <xdr:row>100</xdr:row>
      <xdr:rowOff>94046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3C666-521D-4D8E-953A-2FAB2E5F6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139225</xdr:colOff>
      <xdr:row>100</xdr:row>
      <xdr:rowOff>173333</xdr:rowOff>
    </xdr:from>
    <xdr:to>
      <xdr:col>32</xdr:col>
      <xdr:colOff>705653</xdr:colOff>
      <xdr:row>122</xdr:row>
      <xdr:rowOff>133145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0EF50C-2768-4995-BA5B-91ECA8B32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131469</xdr:colOff>
      <xdr:row>122</xdr:row>
      <xdr:rowOff>181821</xdr:rowOff>
    </xdr:from>
    <xdr:to>
      <xdr:col>32</xdr:col>
      <xdr:colOff>689480</xdr:colOff>
      <xdr:row>143</xdr:row>
      <xdr:rowOff>174113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C91730-1608-4E64-B4EE-1053ECE2A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126548</xdr:colOff>
      <xdr:row>9</xdr:row>
      <xdr:rowOff>3105</xdr:rowOff>
    </xdr:from>
    <xdr:to>
      <xdr:col>32</xdr:col>
      <xdr:colOff>711027</xdr:colOff>
      <xdr:row>32</xdr:row>
      <xdr:rowOff>177720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C45F6F-9D9A-4B49-8DEF-C5164E774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135648</xdr:colOff>
      <xdr:row>33</xdr:row>
      <xdr:rowOff>17939</xdr:rowOff>
    </xdr:from>
    <xdr:to>
      <xdr:col>32</xdr:col>
      <xdr:colOff>701846</xdr:colOff>
      <xdr:row>56</xdr:row>
      <xdr:rowOff>14111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EA1E26-7A36-4147-855C-272C2DAAC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530839</xdr:colOff>
      <xdr:row>9</xdr:row>
      <xdr:rowOff>23432</xdr:rowOff>
    </xdr:from>
    <xdr:to>
      <xdr:col>52</xdr:col>
      <xdr:colOff>5092</xdr:colOff>
      <xdr:row>32</xdr:row>
      <xdr:rowOff>202580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1E7C3A-B53D-4A8F-B1F5-227005F54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521688</xdr:colOff>
      <xdr:row>33</xdr:row>
      <xdr:rowOff>4138</xdr:rowOff>
    </xdr:from>
    <xdr:to>
      <xdr:col>52</xdr:col>
      <xdr:colOff>1</xdr:colOff>
      <xdr:row>55</xdr:row>
      <xdr:rowOff>159967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AF7D08-9C2A-4EE0-AE41-13B5ECFC8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742105</xdr:colOff>
      <xdr:row>33</xdr:row>
      <xdr:rowOff>14164</xdr:rowOff>
    </xdr:from>
    <xdr:to>
      <xdr:col>40</xdr:col>
      <xdr:colOff>471236</xdr:colOff>
      <xdr:row>55</xdr:row>
      <xdr:rowOff>169992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F5D66E-F8F1-46B1-A419-BCEB9A2E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52996</xdr:colOff>
      <xdr:row>33</xdr:row>
      <xdr:rowOff>2070</xdr:rowOff>
    </xdr:from>
    <xdr:to>
      <xdr:col>63</xdr:col>
      <xdr:colOff>451184</xdr:colOff>
      <xdr:row>55</xdr:row>
      <xdr:rowOff>157899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558025-6BC7-4F5A-B3FA-9F0AB13E0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743911</xdr:colOff>
      <xdr:row>56</xdr:row>
      <xdr:rowOff>26260</xdr:rowOff>
    </xdr:from>
    <xdr:to>
      <xdr:col>40</xdr:col>
      <xdr:colOff>481263</xdr:colOff>
      <xdr:row>78</xdr:row>
      <xdr:rowOff>188411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8C72BD4-551B-4CB7-8793-7E27995C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751974</xdr:colOff>
      <xdr:row>9</xdr:row>
      <xdr:rowOff>0</xdr:rowOff>
    </xdr:from>
    <xdr:to>
      <xdr:col>40</xdr:col>
      <xdr:colOff>467974</xdr:colOff>
      <xdr:row>32</xdr:row>
      <xdr:rowOff>197555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05BE82E-6E32-4A55-90A5-14A671F7D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55543</xdr:colOff>
      <xdr:row>9</xdr:row>
      <xdr:rowOff>22121</xdr:rowOff>
    </xdr:from>
    <xdr:to>
      <xdr:col>63</xdr:col>
      <xdr:colOff>431133</xdr:colOff>
      <xdr:row>32</xdr:row>
      <xdr:rowOff>201269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8B74CA-98AD-4CD0-A21A-90FA59EAF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539787</xdr:colOff>
      <xdr:row>56</xdr:row>
      <xdr:rowOff>97043</xdr:rowOff>
    </xdr:from>
    <xdr:to>
      <xdr:col>51</xdr:col>
      <xdr:colOff>330439</xdr:colOff>
      <xdr:row>79</xdr:row>
      <xdr:rowOff>250965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D6ECA83-F77D-44C6-98AC-D8FE16185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170329</xdr:colOff>
      <xdr:row>56</xdr:row>
      <xdr:rowOff>62753</xdr:rowOff>
    </xdr:from>
    <xdr:to>
      <xdr:col>32</xdr:col>
      <xdr:colOff>712438</xdr:colOff>
      <xdr:row>79</xdr:row>
      <xdr:rowOff>19625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D85591E-AFFC-425D-82B3-7CB99325A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86591</xdr:colOff>
      <xdr:row>80</xdr:row>
      <xdr:rowOff>121227</xdr:rowOff>
    </xdr:from>
    <xdr:to>
      <xdr:col>52</xdr:col>
      <xdr:colOff>171773</xdr:colOff>
      <xdr:row>103</xdr:row>
      <xdr:rowOff>38695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5DCA956-80D4-4B4D-9BCB-6749369C2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ressor_Analysis_201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2_(cs2)/operation_modes_1_(op1)/cs2_op1_2019_result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2_(cs2)/operation_modes_2_(op2)/cs2_op2_2019_result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2_(cs2)/operation_modes_3_(op3)/cs2_op3_2019_result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2_(cs2)/operation_modes_4_(op4)/cs2_op4_2019_result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3_(cs3)/operation_modes_1_(op1)/cs3_op1_2019_result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3_(cs3)/operation_modes_2_(op2)/cs3_op2_2019_result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3_(cs3)/operation_modes_3_(op3)/cs3_op3_2019_result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3_(cs3)/operation_modes_4_(op4)/cs3_op4_2019_result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4_(cs4)/operation_modes_1_(op1)/cs4_op1_2019_result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4_(cs4)/operation_modes_2_(op2)/cs4_op2_2019_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optimisation_(opt)/operation_mode_1_(op1)/opt_op1_2019_results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4_(cs4)/operation_modes_3_(op3)/cs4_op3_2019_result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4_(cs4)/operation_modes_4_(op4)/cs4_op4_2019_resul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optimisation_(opt)/operation_mode_2_(op2)/opt_op2_2019_resul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optimisation_(opt)/operation_mode_3_(op3)/opt_op3_2019_resul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optimisation_(opt)/operation_mode_4_(op4)/opt_op4_2019_result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1_(cs1)/operation_modes_1%20_(op1)/cs1_op1_2019_result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1_(cs1)/operation_modes_2_(op2)/cs1_op2_2018_result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1_(cs1)/operation_modes_3_(op3)/cs1_op3_2019_result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7c00d8ff5fd9759d/Documents/University/Fourth%20Year/Research%20Project/Compressed%20Air%20System%20Model/control_scheme_1_(cs1)/operation_modes_4_(op4)/cs1_op4_2019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sation Data"/>
      <sheetName val="Optimisation Graphs"/>
      <sheetName val="Control Scheme 1 Data"/>
      <sheetName val="Control Scheme 1 Graphs"/>
      <sheetName val="Control Scheme 2 Data"/>
      <sheetName val="Control Scheme 2 Graphs"/>
      <sheetName val="Control Scheme 3 Data"/>
      <sheetName val="Control Scheme 3 Graphs"/>
      <sheetName val="Control Scheme 4 Data"/>
      <sheetName val="Control Scheme 4 Graphs"/>
      <sheetName val="All Control Schemes Graphs"/>
      <sheetName val="Average Efficienc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F9" t="str">
            <v>Opt</v>
          </cell>
          <cell r="J9" t="str">
            <v>CS1</v>
          </cell>
          <cell r="N9" t="str">
            <v>CS2</v>
          </cell>
          <cell r="R9" t="str">
            <v>CS3</v>
          </cell>
          <cell r="V9" t="str">
            <v>CS4</v>
          </cell>
        </row>
        <row r="10">
          <cell r="F10" t="str">
            <v>op1</v>
          </cell>
          <cell r="G10" t="str">
            <v>op2</v>
          </cell>
          <cell r="H10" t="str">
            <v>op3</v>
          </cell>
          <cell r="I10" t="str">
            <v>op4</v>
          </cell>
          <cell r="J10" t="str">
            <v>op1</v>
          </cell>
          <cell r="K10" t="str">
            <v>op2</v>
          </cell>
          <cell r="L10" t="str">
            <v>op3</v>
          </cell>
          <cell r="M10" t="str">
            <v>op4</v>
          </cell>
          <cell r="N10" t="str">
            <v>op1</v>
          </cell>
          <cell r="O10" t="str">
            <v>op2</v>
          </cell>
          <cell r="P10" t="str">
            <v>op3</v>
          </cell>
          <cell r="Q10" t="str">
            <v>op4</v>
          </cell>
          <cell r="R10" t="str">
            <v>op1</v>
          </cell>
          <cell r="S10" t="str">
            <v>op2</v>
          </cell>
          <cell r="T10" t="str">
            <v>op3</v>
          </cell>
          <cell r="U10" t="str">
            <v>op4</v>
          </cell>
          <cell r="V10" t="str">
            <v>op1</v>
          </cell>
          <cell r="W10" t="str">
            <v>op2</v>
          </cell>
          <cell r="X10" t="str">
            <v>op3</v>
          </cell>
          <cell r="Y10" t="str">
            <v>op4</v>
          </cell>
        </row>
      </sheetData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LoadUnload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96.709631552917898</v>
          </cell>
          <cell r="J9">
            <v>518.34433728981207</v>
          </cell>
          <cell r="K9">
            <v>782187.5</v>
          </cell>
          <cell r="L9">
            <v>4192369</v>
          </cell>
          <cell r="M9">
            <v>0.18657410643003991</v>
          </cell>
          <cell r="N9">
            <v>4427</v>
          </cell>
          <cell r="O9">
            <v>0.54735410484668645</v>
          </cell>
          <cell r="P9">
            <v>3661</v>
          </cell>
          <cell r="Q9">
            <v>0.45264589515331355</v>
          </cell>
          <cell r="R9">
            <v>96.709631552917898</v>
          </cell>
          <cell r="S9">
            <v>782187.5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71071.30807475945</v>
          </cell>
          <cell r="Y9">
            <v>0</v>
          </cell>
          <cell r="Z9">
            <v>71071.30807475945</v>
          </cell>
        </row>
        <row r="10">
          <cell r="D10" t="str">
            <v>LoadUnload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94.831849653808106</v>
          </cell>
          <cell r="J10">
            <v>489.89218595450052</v>
          </cell>
          <cell r="K10">
            <v>767000</v>
          </cell>
          <cell r="L10">
            <v>3962248</v>
          </cell>
          <cell r="M10">
            <v>0.19357697953283085</v>
          </cell>
          <cell r="N10">
            <v>4184</v>
          </cell>
          <cell r="O10">
            <v>0.51730959446092972</v>
          </cell>
          <cell r="P10">
            <v>3904</v>
          </cell>
          <cell r="Q10">
            <v>0.48269040553907022</v>
          </cell>
          <cell r="R10">
            <v>94.831849653808106</v>
          </cell>
          <cell r="S10">
            <v>767000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69691.337810103723</v>
          </cell>
          <cell r="Y10">
            <v>0</v>
          </cell>
          <cell r="Z10">
            <v>69691.337810103723</v>
          </cell>
        </row>
        <row r="11">
          <cell r="D11" t="str">
            <v>LoadUnload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72.228919386745801</v>
          </cell>
          <cell r="J11">
            <v>147.4125865479723</v>
          </cell>
          <cell r="K11">
            <v>584187.5</v>
          </cell>
          <cell r="L11">
            <v>1192273</v>
          </cell>
          <cell r="M11">
            <v>0.48997796645566921</v>
          </cell>
          <cell r="N11">
            <v>1259</v>
          </cell>
          <cell r="O11">
            <v>0.15566271018793273</v>
          </cell>
          <cell r="P11">
            <v>6829</v>
          </cell>
          <cell r="Q11">
            <v>0.84433728981206724</v>
          </cell>
          <cell r="R11">
            <v>72.228919386745801</v>
          </cell>
          <cell r="S11">
            <v>584187.5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53080.584624432813</v>
          </cell>
          <cell r="Y11">
            <v>0</v>
          </cell>
          <cell r="Z11">
            <v>53080.584624432813</v>
          </cell>
        </row>
        <row r="12">
          <cell r="D12" t="str">
            <v>LoadUnload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132.85942136498517</v>
          </cell>
          <cell r="J12">
            <v>664.63946587537089</v>
          </cell>
          <cell r="K12">
            <v>1074567</v>
          </cell>
          <cell r="L12">
            <v>5375604</v>
          </cell>
          <cell r="M12">
            <v>0.19989697901854378</v>
          </cell>
          <cell r="N12">
            <v>4054</v>
          </cell>
          <cell r="O12">
            <v>0.50123639960435218</v>
          </cell>
          <cell r="P12">
            <v>4034</v>
          </cell>
          <cell r="Q12">
            <v>0.49876360039564788</v>
          </cell>
          <cell r="R12">
            <v>132.85942136498517</v>
          </cell>
          <cell r="S12">
            <v>1074567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97637.564271955314</v>
          </cell>
          <cell r="Y12">
            <v>0</v>
          </cell>
          <cell r="Z12">
            <v>97637.564271955314</v>
          </cell>
        </row>
        <row r="13">
          <cell r="D13" t="str">
            <v>VariableSpeed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47.024445386462759</v>
          </cell>
          <cell r="J13">
            <v>318.88452027695354</v>
          </cell>
          <cell r="K13">
            <v>380333.71428571077</v>
          </cell>
          <cell r="L13">
            <v>2579138</v>
          </cell>
          <cell r="M13">
            <v>0.14746543778801707</v>
          </cell>
          <cell r="N13">
            <v>5781</v>
          </cell>
          <cell r="O13">
            <v>0.71476261127596441</v>
          </cell>
          <cell r="P13">
            <v>2307</v>
          </cell>
          <cell r="Q13">
            <v>0.28523738872403559</v>
          </cell>
          <cell r="R13">
            <v>65.790298267723713</v>
          </cell>
          <cell r="S13">
            <v>380333.71428571077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34557.973093685709</v>
          </cell>
          <cell r="Y13">
            <v>0</v>
          </cell>
          <cell r="Z13">
            <v>34557.973093685709</v>
          </cell>
        </row>
        <row r="14">
          <cell r="D14" t="str">
            <v>LoadUnload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137</v>
          </cell>
          <cell r="J14">
            <v>0</v>
          </cell>
          <cell r="K14">
            <v>1108056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8088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1108056</v>
          </cell>
          <cell r="V14">
            <v>1</v>
          </cell>
          <cell r="W14">
            <v>9.0862239648114365E-2</v>
          </cell>
          <cell r="X14">
            <v>0</v>
          </cell>
          <cell r="Y14">
            <v>100680.44981553101</v>
          </cell>
          <cell r="Z14">
            <v>100680.44981553101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580.65426734492326</v>
          </cell>
          <cell r="J15">
            <v>2139.1730959446095</v>
          </cell>
          <cell r="K15">
            <v>4696331.7142857108</v>
          </cell>
          <cell r="L15">
            <v>17301632</v>
          </cell>
          <cell r="M15">
            <v>0.27143865470527512</v>
          </cell>
          <cell r="N15">
            <v>19705</v>
          </cell>
          <cell r="O15">
            <v>0.4060542367293109</v>
          </cell>
          <cell r="P15">
            <v>28823</v>
          </cell>
          <cell r="Q15">
            <v>0.59394576327068904</v>
          </cell>
          <cell r="R15">
            <v>580.65426734492326</v>
          </cell>
          <cell r="S15">
            <v>3588275.7142857108</v>
          </cell>
          <cell r="T15">
            <v>0.76405925573157052</v>
          </cell>
          <cell r="U15">
            <v>1108056</v>
          </cell>
          <cell r="V15">
            <v>0.23594074426842951</v>
          </cell>
          <cell r="W15">
            <v>9.0862239648114365E-2</v>
          </cell>
          <cell r="X15">
            <v>326038.76787493698</v>
          </cell>
          <cell r="Y15">
            <v>100680.44981553101</v>
          </cell>
          <cell r="Z15">
            <v>426719.21769046801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OnOff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68.41926310583581</v>
          </cell>
          <cell r="J9">
            <v>518.34433728981207</v>
          </cell>
          <cell r="K9">
            <v>553375</v>
          </cell>
          <cell r="L9">
            <v>4192369</v>
          </cell>
          <cell r="M9">
            <v>0.13199577613516367</v>
          </cell>
          <cell r="N9">
            <v>4427</v>
          </cell>
          <cell r="O9">
            <v>0.54735410484668645</v>
          </cell>
          <cell r="P9">
            <v>3661</v>
          </cell>
          <cell r="Q9">
            <v>0.45264589515331355</v>
          </cell>
          <cell r="R9">
            <v>125</v>
          </cell>
          <cell r="S9">
            <v>553375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50280.891865275284</v>
          </cell>
          <cell r="Y9">
            <v>0</v>
          </cell>
          <cell r="Z9">
            <v>50280.891865275284</v>
          </cell>
        </row>
        <row r="10">
          <cell r="D10" t="str">
            <v>OnOff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64.663699307616227</v>
          </cell>
          <cell r="J10">
            <v>489.89218595450052</v>
          </cell>
          <cell r="K10">
            <v>523000</v>
          </cell>
          <cell r="L10">
            <v>3962248</v>
          </cell>
          <cell r="M10">
            <v>0.13199577613516367</v>
          </cell>
          <cell r="N10">
            <v>4184</v>
          </cell>
          <cell r="O10">
            <v>0.51730959446092972</v>
          </cell>
          <cell r="P10">
            <v>3904</v>
          </cell>
          <cell r="Q10">
            <v>0.48269040553907022</v>
          </cell>
          <cell r="R10">
            <v>125</v>
          </cell>
          <cell r="S10">
            <v>523000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47520.951335963815</v>
          </cell>
          <cell r="Y10">
            <v>0</v>
          </cell>
          <cell r="Z10">
            <v>47520.951335963815</v>
          </cell>
        </row>
        <row r="11">
          <cell r="D11" t="str">
            <v>OnOff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19.457838773491591</v>
          </cell>
          <cell r="J11">
            <v>147.4125865479723</v>
          </cell>
          <cell r="K11">
            <v>157375</v>
          </cell>
          <cell r="L11">
            <v>1192273</v>
          </cell>
          <cell r="M11">
            <v>0.13199577613516367</v>
          </cell>
          <cell r="N11">
            <v>1259</v>
          </cell>
          <cell r="O11">
            <v>0.15566271018793273</v>
          </cell>
          <cell r="P11">
            <v>6829</v>
          </cell>
          <cell r="Q11">
            <v>0.84433728981206724</v>
          </cell>
          <cell r="R11">
            <v>125</v>
          </cell>
          <cell r="S11">
            <v>157375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14299.444964621998</v>
          </cell>
          <cell r="Y11">
            <v>0</v>
          </cell>
          <cell r="Z11">
            <v>14299.444964621998</v>
          </cell>
        </row>
        <row r="12">
          <cell r="D12" t="str">
            <v>OnOff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88.718842729970333</v>
          </cell>
          <cell r="J12">
            <v>664.63946587537089</v>
          </cell>
          <cell r="K12">
            <v>717558</v>
          </cell>
          <cell r="L12">
            <v>5375604</v>
          </cell>
          <cell r="M12">
            <v>0.13348416289592763</v>
          </cell>
          <cell r="N12">
            <v>4054</v>
          </cell>
          <cell r="O12">
            <v>0.50123639960435218</v>
          </cell>
          <cell r="P12">
            <v>4034</v>
          </cell>
          <cell r="Q12">
            <v>0.49876360039564788</v>
          </cell>
          <cell r="R12">
            <v>177</v>
          </cell>
          <cell r="S12">
            <v>717558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65198.926957421645</v>
          </cell>
          <cell r="Y12">
            <v>0</v>
          </cell>
          <cell r="Z12">
            <v>65198.926957421645</v>
          </cell>
        </row>
        <row r="13">
          <cell r="D13" t="str">
            <v>VariableSpeed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47.024445386462759</v>
          </cell>
          <cell r="J13">
            <v>318.88452027695354</v>
          </cell>
          <cell r="K13">
            <v>380333.71428571077</v>
          </cell>
          <cell r="L13">
            <v>2579138</v>
          </cell>
          <cell r="M13">
            <v>0.14746543778801707</v>
          </cell>
          <cell r="N13">
            <v>5781</v>
          </cell>
          <cell r="O13">
            <v>0.71476261127596441</v>
          </cell>
          <cell r="P13">
            <v>2307</v>
          </cell>
          <cell r="Q13">
            <v>0.28523738872403559</v>
          </cell>
          <cell r="R13">
            <v>65.790298267723713</v>
          </cell>
          <cell r="S13">
            <v>380333.71428571077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34557.973093685709</v>
          </cell>
          <cell r="Y13">
            <v>0</v>
          </cell>
          <cell r="Z13">
            <v>34557.973093685709</v>
          </cell>
        </row>
        <row r="14">
          <cell r="D14" t="str">
            <v>OnOff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8088</v>
          </cell>
          <cell r="Q14">
            <v>1</v>
          </cell>
          <cell r="R14">
            <v>0</v>
          </cell>
          <cell r="S14">
            <v>0</v>
          </cell>
          <cell r="T14" t="e">
            <v>#DIV/0!</v>
          </cell>
          <cell r="U14">
            <v>0</v>
          </cell>
          <cell r="V14" t="e">
            <v>#DIV/0!</v>
          </cell>
          <cell r="W14">
            <v>9.0862239648114365E-2</v>
          </cell>
          <cell r="X14">
            <v>0</v>
          </cell>
          <cell r="Y14">
            <v>0</v>
          </cell>
          <cell r="Z14">
            <v>0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288.28408930338122</v>
          </cell>
          <cell r="J15">
            <v>2139.1730959446095</v>
          </cell>
          <cell r="K15">
            <v>2331641.7142857108</v>
          </cell>
          <cell r="L15">
            <v>17301632</v>
          </cell>
          <cell r="M15">
            <v>0.13476426468241534</v>
          </cell>
          <cell r="N15">
            <v>19705</v>
          </cell>
          <cell r="O15">
            <v>0.4060542367293109</v>
          </cell>
          <cell r="P15">
            <v>28823</v>
          </cell>
          <cell r="Q15">
            <v>0.59394576327068904</v>
          </cell>
          <cell r="R15">
            <v>536.81773617806186</v>
          </cell>
          <cell r="S15">
            <v>2331641.7142857108</v>
          </cell>
          <cell r="T15">
            <v>1</v>
          </cell>
          <cell r="U15">
            <v>0</v>
          </cell>
          <cell r="V15">
            <v>0</v>
          </cell>
          <cell r="W15">
            <v>9.0862239648114365E-2</v>
          </cell>
          <cell r="X15">
            <v>211858.18821696847</v>
          </cell>
          <cell r="Y15">
            <v>0</v>
          </cell>
          <cell r="Z15">
            <v>211858.18821696847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OnOff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68.41926310583581</v>
          </cell>
          <cell r="J9">
            <v>518.34433728981207</v>
          </cell>
          <cell r="K9">
            <v>553375</v>
          </cell>
          <cell r="L9">
            <v>4192369</v>
          </cell>
          <cell r="M9">
            <v>0.13199577613516367</v>
          </cell>
          <cell r="N9">
            <v>4427</v>
          </cell>
          <cell r="O9">
            <v>0.54735410484668645</v>
          </cell>
          <cell r="P9">
            <v>3661</v>
          </cell>
          <cell r="Q9">
            <v>0.45264589515331355</v>
          </cell>
          <cell r="R9">
            <v>125</v>
          </cell>
          <cell r="S9">
            <v>553375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50280.891865275284</v>
          </cell>
          <cell r="Y9">
            <v>0</v>
          </cell>
          <cell r="Z9">
            <v>50280.891865275284</v>
          </cell>
        </row>
        <row r="10">
          <cell r="D10" t="str">
            <v>OnOff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64.663699307616227</v>
          </cell>
          <cell r="J10">
            <v>489.89218595450052</v>
          </cell>
          <cell r="K10">
            <v>523000</v>
          </cell>
          <cell r="L10">
            <v>3962248</v>
          </cell>
          <cell r="M10">
            <v>0.13199577613516367</v>
          </cell>
          <cell r="N10">
            <v>4184</v>
          </cell>
          <cell r="O10">
            <v>0.51730959446092972</v>
          </cell>
          <cell r="P10">
            <v>3904</v>
          </cell>
          <cell r="Q10">
            <v>0.48269040553907022</v>
          </cell>
          <cell r="R10">
            <v>125</v>
          </cell>
          <cell r="S10">
            <v>523000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47520.951335963815</v>
          </cell>
          <cell r="Y10">
            <v>0</v>
          </cell>
          <cell r="Z10">
            <v>47520.951335963815</v>
          </cell>
        </row>
        <row r="11">
          <cell r="D11" t="str">
            <v>OnOff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19.457838773491591</v>
          </cell>
          <cell r="J11">
            <v>147.4125865479723</v>
          </cell>
          <cell r="K11">
            <v>157375</v>
          </cell>
          <cell r="L11">
            <v>1192273</v>
          </cell>
          <cell r="M11">
            <v>0.13199577613516367</v>
          </cell>
          <cell r="N11">
            <v>1259</v>
          </cell>
          <cell r="O11">
            <v>0.15566271018793273</v>
          </cell>
          <cell r="P11">
            <v>6829</v>
          </cell>
          <cell r="Q11">
            <v>0.84433728981206724</v>
          </cell>
          <cell r="R11">
            <v>125</v>
          </cell>
          <cell r="S11">
            <v>157375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14299.444964621998</v>
          </cell>
          <cell r="Y11">
            <v>0</v>
          </cell>
          <cell r="Z11">
            <v>14299.444964621998</v>
          </cell>
        </row>
        <row r="12">
          <cell r="D12" t="str">
            <v>OnOff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88.718842729970333</v>
          </cell>
          <cell r="J12">
            <v>664.63946587537089</v>
          </cell>
          <cell r="K12">
            <v>717558</v>
          </cell>
          <cell r="L12">
            <v>5375604</v>
          </cell>
          <cell r="M12">
            <v>0.13348416289592763</v>
          </cell>
          <cell r="N12">
            <v>4054</v>
          </cell>
          <cell r="O12">
            <v>0.50123639960435218</v>
          </cell>
          <cell r="P12">
            <v>4034</v>
          </cell>
          <cell r="Q12">
            <v>0.49876360039564788</v>
          </cell>
          <cell r="R12">
            <v>177</v>
          </cell>
          <cell r="S12">
            <v>717558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65198.926957421645</v>
          </cell>
          <cell r="Y12">
            <v>0</v>
          </cell>
          <cell r="Z12">
            <v>65198.926957421645</v>
          </cell>
        </row>
        <row r="13">
          <cell r="D13" t="str">
            <v>InletModulation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282.90733361593271</v>
          </cell>
          <cell r="J13">
            <v>318.88452027695354</v>
          </cell>
          <cell r="K13">
            <v>2288154.5142856636</v>
          </cell>
          <cell r="L13">
            <v>2579138</v>
          </cell>
          <cell r="M13">
            <v>0.88717800842206329</v>
          </cell>
          <cell r="N13">
            <v>8088</v>
          </cell>
          <cell r="O13">
            <v>1</v>
          </cell>
          <cell r="P13">
            <v>0</v>
          </cell>
          <cell r="Q13">
            <v>0</v>
          </cell>
          <cell r="R13">
            <v>282.90733361593271</v>
          </cell>
          <cell r="S13">
            <v>2288154.5142856636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207906.8438289387</v>
          </cell>
          <cell r="Y13">
            <v>0</v>
          </cell>
          <cell r="Z13">
            <v>207906.8438289387</v>
          </cell>
        </row>
        <row r="14">
          <cell r="D14" t="str">
            <v>OnOff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8088</v>
          </cell>
          <cell r="Q14">
            <v>1</v>
          </cell>
          <cell r="R14">
            <v>0</v>
          </cell>
          <cell r="S14">
            <v>0</v>
          </cell>
          <cell r="T14" t="e">
            <v>#DIV/0!</v>
          </cell>
          <cell r="U14">
            <v>0</v>
          </cell>
          <cell r="V14" t="e">
            <v>#DIV/0!</v>
          </cell>
          <cell r="W14">
            <v>9.0862239648114365E-2</v>
          </cell>
          <cell r="X14">
            <v>0</v>
          </cell>
          <cell r="Y14">
            <v>0</v>
          </cell>
          <cell r="Z14">
            <v>0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524.16697753282483</v>
          </cell>
          <cell r="J15">
            <v>2139.1730959446095</v>
          </cell>
          <cell r="K15">
            <v>4239462.5142856631</v>
          </cell>
          <cell r="L15">
            <v>17301632</v>
          </cell>
          <cell r="M15">
            <v>0.24503252145725252</v>
          </cell>
          <cell r="N15">
            <v>22012</v>
          </cell>
          <cell r="O15">
            <v>0.45359380151665019</v>
          </cell>
          <cell r="P15">
            <v>26516</v>
          </cell>
          <cell r="Q15">
            <v>0.54640619848334981</v>
          </cell>
          <cell r="R15">
            <v>729.81586140704337</v>
          </cell>
          <cell r="S15">
            <v>4239462.5142856631</v>
          </cell>
          <cell r="T15">
            <v>1</v>
          </cell>
          <cell r="U15">
            <v>0</v>
          </cell>
          <cell r="V15">
            <v>0</v>
          </cell>
          <cell r="W15">
            <v>9.0862239648114365E-2</v>
          </cell>
          <cell r="X15">
            <v>385207.05895222141</v>
          </cell>
          <cell r="Y15">
            <v>0</v>
          </cell>
          <cell r="Z15">
            <v>385207.05895222141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LoadUnload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96.709631552917898</v>
          </cell>
          <cell r="J9">
            <v>518.34433728981207</v>
          </cell>
          <cell r="K9">
            <v>782187.5</v>
          </cell>
          <cell r="L9">
            <v>4192369</v>
          </cell>
          <cell r="M9">
            <v>0.18657410643003991</v>
          </cell>
          <cell r="N9">
            <v>4427</v>
          </cell>
          <cell r="O9">
            <v>0.54735410484668645</v>
          </cell>
          <cell r="P9">
            <v>3661</v>
          </cell>
          <cell r="Q9">
            <v>0.45264589515331355</v>
          </cell>
          <cell r="R9">
            <v>96.709631552917898</v>
          </cell>
          <cell r="S9">
            <v>782187.5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71071.30807475945</v>
          </cell>
          <cell r="Y9">
            <v>0</v>
          </cell>
          <cell r="Z9">
            <v>71071.30807475945</v>
          </cell>
        </row>
        <row r="10">
          <cell r="D10" t="str">
            <v>LoadUnload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94.831849653808106</v>
          </cell>
          <cell r="J10">
            <v>489.89218595450052</v>
          </cell>
          <cell r="K10">
            <v>767000</v>
          </cell>
          <cell r="L10">
            <v>3962248</v>
          </cell>
          <cell r="M10">
            <v>0.19357697953283085</v>
          </cell>
          <cell r="N10">
            <v>4184</v>
          </cell>
          <cell r="O10">
            <v>0.51730959446092972</v>
          </cell>
          <cell r="P10">
            <v>3904</v>
          </cell>
          <cell r="Q10">
            <v>0.48269040553907022</v>
          </cell>
          <cell r="R10">
            <v>94.831849653808106</v>
          </cell>
          <cell r="S10">
            <v>767000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69691.337810103723</v>
          </cell>
          <cell r="Y10">
            <v>0</v>
          </cell>
          <cell r="Z10">
            <v>69691.337810103723</v>
          </cell>
        </row>
        <row r="11">
          <cell r="D11" t="str">
            <v>LoadUnload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72.228919386745801</v>
          </cell>
          <cell r="J11">
            <v>147.4125865479723</v>
          </cell>
          <cell r="K11">
            <v>584187.5</v>
          </cell>
          <cell r="L11">
            <v>1192273</v>
          </cell>
          <cell r="M11">
            <v>0.48997796645566921</v>
          </cell>
          <cell r="N11">
            <v>1259</v>
          </cell>
          <cell r="O11">
            <v>0.15566271018793273</v>
          </cell>
          <cell r="P11">
            <v>6829</v>
          </cell>
          <cell r="Q11">
            <v>0.84433728981206724</v>
          </cell>
          <cell r="R11">
            <v>72.228919386745801</v>
          </cell>
          <cell r="S11">
            <v>584187.5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53080.584624432813</v>
          </cell>
          <cell r="Y11">
            <v>0</v>
          </cell>
          <cell r="Z11">
            <v>53080.584624432813</v>
          </cell>
        </row>
        <row r="12">
          <cell r="D12" t="str">
            <v>LoadUnload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132.85942136498517</v>
          </cell>
          <cell r="J12">
            <v>664.63946587537089</v>
          </cell>
          <cell r="K12">
            <v>1074567</v>
          </cell>
          <cell r="L12">
            <v>5375604</v>
          </cell>
          <cell r="M12">
            <v>0.19989697901854378</v>
          </cell>
          <cell r="N12">
            <v>4054</v>
          </cell>
          <cell r="O12">
            <v>0.50123639960435218</v>
          </cell>
          <cell r="P12">
            <v>4034</v>
          </cell>
          <cell r="Q12">
            <v>0.49876360039564788</v>
          </cell>
          <cell r="R12">
            <v>132.85942136498517</v>
          </cell>
          <cell r="S12">
            <v>1074567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97637.564271955314</v>
          </cell>
          <cell r="Y12">
            <v>0</v>
          </cell>
          <cell r="Z12">
            <v>97637.564271955314</v>
          </cell>
        </row>
        <row r="13">
          <cell r="D13" t="str">
            <v>InletModulation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282.90733361593271</v>
          </cell>
          <cell r="J13">
            <v>318.88452027695354</v>
          </cell>
          <cell r="K13">
            <v>2288154.5142856636</v>
          </cell>
          <cell r="L13">
            <v>2579138</v>
          </cell>
          <cell r="M13">
            <v>0.88717800842206329</v>
          </cell>
          <cell r="N13">
            <v>8088</v>
          </cell>
          <cell r="O13">
            <v>1</v>
          </cell>
          <cell r="P13">
            <v>0</v>
          </cell>
          <cell r="Q13">
            <v>0</v>
          </cell>
          <cell r="R13">
            <v>282.90733361593271</v>
          </cell>
          <cell r="S13">
            <v>2288154.5142856636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207906.8438289387</v>
          </cell>
          <cell r="Y13">
            <v>0</v>
          </cell>
          <cell r="Z13">
            <v>207906.8438289387</v>
          </cell>
        </row>
        <row r="14">
          <cell r="D14" t="str">
            <v>LoadUnload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137</v>
          </cell>
          <cell r="J14">
            <v>0</v>
          </cell>
          <cell r="K14">
            <v>1108056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8088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1108056</v>
          </cell>
          <cell r="V14">
            <v>1</v>
          </cell>
          <cell r="W14">
            <v>9.0862239648114365E-2</v>
          </cell>
          <cell r="X14">
            <v>0</v>
          </cell>
          <cell r="Y14">
            <v>100680.44981553101</v>
          </cell>
          <cell r="Z14">
            <v>100680.44981553101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816.53715557435612</v>
          </cell>
          <cell r="J15">
            <v>2139.1730959446095</v>
          </cell>
          <cell r="K15">
            <v>6604152.5142856631</v>
          </cell>
          <cell r="L15">
            <v>17301632</v>
          </cell>
          <cell r="M15">
            <v>0.38170691148010727</v>
          </cell>
          <cell r="N15">
            <v>22012</v>
          </cell>
          <cell r="O15">
            <v>0.45359380151665019</v>
          </cell>
          <cell r="P15">
            <v>26516</v>
          </cell>
          <cell r="Q15">
            <v>0.54640619848334981</v>
          </cell>
          <cell r="R15">
            <v>816.53715557435612</v>
          </cell>
          <cell r="S15">
            <v>5496096.5142856631</v>
          </cell>
          <cell r="T15">
            <v>0.83221829029491268</v>
          </cell>
          <cell r="U15">
            <v>1108056</v>
          </cell>
          <cell r="V15">
            <v>0.16778170970508738</v>
          </cell>
          <cell r="W15">
            <v>9.0862239648114365E-2</v>
          </cell>
          <cell r="X15">
            <v>499387.63861018996</v>
          </cell>
          <cell r="Y15">
            <v>100680.44981553101</v>
          </cell>
          <cell r="Z15">
            <v>600068.08842572093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LoadUnload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94.924579624134523</v>
          </cell>
          <cell r="J9">
            <v>491.29723046488624</v>
          </cell>
          <cell r="K9">
            <v>767750</v>
          </cell>
          <cell r="L9">
            <v>3973612</v>
          </cell>
          <cell r="M9">
            <v>0.19321212035800175</v>
          </cell>
          <cell r="N9">
            <v>4196</v>
          </cell>
          <cell r="O9">
            <v>0.51879327398615227</v>
          </cell>
          <cell r="P9">
            <v>3892</v>
          </cell>
          <cell r="Q9">
            <v>0.48120672601384767</v>
          </cell>
          <cell r="R9">
            <v>94.924579624134523</v>
          </cell>
          <cell r="S9">
            <v>767750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69759.484489839801</v>
          </cell>
          <cell r="Y9">
            <v>0</v>
          </cell>
          <cell r="Z9">
            <v>69759.484489839801</v>
          </cell>
        </row>
        <row r="10">
          <cell r="D10" t="str">
            <v>LoadUnload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86.254327398615231</v>
          </cell>
          <cell r="J10">
            <v>359.92556874381802</v>
          </cell>
          <cell r="K10">
            <v>697625</v>
          </cell>
          <cell r="L10">
            <v>2911078</v>
          </cell>
          <cell r="M10">
            <v>0.23964490130460261</v>
          </cell>
          <cell r="N10">
            <v>3074</v>
          </cell>
          <cell r="O10">
            <v>0.38006923837784373</v>
          </cell>
          <cell r="P10">
            <v>5014</v>
          </cell>
          <cell r="Q10">
            <v>0.61993076162215632</v>
          </cell>
          <cell r="R10">
            <v>86.254327398615231</v>
          </cell>
          <cell r="S10">
            <v>697625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63387.769934515782</v>
          </cell>
          <cell r="Y10">
            <v>0</v>
          </cell>
          <cell r="Z10">
            <v>63387.769934515782</v>
          </cell>
        </row>
        <row r="11">
          <cell r="D11" t="str">
            <v>LoadUnload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63.249567260138477</v>
          </cell>
          <cell r="J11">
            <v>11.3574431256182</v>
          </cell>
          <cell r="K11">
            <v>511562.5</v>
          </cell>
          <cell r="L11">
            <v>91859</v>
          </cell>
          <cell r="M11">
            <v>5.5689970498263639</v>
          </cell>
          <cell r="N11">
            <v>97</v>
          </cell>
          <cell r="O11">
            <v>1.1993076162215628E-2</v>
          </cell>
          <cell r="P11">
            <v>7991</v>
          </cell>
          <cell r="Q11">
            <v>0.98800692383778432</v>
          </cell>
          <cell r="R11">
            <v>63.249567260138477</v>
          </cell>
          <cell r="S11">
            <v>511562.5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46481.714469988503</v>
          </cell>
          <cell r="Y11">
            <v>0</v>
          </cell>
          <cell r="Z11">
            <v>46481.714469988503</v>
          </cell>
        </row>
        <row r="12">
          <cell r="D12" t="str">
            <v>LoadUnload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88.5</v>
          </cell>
          <cell r="J12">
            <v>0</v>
          </cell>
          <cell r="K12">
            <v>715788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8088</v>
          </cell>
          <cell r="Q12">
            <v>1</v>
          </cell>
          <cell r="R12">
            <v>88.5</v>
          </cell>
          <cell r="S12">
            <v>715788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65038.100793244485</v>
          </cell>
          <cell r="Y12">
            <v>0</v>
          </cell>
          <cell r="Z12">
            <v>65038.100793244485</v>
          </cell>
        </row>
        <row r="13">
          <cell r="D13" t="str">
            <v>VariableSpeed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36.014950749132922</v>
          </cell>
          <cell r="J13">
            <v>244.22638476755688</v>
          </cell>
          <cell r="K13">
            <v>291288.92165898706</v>
          </cell>
          <cell r="L13">
            <v>1975303</v>
          </cell>
          <cell r="M13">
            <v>0.14746543778801888</v>
          </cell>
          <cell r="N13">
            <v>5781</v>
          </cell>
          <cell r="O13">
            <v>0.71476261127596441</v>
          </cell>
          <cell r="P13">
            <v>2307</v>
          </cell>
          <cell r="Q13">
            <v>0.28523738872403559</v>
          </cell>
          <cell r="R13">
            <v>50.387289683270552</v>
          </cell>
          <cell r="S13">
            <v>291288.92165898706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26467.163806619694</v>
          </cell>
          <cell r="Y13">
            <v>0</v>
          </cell>
          <cell r="Z13">
            <v>26467.163806619694</v>
          </cell>
        </row>
        <row r="14">
          <cell r="D14" t="str">
            <v>LoadUnload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211.36078140454995</v>
          </cell>
          <cell r="J14">
            <v>1032.36646884273</v>
          </cell>
          <cell r="K14">
            <v>1709486</v>
          </cell>
          <cell r="L14">
            <v>8349780</v>
          </cell>
          <cell r="M14">
            <v>0.20473425647142798</v>
          </cell>
          <cell r="N14">
            <v>4390</v>
          </cell>
          <cell r="O14">
            <v>0.54277942631058362</v>
          </cell>
          <cell r="P14">
            <v>3698</v>
          </cell>
          <cell r="Q14">
            <v>0.45722057368941643</v>
          </cell>
          <cell r="R14">
            <v>274</v>
          </cell>
          <cell r="S14">
            <v>1202860</v>
          </cell>
          <cell r="T14">
            <v>0.70363840359031893</v>
          </cell>
          <cell r="U14">
            <v>506626</v>
          </cell>
          <cell r="V14">
            <v>0.29636159640968102</v>
          </cell>
          <cell r="W14">
            <v>9.0862239648114365E-2</v>
          </cell>
          <cell r="X14">
            <v>109294.55358313085</v>
          </cell>
          <cell r="Y14">
            <v>46033.173023965588</v>
          </cell>
          <cell r="Z14">
            <v>155327.72660709644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580.30420643656919</v>
          </cell>
          <cell r="J15">
            <v>2139.1730959446095</v>
          </cell>
          <cell r="K15">
            <v>4693500.4216589872</v>
          </cell>
          <cell r="L15">
            <v>17301632</v>
          </cell>
          <cell r="M15">
            <v>0.27127501160924999</v>
          </cell>
          <cell r="N15">
            <v>17538</v>
          </cell>
          <cell r="O15">
            <v>0.36139960435212659</v>
          </cell>
          <cell r="P15">
            <v>30990</v>
          </cell>
          <cell r="Q15">
            <v>0.63860039564787341</v>
          </cell>
          <cell r="R15">
            <v>580.30420643656919</v>
          </cell>
          <cell r="S15">
            <v>4186874.4216589872</v>
          </cell>
          <cell r="T15">
            <v>0.89205796218487921</v>
          </cell>
          <cell r="U15">
            <v>506626</v>
          </cell>
          <cell r="V15">
            <v>0.10794203781512084</v>
          </cell>
          <cell r="W15">
            <v>9.0862239648114365E-2</v>
          </cell>
          <cell r="X15">
            <v>380428.78707733913</v>
          </cell>
          <cell r="Y15">
            <v>46033.173023965588</v>
          </cell>
          <cell r="Z15">
            <v>426461.96010130469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OnOff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64.849159248269046</v>
          </cell>
          <cell r="J9">
            <v>491.29723046488624</v>
          </cell>
          <cell r="K9">
            <v>524500</v>
          </cell>
          <cell r="L9">
            <v>3973612</v>
          </cell>
          <cell r="M9">
            <v>0.13199577613516369</v>
          </cell>
          <cell r="N9">
            <v>4196</v>
          </cell>
          <cell r="O9">
            <v>0.51879327398615227</v>
          </cell>
          <cell r="P9">
            <v>3892</v>
          </cell>
          <cell r="Q9">
            <v>0.48120672601384767</v>
          </cell>
          <cell r="R9">
            <v>125</v>
          </cell>
          <cell r="S9">
            <v>524500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47657.244695435984</v>
          </cell>
          <cell r="Y9">
            <v>0</v>
          </cell>
          <cell r="Z9">
            <v>47657.244695435984</v>
          </cell>
        </row>
        <row r="10">
          <cell r="D10" t="str">
            <v>OnOff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47.508654797230463</v>
          </cell>
          <cell r="J10">
            <v>359.92556874381802</v>
          </cell>
          <cell r="K10">
            <v>384250</v>
          </cell>
          <cell r="L10">
            <v>2911078</v>
          </cell>
          <cell r="M10">
            <v>0.13199577613516367</v>
          </cell>
          <cell r="N10">
            <v>3074</v>
          </cell>
          <cell r="O10">
            <v>0.38006923837784373</v>
          </cell>
          <cell r="P10">
            <v>5014</v>
          </cell>
          <cell r="Q10">
            <v>0.61993076162215632</v>
          </cell>
          <cell r="R10">
            <v>125</v>
          </cell>
          <cell r="S10">
            <v>384250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34913.815584787946</v>
          </cell>
          <cell r="Y10">
            <v>0</v>
          </cell>
          <cell r="Z10">
            <v>34913.815584787946</v>
          </cell>
        </row>
        <row r="11">
          <cell r="D11" t="str">
            <v>OnOff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1.4991345202769535</v>
          </cell>
          <cell r="J11">
            <v>11.3574431256182</v>
          </cell>
          <cell r="K11">
            <v>12125</v>
          </cell>
          <cell r="L11">
            <v>91859</v>
          </cell>
          <cell r="M11">
            <v>0.13199577613516367</v>
          </cell>
          <cell r="N11">
            <v>97</v>
          </cell>
          <cell r="O11">
            <v>1.1993076162215628E-2</v>
          </cell>
          <cell r="P11">
            <v>7991</v>
          </cell>
          <cell r="Q11">
            <v>0.98800692383778432</v>
          </cell>
          <cell r="R11">
            <v>125</v>
          </cell>
          <cell r="S11">
            <v>12125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1101.7046557333867</v>
          </cell>
          <cell r="Y11">
            <v>0</v>
          </cell>
          <cell r="Z11">
            <v>1101.7046557333867</v>
          </cell>
        </row>
        <row r="12">
          <cell r="D12" t="str">
            <v>OnOff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8088</v>
          </cell>
          <cell r="Q12">
            <v>1</v>
          </cell>
          <cell r="R12">
            <v>0</v>
          </cell>
          <cell r="S12">
            <v>0</v>
          </cell>
          <cell r="T12" t="e">
            <v>#DIV/0!</v>
          </cell>
          <cell r="U12">
            <v>0</v>
          </cell>
          <cell r="V12" t="e">
            <v>#DIV/0!</v>
          </cell>
          <cell r="W12">
            <v>9.0862239648114365E-2</v>
          </cell>
          <cell r="X12">
            <v>0</v>
          </cell>
          <cell r="Y12">
            <v>0</v>
          </cell>
          <cell r="Z12">
            <v>0</v>
          </cell>
        </row>
        <row r="13">
          <cell r="D13" t="str">
            <v>VariableSpeed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36.014950749132922</v>
          </cell>
          <cell r="J13">
            <v>244.22638476755688</v>
          </cell>
          <cell r="K13">
            <v>291288.92165898706</v>
          </cell>
          <cell r="L13">
            <v>1975303</v>
          </cell>
          <cell r="M13">
            <v>0.14746543778801888</v>
          </cell>
          <cell r="N13">
            <v>5781</v>
          </cell>
          <cell r="O13">
            <v>0.71476261127596441</v>
          </cell>
          <cell r="P13">
            <v>2307</v>
          </cell>
          <cell r="Q13">
            <v>0.28523738872403559</v>
          </cell>
          <cell r="R13">
            <v>50.387289683270552</v>
          </cell>
          <cell r="S13">
            <v>291288.92165898706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26467.163806619694</v>
          </cell>
          <cell r="Y13">
            <v>0</v>
          </cell>
          <cell r="Z13">
            <v>26467.163806619694</v>
          </cell>
        </row>
        <row r="14">
          <cell r="D14" t="str">
            <v>OnOff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148.72156280909991</v>
          </cell>
          <cell r="J14">
            <v>1032.36646884273</v>
          </cell>
          <cell r="K14">
            <v>1202860</v>
          </cell>
          <cell r="L14">
            <v>8349780</v>
          </cell>
          <cell r="M14">
            <v>0.14405888538380651</v>
          </cell>
          <cell r="N14">
            <v>4390</v>
          </cell>
          <cell r="O14">
            <v>0.54277942631058362</v>
          </cell>
          <cell r="P14">
            <v>3698</v>
          </cell>
          <cell r="Q14">
            <v>0.45722057368941643</v>
          </cell>
          <cell r="R14">
            <v>274</v>
          </cell>
          <cell r="S14">
            <v>1202860</v>
          </cell>
          <cell r="T14">
            <v>1</v>
          </cell>
          <cell r="U14">
            <v>0</v>
          </cell>
          <cell r="V14">
            <v>0</v>
          </cell>
          <cell r="W14">
            <v>9.0862239648114365E-2</v>
          </cell>
          <cell r="X14">
            <v>109294.55358313085</v>
          </cell>
          <cell r="Y14">
            <v>0</v>
          </cell>
          <cell r="Z14">
            <v>109294.55358313085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298.59346212400976</v>
          </cell>
          <cell r="J15">
            <v>2139.1730959446095</v>
          </cell>
          <cell r="K15">
            <v>2415023.9216589872</v>
          </cell>
          <cell r="L15">
            <v>17301632</v>
          </cell>
          <cell r="M15">
            <v>0.13958359082305014</v>
          </cell>
          <cell r="N15">
            <v>17538</v>
          </cell>
          <cell r="O15">
            <v>0.36139960435212659</v>
          </cell>
          <cell r="P15">
            <v>30990</v>
          </cell>
          <cell r="Q15">
            <v>0.63860039564787341</v>
          </cell>
          <cell r="R15">
            <v>550.45827588083898</v>
          </cell>
          <cell r="S15">
            <v>2415023.9216589872</v>
          </cell>
          <cell r="T15">
            <v>1</v>
          </cell>
          <cell r="U15">
            <v>0</v>
          </cell>
          <cell r="V15">
            <v>0</v>
          </cell>
          <cell r="W15">
            <v>9.0862239648114365E-2</v>
          </cell>
          <cell r="X15">
            <v>219434.48232570785</v>
          </cell>
          <cell r="Y15">
            <v>0</v>
          </cell>
          <cell r="Z15">
            <v>219434.48232570785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OnOff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64.849159248269046</v>
          </cell>
          <cell r="J9">
            <v>491.29723046488624</v>
          </cell>
          <cell r="K9">
            <v>524500</v>
          </cell>
          <cell r="L9">
            <v>3973612</v>
          </cell>
          <cell r="M9">
            <v>0.13199577613516369</v>
          </cell>
          <cell r="N9">
            <v>4196</v>
          </cell>
          <cell r="O9">
            <v>0.51879327398615227</v>
          </cell>
          <cell r="P9">
            <v>3892</v>
          </cell>
          <cell r="Q9">
            <v>0.48120672601384767</v>
          </cell>
          <cell r="R9">
            <v>125</v>
          </cell>
          <cell r="S9">
            <v>524500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47657.244695435984</v>
          </cell>
          <cell r="Y9">
            <v>0</v>
          </cell>
          <cell r="Z9">
            <v>47657.244695435984</v>
          </cell>
        </row>
        <row r="10">
          <cell r="D10" t="str">
            <v>OnOff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47.508654797230463</v>
          </cell>
          <cell r="J10">
            <v>359.92556874381802</v>
          </cell>
          <cell r="K10">
            <v>384250</v>
          </cell>
          <cell r="L10">
            <v>2911078</v>
          </cell>
          <cell r="M10">
            <v>0.13199577613516367</v>
          </cell>
          <cell r="N10">
            <v>3074</v>
          </cell>
          <cell r="O10">
            <v>0.38006923837784373</v>
          </cell>
          <cell r="P10">
            <v>5014</v>
          </cell>
          <cell r="Q10">
            <v>0.61993076162215632</v>
          </cell>
          <cell r="R10">
            <v>125</v>
          </cell>
          <cell r="S10">
            <v>384250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34913.815584787946</v>
          </cell>
          <cell r="Y10">
            <v>0</v>
          </cell>
          <cell r="Z10">
            <v>34913.815584787946</v>
          </cell>
        </row>
        <row r="11">
          <cell r="D11" t="str">
            <v>OnOff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1.4991345202769535</v>
          </cell>
          <cell r="J11">
            <v>11.3574431256182</v>
          </cell>
          <cell r="K11">
            <v>12125</v>
          </cell>
          <cell r="L11">
            <v>91859</v>
          </cell>
          <cell r="M11">
            <v>0.13199577613516367</v>
          </cell>
          <cell r="N11">
            <v>97</v>
          </cell>
          <cell r="O11">
            <v>1.1993076162215628E-2</v>
          </cell>
          <cell r="P11">
            <v>7991</v>
          </cell>
          <cell r="Q11">
            <v>0.98800692383778432</v>
          </cell>
          <cell r="R11">
            <v>125</v>
          </cell>
          <cell r="S11">
            <v>12125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1101.7046557333867</v>
          </cell>
          <cell r="Y11">
            <v>0</v>
          </cell>
          <cell r="Z11">
            <v>1101.7046557333867</v>
          </cell>
        </row>
        <row r="12">
          <cell r="D12" t="str">
            <v>OnOff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8088</v>
          </cell>
          <cell r="Q12">
            <v>1</v>
          </cell>
          <cell r="R12">
            <v>0</v>
          </cell>
          <cell r="S12">
            <v>0</v>
          </cell>
          <cell r="T12" t="e">
            <v>#DIV/0!</v>
          </cell>
          <cell r="U12">
            <v>0</v>
          </cell>
          <cell r="V12" t="e">
            <v>#DIV/0!</v>
          </cell>
          <cell r="W12">
            <v>9.0862239648114365E-2</v>
          </cell>
          <cell r="X12">
            <v>0</v>
          </cell>
          <cell r="Y12">
            <v>0</v>
          </cell>
          <cell r="Z12">
            <v>0</v>
          </cell>
        </row>
        <row r="13">
          <cell r="D13" t="str">
            <v>InletModulation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279.60448522473581</v>
          </cell>
          <cell r="J13">
            <v>244.22638476755688</v>
          </cell>
          <cell r="K13">
            <v>2261441.0764976633</v>
          </cell>
          <cell r="L13">
            <v>1975303</v>
          </cell>
          <cell r="M13">
            <v>1.1448578149770761</v>
          </cell>
          <cell r="N13">
            <v>8088</v>
          </cell>
          <cell r="O13">
            <v>1</v>
          </cell>
          <cell r="P13">
            <v>0</v>
          </cell>
          <cell r="Q13">
            <v>0</v>
          </cell>
          <cell r="R13">
            <v>279.60448522473581</v>
          </cell>
          <cell r="S13">
            <v>2261441.0764976633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205479.6010428204</v>
          </cell>
          <cell r="Y13">
            <v>0</v>
          </cell>
          <cell r="Z13">
            <v>205479.6010428204</v>
          </cell>
        </row>
        <row r="14">
          <cell r="D14" t="str">
            <v>OnOff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148.72156280909991</v>
          </cell>
          <cell r="J14">
            <v>1032.36646884273</v>
          </cell>
          <cell r="K14">
            <v>1202860</v>
          </cell>
          <cell r="L14">
            <v>8349780</v>
          </cell>
          <cell r="M14">
            <v>0.14405888538380651</v>
          </cell>
          <cell r="N14">
            <v>4390</v>
          </cell>
          <cell r="O14">
            <v>0.54277942631058362</v>
          </cell>
          <cell r="P14">
            <v>3698</v>
          </cell>
          <cell r="Q14">
            <v>0.45722057368941643</v>
          </cell>
          <cell r="R14">
            <v>274</v>
          </cell>
          <cell r="S14">
            <v>1202860</v>
          </cell>
          <cell r="T14">
            <v>1</v>
          </cell>
          <cell r="U14">
            <v>0</v>
          </cell>
          <cell r="V14">
            <v>0</v>
          </cell>
          <cell r="W14">
            <v>9.0862239648114365E-2</v>
          </cell>
          <cell r="X14">
            <v>109294.55358313085</v>
          </cell>
          <cell r="Y14">
            <v>0</v>
          </cell>
          <cell r="Z14">
            <v>109294.55358313085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542.18299659958973</v>
          </cell>
          <cell r="J15">
            <v>2139.1730959446095</v>
          </cell>
          <cell r="K15">
            <v>4385176.0764976628</v>
          </cell>
          <cell r="L15">
            <v>17301632</v>
          </cell>
          <cell r="M15">
            <v>0.25345447623076722</v>
          </cell>
          <cell r="N15">
            <v>19845</v>
          </cell>
          <cell r="O15">
            <v>0.40893916913946587</v>
          </cell>
          <cell r="P15">
            <v>28683</v>
          </cell>
          <cell r="Q15">
            <v>0.59106083086053407</v>
          </cell>
          <cell r="R15">
            <v>762.74824876498053</v>
          </cell>
          <cell r="S15">
            <v>4385176.0764976628</v>
          </cell>
          <cell r="T15">
            <v>1</v>
          </cell>
          <cell r="U15">
            <v>0</v>
          </cell>
          <cell r="V15">
            <v>0</v>
          </cell>
          <cell r="W15">
            <v>9.0862239648114365E-2</v>
          </cell>
          <cell r="X15">
            <v>398446.91956190852</v>
          </cell>
          <cell r="Y15">
            <v>0</v>
          </cell>
          <cell r="Z15">
            <v>398446.91956190852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LoadUnload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94.924579624134523</v>
          </cell>
          <cell r="J9">
            <v>491.29723046488624</v>
          </cell>
          <cell r="K9">
            <v>767750</v>
          </cell>
          <cell r="L9">
            <v>3973612</v>
          </cell>
          <cell r="M9">
            <v>0.19321212035800175</v>
          </cell>
          <cell r="N9">
            <v>4196</v>
          </cell>
          <cell r="O9">
            <v>0.51879327398615227</v>
          </cell>
          <cell r="P9">
            <v>3892</v>
          </cell>
          <cell r="Q9">
            <v>0.48120672601384767</v>
          </cell>
          <cell r="R9">
            <v>94.924579624134523</v>
          </cell>
          <cell r="S9">
            <v>767750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69759.484489839801</v>
          </cell>
          <cell r="Y9">
            <v>0</v>
          </cell>
          <cell r="Z9">
            <v>69759.484489839801</v>
          </cell>
        </row>
        <row r="10">
          <cell r="D10" t="str">
            <v>LoadUnload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86.254327398615231</v>
          </cell>
          <cell r="J10">
            <v>359.92556874381802</v>
          </cell>
          <cell r="K10">
            <v>697625</v>
          </cell>
          <cell r="L10">
            <v>2911078</v>
          </cell>
          <cell r="M10">
            <v>0.23964490130460261</v>
          </cell>
          <cell r="N10">
            <v>3074</v>
          </cell>
          <cell r="O10">
            <v>0.38006923837784373</v>
          </cell>
          <cell r="P10">
            <v>5014</v>
          </cell>
          <cell r="Q10">
            <v>0.61993076162215632</v>
          </cell>
          <cell r="R10">
            <v>86.254327398615231</v>
          </cell>
          <cell r="S10">
            <v>697625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63387.769934515782</v>
          </cell>
          <cell r="Y10">
            <v>0</v>
          </cell>
          <cell r="Z10">
            <v>63387.769934515782</v>
          </cell>
        </row>
        <row r="11">
          <cell r="D11" t="str">
            <v>LoadUnload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63.249567260138477</v>
          </cell>
          <cell r="J11">
            <v>11.3574431256182</v>
          </cell>
          <cell r="K11">
            <v>511562.5</v>
          </cell>
          <cell r="L11">
            <v>91859</v>
          </cell>
          <cell r="M11">
            <v>5.5689970498263639</v>
          </cell>
          <cell r="N11">
            <v>97</v>
          </cell>
          <cell r="O11">
            <v>1.1993076162215628E-2</v>
          </cell>
          <cell r="P11">
            <v>7991</v>
          </cell>
          <cell r="Q11">
            <v>0.98800692383778432</v>
          </cell>
          <cell r="R11">
            <v>63.249567260138477</v>
          </cell>
          <cell r="S11">
            <v>511562.5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46481.714469988503</v>
          </cell>
          <cell r="Y11">
            <v>0</v>
          </cell>
          <cell r="Z11">
            <v>46481.714469988503</v>
          </cell>
        </row>
        <row r="12">
          <cell r="D12" t="str">
            <v>LoadUnload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88.5</v>
          </cell>
          <cell r="J12">
            <v>0</v>
          </cell>
          <cell r="K12">
            <v>715788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8088</v>
          </cell>
          <cell r="Q12">
            <v>1</v>
          </cell>
          <cell r="R12">
            <v>88.5</v>
          </cell>
          <cell r="S12">
            <v>715788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65038.100793244485</v>
          </cell>
          <cell r="Y12">
            <v>0</v>
          </cell>
          <cell r="Z12">
            <v>65038.100793244485</v>
          </cell>
        </row>
        <row r="13">
          <cell r="D13" t="str">
            <v>InletModulation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279.60448522473581</v>
          </cell>
          <cell r="J13">
            <v>244.22638476755688</v>
          </cell>
          <cell r="K13">
            <v>2261441.0764976633</v>
          </cell>
          <cell r="L13">
            <v>1975303</v>
          </cell>
          <cell r="M13">
            <v>1.1448578149770761</v>
          </cell>
          <cell r="N13">
            <v>8088</v>
          </cell>
          <cell r="O13">
            <v>1</v>
          </cell>
          <cell r="P13">
            <v>0</v>
          </cell>
          <cell r="Q13">
            <v>0</v>
          </cell>
          <cell r="R13">
            <v>279.60448522473581</v>
          </cell>
          <cell r="S13">
            <v>2261441.0764976633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205479.6010428204</v>
          </cell>
          <cell r="Y13">
            <v>0</v>
          </cell>
          <cell r="Z13">
            <v>205479.6010428204</v>
          </cell>
        </row>
        <row r="14">
          <cell r="D14" t="str">
            <v>LoadUnload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211.36078140454995</v>
          </cell>
          <cell r="J14">
            <v>1032.36646884273</v>
          </cell>
          <cell r="K14">
            <v>1709486</v>
          </cell>
          <cell r="L14">
            <v>8349780</v>
          </cell>
          <cell r="M14">
            <v>0.20473425647142798</v>
          </cell>
          <cell r="N14">
            <v>4390</v>
          </cell>
          <cell r="O14">
            <v>0.54277942631058362</v>
          </cell>
          <cell r="P14">
            <v>3698</v>
          </cell>
          <cell r="Q14">
            <v>0.45722057368941643</v>
          </cell>
          <cell r="R14">
            <v>274</v>
          </cell>
          <cell r="S14">
            <v>1202860</v>
          </cell>
          <cell r="T14">
            <v>0.70363840359031893</v>
          </cell>
          <cell r="U14">
            <v>506626</v>
          </cell>
          <cell r="V14">
            <v>0.29636159640968102</v>
          </cell>
          <cell r="W14">
            <v>9.0862239648114365E-2</v>
          </cell>
          <cell r="X14">
            <v>109294.55358313085</v>
          </cell>
          <cell r="Y14">
            <v>46033.173023965588</v>
          </cell>
          <cell r="Z14">
            <v>155327.72660709644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823.89374091213494</v>
          </cell>
          <cell r="J15">
            <v>2139.1730959446095</v>
          </cell>
          <cell r="K15">
            <v>6663652.5764976628</v>
          </cell>
          <cell r="L15">
            <v>17301632</v>
          </cell>
          <cell r="M15">
            <v>0.38514589701696039</v>
          </cell>
          <cell r="N15">
            <v>19845</v>
          </cell>
          <cell r="O15">
            <v>0.40893916913946587</v>
          </cell>
          <cell r="P15">
            <v>28683</v>
          </cell>
          <cell r="Q15">
            <v>0.59106083086053407</v>
          </cell>
          <cell r="R15">
            <v>823.89374091213494</v>
          </cell>
          <cell r="S15">
            <v>6157026.5764976628</v>
          </cell>
          <cell r="T15">
            <v>0.92397172658928195</v>
          </cell>
          <cell r="U15">
            <v>506626</v>
          </cell>
          <cell r="V15">
            <v>7.6028273410718036E-2</v>
          </cell>
          <cell r="W15">
            <v>9.0862239648114365E-2</v>
          </cell>
          <cell r="X15">
            <v>559441.2243135398</v>
          </cell>
          <cell r="Y15">
            <v>46033.173023965588</v>
          </cell>
          <cell r="Z15">
            <v>605474.39733750536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LoadUnload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90.635818496538079</v>
          </cell>
          <cell r="J9">
            <v>426.31392185954502</v>
          </cell>
          <cell r="K9">
            <v>733062.5</v>
          </cell>
          <cell r="L9">
            <v>3448027</v>
          </cell>
          <cell r="M9">
            <v>0.21260346859232829</v>
          </cell>
          <cell r="N9">
            <v>3641</v>
          </cell>
          <cell r="O9">
            <v>0.4501730959446093</v>
          </cell>
          <cell r="P9">
            <v>4447</v>
          </cell>
          <cell r="Q9">
            <v>0.5498269040553907</v>
          </cell>
          <cell r="R9">
            <v>90.635818496538079</v>
          </cell>
          <cell r="S9">
            <v>733062.5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66607.700552045833</v>
          </cell>
          <cell r="Y9">
            <v>0</v>
          </cell>
          <cell r="Z9">
            <v>66607.700552045833</v>
          </cell>
        </row>
        <row r="10">
          <cell r="D10" t="str">
            <v>LoadUnload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79.353672106824931</v>
          </cell>
          <cell r="J10">
            <v>255.36683976261128</v>
          </cell>
          <cell r="K10">
            <v>641812.5</v>
          </cell>
          <cell r="L10">
            <v>2065407</v>
          </cell>
          <cell r="M10">
            <v>0.31074383886565698</v>
          </cell>
          <cell r="N10">
            <v>2181</v>
          </cell>
          <cell r="O10">
            <v>0.26965875370919884</v>
          </cell>
          <cell r="P10">
            <v>5907</v>
          </cell>
          <cell r="Q10">
            <v>0.73034124629080122</v>
          </cell>
          <cell r="R10">
            <v>79.353672106824931</v>
          </cell>
          <cell r="S10">
            <v>641812.5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58316.521184155397</v>
          </cell>
          <cell r="Y10">
            <v>0</v>
          </cell>
          <cell r="Z10">
            <v>58316.521184155397</v>
          </cell>
        </row>
        <row r="11">
          <cell r="D11" t="str">
            <v>LoadUnload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62.554092482690407</v>
          </cell>
          <cell r="J11">
            <v>0.81960929772502478</v>
          </cell>
          <cell r="K11">
            <v>505937.5</v>
          </cell>
          <cell r="L11">
            <v>6629</v>
          </cell>
          <cell r="M11">
            <v>76.321843415296428</v>
          </cell>
          <cell r="N11">
            <v>7</v>
          </cell>
          <cell r="O11">
            <v>8.6547972304648862E-4</v>
          </cell>
          <cell r="P11">
            <v>8081</v>
          </cell>
          <cell r="Q11">
            <v>0.99913452027695349</v>
          </cell>
          <cell r="R11">
            <v>62.554092482690407</v>
          </cell>
          <cell r="S11">
            <v>505937.5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45970.614371967858</v>
          </cell>
          <cell r="Y11">
            <v>0</v>
          </cell>
          <cell r="Z11">
            <v>45970.614371967858</v>
          </cell>
        </row>
        <row r="12">
          <cell r="D12" t="str">
            <v>LoadUnload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109.16969584569733</v>
          </cell>
          <cell r="J12">
            <v>309.69510385756678</v>
          </cell>
          <cell r="K12">
            <v>882964.5</v>
          </cell>
          <cell r="L12">
            <v>2504814</v>
          </cell>
          <cell r="M12">
            <v>0.35250701249673627</v>
          </cell>
          <cell r="N12">
            <v>1889</v>
          </cell>
          <cell r="O12">
            <v>0.23355588526211671</v>
          </cell>
          <cell r="P12">
            <v>6199</v>
          </cell>
          <cell r="Q12">
            <v>0.76644411473788332</v>
          </cell>
          <cell r="R12">
            <v>109.16969584569733</v>
          </cell>
          <cell r="S12">
            <v>882964.5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80228.13199977747</v>
          </cell>
          <cell r="Y12">
            <v>0</v>
          </cell>
          <cell r="Z12">
            <v>80228.13199977747</v>
          </cell>
        </row>
        <row r="13">
          <cell r="D13" t="str">
            <v>VariableSpeed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24.495763194720183</v>
          </cell>
          <cell r="J13">
            <v>166.11189416419387</v>
          </cell>
          <cell r="K13">
            <v>198121.73271889685</v>
          </cell>
          <cell r="L13">
            <v>1343513</v>
          </cell>
          <cell r="M13">
            <v>0.14746543778802054</v>
          </cell>
          <cell r="N13">
            <v>5781</v>
          </cell>
          <cell r="O13">
            <v>0.71476261127596441</v>
          </cell>
          <cell r="P13">
            <v>2307</v>
          </cell>
          <cell r="Q13">
            <v>0.28523738872403559</v>
          </cell>
          <cell r="R13">
            <v>34.271187116225022</v>
          </cell>
          <cell r="S13">
            <v>198121.73271889685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18001.784357804067</v>
          </cell>
          <cell r="Y13">
            <v>0</v>
          </cell>
          <cell r="Z13">
            <v>18001.784357804067</v>
          </cell>
        </row>
        <row r="14">
          <cell r="D14" t="str">
            <v>LoadUnload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207.65121167161226</v>
          </cell>
          <cell r="J14">
            <v>980.86572700296733</v>
          </cell>
          <cell r="K14">
            <v>1679483</v>
          </cell>
          <cell r="L14">
            <v>7933242</v>
          </cell>
          <cell r="M14">
            <v>0.21170197505635149</v>
          </cell>
          <cell r="N14">
            <v>4171</v>
          </cell>
          <cell r="O14">
            <v>0.51570227497527199</v>
          </cell>
          <cell r="P14">
            <v>3917</v>
          </cell>
          <cell r="Q14">
            <v>0.48429772502472801</v>
          </cell>
          <cell r="R14">
            <v>274</v>
          </cell>
          <cell r="S14">
            <v>1142854</v>
          </cell>
          <cell r="T14">
            <v>0.68047964760584057</v>
          </cell>
          <cell r="U14">
            <v>536629</v>
          </cell>
          <cell r="V14">
            <v>0.31952035239415938</v>
          </cell>
          <cell r="W14">
            <v>9.0862239648114365E-2</v>
          </cell>
          <cell r="X14">
            <v>103842.27403080609</v>
          </cell>
          <cell r="Y14">
            <v>48759.312800127962</v>
          </cell>
          <cell r="Z14">
            <v>152601.58683093404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573.86025379808257</v>
          </cell>
          <cell r="J15">
            <v>2139.1730959446095</v>
          </cell>
          <cell r="K15">
            <v>4641381.7327188971</v>
          </cell>
          <cell r="L15">
            <v>17301632</v>
          </cell>
          <cell r="M15">
            <v>0.26826265480151767</v>
          </cell>
          <cell r="N15">
            <v>17670</v>
          </cell>
          <cell r="O15">
            <v>0.36411968348170126</v>
          </cell>
          <cell r="P15">
            <v>30858</v>
          </cell>
          <cell r="Q15">
            <v>0.63588031651829868</v>
          </cell>
          <cell r="R15">
            <v>573.86025379808257</v>
          </cell>
          <cell r="S15">
            <v>4104752.7327188971</v>
          </cell>
          <cell r="T15">
            <v>0.88438162794990671</v>
          </cell>
          <cell r="U15">
            <v>536629</v>
          </cell>
          <cell r="V15">
            <v>0.11561837205009327</v>
          </cell>
          <cell r="W15">
            <v>9.0862239648114365E-2</v>
          </cell>
          <cell r="X15">
            <v>372967.02649655676</v>
          </cell>
          <cell r="Y15">
            <v>48759.312800127962</v>
          </cell>
          <cell r="Z15">
            <v>421726.33929668472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OnOff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56.271636993076164</v>
          </cell>
          <cell r="J9">
            <v>426.31392185954502</v>
          </cell>
          <cell r="K9">
            <v>455125</v>
          </cell>
          <cell r="L9">
            <v>3448027</v>
          </cell>
          <cell r="M9">
            <v>0.13199577613516367</v>
          </cell>
          <cell r="N9">
            <v>3641</v>
          </cell>
          <cell r="O9">
            <v>0.4501730959446093</v>
          </cell>
          <cell r="P9">
            <v>4447</v>
          </cell>
          <cell r="Q9">
            <v>0.5498269040553907</v>
          </cell>
          <cell r="R9">
            <v>125</v>
          </cell>
          <cell r="S9">
            <v>455125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41353.676819848049</v>
          </cell>
          <cell r="Y9">
            <v>0</v>
          </cell>
          <cell r="Z9">
            <v>41353.676819848049</v>
          </cell>
        </row>
        <row r="10">
          <cell r="D10" t="str">
            <v>OnOff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33.707344213649854</v>
          </cell>
          <cell r="J10">
            <v>255.36683976261128</v>
          </cell>
          <cell r="K10">
            <v>272625</v>
          </cell>
          <cell r="L10">
            <v>2065407</v>
          </cell>
          <cell r="M10">
            <v>0.13199577613516369</v>
          </cell>
          <cell r="N10">
            <v>2181</v>
          </cell>
          <cell r="O10">
            <v>0.26965875370919884</v>
          </cell>
          <cell r="P10">
            <v>5907</v>
          </cell>
          <cell r="Q10">
            <v>0.73034124629080122</v>
          </cell>
          <cell r="R10">
            <v>125</v>
          </cell>
          <cell r="S10">
            <v>272625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24771.318084067178</v>
          </cell>
          <cell r="Y10">
            <v>0</v>
          </cell>
          <cell r="Z10">
            <v>24771.318084067178</v>
          </cell>
        </row>
        <row r="11">
          <cell r="D11" t="str">
            <v>OnOff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0.10818496538081109</v>
          </cell>
          <cell r="J11">
            <v>0.81960929772502478</v>
          </cell>
          <cell r="K11">
            <v>875</v>
          </cell>
          <cell r="L11">
            <v>6629</v>
          </cell>
          <cell r="M11">
            <v>0.13199577613516367</v>
          </cell>
          <cell r="N11">
            <v>7</v>
          </cell>
          <cell r="O11">
            <v>8.6547972304648862E-4</v>
          </cell>
          <cell r="P11">
            <v>8081</v>
          </cell>
          <cell r="Q11">
            <v>0.99913452027695349</v>
          </cell>
          <cell r="R11">
            <v>125</v>
          </cell>
          <cell r="S11">
            <v>875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79.50445969210007</v>
          </cell>
          <cell r="Y11">
            <v>0</v>
          </cell>
          <cell r="Z11">
            <v>79.50445969210007</v>
          </cell>
        </row>
        <row r="12">
          <cell r="D12" t="str">
            <v>OnOff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41.33939169139466</v>
          </cell>
          <cell r="J12">
            <v>309.69510385756678</v>
          </cell>
          <cell r="K12">
            <v>334353</v>
          </cell>
          <cell r="L12">
            <v>2504814</v>
          </cell>
          <cell r="M12">
            <v>0.1334841628959276</v>
          </cell>
          <cell r="N12">
            <v>1889</v>
          </cell>
          <cell r="O12">
            <v>0.23355588526211671</v>
          </cell>
          <cell r="P12">
            <v>6199</v>
          </cell>
          <cell r="Q12">
            <v>0.76644411473788332</v>
          </cell>
          <cell r="R12">
            <v>177</v>
          </cell>
          <cell r="S12">
            <v>334353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30380.062413065982</v>
          </cell>
          <cell r="Y12">
            <v>0</v>
          </cell>
          <cell r="Z12">
            <v>30380.062413065982</v>
          </cell>
        </row>
        <row r="13">
          <cell r="D13" t="str">
            <v>VariableSpeed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24.495763194720183</v>
          </cell>
          <cell r="J13">
            <v>166.11189416419387</v>
          </cell>
          <cell r="K13">
            <v>198121.73271889685</v>
          </cell>
          <cell r="L13">
            <v>1343513</v>
          </cell>
          <cell r="M13">
            <v>0.14746543778802054</v>
          </cell>
          <cell r="N13">
            <v>5781</v>
          </cell>
          <cell r="O13">
            <v>0.71476261127596441</v>
          </cell>
          <cell r="P13">
            <v>2307</v>
          </cell>
          <cell r="Q13">
            <v>0.28523738872403559</v>
          </cell>
          <cell r="R13">
            <v>34.271187116225022</v>
          </cell>
          <cell r="S13">
            <v>198121.73271889685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18001.784357804067</v>
          </cell>
          <cell r="Y13">
            <v>0</v>
          </cell>
          <cell r="Z13">
            <v>18001.784357804067</v>
          </cell>
        </row>
        <row r="14">
          <cell r="D14" t="str">
            <v>OnOff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141.30242334322452</v>
          </cell>
          <cell r="J14">
            <v>980.86572700296733</v>
          </cell>
          <cell r="K14">
            <v>1142854</v>
          </cell>
          <cell r="L14">
            <v>7933242</v>
          </cell>
          <cell r="M14">
            <v>0.14405888538380651</v>
          </cell>
          <cell r="N14">
            <v>4171</v>
          </cell>
          <cell r="O14">
            <v>0.51570227497527199</v>
          </cell>
          <cell r="P14">
            <v>3917</v>
          </cell>
          <cell r="Q14">
            <v>0.48429772502472801</v>
          </cell>
          <cell r="R14">
            <v>274</v>
          </cell>
          <cell r="S14">
            <v>1142854</v>
          </cell>
          <cell r="T14">
            <v>1</v>
          </cell>
          <cell r="U14">
            <v>0</v>
          </cell>
          <cell r="V14">
            <v>0</v>
          </cell>
          <cell r="W14">
            <v>9.0862239648114365E-2</v>
          </cell>
          <cell r="X14">
            <v>103842.27403080609</v>
          </cell>
          <cell r="Y14">
            <v>0</v>
          </cell>
          <cell r="Z14">
            <v>103842.27403080609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297.22474440144731</v>
          </cell>
          <cell r="J15">
            <v>2139.1730959446095</v>
          </cell>
          <cell r="K15">
            <v>2403953.7327188971</v>
          </cell>
          <cell r="L15">
            <v>17301632</v>
          </cell>
          <cell r="M15">
            <v>0.13894375586759131</v>
          </cell>
          <cell r="N15">
            <v>17670</v>
          </cell>
          <cell r="O15">
            <v>0.36411968348170126</v>
          </cell>
          <cell r="P15">
            <v>30858</v>
          </cell>
          <cell r="Q15">
            <v>0.63588031651829868</v>
          </cell>
          <cell r="R15">
            <v>549.70130987568348</v>
          </cell>
          <cell r="S15">
            <v>2403953.7327188971</v>
          </cell>
          <cell r="T15">
            <v>1</v>
          </cell>
          <cell r="U15">
            <v>0</v>
          </cell>
          <cell r="V15">
            <v>0</v>
          </cell>
          <cell r="W15">
            <v>9.0862239648114365E-2</v>
          </cell>
          <cell r="X15">
            <v>218428.6201652835</v>
          </cell>
          <cell r="Y15">
            <v>0</v>
          </cell>
          <cell r="Z15">
            <v>218428.6201652835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LoadUnload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96.717359050445097</v>
          </cell>
          <cell r="J9">
            <v>518.46142433234422</v>
          </cell>
          <cell r="K9">
            <v>782250</v>
          </cell>
          <cell r="L9">
            <v>4193316</v>
          </cell>
          <cell r="M9">
            <v>0.18654687602842235</v>
          </cell>
          <cell r="N9">
            <v>4428</v>
          </cell>
          <cell r="O9">
            <v>0.54747774480712164</v>
          </cell>
          <cell r="P9">
            <v>3660</v>
          </cell>
          <cell r="Q9">
            <v>0.45252225519287836</v>
          </cell>
          <cell r="R9">
            <v>96.717359050445097</v>
          </cell>
          <cell r="S9">
            <v>782250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71076.986964737458</v>
          </cell>
          <cell r="Y9">
            <v>0</v>
          </cell>
          <cell r="Z9">
            <v>71076.986964737458</v>
          </cell>
        </row>
        <row r="10">
          <cell r="D10" t="str">
            <v>LoadUnload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94.847304648862519</v>
          </cell>
          <cell r="J10">
            <v>490.12636003956482</v>
          </cell>
          <cell r="K10">
            <v>767125</v>
          </cell>
          <cell r="L10">
            <v>3964142</v>
          </cell>
          <cell r="M10">
            <v>0.19351602440074045</v>
          </cell>
          <cell r="N10">
            <v>4186</v>
          </cell>
          <cell r="O10">
            <v>0.5175568743818002</v>
          </cell>
          <cell r="P10">
            <v>3902</v>
          </cell>
          <cell r="Q10">
            <v>0.4824431256181998</v>
          </cell>
          <cell r="R10">
            <v>94.847304648862519</v>
          </cell>
          <cell r="S10">
            <v>767125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69702.695590059739</v>
          </cell>
          <cell r="Y10">
            <v>0</v>
          </cell>
          <cell r="Z10">
            <v>69702.695590059739</v>
          </cell>
        </row>
        <row r="11">
          <cell r="D11" t="str">
            <v>LoadUnload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72.236646884273</v>
          </cell>
          <cell r="J11">
            <v>147.52967359050444</v>
          </cell>
          <cell r="K11">
            <v>584250</v>
          </cell>
          <cell r="L11">
            <v>1193220</v>
          </cell>
          <cell r="M11">
            <v>0.48964147432996435</v>
          </cell>
          <cell r="N11">
            <v>1260</v>
          </cell>
          <cell r="O11">
            <v>0.15578635014836795</v>
          </cell>
          <cell r="P11">
            <v>6828</v>
          </cell>
          <cell r="Q11">
            <v>0.84421364985163205</v>
          </cell>
          <cell r="R11">
            <v>72.236646884273</v>
          </cell>
          <cell r="S11">
            <v>584250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53086.263514410821</v>
          </cell>
          <cell r="Y11">
            <v>0</v>
          </cell>
          <cell r="Z11">
            <v>53086.263514410821</v>
          </cell>
        </row>
        <row r="12">
          <cell r="D12" t="str">
            <v>LoadUnload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108.58976261127596</v>
          </cell>
          <cell r="J12">
            <v>301.00593471810089</v>
          </cell>
          <cell r="K12">
            <v>878274</v>
          </cell>
          <cell r="L12">
            <v>2434536</v>
          </cell>
          <cell r="M12">
            <v>0.36075621802265401</v>
          </cell>
          <cell r="N12">
            <v>1836</v>
          </cell>
          <cell r="O12">
            <v>0.22700296735905046</v>
          </cell>
          <cell r="P12">
            <v>6252</v>
          </cell>
          <cell r="Q12">
            <v>0.77299703264094954</v>
          </cell>
          <cell r="R12">
            <v>108.58976261127596</v>
          </cell>
          <cell r="S12">
            <v>878274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79801.942664707996</v>
          </cell>
          <cell r="Y12">
            <v>0</v>
          </cell>
          <cell r="Z12">
            <v>79801.942664707996</v>
          </cell>
        </row>
        <row r="13">
          <cell r="D13" t="str">
            <v>VariableSpeed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23.235039564787339</v>
          </cell>
          <cell r="J13">
            <v>159.98738872403561</v>
          </cell>
          <cell r="K13">
            <v>187925</v>
          </cell>
          <cell r="L13">
            <v>1293978</v>
          </cell>
          <cell r="M13">
            <v>0.1452304444125016</v>
          </cell>
          <cell r="N13">
            <v>5689</v>
          </cell>
          <cell r="O13">
            <v>0.70338773491592488</v>
          </cell>
          <cell r="P13">
            <v>2399</v>
          </cell>
          <cell r="Q13">
            <v>0.29661226508407518</v>
          </cell>
          <cell r="R13">
            <v>33.033046229565826</v>
          </cell>
          <cell r="S13">
            <v>187925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17075.286385871892</v>
          </cell>
          <cell r="Y13">
            <v>0</v>
          </cell>
          <cell r="Z13">
            <v>17075.286385871892</v>
          </cell>
        </row>
        <row r="14">
          <cell r="D14" t="str">
            <v>LoadUnload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174.60385756676558</v>
          </cell>
          <cell r="J14">
            <v>522.06231454005933</v>
          </cell>
          <cell r="K14">
            <v>1412196</v>
          </cell>
          <cell r="L14">
            <v>4222440</v>
          </cell>
          <cell r="M14">
            <v>0.33445022309375622</v>
          </cell>
          <cell r="N14">
            <v>2220</v>
          </cell>
          <cell r="O14">
            <v>0.27448071216617209</v>
          </cell>
          <cell r="P14">
            <v>5868</v>
          </cell>
          <cell r="Q14">
            <v>0.72551928783382791</v>
          </cell>
          <cell r="R14">
            <v>274</v>
          </cell>
          <cell r="S14">
            <v>608280</v>
          </cell>
          <cell r="T14">
            <v>0.43073341094295692</v>
          </cell>
          <cell r="U14">
            <v>803916</v>
          </cell>
          <cell r="V14">
            <v>0.56926658905704308</v>
          </cell>
          <cell r="W14">
            <v>9.0862239648114365E-2</v>
          </cell>
          <cell r="X14">
            <v>55269.683133155006</v>
          </cell>
          <cell r="Y14">
            <v>73045.608248953504</v>
          </cell>
          <cell r="Z14">
            <v>128315.29138210851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570.22997032640944</v>
          </cell>
          <cell r="J15">
            <v>2139.1730959446095</v>
          </cell>
          <cell r="K15">
            <v>4612020</v>
          </cell>
          <cell r="L15">
            <v>17301632</v>
          </cell>
          <cell r="M15">
            <v>0.26656560490940967</v>
          </cell>
          <cell r="N15">
            <v>19619</v>
          </cell>
          <cell r="O15">
            <v>0.40428206396307287</v>
          </cell>
          <cell r="P15">
            <v>28909</v>
          </cell>
          <cell r="Q15">
            <v>0.59571793603692713</v>
          </cell>
          <cell r="R15">
            <v>570.22997032640944</v>
          </cell>
          <cell r="S15">
            <v>3808104</v>
          </cell>
          <cell r="T15">
            <v>0.82569112883291917</v>
          </cell>
          <cell r="U15">
            <v>803916</v>
          </cell>
          <cell r="V15">
            <v>0.1743088711670808</v>
          </cell>
          <cell r="W15">
            <v>9.0862239648114365E-2</v>
          </cell>
          <cell r="X15">
            <v>346012.85825294291</v>
          </cell>
          <cell r="Y15">
            <v>73045.608248953504</v>
          </cell>
          <cell r="Z15">
            <v>419058.46650189639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OnOff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56.271636993076164</v>
          </cell>
          <cell r="J9">
            <v>426.31392185954502</v>
          </cell>
          <cell r="K9">
            <v>455125</v>
          </cell>
          <cell r="L9">
            <v>3448027</v>
          </cell>
          <cell r="M9">
            <v>0.13199577613516367</v>
          </cell>
          <cell r="N9">
            <v>3641</v>
          </cell>
          <cell r="O9">
            <v>0.4501730959446093</v>
          </cell>
          <cell r="P9">
            <v>4447</v>
          </cell>
          <cell r="Q9">
            <v>0.5498269040553907</v>
          </cell>
          <cell r="R9">
            <v>125</v>
          </cell>
          <cell r="S9">
            <v>455125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41353.676819848049</v>
          </cell>
          <cell r="Y9">
            <v>0</v>
          </cell>
          <cell r="Z9">
            <v>41353.676819848049</v>
          </cell>
        </row>
        <row r="10">
          <cell r="D10" t="str">
            <v>OnOff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33.707344213649854</v>
          </cell>
          <cell r="J10">
            <v>255.36683976261128</v>
          </cell>
          <cell r="K10">
            <v>272625</v>
          </cell>
          <cell r="L10">
            <v>2065407</v>
          </cell>
          <cell r="M10">
            <v>0.13199577613516369</v>
          </cell>
          <cell r="N10">
            <v>2181</v>
          </cell>
          <cell r="O10">
            <v>0.26965875370919884</v>
          </cell>
          <cell r="P10">
            <v>5907</v>
          </cell>
          <cell r="Q10">
            <v>0.73034124629080122</v>
          </cell>
          <cell r="R10">
            <v>125</v>
          </cell>
          <cell r="S10">
            <v>272625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24771.318084067178</v>
          </cell>
          <cell r="Y10">
            <v>0</v>
          </cell>
          <cell r="Z10">
            <v>24771.318084067178</v>
          </cell>
        </row>
        <row r="11">
          <cell r="D11" t="str">
            <v>OnOff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0.10818496538081109</v>
          </cell>
          <cell r="J11">
            <v>0.81960929772502478</v>
          </cell>
          <cell r="K11">
            <v>875</v>
          </cell>
          <cell r="L11">
            <v>6629</v>
          </cell>
          <cell r="M11">
            <v>0.13199577613516367</v>
          </cell>
          <cell r="N11">
            <v>7</v>
          </cell>
          <cell r="O11">
            <v>8.6547972304648862E-4</v>
          </cell>
          <cell r="P11">
            <v>8081</v>
          </cell>
          <cell r="Q11">
            <v>0.99913452027695349</v>
          </cell>
          <cell r="R11">
            <v>125</v>
          </cell>
          <cell r="S11">
            <v>875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79.50445969210007</v>
          </cell>
          <cell r="Y11">
            <v>0</v>
          </cell>
          <cell r="Z11">
            <v>79.50445969210007</v>
          </cell>
        </row>
        <row r="12">
          <cell r="D12" t="str">
            <v>OnOff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41.33939169139466</v>
          </cell>
          <cell r="J12">
            <v>309.69510385756678</v>
          </cell>
          <cell r="K12">
            <v>334353</v>
          </cell>
          <cell r="L12">
            <v>2504814</v>
          </cell>
          <cell r="M12">
            <v>0.1334841628959276</v>
          </cell>
          <cell r="N12">
            <v>1889</v>
          </cell>
          <cell r="O12">
            <v>0.23355588526211671</v>
          </cell>
          <cell r="P12">
            <v>6199</v>
          </cell>
          <cell r="Q12">
            <v>0.76644411473788332</v>
          </cell>
          <cell r="R12">
            <v>177</v>
          </cell>
          <cell r="S12">
            <v>334353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30380.062413065982</v>
          </cell>
          <cell r="Y12">
            <v>0</v>
          </cell>
          <cell r="Z12">
            <v>30380.062413065982</v>
          </cell>
        </row>
        <row r="13">
          <cell r="D13" t="str">
            <v>InletModulation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276.14872895841398</v>
          </cell>
          <cell r="J13">
            <v>166.11189416419387</v>
          </cell>
          <cell r="K13">
            <v>2233490.9198156521</v>
          </cell>
          <cell r="L13">
            <v>1343513</v>
          </cell>
          <cell r="M13">
            <v>1.6624259830873629</v>
          </cell>
          <cell r="N13">
            <v>8088</v>
          </cell>
          <cell r="O13">
            <v>1</v>
          </cell>
          <cell r="P13">
            <v>0</v>
          </cell>
          <cell r="Q13">
            <v>0</v>
          </cell>
          <cell r="R13">
            <v>276.14872895841398</v>
          </cell>
          <cell r="S13">
            <v>2233490.9198156521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202939.98720817716</v>
          </cell>
          <cell r="Y13">
            <v>0</v>
          </cell>
          <cell r="Z13">
            <v>202939.98720817716</v>
          </cell>
        </row>
        <row r="14">
          <cell r="D14" t="str">
            <v>OnOff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141.30242334322452</v>
          </cell>
          <cell r="J14">
            <v>980.86572700296733</v>
          </cell>
          <cell r="K14">
            <v>1142854</v>
          </cell>
          <cell r="L14">
            <v>7933242</v>
          </cell>
          <cell r="M14">
            <v>0.14405888538380651</v>
          </cell>
          <cell r="N14">
            <v>4171</v>
          </cell>
          <cell r="O14">
            <v>0.51570227497527199</v>
          </cell>
          <cell r="P14">
            <v>3917</v>
          </cell>
          <cell r="Q14">
            <v>0.48429772502472801</v>
          </cell>
          <cell r="R14">
            <v>274</v>
          </cell>
          <cell r="S14">
            <v>1142854</v>
          </cell>
          <cell r="T14">
            <v>1</v>
          </cell>
          <cell r="U14">
            <v>0</v>
          </cell>
          <cell r="V14">
            <v>0</v>
          </cell>
          <cell r="W14">
            <v>9.0862239648114365E-2</v>
          </cell>
          <cell r="X14">
            <v>103842.27403080609</v>
          </cell>
          <cell r="Y14">
            <v>0</v>
          </cell>
          <cell r="Z14">
            <v>103842.27403080609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548.87771016511317</v>
          </cell>
          <cell r="J15">
            <v>2139.1730959446095</v>
          </cell>
          <cell r="K15">
            <v>4439322.9198156521</v>
          </cell>
          <cell r="L15">
            <v>17301632</v>
          </cell>
          <cell r="M15">
            <v>0.25658405633731168</v>
          </cell>
          <cell r="N15">
            <v>19977</v>
          </cell>
          <cell r="O15">
            <v>0.41165924826904055</v>
          </cell>
          <cell r="P15">
            <v>28551</v>
          </cell>
          <cell r="Q15">
            <v>0.58834075173095945</v>
          </cell>
          <cell r="R15">
            <v>774.76871915107529</v>
          </cell>
          <cell r="S15">
            <v>4439322.9198156521</v>
          </cell>
          <cell r="T15">
            <v>1</v>
          </cell>
          <cell r="U15">
            <v>0</v>
          </cell>
          <cell r="V15">
            <v>0</v>
          </cell>
          <cell r="W15">
            <v>9.0862239648114365E-2</v>
          </cell>
          <cell r="X15">
            <v>403366.82301565656</v>
          </cell>
          <cell r="Y15">
            <v>0</v>
          </cell>
          <cell r="Z15">
            <v>403366.82301565656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LoadUnload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90.635818496538079</v>
          </cell>
          <cell r="J9">
            <v>426.31392185954502</v>
          </cell>
          <cell r="K9">
            <v>733062.5</v>
          </cell>
          <cell r="L9">
            <v>3448027</v>
          </cell>
          <cell r="M9">
            <v>0.21260346859232829</v>
          </cell>
          <cell r="N9">
            <v>3641</v>
          </cell>
          <cell r="O9">
            <v>0.4501730959446093</v>
          </cell>
          <cell r="P9">
            <v>4447</v>
          </cell>
          <cell r="Q9">
            <v>0.5498269040553907</v>
          </cell>
          <cell r="R9">
            <v>90.635818496538079</v>
          </cell>
          <cell r="S9">
            <v>733062.5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66607.700552045833</v>
          </cell>
          <cell r="Y9">
            <v>0</v>
          </cell>
          <cell r="Z9">
            <v>66607.700552045833</v>
          </cell>
        </row>
        <row r="10">
          <cell r="D10" t="str">
            <v>LoadUnload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79.353672106824931</v>
          </cell>
          <cell r="J10">
            <v>255.36683976261128</v>
          </cell>
          <cell r="K10">
            <v>641812.5</v>
          </cell>
          <cell r="L10">
            <v>2065407</v>
          </cell>
          <cell r="M10">
            <v>0.31074383886565698</v>
          </cell>
          <cell r="N10">
            <v>2181</v>
          </cell>
          <cell r="O10">
            <v>0.26965875370919884</v>
          </cell>
          <cell r="P10">
            <v>5907</v>
          </cell>
          <cell r="Q10">
            <v>0.73034124629080122</v>
          </cell>
          <cell r="R10">
            <v>79.353672106824931</v>
          </cell>
          <cell r="S10">
            <v>641812.5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58316.521184155397</v>
          </cell>
          <cell r="Y10">
            <v>0</v>
          </cell>
          <cell r="Z10">
            <v>58316.521184155397</v>
          </cell>
        </row>
        <row r="11">
          <cell r="D11" t="str">
            <v>LoadUnload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62.554092482690407</v>
          </cell>
          <cell r="J11">
            <v>0.81960929772502478</v>
          </cell>
          <cell r="K11">
            <v>505937.5</v>
          </cell>
          <cell r="L11">
            <v>6629</v>
          </cell>
          <cell r="M11">
            <v>76.321843415296428</v>
          </cell>
          <cell r="N11">
            <v>7</v>
          </cell>
          <cell r="O11">
            <v>8.6547972304648862E-4</v>
          </cell>
          <cell r="P11">
            <v>8081</v>
          </cell>
          <cell r="Q11">
            <v>0.99913452027695349</v>
          </cell>
          <cell r="R11">
            <v>62.554092482690407</v>
          </cell>
          <cell r="S11">
            <v>505937.5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45970.614371967858</v>
          </cell>
          <cell r="Y11">
            <v>0</v>
          </cell>
          <cell r="Z11">
            <v>45970.614371967858</v>
          </cell>
        </row>
        <row r="12">
          <cell r="D12" t="str">
            <v>LoadUnload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109.16969584569733</v>
          </cell>
          <cell r="J12">
            <v>309.69510385756678</v>
          </cell>
          <cell r="K12">
            <v>882964.5</v>
          </cell>
          <cell r="L12">
            <v>2504814</v>
          </cell>
          <cell r="M12">
            <v>0.35250701249673627</v>
          </cell>
          <cell r="N12">
            <v>1889</v>
          </cell>
          <cell r="O12">
            <v>0.23355588526211671</v>
          </cell>
          <cell r="P12">
            <v>6199</v>
          </cell>
          <cell r="Q12">
            <v>0.76644411473788332</v>
          </cell>
          <cell r="R12">
            <v>109.16969584569733</v>
          </cell>
          <cell r="S12">
            <v>882964.5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80228.13199977747</v>
          </cell>
          <cell r="Y12">
            <v>0</v>
          </cell>
          <cell r="Z12">
            <v>80228.13199977747</v>
          </cell>
        </row>
        <row r="13">
          <cell r="D13" t="str">
            <v>InletModulation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276.14872895841398</v>
          </cell>
          <cell r="J13">
            <v>166.11189416419387</v>
          </cell>
          <cell r="K13">
            <v>2233490.9198156521</v>
          </cell>
          <cell r="L13">
            <v>1343513</v>
          </cell>
          <cell r="M13">
            <v>1.6624259830873629</v>
          </cell>
          <cell r="N13">
            <v>8088</v>
          </cell>
          <cell r="O13">
            <v>1</v>
          </cell>
          <cell r="P13">
            <v>0</v>
          </cell>
          <cell r="Q13">
            <v>0</v>
          </cell>
          <cell r="R13">
            <v>276.14872895841398</v>
          </cell>
          <cell r="S13">
            <v>2233490.9198156521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202939.98720817716</v>
          </cell>
          <cell r="Y13">
            <v>0</v>
          </cell>
          <cell r="Z13">
            <v>202939.98720817716</v>
          </cell>
        </row>
        <row r="14">
          <cell r="D14" t="str">
            <v>LoadUnload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207.65121167161226</v>
          </cell>
          <cell r="J14">
            <v>980.86572700296733</v>
          </cell>
          <cell r="K14">
            <v>1679483</v>
          </cell>
          <cell r="L14">
            <v>7933242</v>
          </cell>
          <cell r="M14">
            <v>0.21170197505635149</v>
          </cell>
          <cell r="N14">
            <v>4171</v>
          </cell>
          <cell r="O14">
            <v>0.51570227497527199</v>
          </cell>
          <cell r="P14">
            <v>3917</v>
          </cell>
          <cell r="Q14">
            <v>0.48429772502472801</v>
          </cell>
          <cell r="R14">
            <v>274</v>
          </cell>
          <cell r="S14">
            <v>1142854</v>
          </cell>
          <cell r="T14">
            <v>0.68047964760584057</v>
          </cell>
          <cell r="U14">
            <v>536629</v>
          </cell>
          <cell r="V14">
            <v>0.31952035239415938</v>
          </cell>
          <cell r="W14">
            <v>9.0862239648114365E-2</v>
          </cell>
          <cell r="X14">
            <v>103842.27403080609</v>
          </cell>
          <cell r="Y14">
            <v>48759.312800127962</v>
          </cell>
          <cell r="Z14">
            <v>152601.58683093404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825.51321956173535</v>
          </cell>
          <cell r="J15">
            <v>2139.1730959446095</v>
          </cell>
          <cell r="K15">
            <v>6676750.9198156521</v>
          </cell>
          <cell r="L15">
            <v>17301632</v>
          </cell>
          <cell r="M15">
            <v>0.38590295527123192</v>
          </cell>
          <cell r="N15">
            <v>19977</v>
          </cell>
          <cell r="O15">
            <v>0.41165924826904055</v>
          </cell>
          <cell r="P15">
            <v>28551</v>
          </cell>
          <cell r="Q15">
            <v>0.58834075173095945</v>
          </cell>
          <cell r="R15">
            <v>825.51321956173535</v>
          </cell>
          <cell r="S15">
            <v>6140121.9198156521</v>
          </cell>
          <cell r="T15">
            <v>0.91962722491154181</v>
          </cell>
          <cell r="U15">
            <v>536629</v>
          </cell>
          <cell r="V15">
            <v>8.0372775088458234E-2</v>
          </cell>
          <cell r="W15">
            <v>9.0862239648114365E-2</v>
          </cell>
          <cell r="X15">
            <v>557905.22934692982</v>
          </cell>
          <cell r="Y15">
            <v>48759.312800127962</v>
          </cell>
          <cell r="Z15">
            <v>606664.54214705783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OnOff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68.434718100890208</v>
          </cell>
          <cell r="J9">
            <v>518.46142433234422</v>
          </cell>
          <cell r="K9">
            <v>553500</v>
          </cell>
          <cell r="L9">
            <v>4193316</v>
          </cell>
          <cell r="M9">
            <v>0.13199577613516367</v>
          </cell>
          <cell r="N9">
            <v>4428</v>
          </cell>
          <cell r="O9">
            <v>0.54747774480712164</v>
          </cell>
          <cell r="P9">
            <v>3660</v>
          </cell>
          <cell r="Q9">
            <v>0.45252225519287836</v>
          </cell>
          <cell r="R9">
            <v>125</v>
          </cell>
          <cell r="S9">
            <v>553500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50292.249645231299</v>
          </cell>
          <cell r="Y9">
            <v>0</v>
          </cell>
          <cell r="Z9">
            <v>50292.249645231299</v>
          </cell>
        </row>
        <row r="10">
          <cell r="D10" t="str">
            <v>OnOff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64.694609297725023</v>
          </cell>
          <cell r="J10">
            <v>490.12636003956482</v>
          </cell>
          <cell r="K10">
            <v>523250</v>
          </cell>
          <cell r="L10">
            <v>3964142</v>
          </cell>
          <cell r="M10">
            <v>0.13199577613516367</v>
          </cell>
          <cell r="N10">
            <v>4186</v>
          </cell>
          <cell r="O10">
            <v>0.5175568743818002</v>
          </cell>
          <cell r="P10">
            <v>3902</v>
          </cell>
          <cell r="Q10">
            <v>0.4824431256181998</v>
          </cell>
          <cell r="R10">
            <v>125</v>
          </cell>
          <cell r="S10">
            <v>523250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47543.666895875838</v>
          </cell>
          <cell r="Y10">
            <v>0</v>
          </cell>
          <cell r="Z10">
            <v>47543.666895875838</v>
          </cell>
        </row>
        <row r="11">
          <cell r="D11" t="str">
            <v>OnOff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19.519658753709198</v>
          </cell>
          <cell r="J11">
            <v>147.88093471810089</v>
          </cell>
          <cell r="K11">
            <v>157875</v>
          </cell>
          <cell r="L11">
            <v>1196061</v>
          </cell>
          <cell r="M11">
            <v>0.13199577613516367</v>
          </cell>
          <cell r="N11">
            <v>1263</v>
          </cell>
          <cell r="O11">
            <v>0.15615727002967358</v>
          </cell>
          <cell r="P11">
            <v>6825</v>
          </cell>
          <cell r="Q11">
            <v>0.84384272997032639</v>
          </cell>
          <cell r="R11">
            <v>125</v>
          </cell>
          <cell r="S11">
            <v>157875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14344.876084446056</v>
          </cell>
          <cell r="Y11">
            <v>0</v>
          </cell>
          <cell r="Z11">
            <v>14344.876084446056</v>
          </cell>
        </row>
        <row r="12">
          <cell r="D12" t="str">
            <v>OnOff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88.696958456973292</v>
          </cell>
          <cell r="J12">
            <v>664.47551928783378</v>
          </cell>
          <cell r="K12">
            <v>717381</v>
          </cell>
          <cell r="L12">
            <v>5374278</v>
          </cell>
          <cell r="M12">
            <v>0.1334841628959276</v>
          </cell>
          <cell r="N12">
            <v>4053</v>
          </cell>
          <cell r="O12">
            <v>0.50111275964391688</v>
          </cell>
          <cell r="P12">
            <v>4035</v>
          </cell>
          <cell r="Q12">
            <v>0.49888724035608306</v>
          </cell>
          <cell r="R12">
            <v>177</v>
          </cell>
          <cell r="S12">
            <v>717381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65182.844341003933</v>
          </cell>
          <cell r="Y12">
            <v>0</v>
          </cell>
          <cell r="Z12">
            <v>65182.844341003933</v>
          </cell>
        </row>
        <row r="13">
          <cell r="D13" t="str">
            <v>VariableSpeed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46.567260138476755</v>
          </cell>
          <cell r="J13">
            <v>318.22885756676556</v>
          </cell>
          <cell r="K13">
            <v>376636</v>
          </cell>
          <cell r="L13">
            <v>2573835</v>
          </cell>
          <cell r="M13">
            <v>0.14633261261891303</v>
          </cell>
          <cell r="N13">
            <v>5701</v>
          </cell>
          <cell r="O13">
            <v>0.70487141444114743</v>
          </cell>
          <cell r="P13">
            <v>2387</v>
          </cell>
          <cell r="Q13">
            <v>0.29512858555885263</v>
          </cell>
          <cell r="R13">
            <v>66.064900894579893</v>
          </cell>
          <cell r="S13">
            <v>376636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34221.990492107201</v>
          </cell>
          <cell r="Y13">
            <v>0</v>
          </cell>
          <cell r="Z13">
            <v>34221.990492107201</v>
          </cell>
        </row>
        <row r="14">
          <cell r="D14" t="str">
            <v>OnOff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8088</v>
          </cell>
          <cell r="Q14">
            <v>1</v>
          </cell>
          <cell r="R14">
            <v>0</v>
          </cell>
          <cell r="S14">
            <v>0</v>
          </cell>
          <cell r="T14" t="e">
            <v>#DIV/0!</v>
          </cell>
          <cell r="U14">
            <v>0</v>
          </cell>
          <cell r="V14" t="e">
            <v>#DIV/0!</v>
          </cell>
          <cell r="W14">
            <v>9.0862239648114365E-2</v>
          </cell>
          <cell r="X14">
            <v>0</v>
          </cell>
          <cell r="Y14">
            <v>0</v>
          </cell>
          <cell r="Z14">
            <v>0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287.9132047477745</v>
          </cell>
          <cell r="J15">
            <v>2139.1730959446095</v>
          </cell>
          <cell r="K15">
            <v>2328642</v>
          </cell>
          <cell r="L15">
            <v>17301632</v>
          </cell>
          <cell r="M15">
            <v>0.13459088714868053</v>
          </cell>
          <cell r="N15">
            <v>19631</v>
          </cell>
          <cell r="O15">
            <v>0.40452934388394329</v>
          </cell>
          <cell r="P15">
            <v>28897</v>
          </cell>
          <cell r="Q15">
            <v>0.59547065611605676</v>
          </cell>
          <cell r="R15">
            <v>536.59008433427039</v>
          </cell>
          <cell r="S15">
            <v>2328642</v>
          </cell>
          <cell r="T15">
            <v>1</v>
          </cell>
          <cell r="U15">
            <v>0</v>
          </cell>
          <cell r="V15">
            <v>0</v>
          </cell>
          <cell r="W15">
            <v>9.0862239648114365E-2</v>
          </cell>
          <cell r="X15">
            <v>211585.62745866433</v>
          </cell>
          <cell r="Y15">
            <v>0</v>
          </cell>
          <cell r="Z15">
            <v>211585.62745866433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OnOff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55.838897131552919</v>
          </cell>
          <cell r="J9">
            <v>423.03548466864493</v>
          </cell>
          <cell r="K9">
            <v>451625</v>
          </cell>
          <cell r="L9">
            <v>3421511</v>
          </cell>
          <cell r="M9">
            <v>0.13199577613516367</v>
          </cell>
          <cell r="N9">
            <v>3613</v>
          </cell>
          <cell r="O9">
            <v>0.44671117705242336</v>
          </cell>
          <cell r="P9">
            <v>4475</v>
          </cell>
          <cell r="Q9">
            <v>0.55328882294757664</v>
          </cell>
          <cell r="R9">
            <v>125</v>
          </cell>
          <cell r="S9">
            <v>451625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41035.65898107965</v>
          </cell>
          <cell r="Y9">
            <v>0</v>
          </cell>
          <cell r="Z9">
            <v>41035.65898107965</v>
          </cell>
        </row>
        <row r="10">
          <cell r="D10" t="str">
            <v>OnOff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39.719337289812067</v>
          </cell>
          <cell r="J10">
            <v>300.91369930761624</v>
          </cell>
          <cell r="K10">
            <v>321250</v>
          </cell>
          <cell r="L10">
            <v>2433790</v>
          </cell>
          <cell r="M10">
            <v>0.13199577613516367</v>
          </cell>
          <cell r="N10">
            <v>2570</v>
          </cell>
          <cell r="O10">
            <v>0.31775469831849656</v>
          </cell>
          <cell r="P10">
            <v>5518</v>
          </cell>
          <cell r="Q10">
            <v>0.68224530168150344</v>
          </cell>
          <cell r="R10">
            <v>125</v>
          </cell>
          <cell r="S10">
            <v>321250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29189.494486956741</v>
          </cell>
          <cell r="Y10">
            <v>0</v>
          </cell>
          <cell r="Z10">
            <v>29189.494486956741</v>
          </cell>
        </row>
        <row r="11">
          <cell r="D11" t="str">
            <v>OnOff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0.57183481701285854</v>
          </cell>
          <cell r="J11">
            <v>4.3322205736894164</v>
          </cell>
          <cell r="K11">
            <v>4625</v>
          </cell>
          <cell r="L11">
            <v>35039</v>
          </cell>
          <cell r="M11">
            <v>0.13199577613516367</v>
          </cell>
          <cell r="N11">
            <v>37</v>
          </cell>
          <cell r="O11">
            <v>4.5746785361028683E-3</v>
          </cell>
          <cell r="P11">
            <v>8051</v>
          </cell>
          <cell r="Q11">
            <v>0.99542532146389717</v>
          </cell>
          <cell r="R11">
            <v>125</v>
          </cell>
          <cell r="S11">
            <v>4625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420.23785837252893</v>
          </cell>
          <cell r="Y11">
            <v>0</v>
          </cell>
          <cell r="Z11">
            <v>420.23785837252893</v>
          </cell>
        </row>
        <row r="12">
          <cell r="D12" t="str">
            <v>OnOff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18.382789317507417</v>
          </cell>
          <cell r="J12">
            <v>137.71513353115728</v>
          </cell>
          <cell r="K12">
            <v>148680</v>
          </cell>
          <cell r="L12">
            <v>1113840</v>
          </cell>
          <cell r="M12">
            <v>0.13348416289592757</v>
          </cell>
          <cell r="N12">
            <v>840</v>
          </cell>
          <cell r="O12">
            <v>0.10385756676557864</v>
          </cell>
          <cell r="P12">
            <v>7248</v>
          </cell>
          <cell r="Q12">
            <v>0.89614243323442133</v>
          </cell>
          <cell r="R12">
            <v>177</v>
          </cell>
          <cell r="S12">
            <v>148680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13509.397790881643</v>
          </cell>
          <cell r="Y12">
            <v>0</v>
          </cell>
          <cell r="Z12">
            <v>13509.397790881643</v>
          </cell>
        </row>
        <row r="13">
          <cell r="D13" t="str">
            <v>InletModulation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55.900840751730961</v>
          </cell>
          <cell r="J13">
            <v>1271.0600890207716</v>
          </cell>
          <cell r="K13">
            <v>452126</v>
          </cell>
          <cell r="L13">
            <v>10280334</v>
          </cell>
          <cell r="M13">
            <v>4.3979699492253853E-2</v>
          </cell>
          <cell r="N13">
            <v>5699</v>
          </cell>
          <cell r="O13">
            <v>0.70462413452027695</v>
          </cell>
          <cell r="P13">
            <v>2389</v>
          </cell>
          <cell r="Q13">
            <v>0.29537586547972305</v>
          </cell>
          <cell r="R13">
            <v>79.334269170029827</v>
          </cell>
          <cell r="S13">
            <v>452126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41081.180963143357</v>
          </cell>
          <cell r="Y13">
            <v>0</v>
          </cell>
          <cell r="Z13">
            <v>41081.180963143357</v>
          </cell>
        </row>
        <row r="14">
          <cell r="D14" t="str">
            <v>OnOff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0.30489614243323443</v>
          </cell>
          <cell r="J14">
            <v>2.1164688427299705</v>
          </cell>
          <cell r="K14">
            <v>2466</v>
          </cell>
          <cell r="L14">
            <v>17118</v>
          </cell>
          <cell r="M14">
            <v>0.14405888538380651</v>
          </cell>
          <cell r="N14">
            <v>9</v>
          </cell>
          <cell r="O14">
            <v>1.112759643916914E-3</v>
          </cell>
          <cell r="P14">
            <v>8079</v>
          </cell>
          <cell r="Q14">
            <v>0.99888724035608312</v>
          </cell>
          <cell r="R14">
            <v>274</v>
          </cell>
          <cell r="S14">
            <v>2466</v>
          </cell>
          <cell r="T14">
            <v>1</v>
          </cell>
          <cell r="U14">
            <v>0</v>
          </cell>
          <cell r="V14">
            <v>0</v>
          </cell>
          <cell r="W14">
            <v>9.0862239648114365E-2</v>
          </cell>
          <cell r="X14">
            <v>224.06628297225004</v>
          </cell>
          <cell r="Y14">
            <v>0</v>
          </cell>
          <cell r="Z14">
            <v>224.06628297225004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170.71859545004946</v>
          </cell>
          <cell r="J15">
            <v>2139.1730959446095</v>
          </cell>
          <cell r="K15">
            <v>1380772</v>
          </cell>
          <cell r="L15">
            <v>17301632</v>
          </cell>
          <cell r="M15">
            <v>7.9805881895996855E-2</v>
          </cell>
          <cell r="N15">
            <v>12768</v>
          </cell>
          <cell r="O15">
            <v>0.26310583580613256</v>
          </cell>
          <cell r="P15">
            <v>35760</v>
          </cell>
          <cell r="Q15">
            <v>0.73689416419386744</v>
          </cell>
          <cell r="R15">
            <v>439.34567901234567</v>
          </cell>
          <cell r="S15">
            <v>1380772</v>
          </cell>
          <cell r="T15">
            <v>1</v>
          </cell>
          <cell r="U15">
            <v>0</v>
          </cell>
          <cell r="V15">
            <v>0</v>
          </cell>
          <cell r="W15">
            <v>9.0862239648114365E-2</v>
          </cell>
          <cell r="X15">
            <v>125460.03636340617</v>
          </cell>
          <cell r="Y15">
            <v>0</v>
          </cell>
          <cell r="Z15">
            <v>125460.03636340617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LoadUnload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90.488996043521269</v>
          </cell>
          <cell r="J9">
            <v>424.0892680514342</v>
          </cell>
          <cell r="K9">
            <v>731875</v>
          </cell>
          <cell r="L9">
            <v>3430034</v>
          </cell>
          <cell r="M9">
            <v>0.21337252050562766</v>
          </cell>
          <cell r="N9">
            <v>3622</v>
          </cell>
          <cell r="O9">
            <v>0.44782393669634024</v>
          </cell>
          <cell r="P9">
            <v>4466</v>
          </cell>
          <cell r="Q9">
            <v>0.55217606330365976</v>
          </cell>
          <cell r="R9">
            <v>90.488996043521269</v>
          </cell>
          <cell r="S9">
            <v>731875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66499.801642463703</v>
          </cell>
          <cell r="Y9">
            <v>0</v>
          </cell>
          <cell r="Z9">
            <v>66499.801642463703</v>
          </cell>
        </row>
        <row r="10">
          <cell r="D10" t="str">
            <v>LoadUnload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82.359668644906037</v>
          </cell>
          <cell r="J10">
            <v>300.91369930761624</v>
          </cell>
          <cell r="K10">
            <v>666125</v>
          </cell>
          <cell r="L10">
            <v>2433790</v>
          </cell>
          <cell r="M10">
            <v>0.27369863463980049</v>
          </cell>
          <cell r="N10">
            <v>2570</v>
          </cell>
          <cell r="O10">
            <v>0.31775469831849656</v>
          </cell>
          <cell r="P10">
            <v>5518</v>
          </cell>
          <cell r="Q10">
            <v>0.68224530168150344</v>
          </cell>
          <cell r="R10">
            <v>82.359668644906037</v>
          </cell>
          <cell r="S10">
            <v>666125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60525.609385600183</v>
          </cell>
          <cell r="Y10">
            <v>0</v>
          </cell>
          <cell r="Z10">
            <v>60525.609385600183</v>
          </cell>
        </row>
        <row r="11">
          <cell r="D11" t="str">
            <v>LoadUnload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62.785917408506428</v>
          </cell>
          <cell r="J11">
            <v>4.3322205736894164</v>
          </cell>
          <cell r="K11">
            <v>507812.5</v>
          </cell>
          <cell r="L11">
            <v>35039</v>
          </cell>
          <cell r="M11">
            <v>14.492779474300066</v>
          </cell>
          <cell r="N11">
            <v>37</v>
          </cell>
          <cell r="O11">
            <v>4.5746785361028683E-3</v>
          </cell>
          <cell r="P11">
            <v>8051</v>
          </cell>
          <cell r="Q11">
            <v>0.99542532146389717</v>
          </cell>
          <cell r="R11">
            <v>62.785917408506428</v>
          </cell>
          <cell r="S11">
            <v>507812.5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46140.981071308073</v>
          </cell>
          <cell r="Y11">
            <v>0</v>
          </cell>
          <cell r="Z11">
            <v>46140.981071308073</v>
          </cell>
        </row>
        <row r="12">
          <cell r="D12" t="str">
            <v>LoadUnload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97.789873887240361</v>
          </cell>
          <cell r="J12">
            <v>139.19065281899111</v>
          </cell>
          <cell r="K12">
            <v>790924.5</v>
          </cell>
          <cell r="L12">
            <v>1125774</v>
          </cell>
          <cell r="M12">
            <v>0.70256063828086268</v>
          </cell>
          <cell r="N12">
            <v>849</v>
          </cell>
          <cell r="O12">
            <v>0.10497032640949555</v>
          </cell>
          <cell r="P12">
            <v>7239</v>
          </cell>
          <cell r="Q12">
            <v>0.89502967359050445</v>
          </cell>
          <cell r="R12">
            <v>97.789873887240361</v>
          </cell>
          <cell r="S12">
            <v>790924.5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71865.171462565035</v>
          </cell>
          <cell r="Y12">
            <v>0</v>
          </cell>
          <cell r="Z12">
            <v>71865.171462565035</v>
          </cell>
        </row>
        <row r="13">
          <cell r="D13" t="str">
            <v>InletModulation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55.882171117705241</v>
          </cell>
          <cell r="J13">
            <v>1270.6472551928784</v>
          </cell>
          <cell r="K13">
            <v>451975</v>
          </cell>
          <cell r="L13">
            <v>10276995</v>
          </cell>
          <cell r="M13">
            <v>4.3979295504181906E-2</v>
          </cell>
          <cell r="N13">
            <v>5699</v>
          </cell>
          <cell r="O13">
            <v>0.70462413452027695</v>
          </cell>
          <cell r="P13">
            <v>2389</v>
          </cell>
          <cell r="Q13">
            <v>0.29537586547972305</v>
          </cell>
          <cell r="R13">
            <v>79.307773293560274</v>
          </cell>
          <cell r="S13">
            <v>451975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41067.460764956493</v>
          </cell>
          <cell r="Y13">
            <v>0</v>
          </cell>
          <cell r="Z13">
            <v>41067.460764956493</v>
          </cell>
        </row>
        <row r="14">
          <cell r="D14" t="str">
            <v>LoadUnload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137</v>
          </cell>
          <cell r="J14">
            <v>0</v>
          </cell>
          <cell r="K14">
            <v>1108056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8088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1108056</v>
          </cell>
          <cell r="V14">
            <v>1</v>
          </cell>
          <cell r="W14">
            <v>9.0862239648114365E-2</v>
          </cell>
          <cell r="X14">
            <v>0</v>
          </cell>
          <cell r="Y14">
            <v>100680.44981553101</v>
          </cell>
          <cell r="Z14">
            <v>100680.44981553101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526.30662710187937</v>
          </cell>
          <cell r="J15">
            <v>2139.1730959446095</v>
          </cell>
          <cell r="K15">
            <v>4256768</v>
          </cell>
          <cell r="L15">
            <v>17301632</v>
          </cell>
          <cell r="M15">
            <v>0.2460327441943049</v>
          </cell>
          <cell r="N15">
            <v>12777</v>
          </cell>
          <cell r="O15">
            <v>0.26329129574678534</v>
          </cell>
          <cell r="P15">
            <v>35751</v>
          </cell>
          <cell r="Q15">
            <v>0.73670870425321466</v>
          </cell>
          <cell r="R15">
            <v>526.30662710187937</v>
          </cell>
          <cell r="S15">
            <v>3148712</v>
          </cell>
          <cell r="T15">
            <v>0.73969546848688961</v>
          </cell>
          <cell r="U15">
            <v>1108056</v>
          </cell>
          <cell r="V15">
            <v>0.26030453151311039</v>
          </cell>
          <cell r="W15">
            <v>9.0862239648114365E-2</v>
          </cell>
          <cell r="X15">
            <v>286099.0243268935</v>
          </cell>
          <cell r="Y15">
            <v>100680.44981553101</v>
          </cell>
          <cell r="Z15">
            <v>386779.47414242447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LoadUnload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97.072823936696338</v>
          </cell>
          <cell r="J9">
            <v>523.84742828882293</v>
          </cell>
          <cell r="K9">
            <v>785125</v>
          </cell>
          <cell r="L9">
            <v>4236878</v>
          </cell>
          <cell r="M9">
            <v>0.18530743627737217</v>
          </cell>
          <cell r="N9">
            <v>4474</v>
          </cell>
          <cell r="O9">
            <v>0.55316518298714146</v>
          </cell>
          <cell r="P9">
            <v>3614</v>
          </cell>
          <cell r="Q9">
            <v>0.44683481701285854</v>
          </cell>
          <cell r="R9">
            <v>97.072823936696338</v>
          </cell>
          <cell r="S9">
            <v>785125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71338.215903725795</v>
          </cell>
          <cell r="Y9">
            <v>0</v>
          </cell>
          <cell r="Z9">
            <v>71338.215903725795</v>
          </cell>
        </row>
        <row r="10">
          <cell r="D10" t="str">
            <v>LoadUnload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96.493261622156282</v>
          </cell>
          <cell r="J10">
            <v>515.06590009891192</v>
          </cell>
          <cell r="K10">
            <v>780437.5</v>
          </cell>
          <cell r="L10">
            <v>4165853</v>
          </cell>
          <cell r="M10">
            <v>0.18734158406453613</v>
          </cell>
          <cell r="N10">
            <v>4399</v>
          </cell>
          <cell r="O10">
            <v>0.54389218595450051</v>
          </cell>
          <cell r="P10">
            <v>3689</v>
          </cell>
          <cell r="Q10">
            <v>0.45610781404549949</v>
          </cell>
          <cell r="R10">
            <v>96.493261622156282</v>
          </cell>
          <cell r="S10">
            <v>780437.5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70912.299155375251</v>
          </cell>
          <cell r="Y10">
            <v>0</v>
          </cell>
          <cell r="Z10">
            <v>70912.299155375251</v>
          </cell>
        </row>
        <row r="11">
          <cell r="D11" t="str">
            <v>LoadUnload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94.329562314540055</v>
          </cell>
          <cell r="J11">
            <v>482.281528189911</v>
          </cell>
          <cell r="K11">
            <v>762937.5</v>
          </cell>
          <cell r="L11">
            <v>3900693</v>
          </cell>
          <cell r="M11">
            <v>0.19559024511798287</v>
          </cell>
          <cell r="N11">
            <v>4119</v>
          </cell>
          <cell r="O11">
            <v>0.50927299703264095</v>
          </cell>
          <cell r="P11">
            <v>3969</v>
          </cell>
          <cell r="Q11">
            <v>0.49072700296735905</v>
          </cell>
          <cell r="R11">
            <v>94.329562314540055</v>
          </cell>
          <cell r="S11">
            <v>762937.5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69322.209961533255</v>
          </cell>
          <cell r="Y11">
            <v>0</v>
          </cell>
          <cell r="Z11">
            <v>69322.209961533255</v>
          </cell>
        </row>
        <row r="12">
          <cell r="D12" t="str">
            <v>LoadUnload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97.713278931750736</v>
          </cell>
          <cell r="J12">
            <v>138.04302670623144</v>
          </cell>
          <cell r="K12">
            <v>790305</v>
          </cell>
          <cell r="L12">
            <v>1116492</v>
          </cell>
          <cell r="M12">
            <v>0.70784654077234765</v>
          </cell>
          <cell r="N12">
            <v>842</v>
          </cell>
          <cell r="O12">
            <v>0.10410484668644907</v>
          </cell>
          <cell r="P12">
            <v>7246</v>
          </cell>
          <cell r="Q12">
            <v>0.89589515331355096</v>
          </cell>
          <cell r="R12">
            <v>97.713278931750736</v>
          </cell>
          <cell r="S12">
            <v>790305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71808.882305103019</v>
          </cell>
          <cell r="Y12">
            <v>0</v>
          </cell>
          <cell r="Z12">
            <v>71808.882305103019</v>
          </cell>
        </row>
        <row r="13">
          <cell r="D13" t="str">
            <v>VariableSpeed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67.652796200321575</v>
          </cell>
          <cell r="J13">
            <v>458.77052423343224</v>
          </cell>
          <cell r="K13">
            <v>547175.81566820084</v>
          </cell>
          <cell r="L13">
            <v>3710536</v>
          </cell>
          <cell r="M13">
            <v>0.14746543778801793</v>
          </cell>
          <cell r="N13">
            <v>5781</v>
          </cell>
          <cell r="O13">
            <v>0.71476261127596441</v>
          </cell>
          <cell r="P13">
            <v>2307</v>
          </cell>
          <cell r="Q13">
            <v>0.28523738872403559</v>
          </cell>
          <cell r="R13">
            <v>94.650720579173296</v>
          </cell>
          <cell r="S13">
            <v>547175.81566820084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49717.620092896519</v>
          </cell>
          <cell r="Y13">
            <v>0</v>
          </cell>
          <cell r="Z13">
            <v>49717.620092896519</v>
          </cell>
        </row>
        <row r="14">
          <cell r="D14" t="str">
            <v>LoadUnload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138.52448071216617</v>
          </cell>
          <cell r="J14">
            <v>21.164688427299705</v>
          </cell>
          <cell r="K14">
            <v>1120386</v>
          </cell>
          <cell r="L14">
            <v>171180</v>
          </cell>
          <cell r="M14">
            <v>6.5450753592709425</v>
          </cell>
          <cell r="N14">
            <v>90</v>
          </cell>
          <cell r="O14">
            <v>1.112759643916914E-2</v>
          </cell>
          <cell r="P14">
            <v>7998</v>
          </cell>
          <cell r="Q14">
            <v>0.98887240356083084</v>
          </cell>
          <cell r="R14">
            <v>274</v>
          </cell>
          <cell r="S14">
            <v>24660</v>
          </cell>
          <cell r="T14">
            <v>2.2010271460014674E-2</v>
          </cell>
          <cell r="U14">
            <v>1095726</v>
          </cell>
          <cell r="V14">
            <v>0.97798972853998534</v>
          </cell>
          <cell r="W14">
            <v>9.0862239648114365E-2</v>
          </cell>
          <cell r="X14">
            <v>2240.6628297225002</v>
          </cell>
          <cell r="Y14">
            <v>99560.118400669759</v>
          </cell>
          <cell r="Z14">
            <v>101800.78123039225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591.78620371764146</v>
          </cell>
          <cell r="J15">
            <v>2139.1730959446095</v>
          </cell>
          <cell r="K15">
            <v>4786366.8156682011</v>
          </cell>
          <cell r="L15">
            <v>17301632</v>
          </cell>
          <cell r="M15">
            <v>0.27664250491908993</v>
          </cell>
          <cell r="N15">
            <v>19705</v>
          </cell>
          <cell r="O15">
            <v>0.4060542367293109</v>
          </cell>
          <cell r="P15">
            <v>28823</v>
          </cell>
          <cell r="Q15">
            <v>0.59394576327068904</v>
          </cell>
          <cell r="R15">
            <v>591.78620371764146</v>
          </cell>
          <cell r="S15">
            <v>3690640.8156682011</v>
          </cell>
          <cell r="T15">
            <v>0.77107354237599712</v>
          </cell>
          <cell r="U15">
            <v>1095726</v>
          </cell>
          <cell r="V15">
            <v>0.22892645762400288</v>
          </cell>
          <cell r="W15">
            <v>9.0862239648114365E-2</v>
          </cell>
          <cell r="X15">
            <v>335339.89024835639</v>
          </cell>
          <cell r="Y15">
            <v>99560.118400669759</v>
          </cell>
          <cell r="Z15">
            <v>434900.0086490261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OnOff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78.791182170542641</v>
          </cell>
          <cell r="J9">
            <v>596.92199612403101</v>
          </cell>
          <cell r="K9">
            <v>650500</v>
          </cell>
          <cell r="L9">
            <v>4928188</v>
          </cell>
          <cell r="M9">
            <v>0.13199577613516369</v>
          </cell>
          <cell r="N9">
            <v>5204</v>
          </cell>
          <cell r="O9">
            <v>0.63032945736434109</v>
          </cell>
          <cell r="P9">
            <v>3052</v>
          </cell>
          <cell r="Q9">
            <v>0.36967054263565891</v>
          </cell>
          <cell r="R9">
            <v>125</v>
          </cell>
          <cell r="S9">
            <v>650500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59105.886891098395</v>
          </cell>
          <cell r="Y9">
            <v>0</v>
          </cell>
          <cell r="Z9">
            <v>59105.886891098395</v>
          </cell>
        </row>
        <row r="10">
          <cell r="D10" t="str">
            <v>OnOff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75.975048449612402</v>
          </cell>
          <cell r="J10">
            <v>575.5869670542636</v>
          </cell>
          <cell r="K10">
            <v>627250</v>
          </cell>
          <cell r="L10">
            <v>4752046</v>
          </cell>
          <cell r="M10">
            <v>0.13199577613516367</v>
          </cell>
          <cell r="N10">
            <v>5018</v>
          </cell>
          <cell r="O10">
            <v>0.60780038759689925</v>
          </cell>
          <cell r="P10">
            <v>3238</v>
          </cell>
          <cell r="Q10">
            <v>0.39219961240310075</v>
          </cell>
          <cell r="R10">
            <v>125</v>
          </cell>
          <cell r="S10">
            <v>627250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56993.339819279732</v>
          </cell>
          <cell r="Y10">
            <v>0</v>
          </cell>
          <cell r="Z10">
            <v>56993.339819279732</v>
          </cell>
        </row>
        <row r="11">
          <cell r="D11" t="str">
            <v>OnOff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73.688832364341081</v>
          </cell>
          <cell r="J11">
            <v>558.26659399224809</v>
          </cell>
          <cell r="K11">
            <v>608375</v>
          </cell>
          <cell r="L11">
            <v>4609049</v>
          </cell>
          <cell r="M11">
            <v>0.13199577613516367</v>
          </cell>
          <cell r="N11">
            <v>4867</v>
          </cell>
          <cell r="O11">
            <v>0.58951065891472865</v>
          </cell>
          <cell r="P11">
            <v>3389</v>
          </cell>
          <cell r="Q11">
            <v>0.4104893410852713</v>
          </cell>
          <cell r="R11">
            <v>125</v>
          </cell>
          <cell r="S11">
            <v>608375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55278.315045921576</v>
          </cell>
          <cell r="Y11">
            <v>0</v>
          </cell>
          <cell r="Z11">
            <v>55278.315045921576</v>
          </cell>
        </row>
        <row r="12">
          <cell r="D12" t="str">
            <v>OnOff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31.77252906976744</v>
          </cell>
          <cell r="J12">
            <v>238.02470930232559</v>
          </cell>
          <cell r="K12">
            <v>262314</v>
          </cell>
          <cell r="L12">
            <v>1965132</v>
          </cell>
          <cell r="M12">
            <v>0.1334841628959276</v>
          </cell>
          <cell r="N12">
            <v>1482</v>
          </cell>
          <cell r="O12">
            <v>0.17950581395348839</v>
          </cell>
          <cell r="P12">
            <v>6774</v>
          </cell>
          <cell r="Q12">
            <v>0.82049418604651159</v>
          </cell>
          <cell r="R12">
            <v>177</v>
          </cell>
          <cell r="S12">
            <v>262314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23834.437531055471</v>
          </cell>
          <cell r="Y12">
            <v>0</v>
          </cell>
          <cell r="Z12">
            <v>23834.437531055471</v>
          </cell>
        </row>
        <row r="13">
          <cell r="D13" t="str">
            <v>VariableSpeed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64.720055013753381</v>
          </cell>
          <cell r="J13">
            <v>438.88287306201551</v>
          </cell>
          <cell r="K13">
            <v>534328.7741935479</v>
          </cell>
          <cell r="L13">
            <v>3623417</v>
          </cell>
          <cell r="M13">
            <v>0.14746543778801829</v>
          </cell>
          <cell r="N13">
            <v>6816</v>
          </cell>
          <cell r="O13">
            <v>0.82558139534883723</v>
          </cell>
          <cell r="P13">
            <v>1440</v>
          </cell>
          <cell r="Q13">
            <v>0.1744186046511628</v>
          </cell>
          <cell r="R13">
            <v>78.393306072997049</v>
          </cell>
          <cell r="S13">
            <v>534328.7741935479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48550.309131657334</v>
          </cell>
          <cell r="Y13">
            <v>0</v>
          </cell>
          <cell r="Z13">
            <v>48550.309131657334</v>
          </cell>
        </row>
        <row r="14">
          <cell r="D14" t="str">
            <v>OnOff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109.25484496124031</v>
          </cell>
          <cell r="J14">
            <v>758.40406976744191</v>
          </cell>
          <cell r="K14">
            <v>902008</v>
          </cell>
          <cell r="L14">
            <v>6261384</v>
          </cell>
          <cell r="M14">
            <v>0.14405888538380651</v>
          </cell>
          <cell r="N14">
            <v>3292</v>
          </cell>
          <cell r="O14">
            <v>0.39874031007751937</v>
          </cell>
          <cell r="P14">
            <v>4964</v>
          </cell>
          <cell r="Q14">
            <v>0.60125968992248058</v>
          </cell>
          <cell r="R14">
            <v>274</v>
          </cell>
          <cell r="S14">
            <v>902008</v>
          </cell>
          <cell r="T14">
            <v>1</v>
          </cell>
          <cell r="U14">
            <v>0</v>
          </cell>
          <cell r="V14">
            <v>0</v>
          </cell>
          <cell r="W14">
            <v>9.0862239648114365E-2</v>
          </cell>
          <cell r="X14">
            <v>81958.467060516341</v>
          </cell>
          <cell r="Y14">
            <v>0</v>
          </cell>
          <cell r="Z14">
            <v>81958.467060516341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434.20249202925606</v>
          </cell>
          <cell r="J15">
            <v>3166.0872093023254</v>
          </cell>
          <cell r="K15">
            <v>3584775.7741935477</v>
          </cell>
          <cell r="L15">
            <v>26139216</v>
          </cell>
          <cell r="M15">
            <v>0.13714167150971698</v>
          </cell>
          <cell r="N15">
            <v>26679</v>
          </cell>
          <cell r="O15">
            <v>0.53857800387596899</v>
          </cell>
          <cell r="P15">
            <v>22857</v>
          </cell>
          <cell r="Q15">
            <v>0.46142199612403101</v>
          </cell>
          <cell r="R15">
            <v>707.99860238666179</v>
          </cell>
          <cell r="S15">
            <v>3584775.7741935477</v>
          </cell>
          <cell r="T15">
            <v>1</v>
          </cell>
          <cell r="U15">
            <v>0</v>
          </cell>
          <cell r="V15">
            <v>0</v>
          </cell>
          <cell r="W15">
            <v>9.0862239648114365E-2</v>
          </cell>
          <cell r="X15">
            <v>325720.75547952886</v>
          </cell>
          <cell r="Y15">
            <v>0</v>
          </cell>
          <cell r="Z15">
            <v>325720.75547952886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OnOff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69.145647873392676</v>
          </cell>
          <cell r="J9">
            <v>523.84742828882293</v>
          </cell>
          <cell r="K9">
            <v>559250</v>
          </cell>
          <cell r="L9">
            <v>4236878</v>
          </cell>
          <cell r="M9">
            <v>0.13199577613516367</v>
          </cell>
          <cell r="N9">
            <v>4474</v>
          </cell>
          <cell r="O9">
            <v>0.55316518298714146</v>
          </cell>
          <cell r="P9">
            <v>3614</v>
          </cell>
          <cell r="Q9">
            <v>0.44683481701285854</v>
          </cell>
          <cell r="R9">
            <v>125</v>
          </cell>
          <cell r="S9">
            <v>559250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50814.707523207959</v>
          </cell>
          <cell r="Y9">
            <v>0</v>
          </cell>
          <cell r="Z9">
            <v>50814.707523207959</v>
          </cell>
        </row>
        <row r="10">
          <cell r="D10" t="str">
            <v>OnOff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67.986523244312565</v>
          </cell>
          <cell r="J10">
            <v>515.06590009891192</v>
          </cell>
          <cell r="K10">
            <v>549875</v>
          </cell>
          <cell r="L10">
            <v>4165853</v>
          </cell>
          <cell r="M10">
            <v>0.13199577613516369</v>
          </cell>
          <cell r="N10">
            <v>4399</v>
          </cell>
          <cell r="O10">
            <v>0.54389218595450051</v>
          </cell>
          <cell r="P10">
            <v>3689</v>
          </cell>
          <cell r="Q10">
            <v>0.45610781404549949</v>
          </cell>
          <cell r="R10">
            <v>125</v>
          </cell>
          <cell r="S10">
            <v>549875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49962.874026506885</v>
          </cell>
          <cell r="Y10">
            <v>0</v>
          </cell>
          <cell r="Z10">
            <v>49962.874026506885</v>
          </cell>
        </row>
        <row r="11">
          <cell r="D11" t="str">
            <v>OnOff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63.659124629080118</v>
          </cell>
          <cell r="J11">
            <v>482.281528189911</v>
          </cell>
          <cell r="K11">
            <v>514875</v>
          </cell>
          <cell r="L11">
            <v>3900693</v>
          </cell>
          <cell r="M11">
            <v>0.13199577613516367</v>
          </cell>
          <cell r="N11">
            <v>4119</v>
          </cell>
          <cell r="O11">
            <v>0.50927299703264095</v>
          </cell>
          <cell r="P11">
            <v>3969</v>
          </cell>
          <cell r="Q11">
            <v>0.49072700296735905</v>
          </cell>
          <cell r="R11">
            <v>125</v>
          </cell>
          <cell r="S11">
            <v>514875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46782.695638822886</v>
          </cell>
          <cell r="Y11">
            <v>0</v>
          </cell>
          <cell r="Z11">
            <v>46782.695638822886</v>
          </cell>
        </row>
        <row r="12">
          <cell r="D12" t="str">
            <v>OnOff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18.426557863501483</v>
          </cell>
          <cell r="J12">
            <v>138.04302670623144</v>
          </cell>
          <cell r="K12">
            <v>149034</v>
          </cell>
          <cell r="L12">
            <v>1116492</v>
          </cell>
          <cell r="M12">
            <v>0.1334841628959276</v>
          </cell>
          <cell r="N12">
            <v>842</v>
          </cell>
          <cell r="O12">
            <v>0.10410484668644907</v>
          </cell>
          <cell r="P12">
            <v>7246</v>
          </cell>
          <cell r="Q12">
            <v>0.89589515331355096</v>
          </cell>
          <cell r="R12">
            <v>177</v>
          </cell>
          <cell r="S12">
            <v>149034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13541.563023717077</v>
          </cell>
          <cell r="Y12">
            <v>0</v>
          </cell>
          <cell r="Z12">
            <v>13541.563023717077</v>
          </cell>
        </row>
        <row r="13">
          <cell r="D13" t="str">
            <v>InletModulation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289.0958388600904</v>
          </cell>
          <cell r="J13">
            <v>458.77052423343224</v>
          </cell>
          <cell r="K13">
            <v>2338207.1447004112</v>
          </cell>
          <cell r="L13">
            <v>3710536</v>
          </cell>
          <cell r="M13">
            <v>0.63015347235558716</v>
          </cell>
          <cell r="N13">
            <v>8088</v>
          </cell>
          <cell r="O13">
            <v>1</v>
          </cell>
          <cell r="P13">
            <v>0</v>
          </cell>
          <cell r="Q13">
            <v>0</v>
          </cell>
          <cell r="R13">
            <v>289.0958388600904</v>
          </cell>
          <cell r="S13">
            <v>2338207.1447004112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212454.737928702</v>
          </cell>
          <cell r="Y13">
            <v>0</v>
          </cell>
          <cell r="Z13">
            <v>212454.737928702</v>
          </cell>
        </row>
        <row r="14">
          <cell r="D14" t="str">
            <v>OnOff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3.0489614243323442</v>
          </cell>
          <cell r="J14">
            <v>21.164688427299705</v>
          </cell>
          <cell r="K14">
            <v>24660</v>
          </cell>
          <cell r="L14">
            <v>171180</v>
          </cell>
          <cell r="M14">
            <v>0.14405888538380651</v>
          </cell>
          <cell r="N14">
            <v>90</v>
          </cell>
          <cell r="O14">
            <v>1.112759643916914E-2</v>
          </cell>
          <cell r="P14">
            <v>7998</v>
          </cell>
          <cell r="Q14">
            <v>0.98887240356083084</v>
          </cell>
          <cell r="R14">
            <v>274</v>
          </cell>
          <cell r="S14">
            <v>24660</v>
          </cell>
          <cell r="T14">
            <v>1</v>
          </cell>
          <cell r="U14">
            <v>0</v>
          </cell>
          <cell r="V14">
            <v>0</v>
          </cell>
          <cell r="W14">
            <v>9.0862239648114365E-2</v>
          </cell>
          <cell r="X14">
            <v>2240.6628297225002</v>
          </cell>
          <cell r="Y14">
            <v>0</v>
          </cell>
          <cell r="Z14">
            <v>2240.6628297225002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511.36265389467655</v>
          </cell>
          <cell r="J15">
            <v>2139.1730959446095</v>
          </cell>
          <cell r="K15">
            <v>4135901.1447004112</v>
          </cell>
          <cell r="L15">
            <v>17301632</v>
          </cell>
          <cell r="M15">
            <v>0.23904687977990421</v>
          </cell>
          <cell r="N15">
            <v>22012</v>
          </cell>
          <cell r="O15">
            <v>0.45359380151665019</v>
          </cell>
          <cell r="P15">
            <v>26516</v>
          </cell>
          <cell r="Q15">
            <v>0.54640619848334981</v>
          </cell>
          <cell r="R15">
            <v>706.65577986368896</v>
          </cell>
          <cell r="S15">
            <v>4135901.1447004112</v>
          </cell>
          <cell r="T15">
            <v>1</v>
          </cell>
          <cell r="U15">
            <v>0</v>
          </cell>
          <cell r="V15">
            <v>0</v>
          </cell>
          <cell r="W15">
            <v>9.0862239648114365E-2</v>
          </cell>
          <cell r="X15">
            <v>375797.24097067927</v>
          </cell>
          <cell r="Y15">
            <v>0</v>
          </cell>
          <cell r="Z15">
            <v>375797.24097067927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essors_power_output"/>
      <sheetName val="power_output_sums"/>
      <sheetName val="power_output_averages"/>
      <sheetName val="compressors_air_output"/>
      <sheetName val="air_output_sums"/>
      <sheetName val="air_output_averages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D9" t="str">
            <v>LoadUnload</v>
          </cell>
          <cell r="E9">
            <v>125</v>
          </cell>
          <cell r="F9">
            <v>62</v>
          </cell>
          <cell r="G9">
            <v>947</v>
          </cell>
          <cell r="H9">
            <v>0</v>
          </cell>
          <cell r="I9">
            <v>97.072823936696338</v>
          </cell>
          <cell r="J9">
            <v>523.84742828882293</v>
          </cell>
          <cell r="K9">
            <v>785125</v>
          </cell>
          <cell r="L9">
            <v>4236878</v>
          </cell>
          <cell r="M9">
            <v>0.18530743627737217</v>
          </cell>
          <cell r="N9">
            <v>4474</v>
          </cell>
          <cell r="O9">
            <v>0.55316518298714146</v>
          </cell>
          <cell r="P9">
            <v>3614</v>
          </cell>
          <cell r="Q9">
            <v>0.44683481701285854</v>
          </cell>
          <cell r="R9">
            <v>97.072823936696338</v>
          </cell>
          <cell r="S9">
            <v>785125</v>
          </cell>
          <cell r="T9">
            <v>1</v>
          </cell>
          <cell r="U9">
            <v>0</v>
          </cell>
          <cell r="V9">
            <v>0</v>
          </cell>
          <cell r="W9">
            <v>9.0862239648114365E-2</v>
          </cell>
          <cell r="X9">
            <v>71338.215903725795</v>
          </cell>
          <cell r="Y9">
            <v>0</v>
          </cell>
          <cell r="Z9">
            <v>71338.215903725795</v>
          </cell>
        </row>
        <row r="10">
          <cell r="D10" t="str">
            <v>LoadUnload</v>
          </cell>
          <cell r="E10">
            <v>125</v>
          </cell>
          <cell r="F10">
            <v>62</v>
          </cell>
          <cell r="G10">
            <v>947</v>
          </cell>
          <cell r="H10">
            <v>0</v>
          </cell>
          <cell r="I10">
            <v>96.493261622156282</v>
          </cell>
          <cell r="J10">
            <v>515.06590009891192</v>
          </cell>
          <cell r="K10">
            <v>780437.5</v>
          </cell>
          <cell r="L10">
            <v>4165853</v>
          </cell>
          <cell r="M10">
            <v>0.18734158406453613</v>
          </cell>
          <cell r="N10">
            <v>4399</v>
          </cell>
          <cell r="O10">
            <v>0.54389218595450051</v>
          </cell>
          <cell r="P10">
            <v>3689</v>
          </cell>
          <cell r="Q10">
            <v>0.45610781404549949</v>
          </cell>
          <cell r="R10">
            <v>96.493261622156282</v>
          </cell>
          <cell r="S10">
            <v>780437.5</v>
          </cell>
          <cell r="T10">
            <v>1</v>
          </cell>
          <cell r="U10">
            <v>0</v>
          </cell>
          <cell r="V10">
            <v>0</v>
          </cell>
          <cell r="W10">
            <v>9.0862239648114365E-2</v>
          </cell>
          <cell r="X10">
            <v>70912.299155375251</v>
          </cell>
          <cell r="Y10">
            <v>0</v>
          </cell>
          <cell r="Z10">
            <v>70912.299155375251</v>
          </cell>
        </row>
        <row r="11">
          <cell r="D11" t="str">
            <v>LoadUnload</v>
          </cell>
          <cell r="E11">
            <v>125</v>
          </cell>
          <cell r="F11">
            <v>62</v>
          </cell>
          <cell r="G11">
            <v>947</v>
          </cell>
          <cell r="H11">
            <v>0</v>
          </cell>
          <cell r="I11">
            <v>94.329562314540055</v>
          </cell>
          <cell r="J11">
            <v>482.281528189911</v>
          </cell>
          <cell r="K11">
            <v>762937.5</v>
          </cell>
          <cell r="L11">
            <v>3900693</v>
          </cell>
          <cell r="M11">
            <v>0.19559024511798287</v>
          </cell>
          <cell r="N11">
            <v>4119</v>
          </cell>
          <cell r="O11">
            <v>0.50927299703264095</v>
          </cell>
          <cell r="P11">
            <v>3969</v>
          </cell>
          <cell r="Q11">
            <v>0.49072700296735905</v>
          </cell>
          <cell r="R11">
            <v>94.329562314540055</v>
          </cell>
          <cell r="S11">
            <v>762937.5</v>
          </cell>
          <cell r="T11">
            <v>1</v>
          </cell>
          <cell r="U11">
            <v>0</v>
          </cell>
          <cell r="V11">
            <v>0</v>
          </cell>
          <cell r="W11">
            <v>9.0862239648114365E-2</v>
          </cell>
          <cell r="X11">
            <v>69322.209961533255</v>
          </cell>
          <cell r="Y11">
            <v>0</v>
          </cell>
          <cell r="Z11">
            <v>69322.209961533255</v>
          </cell>
        </row>
        <row r="12">
          <cell r="D12" t="str">
            <v>LoadUnload</v>
          </cell>
          <cell r="E12">
            <v>177</v>
          </cell>
          <cell r="F12">
            <v>88</v>
          </cell>
          <cell r="G12">
            <v>1326</v>
          </cell>
          <cell r="H12">
            <v>0</v>
          </cell>
          <cell r="I12">
            <v>97.713278931750736</v>
          </cell>
          <cell r="J12">
            <v>138.04302670623144</v>
          </cell>
          <cell r="K12">
            <v>790305</v>
          </cell>
          <cell r="L12">
            <v>1116492</v>
          </cell>
          <cell r="M12">
            <v>0.70784654077234765</v>
          </cell>
          <cell r="N12">
            <v>842</v>
          </cell>
          <cell r="O12">
            <v>0.10410484668644907</v>
          </cell>
          <cell r="P12">
            <v>7246</v>
          </cell>
          <cell r="Q12">
            <v>0.89589515331355096</v>
          </cell>
          <cell r="R12">
            <v>97.713278931750736</v>
          </cell>
          <cell r="S12">
            <v>790305</v>
          </cell>
          <cell r="T12">
            <v>1</v>
          </cell>
          <cell r="U12">
            <v>0</v>
          </cell>
          <cell r="V12">
            <v>0</v>
          </cell>
          <cell r="W12">
            <v>9.0862239648114365E-2</v>
          </cell>
          <cell r="X12">
            <v>71808.882305103019</v>
          </cell>
          <cell r="Y12">
            <v>0</v>
          </cell>
          <cell r="Z12">
            <v>71808.882305103019</v>
          </cell>
        </row>
        <row r="13">
          <cell r="D13" t="str">
            <v>InletModulation</v>
          </cell>
          <cell r="E13">
            <v>384</v>
          </cell>
          <cell r="F13">
            <v>0</v>
          </cell>
          <cell r="G13">
            <v>2604</v>
          </cell>
          <cell r="H13">
            <v>0</v>
          </cell>
          <cell r="I13">
            <v>289.0958388600904</v>
          </cell>
          <cell r="J13">
            <v>458.77052423343224</v>
          </cell>
          <cell r="K13">
            <v>2338207.1447004112</v>
          </cell>
          <cell r="L13">
            <v>3710536</v>
          </cell>
          <cell r="M13">
            <v>0.63015347235558716</v>
          </cell>
          <cell r="N13">
            <v>8088</v>
          </cell>
          <cell r="O13">
            <v>1</v>
          </cell>
          <cell r="P13">
            <v>0</v>
          </cell>
          <cell r="Q13">
            <v>0</v>
          </cell>
          <cell r="R13">
            <v>289.0958388600904</v>
          </cell>
          <cell r="S13">
            <v>2338207.1447004112</v>
          </cell>
          <cell r="T13">
            <v>1</v>
          </cell>
          <cell r="U13">
            <v>0</v>
          </cell>
          <cell r="V13">
            <v>0</v>
          </cell>
          <cell r="W13">
            <v>9.0862239648114365E-2</v>
          </cell>
          <cell r="X13">
            <v>212454.737928702</v>
          </cell>
          <cell r="Y13">
            <v>0</v>
          </cell>
          <cell r="Z13">
            <v>212454.737928702</v>
          </cell>
        </row>
        <row r="14">
          <cell r="D14" t="str">
            <v>LoadUnload</v>
          </cell>
          <cell r="E14">
            <v>274</v>
          </cell>
          <cell r="F14">
            <v>137</v>
          </cell>
          <cell r="G14">
            <v>1902</v>
          </cell>
          <cell r="H14">
            <v>0</v>
          </cell>
          <cell r="I14">
            <v>138.52448071216617</v>
          </cell>
          <cell r="J14">
            <v>21.164688427299705</v>
          </cell>
          <cell r="K14">
            <v>1120386</v>
          </cell>
          <cell r="L14">
            <v>171180</v>
          </cell>
          <cell r="M14">
            <v>6.5450753592709425</v>
          </cell>
          <cell r="N14">
            <v>90</v>
          </cell>
          <cell r="O14">
            <v>1.112759643916914E-2</v>
          </cell>
          <cell r="P14">
            <v>7998</v>
          </cell>
          <cell r="Q14">
            <v>0.98887240356083084</v>
          </cell>
          <cell r="R14">
            <v>274</v>
          </cell>
          <cell r="S14">
            <v>24660</v>
          </cell>
          <cell r="T14">
            <v>2.2010271460014674E-2</v>
          </cell>
          <cell r="U14">
            <v>1095726</v>
          </cell>
          <cell r="V14">
            <v>0.97798972853998534</v>
          </cell>
          <cell r="W14">
            <v>9.0862239648114365E-2</v>
          </cell>
          <cell r="X14">
            <v>2240.6628297225002</v>
          </cell>
          <cell r="Y14">
            <v>99560.118400669759</v>
          </cell>
          <cell r="Z14">
            <v>101800.78123039225</v>
          </cell>
        </row>
        <row r="15">
          <cell r="E15">
            <v>1210</v>
          </cell>
          <cell r="F15">
            <v>411</v>
          </cell>
          <cell r="G15">
            <v>8673</v>
          </cell>
          <cell r="H15">
            <v>0</v>
          </cell>
          <cell r="I15">
            <v>813.22924637738413</v>
          </cell>
          <cell r="J15">
            <v>2139.1730959446095</v>
          </cell>
          <cell r="K15">
            <v>6577398.1447004117</v>
          </cell>
          <cell r="L15">
            <v>17301632</v>
          </cell>
          <cell r="M15">
            <v>0.38016056200364695</v>
          </cell>
          <cell r="N15">
            <v>22012</v>
          </cell>
          <cell r="O15">
            <v>0.45359380151665019</v>
          </cell>
          <cell r="P15">
            <v>26516</v>
          </cell>
          <cell r="Q15">
            <v>0.54640619848334981</v>
          </cell>
          <cell r="R15">
            <v>813.22924637738413</v>
          </cell>
          <cell r="S15">
            <v>5481672.1447004117</v>
          </cell>
          <cell r="T15">
            <v>0.83341041915140013</v>
          </cell>
          <cell r="U15">
            <v>1095726</v>
          </cell>
          <cell r="V15">
            <v>0.16658958084859987</v>
          </cell>
          <cell r="W15">
            <v>9.0862239648114365E-2</v>
          </cell>
          <cell r="X15">
            <v>498077.00808416185</v>
          </cell>
          <cell r="Y15">
            <v>99560.118400669759</v>
          </cell>
          <cell r="Z15">
            <v>597637.12648483156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65F1-A5BA-4D45-90DD-A959017AC783}">
  <dimension ref="A1:AE55"/>
  <sheetViews>
    <sheetView tabSelected="1" zoomScale="76" zoomScaleNormal="115" workbookViewId="0">
      <selection activeCell="T30" sqref="T30"/>
    </sheetView>
  </sheetViews>
  <sheetFormatPr defaultColWidth="8.88671875" defaultRowHeight="14.4" x14ac:dyDescent="0.3"/>
  <cols>
    <col min="1" max="1" width="1.109375" style="1" customWidth="1"/>
    <col min="2" max="2" width="8.88671875" style="1" customWidth="1"/>
    <col min="3" max="3" width="20.44140625" style="1" customWidth="1"/>
    <col min="4" max="27" width="13.33203125" style="1" customWidth="1"/>
    <col min="28" max="37" width="8.88671875" style="1" customWidth="1"/>
    <col min="38" max="16384" width="8.88671875" style="1"/>
  </cols>
  <sheetData>
    <row r="1" spans="1:31" ht="53.4" customHeight="1" x14ac:dyDescent="0.95">
      <c r="A1" s="3"/>
      <c r="B1" s="7" t="s">
        <v>1</v>
      </c>
    </row>
    <row r="2" spans="1:31" ht="5.4" customHeight="1" thickBot="1" x14ac:dyDescent="0.35">
      <c r="A2" s="3"/>
    </row>
    <row r="3" spans="1:31" ht="4.95" customHeight="1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</row>
    <row r="4" spans="1:31" ht="3.6" customHeight="1" thickBot="1" x14ac:dyDescent="0.35">
      <c r="A4" s="3"/>
    </row>
    <row r="5" spans="1:31" ht="15" customHeight="1" thickBot="1" x14ac:dyDescent="0.35">
      <c r="A5" s="3"/>
      <c r="C5" s="173" t="s">
        <v>44</v>
      </c>
      <c r="D5" s="174"/>
      <c r="E5" s="175">
        <v>2816108.346537523</v>
      </c>
      <c r="F5" s="176" t="s">
        <v>3</v>
      </c>
    </row>
    <row r="6" spans="1:31" ht="4.2" customHeight="1" thickBot="1" x14ac:dyDescent="0.35">
      <c r="A6" s="3"/>
    </row>
    <row r="7" spans="1:31" ht="19.2" customHeight="1" thickBot="1" x14ac:dyDescent="0.35">
      <c r="A7" s="3"/>
      <c r="C7" s="177" t="s">
        <v>45</v>
      </c>
    </row>
    <row r="8" spans="1:31" ht="4.2" customHeight="1" thickBot="1" x14ac:dyDescent="0.35">
      <c r="A8" s="3"/>
    </row>
    <row r="9" spans="1:31" ht="18.600000000000001" customHeight="1" thickBot="1" x14ac:dyDescent="0.35">
      <c r="A9" s="3"/>
      <c r="C9" s="18" t="s">
        <v>50</v>
      </c>
    </row>
    <row r="10" spans="1:31" ht="3.6" customHeight="1" thickBot="1" x14ac:dyDescent="0.35">
      <c r="A10" s="3"/>
    </row>
    <row r="11" spans="1:31" ht="62.4" customHeight="1" thickBot="1" x14ac:dyDescent="0.35">
      <c r="A11" s="3"/>
      <c r="C11" s="8" t="s">
        <v>4</v>
      </c>
      <c r="D11" s="8" t="s">
        <v>5</v>
      </c>
      <c r="E11" s="8" t="s">
        <v>6</v>
      </c>
      <c r="F11" s="8" t="s">
        <v>7</v>
      </c>
      <c r="G11" s="8" t="s">
        <v>8</v>
      </c>
      <c r="H11" s="8" t="s">
        <v>9</v>
      </c>
      <c r="I11" s="8" t="s">
        <v>10</v>
      </c>
      <c r="J11" s="8" t="s">
        <v>11</v>
      </c>
      <c r="K11" s="8" t="s">
        <v>12</v>
      </c>
      <c r="L11" s="8" t="s">
        <v>13</v>
      </c>
      <c r="M11" s="8" t="s">
        <v>14</v>
      </c>
      <c r="N11" s="8" t="s">
        <v>15</v>
      </c>
      <c r="O11" s="8" t="s">
        <v>15</v>
      </c>
      <c r="P11" s="8" t="s">
        <v>16</v>
      </c>
      <c r="Q11" s="8" t="s">
        <v>16</v>
      </c>
      <c r="R11" s="8" t="s">
        <v>17</v>
      </c>
      <c r="S11" s="8" t="s">
        <v>18</v>
      </c>
      <c r="T11" s="8" t="s">
        <v>18</v>
      </c>
      <c r="U11" s="8" t="s">
        <v>19</v>
      </c>
      <c r="V11" s="8" t="s">
        <v>19</v>
      </c>
      <c r="W11" s="8" t="s">
        <v>20</v>
      </c>
      <c r="X11" s="8" t="s">
        <v>21</v>
      </c>
      <c r="Y11" s="8" t="s">
        <v>22</v>
      </c>
      <c r="Z11" s="8" t="s">
        <v>23</v>
      </c>
      <c r="AA11" s="8" t="s">
        <v>24</v>
      </c>
    </row>
    <row r="12" spans="1:31" ht="16.95" customHeight="1" thickBot="1" x14ac:dyDescent="0.35">
      <c r="A12" s="3"/>
      <c r="C12" s="13"/>
      <c r="D12" s="13"/>
      <c r="E12" s="12" t="s">
        <v>25</v>
      </c>
      <c r="F12" s="12" t="s">
        <v>25</v>
      </c>
      <c r="G12" s="12" t="s">
        <v>26</v>
      </c>
      <c r="H12" s="12" t="s">
        <v>26</v>
      </c>
      <c r="I12" s="12" t="s">
        <v>25</v>
      </c>
      <c r="J12" s="12" t="s">
        <v>26</v>
      </c>
      <c r="K12" s="12" t="s">
        <v>3</v>
      </c>
      <c r="L12" s="12" t="s">
        <v>27</v>
      </c>
      <c r="M12" s="12" t="s">
        <v>28</v>
      </c>
      <c r="N12" s="20" t="s">
        <v>29</v>
      </c>
      <c r="O12" s="26" t="s">
        <v>30</v>
      </c>
      <c r="P12" s="23" t="s">
        <v>29</v>
      </c>
      <c r="Q12" s="26" t="s">
        <v>30</v>
      </c>
      <c r="R12" s="21" t="s">
        <v>25</v>
      </c>
      <c r="S12" s="20" t="s">
        <v>3</v>
      </c>
      <c r="T12" s="26" t="s">
        <v>30</v>
      </c>
      <c r="U12" s="23" t="s">
        <v>3</v>
      </c>
      <c r="V12" s="26" t="s">
        <v>30</v>
      </c>
      <c r="W12" s="21" t="s">
        <v>31</v>
      </c>
      <c r="X12" s="12" t="s">
        <v>32</v>
      </c>
      <c r="Y12" s="12" t="s">
        <v>32</v>
      </c>
      <c r="Z12" s="12" t="s">
        <v>32</v>
      </c>
      <c r="AA12" s="12" t="s">
        <v>33</v>
      </c>
    </row>
    <row r="13" spans="1:31" x14ac:dyDescent="0.3">
      <c r="A13" s="3"/>
      <c r="C13" s="11" t="s">
        <v>34</v>
      </c>
      <c r="D13" s="170" t="str">
        <f>[2]analysis!D9</f>
        <v>LoadUnload</v>
      </c>
      <c r="E13" s="170">
        <f>[2]analysis!E9</f>
        <v>125</v>
      </c>
      <c r="F13" s="170">
        <f>[2]analysis!F9</f>
        <v>62</v>
      </c>
      <c r="G13" s="170">
        <f>[2]analysis!G9</f>
        <v>947</v>
      </c>
      <c r="H13" s="170">
        <f>[2]analysis!H9</f>
        <v>0</v>
      </c>
      <c r="I13" s="184">
        <f>[2]analysis!I9</f>
        <v>96.717359050445097</v>
      </c>
      <c r="J13" s="184">
        <f>[2]analysis!J9</f>
        <v>518.46142433234422</v>
      </c>
      <c r="K13" s="184">
        <f>[2]analysis!K9</f>
        <v>782250</v>
      </c>
      <c r="L13" s="184">
        <f>[2]analysis!L9</f>
        <v>4193316</v>
      </c>
      <c r="M13" s="185">
        <f>[2]analysis!M9</f>
        <v>0.18654687602842235</v>
      </c>
      <c r="N13" s="170">
        <f>[2]analysis!N9</f>
        <v>4428</v>
      </c>
      <c r="O13" s="186">
        <f>[2]analysis!O9</f>
        <v>0.54747774480712164</v>
      </c>
      <c r="P13" s="170">
        <f>[2]analysis!P9</f>
        <v>3660</v>
      </c>
      <c r="Q13" s="186">
        <f>[2]analysis!Q9</f>
        <v>0.45252225519287836</v>
      </c>
      <c r="R13" s="184">
        <f>[2]analysis!R9</f>
        <v>96.717359050445097</v>
      </c>
      <c r="S13" s="184">
        <f>[2]analysis!S9</f>
        <v>782250</v>
      </c>
      <c r="T13" s="186">
        <f>[2]analysis!T9</f>
        <v>1</v>
      </c>
      <c r="U13" s="170">
        <f>[2]analysis!U9</f>
        <v>0</v>
      </c>
      <c r="V13" s="186">
        <f>[2]analysis!V9</f>
        <v>0</v>
      </c>
      <c r="W13" s="171">
        <f>[2]analysis!W9</f>
        <v>9.0862239648114365E-2</v>
      </c>
      <c r="X13" s="172">
        <f>[2]analysis!X9</f>
        <v>71076.986964737458</v>
      </c>
      <c r="Y13" s="172">
        <f>[2]analysis!Y9</f>
        <v>0</v>
      </c>
      <c r="Z13" s="172">
        <f>[2]analysis!Z9</f>
        <v>71076.986964737458</v>
      </c>
      <c r="AA13" s="11"/>
    </row>
    <row r="14" spans="1:31" x14ac:dyDescent="0.3">
      <c r="A14" s="3"/>
      <c r="C14" s="9" t="s">
        <v>35</v>
      </c>
      <c r="D14" s="170" t="str">
        <f>[2]analysis!D10</f>
        <v>LoadUnload</v>
      </c>
      <c r="E14" s="170">
        <f>[2]analysis!E10</f>
        <v>125</v>
      </c>
      <c r="F14" s="170">
        <f>[2]analysis!F10</f>
        <v>62</v>
      </c>
      <c r="G14" s="170">
        <f>[2]analysis!G10</f>
        <v>947</v>
      </c>
      <c r="H14" s="170">
        <f>[2]analysis!H10</f>
        <v>0</v>
      </c>
      <c r="I14" s="184">
        <f>[2]analysis!I10</f>
        <v>94.847304648862519</v>
      </c>
      <c r="J14" s="184">
        <f>[2]analysis!J10</f>
        <v>490.12636003956482</v>
      </c>
      <c r="K14" s="184">
        <f>[2]analysis!K10</f>
        <v>767125</v>
      </c>
      <c r="L14" s="184">
        <f>[2]analysis!L10</f>
        <v>3964142</v>
      </c>
      <c r="M14" s="185">
        <f>[2]analysis!M10</f>
        <v>0.19351602440074045</v>
      </c>
      <c r="N14" s="170">
        <f>[2]analysis!N10</f>
        <v>4186</v>
      </c>
      <c r="O14" s="186">
        <f>[2]analysis!O10</f>
        <v>0.5175568743818002</v>
      </c>
      <c r="P14" s="170">
        <f>[2]analysis!P10</f>
        <v>3902</v>
      </c>
      <c r="Q14" s="186">
        <f>[2]analysis!Q10</f>
        <v>0.4824431256181998</v>
      </c>
      <c r="R14" s="184">
        <f>[2]analysis!R10</f>
        <v>94.847304648862519</v>
      </c>
      <c r="S14" s="184">
        <f>[2]analysis!S10</f>
        <v>767125</v>
      </c>
      <c r="T14" s="186">
        <f>[2]analysis!T10</f>
        <v>1</v>
      </c>
      <c r="U14" s="170">
        <f>[2]analysis!U10</f>
        <v>0</v>
      </c>
      <c r="V14" s="186">
        <f>[2]analysis!V10</f>
        <v>0</v>
      </c>
      <c r="W14" s="171">
        <f>[2]analysis!W10</f>
        <v>9.0862239648114365E-2</v>
      </c>
      <c r="X14" s="172">
        <f>[2]analysis!X10</f>
        <v>69702.695590059739</v>
      </c>
      <c r="Y14" s="172">
        <f>[2]analysis!Y10</f>
        <v>0</v>
      </c>
      <c r="Z14" s="172">
        <f>[2]analysis!Z10</f>
        <v>69702.695590059739</v>
      </c>
      <c r="AA14" s="9"/>
    </row>
    <row r="15" spans="1:31" x14ac:dyDescent="0.3">
      <c r="A15" s="3"/>
      <c r="C15" s="9" t="s">
        <v>36</v>
      </c>
      <c r="D15" s="170" t="str">
        <f>[2]analysis!D11</f>
        <v>LoadUnload</v>
      </c>
      <c r="E15" s="170">
        <f>[2]analysis!E11</f>
        <v>125</v>
      </c>
      <c r="F15" s="170">
        <f>[2]analysis!F11</f>
        <v>62</v>
      </c>
      <c r="G15" s="170">
        <f>[2]analysis!G11</f>
        <v>947</v>
      </c>
      <c r="H15" s="170">
        <f>[2]analysis!H11</f>
        <v>0</v>
      </c>
      <c r="I15" s="184">
        <f>[2]analysis!I11</f>
        <v>72.236646884273</v>
      </c>
      <c r="J15" s="184">
        <f>[2]analysis!J11</f>
        <v>147.52967359050444</v>
      </c>
      <c r="K15" s="184">
        <f>[2]analysis!K11</f>
        <v>584250</v>
      </c>
      <c r="L15" s="184">
        <f>[2]analysis!L11</f>
        <v>1193220</v>
      </c>
      <c r="M15" s="185">
        <f>[2]analysis!M11</f>
        <v>0.48964147432996435</v>
      </c>
      <c r="N15" s="170">
        <f>[2]analysis!N11</f>
        <v>1260</v>
      </c>
      <c r="O15" s="186">
        <f>[2]analysis!O11</f>
        <v>0.15578635014836795</v>
      </c>
      <c r="P15" s="170">
        <f>[2]analysis!P11</f>
        <v>6828</v>
      </c>
      <c r="Q15" s="186">
        <f>[2]analysis!Q11</f>
        <v>0.84421364985163205</v>
      </c>
      <c r="R15" s="184">
        <f>[2]analysis!R11</f>
        <v>72.236646884273</v>
      </c>
      <c r="S15" s="184">
        <f>[2]analysis!S11</f>
        <v>584250</v>
      </c>
      <c r="T15" s="186">
        <f>[2]analysis!T11</f>
        <v>1</v>
      </c>
      <c r="U15" s="170">
        <f>[2]analysis!U11</f>
        <v>0</v>
      </c>
      <c r="V15" s="186">
        <f>[2]analysis!V11</f>
        <v>0</v>
      </c>
      <c r="W15" s="171">
        <f>[2]analysis!W11</f>
        <v>9.0862239648114365E-2</v>
      </c>
      <c r="X15" s="172">
        <f>[2]analysis!X11</f>
        <v>53086.263514410821</v>
      </c>
      <c r="Y15" s="172">
        <f>[2]analysis!Y11</f>
        <v>0</v>
      </c>
      <c r="Z15" s="172">
        <f>[2]analysis!Z11</f>
        <v>53086.263514410821</v>
      </c>
      <c r="AA15" s="9"/>
    </row>
    <row r="16" spans="1:31" x14ac:dyDescent="0.3">
      <c r="A16" s="3"/>
      <c r="C16" s="9" t="s">
        <v>37</v>
      </c>
      <c r="D16" s="170" t="str">
        <f>[2]analysis!D12</f>
        <v>LoadUnload</v>
      </c>
      <c r="E16" s="170">
        <f>[2]analysis!E12</f>
        <v>177</v>
      </c>
      <c r="F16" s="170">
        <f>[2]analysis!F12</f>
        <v>88</v>
      </c>
      <c r="G16" s="170">
        <f>[2]analysis!G12</f>
        <v>1326</v>
      </c>
      <c r="H16" s="170">
        <f>[2]analysis!H12</f>
        <v>0</v>
      </c>
      <c r="I16" s="184">
        <f>[2]analysis!I12</f>
        <v>108.58976261127596</v>
      </c>
      <c r="J16" s="184">
        <f>[2]analysis!J12</f>
        <v>301.00593471810089</v>
      </c>
      <c r="K16" s="184">
        <f>[2]analysis!K12</f>
        <v>878274</v>
      </c>
      <c r="L16" s="184">
        <f>[2]analysis!L12</f>
        <v>2434536</v>
      </c>
      <c r="M16" s="185">
        <f>[2]analysis!M12</f>
        <v>0.36075621802265401</v>
      </c>
      <c r="N16" s="170">
        <f>[2]analysis!N12</f>
        <v>1836</v>
      </c>
      <c r="O16" s="186">
        <f>[2]analysis!O12</f>
        <v>0.22700296735905046</v>
      </c>
      <c r="P16" s="170">
        <f>[2]analysis!P12</f>
        <v>6252</v>
      </c>
      <c r="Q16" s="186">
        <f>[2]analysis!Q12</f>
        <v>0.77299703264094954</v>
      </c>
      <c r="R16" s="184">
        <f>[2]analysis!R12</f>
        <v>108.58976261127596</v>
      </c>
      <c r="S16" s="184">
        <f>[2]analysis!S12</f>
        <v>878274</v>
      </c>
      <c r="T16" s="186">
        <f>[2]analysis!T12</f>
        <v>1</v>
      </c>
      <c r="U16" s="170">
        <f>[2]analysis!U12</f>
        <v>0</v>
      </c>
      <c r="V16" s="186">
        <f>[2]analysis!V12</f>
        <v>0</v>
      </c>
      <c r="W16" s="171">
        <f>[2]analysis!W12</f>
        <v>9.0862239648114365E-2</v>
      </c>
      <c r="X16" s="172">
        <f>[2]analysis!X12</f>
        <v>79801.942664707996</v>
      </c>
      <c r="Y16" s="172">
        <f>[2]analysis!Y12</f>
        <v>0</v>
      </c>
      <c r="Z16" s="172">
        <f>[2]analysis!Z12</f>
        <v>79801.942664707996</v>
      </c>
      <c r="AA16" s="9"/>
    </row>
    <row r="17" spans="1:27" x14ac:dyDescent="0.3">
      <c r="A17" s="3"/>
      <c r="C17" s="9" t="s">
        <v>38</v>
      </c>
      <c r="D17" s="170" t="str">
        <f>[2]analysis!D13</f>
        <v>VariableSpeed</v>
      </c>
      <c r="E17" s="170">
        <f>[2]analysis!E13</f>
        <v>384</v>
      </c>
      <c r="F17" s="170">
        <f>[2]analysis!F13</f>
        <v>0</v>
      </c>
      <c r="G17" s="170">
        <f>[2]analysis!G13</f>
        <v>2604</v>
      </c>
      <c r="H17" s="170">
        <f>[2]analysis!H13</f>
        <v>0</v>
      </c>
      <c r="I17" s="184">
        <f>[2]analysis!I13</f>
        <v>23.235039564787339</v>
      </c>
      <c r="J17" s="184">
        <f>[2]analysis!J13</f>
        <v>159.98738872403561</v>
      </c>
      <c r="K17" s="184">
        <f>[2]analysis!K13</f>
        <v>187925</v>
      </c>
      <c r="L17" s="184">
        <f>[2]analysis!L13</f>
        <v>1293978</v>
      </c>
      <c r="M17" s="185">
        <f>[2]analysis!M13</f>
        <v>0.1452304444125016</v>
      </c>
      <c r="N17" s="170">
        <f>[2]analysis!N13</f>
        <v>5689</v>
      </c>
      <c r="O17" s="186">
        <f>[2]analysis!O13</f>
        <v>0.70338773491592488</v>
      </c>
      <c r="P17" s="170">
        <f>[2]analysis!P13</f>
        <v>2399</v>
      </c>
      <c r="Q17" s="186">
        <f>[2]analysis!Q13</f>
        <v>0.29661226508407518</v>
      </c>
      <c r="R17" s="184">
        <f>[2]analysis!R13</f>
        <v>33.033046229565826</v>
      </c>
      <c r="S17" s="184">
        <f>[2]analysis!S13</f>
        <v>187925</v>
      </c>
      <c r="T17" s="186">
        <f>[2]analysis!T13</f>
        <v>1</v>
      </c>
      <c r="U17" s="170">
        <f>[2]analysis!U13</f>
        <v>0</v>
      </c>
      <c r="V17" s="186">
        <f>[2]analysis!V13</f>
        <v>0</v>
      </c>
      <c r="W17" s="171">
        <f>[2]analysis!W13</f>
        <v>9.0862239648114365E-2</v>
      </c>
      <c r="X17" s="172">
        <f>[2]analysis!X13</f>
        <v>17075.286385871892</v>
      </c>
      <c r="Y17" s="172">
        <f>[2]analysis!Y13</f>
        <v>0</v>
      </c>
      <c r="Z17" s="172">
        <f>[2]analysis!Z13</f>
        <v>17075.286385871892</v>
      </c>
      <c r="AA17" s="9"/>
    </row>
    <row r="18" spans="1:27" ht="15" customHeight="1" thickBot="1" x14ac:dyDescent="0.35">
      <c r="A18" s="3"/>
      <c r="C18" s="9" t="s">
        <v>39</v>
      </c>
      <c r="D18" s="183" t="str">
        <f>[2]analysis!D14</f>
        <v>LoadUnload</v>
      </c>
      <c r="E18" s="183">
        <f>[2]analysis!E14</f>
        <v>274</v>
      </c>
      <c r="F18" s="183">
        <f>[2]analysis!F14</f>
        <v>137</v>
      </c>
      <c r="G18" s="183">
        <f>[2]analysis!G14</f>
        <v>1902</v>
      </c>
      <c r="H18" s="183">
        <f>[2]analysis!H14</f>
        <v>0</v>
      </c>
      <c r="I18" s="187">
        <f>[2]analysis!I14</f>
        <v>174.60385756676558</v>
      </c>
      <c r="J18" s="187">
        <f>[2]analysis!J14</f>
        <v>522.06231454005933</v>
      </c>
      <c r="K18" s="187">
        <f>[2]analysis!K14</f>
        <v>1412196</v>
      </c>
      <c r="L18" s="187">
        <f>[2]analysis!L14</f>
        <v>4222440</v>
      </c>
      <c r="M18" s="188">
        <f>[2]analysis!M14</f>
        <v>0.33445022309375622</v>
      </c>
      <c r="N18" s="183">
        <f>[2]analysis!N14</f>
        <v>2220</v>
      </c>
      <c r="O18" s="189">
        <f>[2]analysis!O14</f>
        <v>0.27448071216617209</v>
      </c>
      <c r="P18" s="183">
        <f>[2]analysis!P14</f>
        <v>5868</v>
      </c>
      <c r="Q18" s="189">
        <f>[2]analysis!Q14</f>
        <v>0.72551928783382791</v>
      </c>
      <c r="R18" s="187">
        <f>[2]analysis!R14</f>
        <v>274</v>
      </c>
      <c r="S18" s="187">
        <f>[2]analysis!S14</f>
        <v>608280</v>
      </c>
      <c r="T18" s="189">
        <f>[2]analysis!T14</f>
        <v>0.43073341094295692</v>
      </c>
      <c r="U18" s="183">
        <f>[2]analysis!U14</f>
        <v>803916</v>
      </c>
      <c r="V18" s="189">
        <f>[2]analysis!V14</f>
        <v>0.56926658905704308</v>
      </c>
      <c r="W18" s="190">
        <f>[2]analysis!W14</f>
        <v>9.0862239648114365E-2</v>
      </c>
      <c r="X18" s="191">
        <f>[2]analysis!X14</f>
        <v>55269.683133155006</v>
      </c>
      <c r="Y18" s="191">
        <f>[2]analysis!Y14</f>
        <v>73045.608248953504</v>
      </c>
      <c r="Z18" s="191">
        <f>[2]analysis!Z14</f>
        <v>128315.29138210851</v>
      </c>
      <c r="AA18" s="9"/>
    </row>
    <row r="19" spans="1:27" ht="16.2" customHeight="1" thickBot="1" x14ac:dyDescent="0.4">
      <c r="A19" s="3"/>
      <c r="C19" s="10" t="s">
        <v>0</v>
      </c>
      <c r="D19" s="192"/>
      <c r="E19" s="192">
        <f>[2]analysis!E15</f>
        <v>1210</v>
      </c>
      <c r="F19" s="192">
        <f>[2]analysis!F15</f>
        <v>411</v>
      </c>
      <c r="G19" s="192">
        <f>[2]analysis!G15</f>
        <v>8673</v>
      </c>
      <c r="H19" s="192">
        <f>[2]analysis!H15</f>
        <v>0</v>
      </c>
      <c r="I19" s="193">
        <f>[2]analysis!I15</f>
        <v>570.22997032640944</v>
      </c>
      <c r="J19" s="193">
        <f>[2]analysis!J15</f>
        <v>2139.1730959446095</v>
      </c>
      <c r="K19" s="193">
        <f>[2]analysis!K15</f>
        <v>4612020</v>
      </c>
      <c r="L19" s="193">
        <f>[2]analysis!L15</f>
        <v>17301632</v>
      </c>
      <c r="M19" s="194">
        <f>[2]analysis!M15</f>
        <v>0.26656560490940967</v>
      </c>
      <c r="N19" s="192">
        <f>[2]analysis!N15</f>
        <v>19619</v>
      </c>
      <c r="O19" s="195">
        <f>[2]analysis!O15</f>
        <v>0.40428206396307287</v>
      </c>
      <c r="P19" s="192">
        <f>[2]analysis!P15</f>
        <v>28909</v>
      </c>
      <c r="Q19" s="195">
        <f>[2]analysis!Q15</f>
        <v>0.59571793603692713</v>
      </c>
      <c r="R19" s="193">
        <f>[2]analysis!R15</f>
        <v>570.22997032640944</v>
      </c>
      <c r="S19" s="193">
        <f>[2]analysis!S15</f>
        <v>3808104</v>
      </c>
      <c r="T19" s="195">
        <f>[2]analysis!T15</f>
        <v>0.82569112883291917</v>
      </c>
      <c r="U19" s="192">
        <f>[2]analysis!U15</f>
        <v>803916</v>
      </c>
      <c r="V19" s="195">
        <f>[2]analysis!V15</f>
        <v>0.1743088711670808</v>
      </c>
      <c r="W19" s="196">
        <f>[2]analysis!W15</f>
        <v>9.0862239648114365E-2</v>
      </c>
      <c r="X19" s="197">
        <f>[2]analysis!X15</f>
        <v>346012.85825294291</v>
      </c>
      <c r="Y19" s="197">
        <f>[2]analysis!Y15</f>
        <v>73045.608248953504</v>
      </c>
      <c r="Z19" s="197">
        <f>[2]analysis!Z15</f>
        <v>419058.46650189639</v>
      </c>
      <c r="AA19" s="10"/>
    </row>
    <row r="20" spans="1:27" ht="4.2" customHeight="1" thickBot="1" x14ac:dyDescent="0.35">
      <c r="A20" s="3"/>
    </row>
    <row r="21" spans="1:27" ht="15" thickBot="1" x14ac:dyDescent="0.35">
      <c r="A21" s="3"/>
      <c r="C21" s="18" t="s">
        <v>51</v>
      </c>
    </row>
    <row r="22" spans="1:27" ht="4.8" customHeight="1" thickBot="1" x14ac:dyDescent="0.35">
      <c r="A22" s="3"/>
    </row>
    <row r="23" spans="1:27" ht="43.8" thickBot="1" x14ac:dyDescent="0.35">
      <c r="A23" s="3"/>
      <c r="C23" s="8" t="s">
        <v>4</v>
      </c>
      <c r="D23" s="8" t="s">
        <v>5</v>
      </c>
      <c r="E23" s="8" t="s">
        <v>6</v>
      </c>
      <c r="F23" s="8" t="s">
        <v>7</v>
      </c>
      <c r="G23" s="8" t="s">
        <v>8</v>
      </c>
      <c r="H23" s="8" t="s">
        <v>9</v>
      </c>
      <c r="I23" s="8" t="s">
        <v>10</v>
      </c>
      <c r="J23" s="8" t="s">
        <v>11</v>
      </c>
      <c r="K23" s="8" t="s">
        <v>12</v>
      </c>
      <c r="L23" s="8" t="s">
        <v>13</v>
      </c>
      <c r="M23" s="8" t="s">
        <v>14</v>
      </c>
      <c r="N23" s="8" t="s">
        <v>15</v>
      </c>
      <c r="O23" s="8" t="s">
        <v>15</v>
      </c>
      <c r="P23" s="22" t="s">
        <v>16</v>
      </c>
      <c r="Q23" s="25" t="s">
        <v>16</v>
      </c>
      <c r="R23" s="24" t="s">
        <v>17</v>
      </c>
      <c r="S23" s="8" t="s">
        <v>18</v>
      </c>
      <c r="T23" s="8" t="s">
        <v>18</v>
      </c>
      <c r="U23" s="8" t="s">
        <v>19</v>
      </c>
      <c r="V23" s="8" t="s">
        <v>19</v>
      </c>
      <c r="W23" s="8" t="s">
        <v>20</v>
      </c>
      <c r="X23" s="8" t="s">
        <v>21</v>
      </c>
      <c r="Y23" s="8" t="s">
        <v>22</v>
      </c>
      <c r="Z23" s="8" t="s">
        <v>23</v>
      </c>
      <c r="AA23" s="8" t="s">
        <v>24</v>
      </c>
    </row>
    <row r="24" spans="1:27" ht="16.2" thickBot="1" x14ac:dyDescent="0.35">
      <c r="A24" s="3"/>
      <c r="C24" s="13"/>
      <c r="D24" s="13"/>
      <c r="E24" s="12" t="s">
        <v>25</v>
      </c>
      <c r="F24" s="12" t="s">
        <v>25</v>
      </c>
      <c r="G24" s="12" t="s">
        <v>26</v>
      </c>
      <c r="H24" s="12" t="s">
        <v>26</v>
      </c>
      <c r="I24" s="12" t="s">
        <v>25</v>
      </c>
      <c r="J24" s="12" t="s">
        <v>26</v>
      </c>
      <c r="K24" s="12" t="s">
        <v>3</v>
      </c>
      <c r="L24" s="12" t="s">
        <v>27</v>
      </c>
      <c r="M24" s="12" t="s">
        <v>28</v>
      </c>
      <c r="N24" s="20" t="s">
        <v>29</v>
      </c>
      <c r="O24" s="26" t="s">
        <v>30</v>
      </c>
      <c r="P24" s="23" t="s">
        <v>29</v>
      </c>
      <c r="Q24" s="26" t="s">
        <v>30</v>
      </c>
      <c r="R24" s="21" t="s">
        <v>25</v>
      </c>
      <c r="S24" s="20" t="s">
        <v>3</v>
      </c>
      <c r="T24" s="26" t="s">
        <v>30</v>
      </c>
      <c r="U24" s="23" t="s">
        <v>3</v>
      </c>
      <c r="V24" s="26" t="s">
        <v>30</v>
      </c>
      <c r="W24" s="21" t="s">
        <v>31</v>
      </c>
      <c r="X24" s="12" t="s">
        <v>32</v>
      </c>
      <c r="Y24" s="12" t="s">
        <v>32</v>
      </c>
      <c r="Z24" s="12" t="s">
        <v>32</v>
      </c>
      <c r="AA24" s="12" t="s">
        <v>33</v>
      </c>
    </row>
    <row r="25" spans="1:27" x14ac:dyDescent="0.3">
      <c r="A25" s="3"/>
      <c r="C25" s="11" t="s">
        <v>34</v>
      </c>
      <c r="D25" s="170" t="str">
        <f>[3]analysis!D9</f>
        <v>OnOff</v>
      </c>
      <c r="E25" s="170">
        <f>[3]analysis!E9</f>
        <v>125</v>
      </c>
      <c r="F25" s="170">
        <f>[3]analysis!F9</f>
        <v>62</v>
      </c>
      <c r="G25" s="170">
        <f>[3]analysis!G9</f>
        <v>947</v>
      </c>
      <c r="H25" s="170">
        <f>[3]analysis!H9</f>
        <v>0</v>
      </c>
      <c r="I25" s="184">
        <f>[3]analysis!I9</f>
        <v>68.434718100890208</v>
      </c>
      <c r="J25" s="184">
        <f>[3]analysis!J9</f>
        <v>518.46142433234422</v>
      </c>
      <c r="K25" s="184">
        <f>[3]analysis!K9</f>
        <v>553500</v>
      </c>
      <c r="L25" s="184">
        <f>[3]analysis!L9</f>
        <v>4193316</v>
      </c>
      <c r="M25" s="185">
        <f>[3]analysis!M9</f>
        <v>0.13199577613516367</v>
      </c>
      <c r="N25" s="170">
        <f>[3]analysis!N9</f>
        <v>4428</v>
      </c>
      <c r="O25" s="186">
        <f>[3]analysis!O9</f>
        <v>0.54747774480712164</v>
      </c>
      <c r="P25" s="170">
        <f>[3]analysis!P9</f>
        <v>3660</v>
      </c>
      <c r="Q25" s="186">
        <f>[3]analysis!Q9</f>
        <v>0.45252225519287836</v>
      </c>
      <c r="R25" s="184">
        <f>[3]analysis!R9</f>
        <v>125</v>
      </c>
      <c r="S25" s="184">
        <f>[3]analysis!S9</f>
        <v>553500</v>
      </c>
      <c r="T25" s="186">
        <f>[3]analysis!T9</f>
        <v>1</v>
      </c>
      <c r="U25" s="170">
        <f>[3]analysis!U9</f>
        <v>0</v>
      </c>
      <c r="V25" s="186">
        <f>[3]analysis!V9</f>
        <v>0</v>
      </c>
      <c r="W25" s="171">
        <f>[3]analysis!W9</f>
        <v>9.0862239648114365E-2</v>
      </c>
      <c r="X25" s="172">
        <f>[3]analysis!X9</f>
        <v>50292.249645231299</v>
      </c>
      <c r="Y25" s="172">
        <f>[3]analysis!Y9</f>
        <v>0</v>
      </c>
      <c r="Z25" s="172">
        <f>[3]analysis!Z9</f>
        <v>50292.249645231299</v>
      </c>
      <c r="AA25" s="11"/>
    </row>
    <row r="26" spans="1:27" x14ac:dyDescent="0.3">
      <c r="A26" s="3"/>
      <c r="C26" s="9" t="s">
        <v>35</v>
      </c>
      <c r="D26" s="170" t="str">
        <f>[3]analysis!D10</f>
        <v>OnOff</v>
      </c>
      <c r="E26" s="170">
        <f>[3]analysis!E10</f>
        <v>125</v>
      </c>
      <c r="F26" s="170">
        <f>[3]analysis!F10</f>
        <v>62</v>
      </c>
      <c r="G26" s="170">
        <f>[3]analysis!G10</f>
        <v>947</v>
      </c>
      <c r="H26" s="170">
        <f>[3]analysis!H10</f>
        <v>0</v>
      </c>
      <c r="I26" s="184">
        <f>[3]analysis!I10</f>
        <v>64.694609297725023</v>
      </c>
      <c r="J26" s="184">
        <f>[3]analysis!J10</f>
        <v>490.12636003956482</v>
      </c>
      <c r="K26" s="184">
        <f>[3]analysis!K10</f>
        <v>523250</v>
      </c>
      <c r="L26" s="184">
        <f>[3]analysis!L10</f>
        <v>3964142</v>
      </c>
      <c r="M26" s="185">
        <f>[3]analysis!M10</f>
        <v>0.13199577613516367</v>
      </c>
      <c r="N26" s="170">
        <f>[3]analysis!N10</f>
        <v>4186</v>
      </c>
      <c r="O26" s="186">
        <f>[3]analysis!O10</f>
        <v>0.5175568743818002</v>
      </c>
      <c r="P26" s="170">
        <f>[3]analysis!P10</f>
        <v>3902</v>
      </c>
      <c r="Q26" s="186">
        <f>[3]analysis!Q10</f>
        <v>0.4824431256181998</v>
      </c>
      <c r="R26" s="184">
        <f>[3]analysis!R10</f>
        <v>125</v>
      </c>
      <c r="S26" s="184">
        <f>[3]analysis!S10</f>
        <v>523250</v>
      </c>
      <c r="T26" s="186">
        <f>[3]analysis!T10</f>
        <v>1</v>
      </c>
      <c r="U26" s="170">
        <f>[3]analysis!U10</f>
        <v>0</v>
      </c>
      <c r="V26" s="186">
        <f>[3]analysis!V10</f>
        <v>0</v>
      </c>
      <c r="W26" s="171">
        <f>[3]analysis!W10</f>
        <v>9.0862239648114365E-2</v>
      </c>
      <c r="X26" s="172">
        <f>[3]analysis!X10</f>
        <v>47543.666895875838</v>
      </c>
      <c r="Y26" s="172">
        <f>[3]analysis!Y10</f>
        <v>0</v>
      </c>
      <c r="Z26" s="172">
        <f>[3]analysis!Z10</f>
        <v>47543.666895875838</v>
      </c>
      <c r="AA26" s="9"/>
    </row>
    <row r="27" spans="1:27" x14ac:dyDescent="0.3">
      <c r="A27" s="3"/>
      <c r="C27" s="9" t="s">
        <v>36</v>
      </c>
      <c r="D27" s="170" t="str">
        <f>[3]analysis!D11</f>
        <v>OnOff</v>
      </c>
      <c r="E27" s="170">
        <f>[3]analysis!E11</f>
        <v>125</v>
      </c>
      <c r="F27" s="170">
        <f>[3]analysis!F11</f>
        <v>62</v>
      </c>
      <c r="G27" s="170">
        <f>[3]analysis!G11</f>
        <v>947</v>
      </c>
      <c r="H27" s="170">
        <f>[3]analysis!H11</f>
        <v>0</v>
      </c>
      <c r="I27" s="184">
        <f>[3]analysis!I11</f>
        <v>19.519658753709198</v>
      </c>
      <c r="J27" s="184">
        <f>[3]analysis!J11</f>
        <v>147.88093471810089</v>
      </c>
      <c r="K27" s="184">
        <f>[3]analysis!K11</f>
        <v>157875</v>
      </c>
      <c r="L27" s="184">
        <f>[3]analysis!L11</f>
        <v>1196061</v>
      </c>
      <c r="M27" s="185">
        <f>[3]analysis!M11</f>
        <v>0.13199577613516367</v>
      </c>
      <c r="N27" s="170">
        <f>[3]analysis!N11</f>
        <v>1263</v>
      </c>
      <c r="O27" s="186">
        <f>[3]analysis!O11</f>
        <v>0.15615727002967358</v>
      </c>
      <c r="P27" s="170">
        <f>[3]analysis!P11</f>
        <v>6825</v>
      </c>
      <c r="Q27" s="186">
        <f>[3]analysis!Q11</f>
        <v>0.84384272997032639</v>
      </c>
      <c r="R27" s="184">
        <f>[3]analysis!R11</f>
        <v>125</v>
      </c>
      <c r="S27" s="184">
        <f>[3]analysis!S11</f>
        <v>157875</v>
      </c>
      <c r="T27" s="186">
        <f>[3]analysis!T11</f>
        <v>1</v>
      </c>
      <c r="U27" s="170">
        <f>[3]analysis!U11</f>
        <v>0</v>
      </c>
      <c r="V27" s="186">
        <f>[3]analysis!V11</f>
        <v>0</v>
      </c>
      <c r="W27" s="171">
        <f>[3]analysis!W11</f>
        <v>9.0862239648114365E-2</v>
      </c>
      <c r="X27" s="172">
        <f>[3]analysis!X11</f>
        <v>14344.876084446056</v>
      </c>
      <c r="Y27" s="172">
        <f>[3]analysis!Y11</f>
        <v>0</v>
      </c>
      <c r="Z27" s="172">
        <f>[3]analysis!Z11</f>
        <v>14344.876084446056</v>
      </c>
      <c r="AA27" s="9"/>
    </row>
    <row r="28" spans="1:27" x14ac:dyDescent="0.3">
      <c r="A28" s="3"/>
      <c r="C28" s="9" t="s">
        <v>37</v>
      </c>
      <c r="D28" s="170" t="str">
        <f>[3]analysis!D12</f>
        <v>OnOff</v>
      </c>
      <c r="E28" s="170">
        <f>[3]analysis!E12</f>
        <v>177</v>
      </c>
      <c r="F28" s="170">
        <f>[3]analysis!F12</f>
        <v>88</v>
      </c>
      <c r="G28" s="170">
        <f>[3]analysis!G12</f>
        <v>1326</v>
      </c>
      <c r="H28" s="170">
        <f>[3]analysis!H12</f>
        <v>0</v>
      </c>
      <c r="I28" s="184">
        <f>[3]analysis!I12</f>
        <v>88.696958456973292</v>
      </c>
      <c r="J28" s="184">
        <f>[3]analysis!J12</f>
        <v>664.47551928783378</v>
      </c>
      <c r="K28" s="184">
        <f>[3]analysis!K12</f>
        <v>717381</v>
      </c>
      <c r="L28" s="184">
        <f>[3]analysis!L12</f>
        <v>5374278</v>
      </c>
      <c r="M28" s="185">
        <f>[3]analysis!M12</f>
        <v>0.1334841628959276</v>
      </c>
      <c r="N28" s="170">
        <f>[3]analysis!N12</f>
        <v>4053</v>
      </c>
      <c r="O28" s="186">
        <f>[3]analysis!O12</f>
        <v>0.50111275964391688</v>
      </c>
      <c r="P28" s="170">
        <f>[3]analysis!P12</f>
        <v>4035</v>
      </c>
      <c r="Q28" s="186">
        <f>[3]analysis!Q12</f>
        <v>0.49888724035608306</v>
      </c>
      <c r="R28" s="184">
        <f>[3]analysis!R12</f>
        <v>177</v>
      </c>
      <c r="S28" s="184">
        <f>[3]analysis!S12</f>
        <v>717381</v>
      </c>
      <c r="T28" s="186">
        <f>[3]analysis!T12</f>
        <v>1</v>
      </c>
      <c r="U28" s="170">
        <f>[3]analysis!U12</f>
        <v>0</v>
      </c>
      <c r="V28" s="186">
        <f>[3]analysis!V12</f>
        <v>0</v>
      </c>
      <c r="W28" s="171">
        <f>[3]analysis!W12</f>
        <v>9.0862239648114365E-2</v>
      </c>
      <c r="X28" s="172">
        <f>[3]analysis!X12</f>
        <v>65182.844341003933</v>
      </c>
      <c r="Y28" s="172">
        <f>[3]analysis!Y12</f>
        <v>0</v>
      </c>
      <c r="Z28" s="172">
        <f>[3]analysis!Z12</f>
        <v>65182.844341003933</v>
      </c>
      <c r="AA28" s="9"/>
    </row>
    <row r="29" spans="1:27" x14ac:dyDescent="0.3">
      <c r="A29" s="3"/>
      <c r="C29" s="9" t="s">
        <v>38</v>
      </c>
      <c r="D29" s="170" t="str">
        <f>[3]analysis!D13</f>
        <v>VariableSpeed</v>
      </c>
      <c r="E29" s="170">
        <f>[3]analysis!E13</f>
        <v>384</v>
      </c>
      <c r="F29" s="170">
        <f>[3]analysis!F13</f>
        <v>0</v>
      </c>
      <c r="G29" s="170">
        <f>[3]analysis!G13</f>
        <v>2604</v>
      </c>
      <c r="H29" s="170">
        <f>[3]analysis!H13</f>
        <v>0</v>
      </c>
      <c r="I29" s="184">
        <f>[3]analysis!I13</f>
        <v>46.567260138476755</v>
      </c>
      <c r="J29" s="184">
        <f>[3]analysis!J13</f>
        <v>318.22885756676556</v>
      </c>
      <c r="K29" s="184">
        <f>[3]analysis!K13</f>
        <v>376636</v>
      </c>
      <c r="L29" s="184">
        <f>[3]analysis!L13</f>
        <v>2573835</v>
      </c>
      <c r="M29" s="185">
        <f>[3]analysis!M13</f>
        <v>0.14633261261891303</v>
      </c>
      <c r="N29" s="170">
        <f>[3]analysis!N13</f>
        <v>5701</v>
      </c>
      <c r="O29" s="186">
        <f>[3]analysis!O13</f>
        <v>0.70487141444114743</v>
      </c>
      <c r="P29" s="170">
        <f>[3]analysis!P13</f>
        <v>2387</v>
      </c>
      <c r="Q29" s="186">
        <f>[3]analysis!Q13</f>
        <v>0.29512858555885263</v>
      </c>
      <c r="R29" s="184">
        <f>[3]analysis!R13</f>
        <v>66.064900894579893</v>
      </c>
      <c r="S29" s="184">
        <f>[3]analysis!S13</f>
        <v>376636</v>
      </c>
      <c r="T29" s="186">
        <f>[3]analysis!T13</f>
        <v>1</v>
      </c>
      <c r="U29" s="170">
        <f>[3]analysis!U13</f>
        <v>0</v>
      </c>
      <c r="V29" s="186">
        <f>[3]analysis!V13</f>
        <v>0</v>
      </c>
      <c r="W29" s="171">
        <f>[3]analysis!W13</f>
        <v>9.0862239648114365E-2</v>
      </c>
      <c r="X29" s="172">
        <f>[3]analysis!X13</f>
        <v>34221.990492107201</v>
      </c>
      <c r="Y29" s="172">
        <f>[3]analysis!Y13</f>
        <v>0</v>
      </c>
      <c r="Z29" s="172">
        <f>[3]analysis!Z13</f>
        <v>34221.990492107201</v>
      </c>
      <c r="AA29" s="9"/>
    </row>
    <row r="30" spans="1:27" ht="15" thickBot="1" x14ac:dyDescent="0.35">
      <c r="A30" s="3"/>
      <c r="C30" s="9" t="s">
        <v>39</v>
      </c>
      <c r="D30" s="183" t="str">
        <f>[3]analysis!D14</f>
        <v>OnOff</v>
      </c>
      <c r="E30" s="183">
        <f>[3]analysis!E14</f>
        <v>274</v>
      </c>
      <c r="F30" s="183">
        <f>[3]analysis!F14</f>
        <v>137</v>
      </c>
      <c r="G30" s="183">
        <f>[3]analysis!G14</f>
        <v>1902</v>
      </c>
      <c r="H30" s="183">
        <f>[3]analysis!H14</f>
        <v>0</v>
      </c>
      <c r="I30" s="187">
        <f>[3]analysis!I14</f>
        <v>0</v>
      </c>
      <c r="J30" s="187">
        <f>[3]analysis!J14</f>
        <v>0</v>
      </c>
      <c r="K30" s="187">
        <f>[3]analysis!K14</f>
        <v>0</v>
      </c>
      <c r="L30" s="187">
        <f>[3]analysis!L14</f>
        <v>0</v>
      </c>
      <c r="M30" s="188">
        <f>[3]analysis!M14</f>
        <v>0</v>
      </c>
      <c r="N30" s="183">
        <f>[3]analysis!N14</f>
        <v>0</v>
      </c>
      <c r="O30" s="189">
        <f>[3]analysis!O14</f>
        <v>0</v>
      </c>
      <c r="P30" s="183">
        <f>[3]analysis!P14</f>
        <v>8088</v>
      </c>
      <c r="Q30" s="189">
        <f>[3]analysis!Q14</f>
        <v>1</v>
      </c>
      <c r="R30" s="187">
        <f>[3]analysis!R14</f>
        <v>0</v>
      </c>
      <c r="S30" s="187">
        <f>[3]analysis!S14</f>
        <v>0</v>
      </c>
      <c r="T30" s="189" t="e">
        <f>[3]analysis!T14</f>
        <v>#DIV/0!</v>
      </c>
      <c r="U30" s="183">
        <f>[3]analysis!U14</f>
        <v>0</v>
      </c>
      <c r="V30" s="189" t="e">
        <f>[3]analysis!V14</f>
        <v>#DIV/0!</v>
      </c>
      <c r="W30" s="190">
        <f>[3]analysis!W14</f>
        <v>9.0862239648114365E-2</v>
      </c>
      <c r="X30" s="191">
        <f>[3]analysis!X14</f>
        <v>0</v>
      </c>
      <c r="Y30" s="191">
        <f>[3]analysis!Y14</f>
        <v>0</v>
      </c>
      <c r="Z30" s="191">
        <f>[3]analysis!Z14</f>
        <v>0</v>
      </c>
      <c r="AA30" s="9"/>
    </row>
    <row r="31" spans="1:27" ht="18.600000000000001" thickBot="1" x14ac:dyDescent="0.4">
      <c r="A31" s="3"/>
      <c r="C31" s="10" t="s">
        <v>0</v>
      </c>
      <c r="D31" s="192"/>
      <c r="E31" s="192">
        <f>[3]analysis!E15</f>
        <v>1210</v>
      </c>
      <c r="F31" s="192">
        <f>[3]analysis!F15</f>
        <v>411</v>
      </c>
      <c r="G31" s="192">
        <f>[3]analysis!G15</f>
        <v>8673</v>
      </c>
      <c r="H31" s="192">
        <f>[3]analysis!H15</f>
        <v>0</v>
      </c>
      <c r="I31" s="193">
        <f>[3]analysis!I15</f>
        <v>287.9132047477745</v>
      </c>
      <c r="J31" s="193">
        <f>[3]analysis!J15</f>
        <v>2139.1730959446095</v>
      </c>
      <c r="K31" s="193">
        <f>[3]analysis!K15</f>
        <v>2328642</v>
      </c>
      <c r="L31" s="193">
        <f>[3]analysis!L15</f>
        <v>17301632</v>
      </c>
      <c r="M31" s="194">
        <f>[3]analysis!M15</f>
        <v>0.13459088714868053</v>
      </c>
      <c r="N31" s="192">
        <f>[3]analysis!N15</f>
        <v>19631</v>
      </c>
      <c r="O31" s="195">
        <f>[3]analysis!O15</f>
        <v>0.40452934388394329</v>
      </c>
      <c r="P31" s="192">
        <f>[3]analysis!P15</f>
        <v>28897</v>
      </c>
      <c r="Q31" s="195">
        <f>[3]analysis!Q15</f>
        <v>0.59547065611605676</v>
      </c>
      <c r="R31" s="193">
        <f>[3]analysis!R15</f>
        <v>536.59008433427039</v>
      </c>
      <c r="S31" s="193">
        <f>[3]analysis!S15</f>
        <v>2328642</v>
      </c>
      <c r="T31" s="195">
        <f>[3]analysis!T15</f>
        <v>1</v>
      </c>
      <c r="U31" s="192">
        <f>[3]analysis!U15</f>
        <v>0</v>
      </c>
      <c r="V31" s="195">
        <f>[3]analysis!V15</f>
        <v>0</v>
      </c>
      <c r="W31" s="196">
        <f>[3]analysis!W15</f>
        <v>9.0862239648114365E-2</v>
      </c>
      <c r="X31" s="197">
        <f>[3]analysis!X15</f>
        <v>211585.62745866433</v>
      </c>
      <c r="Y31" s="197">
        <f>[3]analysis!Y15</f>
        <v>0</v>
      </c>
      <c r="Z31" s="197">
        <f>[3]analysis!Z15</f>
        <v>211585.62745866433</v>
      </c>
      <c r="AA31" s="10"/>
    </row>
    <row r="32" spans="1:27" ht="4.2" customHeight="1" thickBot="1" x14ac:dyDescent="0.35">
      <c r="A32" s="3"/>
    </row>
    <row r="33" spans="1:27" ht="15" thickBot="1" x14ac:dyDescent="0.35">
      <c r="A33" s="3"/>
      <c r="C33" s="18" t="s">
        <v>52</v>
      </c>
    </row>
    <row r="34" spans="1:27" ht="5.4" customHeight="1" thickBot="1" x14ac:dyDescent="0.35">
      <c r="A34" s="3"/>
    </row>
    <row r="35" spans="1:27" ht="43.8" thickBot="1" x14ac:dyDescent="0.35">
      <c r="A35" s="3"/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8" t="s">
        <v>9</v>
      </c>
      <c r="I35" s="8" t="s">
        <v>10</v>
      </c>
      <c r="J35" s="8" t="s">
        <v>11</v>
      </c>
      <c r="K35" s="8" t="s">
        <v>12</v>
      </c>
      <c r="L35" s="8" t="s">
        <v>13</v>
      </c>
      <c r="M35" s="8" t="s">
        <v>14</v>
      </c>
      <c r="N35" s="8" t="s">
        <v>15</v>
      </c>
      <c r="O35" s="8" t="s">
        <v>15</v>
      </c>
      <c r="P35" s="8" t="s">
        <v>16</v>
      </c>
      <c r="Q35" s="8" t="s">
        <v>16</v>
      </c>
      <c r="R35" s="8" t="s">
        <v>17</v>
      </c>
      <c r="S35" s="8" t="s">
        <v>18</v>
      </c>
      <c r="T35" s="8" t="s">
        <v>18</v>
      </c>
      <c r="U35" s="8" t="s">
        <v>19</v>
      </c>
      <c r="V35" s="8" t="s">
        <v>19</v>
      </c>
      <c r="W35" s="8" t="s">
        <v>20</v>
      </c>
      <c r="X35" s="8" t="s">
        <v>21</v>
      </c>
      <c r="Y35" s="8" t="s">
        <v>22</v>
      </c>
      <c r="Z35" s="8" t="s">
        <v>23</v>
      </c>
      <c r="AA35" s="8" t="s">
        <v>24</v>
      </c>
    </row>
    <row r="36" spans="1:27" ht="16.2" thickBot="1" x14ac:dyDescent="0.35">
      <c r="A36" s="3"/>
      <c r="C36" s="13"/>
      <c r="D36" s="13"/>
      <c r="E36" s="12" t="s">
        <v>25</v>
      </c>
      <c r="F36" s="12" t="s">
        <v>25</v>
      </c>
      <c r="G36" s="12" t="s">
        <v>26</v>
      </c>
      <c r="H36" s="12" t="s">
        <v>26</v>
      </c>
      <c r="I36" s="12" t="s">
        <v>25</v>
      </c>
      <c r="J36" s="12" t="s">
        <v>26</v>
      </c>
      <c r="K36" s="12" t="s">
        <v>3</v>
      </c>
      <c r="L36" s="12" t="s">
        <v>27</v>
      </c>
      <c r="M36" s="12" t="s">
        <v>28</v>
      </c>
      <c r="N36" s="20" t="s">
        <v>29</v>
      </c>
      <c r="O36" s="26" t="s">
        <v>30</v>
      </c>
      <c r="P36" s="23" t="s">
        <v>29</v>
      </c>
      <c r="Q36" s="26" t="s">
        <v>30</v>
      </c>
      <c r="R36" s="21" t="s">
        <v>25</v>
      </c>
      <c r="S36" s="20" t="s">
        <v>3</v>
      </c>
      <c r="T36" s="26" t="s">
        <v>30</v>
      </c>
      <c r="U36" s="23" t="s">
        <v>3</v>
      </c>
      <c r="V36" s="26" t="s">
        <v>30</v>
      </c>
      <c r="W36" s="21" t="s">
        <v>31</v>
      </c>
      <c r="X36" s="12" t="s">
        <v>32</v>
      </c>
      <c r="Y36" s="12" t="s">
        <v>32</v>
      </c>
      <c r="Z36" s="12" t="s">
        <v>32</v>
      </c>
      <c r="AA36" s="12" t="s">
        <v>33</v>
      </c>
    </row>
    <row r="37" spans="1:27" x14ac:dyDescent="0.3">
      <c r="A37" s="3"/>
      <c r="C37" s="11" t="s">
        <v>34</v>
      </c>
      <c r="D37" s="170" t="str">
        <f>[4]analysis!D9</f>
        <v>OnOff</v>
      </c>
      <c r="E37" s="170">
        <f>[4]analysis!E9</f>
        <v>125</v>
      </c>
      <c r="F37" s="170">
        <f>[4]analysis!F9</f>
        <v>62</v>
      </c>
      <c r="G37" s="170">
        <f>[4]analysis!G9</f>
        <v>947</v>
      </c>
      <c r="H37" s="170">
        <f>[4]analysis!H9</f>
        <v>0</v>
      </c>
      <c r="I37" s="184">
        <f>[4]analysis!I9</f>
        <v>55.838897131552919</v>
      </c>
      <c r="J37" s="184">
        <f>[4]analysis!J9</f>
        <v>423.03548466864493</v>
      </c>
      <c r="K37" s="184">
        <f>[4]analysis!K9</f>
        <v>451625</v>
      </c>
      <c r="L37" s="184">
        <f>[4]analysis!L9</f>
        <v>3421511</v>
      </c>
      <c r="M37" s="185">
        <f>[4]analysis!M9</f>
        <v>0.13199577613516367</v>
      </c>
      <c r="N37" s="170">
        <f>[4]analysis!N9</f>
        <v>3613</v>
      </c>
      <c r="O37" s="186">
        <f>[4]analysis!O9</f>
        <v>0.44671117705242336</v>
      </c>
      <c r="P37" s="170">
        <f>[4]analysis!P9</f>
        <v>4475</v>
      </c>
      <c r="Q37" s="186">
        <f>[4]analysis!Q9</f>
        <v>0.55328882294757664</v>
      </c>
      <c r="R37" s="184">
        <f>[4]analysis!R9</f>
        <v>125</v>
      </c>
      <c r="S37" s="184">
        <f>[4]analysis!S9</f>
        <v>451625</v>
      </c>
      <c r="T37" s="186">
        <f>[4]analysis!T9</f>
        <v>1</v>
      </c>
      <c r="U37" s="170">
        <f>[4]analysis!U9</f>
        <v>0</v>
      </c>
      <c r="V37" s="186">
        <f>[4]analysis!V9</f>
        <v>0</v>
      </c>
      <c r="W37" s="171">
        <f>[4]analysis!W9</f>
        <v>9.0862239648114365E-2</v>
      </c>
      <c r="X37" s="172">
        <f>[4]analysis!X9</f>
        <v>41035.65898107965</v>
      </c>
      <c r="Y37" s="172">
        <f>[4]analysis!Y9</f>
        <v>0</v>
      </c>
      <c r="Z37" s="172">
        <f>[4]analysis!Z9</f>
        <v>41035.65898107965</v>
      </c>
      <c r="AA37" s="11"/>
    </row>
    <row r="38" spans="1:27" x14ac:dyDescent="0.3">
      <c r="A38" s="3"/>
      <c r="C38" s="9" t="s">
        <v>35</v>
      </c>
      <c r="D38" s="170" t="str">
        <f>[4]analysis!D10</f>
        <v>OnOff</v>
      </c>
      <c r="E38" s="170">
        <f>[4]analysis!E10</f>
        <v>125</v>
      </c>
      <c r="F38" s="170">
        <f>[4]analysis!F10</f>
        <v>62</v>
      </c>
      <c r="G38" s="170">
        <f>[4]analysis!G10</f>
        <v>947</v>
      </c>
      <c r="H38" s="170">
        <f>[4]analysis!H10</f>
        <v>0</v>
      </c>
      <c r="I38" s="184">
        <f>[4]analysis!I10</f>
        <v>39.719337289812067</v>
      </c>
      <c r="J38" s="184">
        <f>[4]analysis!J10</f>
        <v>300.91369930761624</v>
      </c>
      <c r="K38" s="184">
        <f>[4]analysis!K10</f>
        <v>321250</v>
      </c>
      <c r="L38" s="184">
        <f>[4]analysis!L10</f>
        <v>2433790</v>
      </c>
      <c r="M38" s="185">
        <f>[4]analysis!M10</f>
        <v>0.13199577613516367</v>
      </c>
      <c r="N38" s="170">
        <f>[4]analysis!N10</f>
        <v>2570</v>
      </c>
      <c r="O38" s="186">
        <f>[4]analysis!O10</f>
        <v>0.31775469831849656</v>
      </c>
      <c r="P38" s="170">
        <f>[4]analysis!P10</f>
        <v>5518</v>
      </c>
      <c r="Q38" s="186">
        <f>[4]analysis!Q10</f>
        <v>0.68224530168150344</v>
      </c>
      <c r="R38" s="184">
        <f>[4]analysis!R10</f>
        <v>125</v>
      </c>
      <c r="S38" s="184">
        <f>[4]analysis!S10</f>
        <v>321250</v>
      </c>
      <c r="T38" s="186">
        <f>[4]analysis!T10</f>
        <v>1</v>
      </c>
      <c r="U38" s="170">
        <f>[4]analysis!U10</f>
        <v>0</v>
      </c>
      <c r="V38" s="186">
        <f>[4]analysis!V10</f>
        <v>0</v>
      </c>
      <c r="W38" s="171">
        <f>[4]analysis!W10</f>
        <v>9.0862239648114365E-2</v>
      </c>
      <c r="X38" s="172">
        <f>[4]analysis!X10</f>
        <v>29189.494486956741</v>
      </c>
      <c r="Y38" s="172">
        <f>[4]analysis!Y10</f>
        <v>0</v>
      </c>
      <c r="Z38" s="172">
        <f>[4]analysis!Z10</f>
        <v>29189.494486956741</v>
      </c>
      <c r="AA38" s="9"/>
    </row>
    <row r="39" spans="1:27" x14ac:dyDescent="0.3">
      <c r="A39" s="3"/>
      <c r="C39" s="9" t="s">
        <v>36</v>
      </c>
      <c r="D39" s="170" t="str">
        <f>[4]analysis!D11</f>
        <v>OnOff</v>
      </c>
      <c r="E39" s="170">
        <f>[4]analysis!E11</f>
        <v>125</v>
      </c>
      <c r="F39" s="170">
        <f>[4]analysis!F11</f>
        <v>62</v>
      </c>
      <c r="G39" s="170">
        <f>[4]analysis!G11</f>
        <v>947</v>
      </c>
      <c r="H39" s="170">
        <f>[4]analysis!H11</f>
        <v>0</v>
      </c>
      <c r="I39" s="184">
        <f>[4]analysis!I11</f>
        <v>0.57183481701285854</v>
      </c>
      <c r="J39" s="184">
        <f>[4]analysis!J11</f>
        <v>4.3322205736894164</v>
      </c>
      <c r="K39" s="184">
        <f>[4]analysis!K11</f>
        <v>4625</v>
      </c>
      <c r="L39" s="184">
        <f>[4]analysis!L11</f>
        <v>35039</v>
      </c>
      <c r="M39" s="185">
        <f>[4]analysis!M11</f>
        <v>0.13199577613516367</v>
      </c>
      <c r="N39" s="170">
        <f>[4]analysis!N11</f>
        <v>37</v>
      </c>
      <c r="O39" s="186">
        <f>[4]analysis!O11</f>
        <v>4.5746785361028683E-3</v>
      </c>
      <c r="P39" s="170">
        <f>[4]analysis!P11</f>
        <v>8051</v>
      </c>
      <c r="Q39" s="186">
        <f>[4]analysis!Q11</f>
        <v>0.99542532146389717</v>
      </c>
      <c r="R39" s="184">
        <f>[4]analysis!R11</f>
        <v>125</v>
      </c>
      <c r="S39" s="184">
        <f>[4]analysis!S11</f>
        <v>4625</v>
      </c>
      <c r="T39" s="186">
        <f>[4]analysis!T11</f>
        <v>1</v>
      </c>
      <c r="U39" s="170">
        <f>[4]analysis!U11</f>
        <v>0</v>
      </c>
      <c r="V39" s="186">
        <f>[4]analysis!V11</f>
        <v>0</v>
      </c>
      <c r="W39" s="171">
        <f>[4]analysis!W11</f>
        <v>9.0862239648114365E-2</v>
      </c>
      <c r="X39" s="172">
        <f>[4]analysis!X11</f>
        <v>420.23785837252893</v>
      </c>
      <c r="Y39" s="172">
        <f>[4]analysis!Y11</f>
        <v>0</v>
      </c>
      <c r="Z39" s="172">
        <f>[4]analysis!Z11</f>
        <v>420.23785837252893</v>
      </c>
      <c r="AA39" s="9"/>
    </row>
    <row r="40" spans="1:27" x14ac:dyDescent="0.3">
      <c r="A40" s="3"/>
      <c r="C40" s="9" t="s">
        <v>37</v>
      </c>
      <c r="D40" s="170" t="str">
        <f>[4]analysis!D12</f>
        <v>OnOff</v>
      </c>
      <c r="E40" s="170">
        <f>[4]analysis!E12</f>
        <v>177</v>
      </c>
      <c r="F40" s="170">
        <f>[4]analysis!F12</f>
        <v>88</v>
      </c>
      <c r="G40" s="170">
        <f>[4]analysis!G12</f>
        <v>1326</v>
      </c>
      <c r="H40" s="170">
        <f>[4]analysis!H12</f>
        <v>0</v>
      </c>
      <c r="I40" s="184">
        <f>[4]analysis!I12</f>
        <v>18.382789317507417</v>
      </c>
      <c r="J40" s="184">
        <f>[4]analysis!J12</f>
        <v>137.71513353115728</v>
      </c>
      <c r="K40" s="184">
        <f>[4]analysis!K12</f>
        <v>148680</v>
      </c>
      <c r="L40" s="184">
        <f>[4]analysis!L12</f>
        <v>1113840</v>
      </c>
      <c r="M40" s="185">
        <f>[4]analysis!M12</f>
        <v>0.13348416289592757</v>
      </c>
      <c r="N40" s="170">
        <f>[4]analysis!N12</f>
        <v>840</v>
      </c>
      <c r="O40" s="186">
        <f>[4]analysis!O12</f>
        <v>0.10385756676557864</v>
      </c>
      <c r="P40" s="170">
        <f>[4]analysis!P12</f>
        <v>7248</v>
      </c>
      <c r="Q40" s="186">
        <f>[4]analysis!Q12</f>
        <v>0.89614243323442133</v>
      </c>
      <c r="R40" s="184">
        <f>[4]analysis!R12</f>
        <v>177</v>
      </c>
      <c r="S40" s="184">
        <f>[4]analysis!S12</f>
        <v>148680</v>
      </c>
      <c r="T40" s="186">
        <f>[4]analysis!T12</f>
        <v>1</v>
      </c>
      <c r="U40" s="170">
        <f>[4]analysis!U12</f>
        <v>0</v>
      </c>
      <c r="V40" s="186">
        <f>[4]analysis!V12</f>
        <v>0</v>
      </c>
      <c r="W40" s="171">
        <f>[4]analysis!W12</f>
        <v>9.0862239648114365E-2</v>
      </c>
      <c r="X40" s="172">
        <f>[4]analysis!X12</f>
        <v>13509.397790881643</v>
      </c>
      <c r="Y40" s="172">
        <f>[4]analysis!Y12</f>
        <v>0</v>
      </c>
      <c r="Z40" s="172">
        <f>[4]analysis!Z12</f>
        <v>13509.397790881643</v>
      </c>
      <c r="AA40" s="9"/>
    </row>
    <row r="41" spans="1:27" x14ac:dyDescent="0.3">
      <c r="A41" s="3"/>
      <c r="C41" s="9" t="s">
        <v>38</v>
      </c>
      <c r="D41" s="170" t="str">
        <f>[4]analysis!D13</f>
        <v>InletModulation</v>
      </c>
      <c r="E41" s="170">
        <f>[4]analysis!E13</f>
        <v>384</v>
      </c>
      <c r="F41" s="170">
        <f>[4]analysis!F13</f>
        <v>0</v>
      </c>
      <c r="G41" s="170">
        <f>[4]analysis!G13</f>
        <v>2604</v>
      </c>
      <c r="H41" s="170">
        <f>[4]analysis!H13</f>
        <v>0</v>
      </c>
      <c r="I41" s="184">
        <f>[4]analysis!I13</f>
        <v>55.900840751730961</v>
      </c>
      <c r="J41" s="184">
        <f>[4]analysis!J13</f>
        <v>1271.0600890207716</v>
      </c>
      <c r="K41" s="184">
        <f>[4]analysis!K13</f>
        <v>452126</v>
      </c>
      <c r="L41" s="184">
        <f>[4]analysis!L13</f>
        <v>10280334</v>
      </c>
      <c r="M41" s="185">
        <f>[4]analysis!M13</f>
        <v>4.3979699492253853E-2</v>
      </c>
      <c r="N41" s="170">
        <f>[4]analysis!N13</f>
        <v>5699</v>
      </c>
      <c r="O41" s="186">
        <f>[4]analysis!O13</f>
        <v>0.70462413452027695</v>
      </c>
      <c r="P41" s="170">
        <f>[4]analysis!P13</f>
        <v>2389</v>
      </c>
      <c r="Q41" s="186">
        <f>[4]analysis!Q13</f>
        <v>0.29537586547972305</v>
      </c>
      <c r="R41" s="184">
        <f>[4]analysis!R13</f>
        <v>79.334269170029827</v>
      </c>
      <c r="S41" s="184">
        <f>[4]analysis!S13</f>
        <v>452126</v>
      </c>
      <c r="T41" s="186">
        <f>[4]analysis!T13</f>
        <v>1</v>
      </c>
      <c r="U41" s="170">
        <f>[4]analysis!U13</f>
        <v>0</v>
      </c>
      <c r="V41" s="186">
        <f>[4]analysis!V13</f>
        <v>0</v>
      </c>
      <c r="W41" s="171">
        <f>[4]analysis!W13</f>
        <v>9.0862239648114365E-2</v>
      </c>
      <c r="X41" s="172">
        <f>[4]analysis!X13</f>
        <v>41081.180963143357</v>
      </c>
      <c r="Y41" s="172">
        <f>[4]analysis!Y13</f>
        <v>0</v>
      </c>
      <c r="Z41" s="172">
        <f>[4]analysis!Z13</f>
        <v>41081.180963143357</v>
      </c>
      <c r="AA41" s="9"/>
    </row>
    <row r="42" spans="1:27" ht="15" thickBot="1" x14ac:dyDescent="0.35">
      <c r="A42" s="3"/>
      <c r="C42" s="9" t="s">
        <v>39</v>
      </c>
      <c r="D42" s="183" t="str">
        <f>[4]analysis!D14</f>
        <v>OnOff</v>
      </c>
      <c r="E42" s="183">
        <f>[4]analysis!E14</f>
        <v>274</v>
      </c>
      <c r="F42" s="183">
        <f>[4]analysis!F14</f>
        <v>137</v>
      </c>
      <c r="G42" s="183">
        <f>[4]analysis!G14</f>
        <v>1902</v>
      </c>
      <c r="H42" s="183">
        <f>[4]analysis!H14</f>
        <v>0</v>
      </c>
      <c r="I42" s="187">
        <f>[4]analysis!I14</f>
        <v>0.30489614243323443</v>
      </c>
      <c r="J42" s="187">
        <f>[4]analysis!J14</f>
        <v>2.1164688427299705</v>
      </c>
      <c r="K42" s="187">
        <f>[4]analysis!K14</f>
        <v>2466</v>
      </c>
      <c r="L42" s="187">
        <f>[4]analysis!L14</f>
        <v>17118</v>
      </c>
      <c r="M42" s="188">
        <f>[4]analysis!M14</f>
        <v>0.14405888538380651</v>
      </c>
      <c r="N42" s="183">
        <f>[4]analysis!N14</f>
        <v>9</v>
      </c>
      <c r="O42" s="189">
        <f>[4]analysis!O14</f>
        <v>1.112759643916914E-3</v>
      </c>
      <c r="P42" s="183">
        <f>[4]analysis!P14</f>
        <v>8079</v>
      </c>
      <c r="Q42" s="189">
        <f>[4]analysis!Q14</f>
        <v>0.99888724035608312</v>
      </c>
      <c r="R42" s="187">
        <f>[4]analysis!R14</f>
        <v>274</v>
      </c>
      <c r="S42" s="187">
        <f>[4]analysis!S14</f>
        <v>2466</v>
      </c>
      <c r="T42" s="189">
        <f>[4]analysis!T14</f>
        <v>1</v>
      </c>
      <c r="U42" s="183">
        <f>[4]analysis!U14</f>
        <v>0</v>
      </c>
      <c r="V42" s="189">
        <f>[4]analysis!V14</f>
        <v>0</v>
      </c>
      <c r="W42" s="190">
        <f>[4]analysis!W14</f>
        <v>9.0862239648114365E-2</v>
      </c>
      <c r="X42" s="191">
        <f>[4]analysis!X14</f>
        <v>224.06628297225004</v>
      </c>
      <c r="Y42" s="191">
        <f>[4]analysis!Y14</f>
        <v>0</v>
      </c>
      <c r="Z42" s="191">
        <f>[4]analysis!Z14</f>
        <v>224.06628297225004</v>
      </c>
      <c r="AA42" s="9"/>
    </row>
    <row r="43" spans="1:27" ht="18.600000000000001" thickBot="1" x14ac:dyDescent="0.4">
      <c r="A43" s="3"/>
      <c r="C43" s="10" t="s">
        <v>0</v>
      </c>
      <c r="D43" s="192"/>
      <c r="E43" s="192">
        <f>[4]analysis!E15</f>
        <v>1210</v>
      </c>
      <c r="F43" s="192">
        <f>[4]analysis!F15</f>
        <v>411</v>
      </c>
      <c r="G43" s="192">
        <f>[4]analysis!G15</f>
        <v>8673</v>
      </c>
      <c r="H43" s="192">
        <f>[4]analysis!H15</f>
        <v>0</v>
      </c>
      <c r="I43" s="193">
        <f>[4]analysis!I15</f>
        <v>170.71859545004946</v>
      </c>
      <c r="J43" s="193">
        <f>[4]analysis!J15</f>
        <v>2139.1730959446095</v>
      </c>
      <c r="K43" s="193">
        <f>[4]analysis!K15</f>
        <v>1380772</v>
      </c>
      <c r="L43" s="193">
        <f>[4]analysis!L15</f>
        <v>17301632</v>
      </c>
      <c r="M43" s="194">
        <f>[4]analysis!M15</f>
        <v>7.9805881895996855E-2</v>
      </c>
      <c r="N43" s="192">
        <f>[4]analysis!N15</f>
        <v>12768</v>
      </c>
      <c r="O43" s="195">
        <f>[4]analysis!O15</f>
        <v>0.26310583580613256</v>
      </c>
      <c r="P43" s="192">
        <f>[4]analysis!P15</f>
        <v>35760</v>
      </c>
      <c r="Q43" s="195">
        <f>[4]analysis!Q15</f>
        <v>0.73689416419386744</v>
      </c>
      <c r="R43" s="193">
        <f>[4]analysis!R15</f>
        <v>439.34567901234567</v>
      </c>
      <c r="S43" s="193">
        <f>[4]analysis!S15</f>
        <v>1380772</v>
      </c>
      <c r="T43" s="195">
        <f>[4]analysis!T15</f>
        <v>1</v>
      </c>
      <c r="U43" s="192">
        <f>[4]analysis!U15</f>
        <v>0</v>
      </c>
      <c r="V43" s="195">
        <f>[4]analysis!V15</f>
        <v>0</v>
      </c>
      <c r="W43" s="196">
        <f>[4]analysis!W15</f>
        <v>9.0862239648114365E-2</v>
      </c>
      <c r="X43" s="197">
        <f>[4]analysis!X15</f>
        <v>125460.03636340617</v>
      </c>
      <c r="Y43" s="197">
        <f>[4]analysis!Y15</f>
        <v>0</v>
      </c>
      <c r="Z43" s="197">
        <f>[4]analysis!Z15</f>
        <v>125460.03636340617</v>
      </c>
      <c r="AA43" s="10"/>
    </row>
    <row r="44" spans="1:27" ht="4.2" customHeight="1" thickBot="1" x14ac:dyDescent="0.35">
      <c r="A44" s="4"/>
    </row>
    <row r="45" spans="1:27" ht="15" thickBot="1" x14ac:dyDescent="0.35">
      <c r="C45" s="18" t="s">
        <v>53</v>
      </c>
    </row>
    <row r="46" spans="1:27" ht="3.6" customHeight="1" thickBot="1" x14ac:dyDescent="0.35"/>
    <row r="47" spans="1:27" ht="43.8" thickBot="1" x14ac:dyDescent="0.35">
      <c r="C47" s="8" t="s">
        <v>4</v>
      </c>
      <c r="D47" s="8" t="s">
        <v>5</v>
      </c>
      <c r="E47" s="8" t="s">
        <v>6</v>
      </c>
      <c r="F47" s="8" t="s">
        <v>7</v>
      </c>
      <c r="G47" s="8" t="s">
        <v>8</v>
      </c>
      <c r="H47" s="8" t="s">
        <v>9</v>
      </c>
      <c r="I47" s="8" t="s">
        <v>10</v>
      </c>
      <c r="J47" s="8" t="s">
        <v>11</v>
      </c>
      <c r="K47" s="8" t="s">
        <v>12</v>
      </c>
      <c r="L47" s="8" t="s">
        <v>13</v>
      </c>
      <c r="M47" s="8" t="s">
        <v>14</v>
      </c>
      <c r="N47" s="8" t="s">
        <v>15</v>
      </c>
      <c r="O47" s="8" t="s">
        <v>15</v>
      </c>
      <c r="P47" s="8" t="s">
        <v>16</v>
      </c>
      <c r="Q47" s="8" t="s">
        <v>16</v>
      </c>
      <c r="R47" s="8" t="s">
        <v>17</v>
      </c>
      <c r="S47" s="8" t="s">
        <v>18</v>
      </c>
      <c r="T47" s="8" t="s">
        <v>18</v>
      </c>
      <c r="U47" s="8" t="s">
        <v>19</v>
      </c>
      <c r="V47" s="8" t="s">
        <v>19</v>
      </c>
      <c r="W47" s="8" t="s">
        <v>20</v>
      </c>
      <c r="X47" s="8" t="s">
        <v>21</v>
      </c>
      <c r="Y47" s="8" t="s">
        <v>22</v>
      </c>
      <c r="Z47" s="8" t="s">
        <v>23</v>
      </c>
      <c r="AA47" s="8" t="s">
        <v>24</v>
      </c>
    </row>
    <row r="48" spans="1:27" ht="16.2" thickBot="1" x14ac:dyDescent="0.35">
      <c r="C48" s="13"/>
      <c r="D48" s="13"/>
      <c r="E48" s="12" t="s">
        <v>25</v>
      </c>
      <c r="F48" s="12" t="s">
        <v>25</v>
      </c>
      <c r="G48" s="12" t="s">
        <v>26</v>
      </c>
      <c r="H48" s="12" t="s">
        <v>26</v>
      </c>
      <c r="I48" s="12" t="s">
        <v>25</v>
      </c>
      <c r="J48" s="12" t="s">
        <v>26</v>
      </c>
      <c r="K48" s="12" t="s">
        <v>3</v>
      </c>
      <c r="L48" s="12" t="s">
        <v>27</v>
      </c>
      <c r="M48" s="12" t="s">
        <v>28</v>
      </c>
      <c r="N48" s="20" t="s">
        <v>29</v>
      </c>
      <c r="O48" s="26" t="s">
        <v>30</v>
      </c>
      <c r="P48" s="23" t="s">
        <v>29</v>
      </c>
      <c r="Q48" s="26" t="s">
        <v>30</v>
      </c>
      <c r="R48" s="21" t="s">
        <v>25</v>
      </c>
      <c r="S48" s="20" t="s">
        <v>3</v>
      </c>
      <c r="T48" s="26" t="s">
        <v>30</v>
      </c>
      <c r="U48" s="23" t="s">
        <v>3</v>
      </c>
      <c r="V48" s="26" t="s">
        <v>30</v>
      </c>
      <c r="W48" s="21" t="s">
        <v>31</v>
      </c>
      <c r="X48" s="12" t="s">
        <v>32</v>
      </c>
      <c r="Y48" s="12" t="s">
        <v>32</v>
      </c>
      <c r="Z48" s="12" t="s">
        <v>32</v>
      </c>
      <c r="AA48" s="12" t="s">
        <v>33</v>
      </c>
    </row>
    <row r="49" spans="3:27" x14ac:dyDescent="0.3">
      <c r="C49" s="11" t="s">
        <v>34</v>
      </c>
      <c r="D49" s="170" t="str">
        <f>[5]analysis!D9</f>
        <v>LoadUnload</v>
      </c>
      <c r="E49" s="170">
        <f>[5]analysis!E9</f>
        <v>125</v>
      </c>
      <c r="F49" s="170">
        <f>[5]analysis!F9</f>
        <v>62</v>
      </c>
      <c r="G49" s="170">
        <f>[5]analysis!G9</f>
        <v>947</v>
      </c>
      <c r="H49" s="170">
        <f>[5]analysis!H9</f>
        <v>0</v>
      </c>
      <c r="I49" s="184">
        <f>[5]analysis!I9</f>
        <v>90.488996043521269</v>
      </c>
      <c r="J49" s="184">
        <f>[5]analysis!J9</f>
        <v>424.0892680514342</v>
      </c>
      <c r="K49" s="184">
        <f>[5]analysis!K9</f>
        <v>731875</v>
      </c>
      <c r="L49" s="184">
        <f>[5]analysis!L9</f>
        <v>3430034</v>
      </c>
      <c r="M49" s="185">
        <f>[5]analysis!M9</f>
        <v>0.21337252050562766</v>
      </c>
      <c r="N49" s="170">
        <f>[5]analysis!N9</f>
        <v>3622</v>
      </c>
      <c r="O49" s="186">
        <f>[5]analysis!O9</f>
        <v>0.44782393669634024</v>
      </c>
      <c r="P49" s="170">
        <f>[5]analysis!P9</f>
        <v>4466</v>
      </c>
      <c r="Q49" s="186">
        <f>[5]analysis!Q9</f>
        <v>0.55217606330365976</v>
      </c>
      <c r="R49" s="184">
        <f>[5]analysis!R9</f>
        <v>90.488996043521269</v>
      </c>
      <c r="S49" s="184">
        <f>[5]analysis!S9</f>
        <v>731875</v>
      </c>
      <c r="T49" s="186">
        <f>[5]analysis!T9</f>
        <v>1</v>
      </c>
      <c r="U49" s="170">
        <f>[5]analysis!U9</f>
        <v>0</v>
      </c>
      <c r="V49" s="186">
        <f>[5]analysis!V9</f>
        <v>0</v>
      </c>
      <c r="W49" s="171">
        <f>[5]analysis!W9</f>
        <v>9.0862239648114365E-2</v>
      </c>
      <c r="X49" s="172">
        <f>[5]analysis!X9</f>
        <v>66499.801642463703</v>
      </c>
      <c r="Y49" s="172">
        <f>[5]analysis!Y9</f>
        <v>0</v>
      </c>
      <c r="Z49" s="172">
        <f>[5]analysis!Z9</f>
        <v>66499.801642463703</v>
      </c>
      <c r="AA49" s="11"/>
    </row>
    <row r="50" spans="3:27" x14ac:dyDescent="0.3">
      <c r="C50" s="9" t="s">
        <v>35</v>
      </c>
      <c r="D50" s="170" t="str">
        <f>[5]analysis!D10</f>
        <v>LoadUnload</v>
      </c>
      <c r="E50" s="170">
        <f>[5]analysis!E10</f>
        <v>125</v>
      </c>
      <c r="F50" s="170">
        <f>[5]analysis!F10</f>
        <v>62</v>
      </c>
      <c r="G50" s="170">
        <f>[5]analysis!G10</f>
        <v>947</v>
      </c>
      <c r="H50" s="170">
        <f>[5]analysis!H10</f>
        <v>0</v>
      </c>
      <c r="I50" s="184">
        <f>[5]analysis!I10</f>
        <v>82.359668644906037</v>
      </c>
      <c r="J50" s="184">
        <f>[5]analysis!J10</f>
        <v>300.91369930761624</v>
      </c>
      <c r="K50" s="184">
        <f>[5]analysis!K10</f>
        <v>666125</v>
      </c>
      <c r="L50" s="184">
        <f>[5]analysis!L10</f>
        <v>2433790</v>
      </c>
      <c r="M50" s="185">
        <f>[5]analysis!M10</f>
        <v>0.27369863463980049</v>
      </c>
      <c r="N50" s="170">
        <f>[5]analysis!N10</f>
        <v>2570</v>
      </c>
      <c r="O50" s="186">
        <f>[5]analysis!O10</f>
        <v>0.31775469831849656</v>
      </c>
      <c r="P50" s="170">
        <f>[5]analysis!P10</f>
        <v>5518</v>
      </c>
      <c r="Q50" s="186">
        <f>[5]analysis!Q10</f>
        <v>0.68224530168150344</v>
      </c>
      <c r="R50" s="184">
        <f>[5]analysis!R10</f>
        <v>82.359668644906037</v>
      </c>
      <c r="S50" s="184">
        <f>[5]analysis!S10</f>
        <v>666125</v>
      </c>
      <c r="T50" s="186">
        <f>[5]analysis!T10</f>
        <v>1</v>
      </c>
      <c r="U50" s="170">
        <f>[5]analysis!U10</f>
        <v>0</v>
      </c>
      <c r="V50" s="186">
        <f>[5]analysis!V10</f>
        <v>0</v>
      </c>
      <c r="W50" s="171">
        <f>[5]analysis!W10</f>
        <v>9.0862239648114365E-2</v>
      </c>
      <c r="X50" s="172">
        <f>[5]analysis!X10</f>
        <v>60525.609385600183</v>
      </c>
      <c r="Y50" s="172">
        <f>[5]analysis!Y10</f>
        <v>0</v>
      </c>
      <c r="Z50" s="172">
        <f>[5]analysis!Z10</f>
        <v>60525.609385600183</v>
      </c>
      <c r="AA50" s="9"/>
    </row>
    <row r="51" spans="3:27" x14ac:dyDescent="0.3">
      <c r="C51" s="9" t="s">
        <v>36</v>
      </c>
      <c r="D51" s="170" t="str">
        <f>[5]analysis!D11</f>
        <v>LoadUnload</v>
      </c>
      <c r="E51" s="170">
        <f>[5]analysis!E11</f>
        <v>125</v>
      </c>
      <c r="F51" s="170">
        <f>[5]analysis!F11</f>
        <v>62</v>
      </c>
      <c r="G51" s="170">
        <f>[5]analysis!G11</f>
        <v>947</v>
      </c>
      <c r="H51" s="170">
        <f>[5]analysis!H11</f>
        <v>0</v>
      </c>
      <c r="I51" s="184">
        <f>[5]analysis!I11</f>
        <v>62.785917408506428</v>
      </c>
      <c r="J51" s="184">
        <f>[5]analysis!J11</f>
        <v>4.3322205736894164</v>
      </c>
      <c r="K51" s="184">
        <f>[5]analysis!K11</f>
        <v>507812.5</v>
      </c>
      <c r="L51" s="184">
        <f>[5]analysis!L11</f>
        <v>35039</v>
      </c>
      <c r="M51" s="185">
        <f>[5]analysis!M11</f>
        <v>14.492779474300066</v>
      </c>
      <c r="N51" s="170">
        <f>[5]analysis!N11</f>
        <v>37</v>
      </c>
      <c r="O51" s="186">
        <f>[5]analysis!O11</f>
        <v>4.5746785361028683E-3</v>
      </c>
      <c r="P51" s="170">
        <f>[5]analysis!P11</f>
        <v>8051</v>
      </c>
      <c r="Q51" s="186">
        <f>[5]analysis!Q11</f>
        <v>0.99542532146389717</v>
      </c>
      <c r="R51" s="184">
        <f>[5]analysis!R11</f>
        <v>62.785917408506428</v>
      </c>
      <c r="S51" s="184">
        <f>[5]analysis!S11</f>
        <v>507812.5</v>
      </c>
      <c r="T51" s="186">
        <f>[5]analysis!T11</f>
        <v>1</v>
      </c>
      <c r="U51" s="170">
        <f>[5]analysis!U11</f>
        <v>0</v>
      </c>
      <c r="V51" s="186">
        <f>[5]analysis!V11</f>
        <v>0</v>
      </c>
      <c r="W51" s="171">
        <f>[5]analysis!W11</f>
        <v>9.0862239648114365E-2</v>
      </c>
      <c r="X51" s="172">
        <f>[5]analysis!X11</f>
        <v>46140.981071308073</v>
      </c>
      <c r="Y51" s="172">
        <f>[5]analysis!Y11</f>
        <v>0</v>
      </c>
      <c r="Z51" s="172">
        <f>[5]analysis!Z11</f>
        <v>46140.981071308073</v>
      </c>
      <c r="AA51" s="9"/>
    </row>
    <row r="52" spans="3:27" x14ac:dyDescent="0.3">
      <c r="C52" s="9" t="s">
        <v>37</v>
      </c>
      <c r="D52" s="170" t="str">
        <f>[5]analysis!D12</f>
        <v>LoadUnload</v>
      </c>
      <c r="E52" s="170">
        <f>[5]analysis!E12</f>
        <v>177</v>
      </c>
      <c r="F52" s="170">
        <f>[5]analysis!F12</f>
        <v>88</v>
      </c>
      <c r="G52" s="170">
        <f>[5]analysis!G12</f>
        <v>1326</v>
      </c>
      <c r="H52" s="170">
        <f>[5]analysis!H12</f>
        <v>0</v>
      </c>
      <c r="I52" s="184">
        <f>[5]analysis!I12</f>
        <v>97.789873887240361</v>
      </c>
      <c r="J52" s="184">
        <f>[5]analysis!J12</f>
        <v>139.19065281899111</v>
      </c>
      <c r="K52" s="184">
        <f>[5]analysis!K12</f>
        <v>790924.5</v>
      </c>
      <c r="L52" s="184">
        <f>[5]analysis!L12</f>
        <v>1125774</v>
      </c>
      <c r="M52" s="185">
        <f>[5]analysis!M12</f>
        <v>0.70256063828086268</v>
      </c>
      <c r="N52" s="170">
        <f>[5]analysis!N12</f>
        <v>849</v>
      </c>
      <c r="O52" s="186">
        <f>[5]analysis!O12</f>
        <v>0.10497032640949555</v>
      </c>
      <c r="P52" s="170">
        <f>[5]analysis!P12</f>
        <v>7239</v>
      </c>
      <c r="Q52" s="186">
        <f>[5]analysis!Q12</f>
        <v>0.89502967359050445</v>
      </c>
      <c r="R52" s="184">
        <f>[5]analysis!R12</f>
        <v>97.789873887240361</v>
      </c>
      <c r="S52" s="184">
        <f>[5]analysis!S12</f>
        <v>790924.5</v>
      </c>
      <c r="T52" s="186">
        <f>[5]analysis!T12</f>
        <v>1</v>
      </c>
      <c r="U52" s="170">
        <f>[5]analysis!U12</f>
        <v>0</v>
      </c>
      <c r="V52" s="186">
        <f>[5]analysis!V12</f>
        <v>0</v>
      </c>
      <c r="W52" s="171">
        <f>[5]analysis!W12</f>
        <v>9.0862239648114365E-2</v>
      </c>
      <c r="X52" s="172">
        <f>[5]analysis!X12</f>
        <v>71865.171462565035</v>
      </c>
      <c r="Y52" s="172">
        <f>[5]analysis!Y12</f>
        <v>0</v>
      </c>
      <c r="Z52" s="172">
        <f>[5]analysis!Z12</f>
        <v>71865.171462565035</v>
      </c>
      <c r="AA52" s="9"/>
    </row>
    <row r="53" spans="3:27" x14ac:dyDescent="0.3">
      <c r="C53" s="9" t="s">
        <v>38</v>
      </c>
      <c r="D53" s="170" t="str">
        <f>[5]analysis!D13</f>
        <v>InletModulation</v>
      </c>
      <c r="E53" s="170">
        <f>[5]analysis!E13</f>
        <v>384</v>
      </c>
      <c r="F53" s="170">
        <f>[5]analysis!F13</f>
        <v>0</v>
      </c>
      <c r="G53" s="170">
        <f>[5]analysis!G13</f>
        <v>2604</v>
      </c>
      <c r="H53" s="170">
        <f>[5]analysis!H13</f>
        <v>0</v>
      </c>
      <c r="I53" s="184">
        <f>[5]analysis!I13</f>
        <v>55.882171117705241</v>
      </c>
      <c r="J53" s="184">
        <f>[5]analysis!J13</f>
        <v>1270.6472551928784</v>
      </c>
      <c r="K53" s="184">
        <f>[5]analysis!K13</f>
        <v>451975</v>
      </c>
      <c r="L53" s="184">
        <f>[5]analysis!L13</f>
        <v>10276995</v>
      </c>
      <c r="M53" s="185">
        <f>[5]analysis!M13</f>
        <v>4.3979295504181906E-2</v>
      </c>
      <c r="N53" s="170">
        <f>[5]analysis!N13</f>
        <v>5699</v>
      </c>
      <c r="O53" s="186">
        <f>[5]analysis!O13</f>
        <v>0.70462413452027695</v>
      </c>
      <c r="P53" s="170">
        <f>[5]analysis!P13</f>
        <v>2389</v>
      </c>
      <c r="Q53" s="186">
        <f>[5]analysis!Q13</f>
        <v>0.29537586547972305</v>
      </c>
      <c r="R53" s="184">
        <f>[5]analysis!R13</f>
        <v>79.307773293560274</v>
      </c>
      <c r="S53" s="184">
        <f>[5]analysis!S13</f>
        <v>451975</v>
      </c>
      <c r="T53" s="186">
        <f>[5]analysis!T13</f>
        <v>1</v>
      </c>
      <c r="U53" s="170">
        <f>[5]analysis!U13</f>
        <v>0</v>
      </c>
      <c r="V53" s="186">
        <f>[5]analysis!V13</f>
        <v>0</v>
      </c>
      <c r="W53" s="171">
        <f>[5]analysis!W13</f>
        <v>9.0862239648114365E-2</v>
      </c>
      <c r="X53" s="172">
        <f>[5]analysis!X13</f>
        <v>41067.460764956493</v>
      </c>
      <c r="Y53" s="172">
        <f>[5]analysis!Y13</f>
        <v>0</v>
      </c>
      <c r="Z53" s="172">
        <f>[5]analysis!Z13</f>
        <v>41067.460764956493</v>
      </c>
      <c r="AA53" s="9"/>
    </row>
    <row r="54" spans="3:27" ht="15" thickBot="1" x14ac:dyDescent="0.35">
      <c r="C54" s="9" t="s">
        <v>39</v>
      </c>
      <c r="D54" s="183" t="str">
        <f>[5]analysis!D14</f>
        <v>LoadUnload</v>
      </c>
      <c r="E54" s="183">
        <f>[5]analysis!E14</f>
        <v>274</v>
      </c>
      <c r="F54" s="183">
        <f>[5]analysis!F14</f>
        <v>137</v>
      </c>
      <c r="G54" s="183">
        <f>[5]analysis!G14</f>
        <v>1902</v>
      </c>
      <c r="H54" s="183">
        <f>[5]analysis!H14</f>
        <v>0</v>
      </c>
      <c r="I54" s="187">
        <f>[5]analysis!I14</f>
        <v>137</v>
      </c>
      <c r="J54" s="187">
        <f>[5]analysis!J14</f>
        <v>0</v>
      </c>
      <c r="K54" s="187">
        <f>[5]analysis!K14</f>
        <v>1108056</v>
      </c>
      <c r="L54" s="187">
        <f>[5]analysis!L14</f>
        <v>0</v>
      </c>
      <c r="M54" s="188">
        <f>[5]analysis!M14</f>
        <v>0</v>
      </c>
      <c r="N54" s="183">
        <f>[5]analysis!N14</f>
        <v>0</v>
      </c>
      <c r="O54" s="189">
        <f>[5]analysis!O14</f>
        <v>0</v>
      </c>
      <c r="P54" s="183">
        <f>[5]analysis!P14</f>
        <v>8088</v>
      </c>
      <c r="Q54" s="189">
        <f>[5]analysis!Q14</f>
        <v>1</v>
      </c>
      <c r="R54" s="187">
        <f>[5]analysis!R14</f>
        <v>0</v>
      </c>
      <c r="S54" s="187">
        <f>[5]analysis!S14</f>
        <v>0</v>
      </c>
      <c r="T54" s="189">
        <f>[5]analysis!T14</f>
        <v>0</v>
      </c>
      <c r="U54" s="183">
        <f>[5]analysis!U14</f>
        <v>1108056</v>
      </c>
      <c r="V54" s="189">
        <f>[5]analysis!V14</f>
        <v>1</v>
      </c>
      <c r="W54" s="190">
        <f>[5]analysis!W14</f>
        <v>9.0862239648114365E-2</v>
      </c>
      <c r="X54" s="191">
        <f>[5]analysis!X14</f>
        <v>0</v>
      </c>
      <c r="Y54" s="191">
        <f>[5]analysis!Y14</f>
        <v>100680.44981553101</v>
      </c>
      <c r="Z54" s="191">
        <f>[5]analysis!Z14</f>
        <v>100680.44981553101</v>
      </c>
      <c r="AA54" s="9"/>
    </row>
    <row r="55" spans="3:27" ht="18.600000000000001" thickBot="1" x14ac:dyDescent="0.4">
      <c r="C55" s="10" t="s">
        <v>0</v>
      </c>
      <c r="D55" s="192"/>
      <c r="E55" s="192">
        <f>[5]analysis!E15</f>
        <v>1210</v>
      </c>
      <c r="F55" s="192">
        <f>[5]analysis!F15</f>
        <v>411</v>
      </c>
      <c r="G55" s="192">
        <f>[5]analysis!G15</f>
        <v>8673</v>
      </c>
      <c r="H55" s="192">
        <f>[5]analysis!H15</f>
        <v>0</v>
      </c>
      <c r="I55" s="193">
        <f>[5]analysis!I15</f>
        <v>526.30662710187937</v>
      </c>
      <c r="J55" s="193">
        <f>[5]analysis!J15</f>
        <v>2139.1730959446095</v>
      </c>
      <c r="K55" s="193">
        <f>[5]analysis!K15</f>
        <v>4256768</v>
      </c>
      <c r="L55" s="193">
        <f>[5]analysis!L15</f>
        <v>17301632</v>
      </c>
      <c r="M55" s="194">
        <f>[5]analysis!M15</f>
        <v>0.2460327441943049</v>
      </c>
      <c r="N55" s="192">
        <f>[5]analysis!N15</f>
        <v>12777</v>
      </c>
      <c r="O55" s="195">
        <f>[5]analysis!O15</f>
        <v>0.26329129574678534</v>
      </c>
      <c r="P55" s="192">
        <f>[5]analysis!P15</f>
        <v>35751</v>
      </c>
      <c r="Q55" s="195">
        <f>[5]analysis!Q15</f>
        <v>0.73670870425321466</v>
      </c>
      <c r="R55" s="193">
        <f>[5]analysis!R15</f>
        <v>526.30662710187937</v>
      </c>
      <c r="S55" s="193">
        <f>[5]analysis!S15</f>
        <v>3148712</v>
      </c>
      <c r="T55" s="195">
        <f>[5]analysis!T15</f>
        <v>0.73969546848688961</v>
      </c>
      <c r="U55" s="192">
        <f>[5]analysis!U15</f>
        <v>1108056</v>
      </c>
      <c r="V55" s="195">
        <f>[5]analysis!V15</f>
        <v>0.26030453151311039</v>
      </c>
      <c r="W55" s="196">
        <f>[5]analysis!W15</f>
        <v>9.0862239648114365E-2</v>
      </c>
      <c r="X55" s="197">
        <f>[5]analysis!X15</f>
        <v>286099.0243268935</v>
      </c>
      <c r="Y55" s="197">
        <f>[5]analysis!Y15</f>
        <v>100680.44981553101</v>
      </c>
      <c r="Z55" s="197">
        <f>[5]analysis!Z15</f>
        <v>386779.47414242447</v>
      </c>
      <c r="AA55" s="10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B36D-4197-42BF-B63E-B1724ABFA666}">
  <dimension ref="A1:BY176"/>
  <sheetViews>
    <sheetView topLeftCell="O58" zoomScale="74" zoomScaleNormal="95" workbookViewId="0">
      <selection activeCell="F9" sqref="F9:I162"/>
    </sheetView>
  </sheetViews>
  <sheetFormatPr defaultColWidth="8.88671875" defaultRowHeight="14.4" x14ac:dyDescent="0.3"/>
  <cols>
    <col min="1" max="1" width="1.109375" style="1" customWidth="1"/>
    <col min="2" max="2" width="8.88671875" style="1" customWidth="1"/>
    <col min="3" max="3" width="18.77734375" style="1" customWidth="1"/>
    <col min="4" max="4" width="13.33203125" style="1" customWidth="1"/>
    <col min="5" max="5" width="13.109375" style="1" customWidth="1"/>
    <col min="6" max="7" width="15.44140625" style="1" bestFit="1" customWidth="1"/>
    <col min="8" max="9" width="15.77734375" style="1" bestFit="1" customWidth="1"/>
    <col min="10" max="11" width="13.33203125" style="1" customWidth="1"/>
    <col min="12" max="12" width="12.44140625" style="1" customWidth="1"/>
    <col min="13" max="26" width="13.33203125" style="1" customWidth="1"/>
    <col min="27" max="36" width="8.88671875" style="1" customWidth="1"/>
    <col min="37" max="48" width="8.88671875" style="1"/>
    <col min="49" max="49" width="15" style="1" bestFit="1" customWidth="1"/>
    <col min="50" max="50" width="13.5546875" style="1" customWidth="1"/>
    <col min="51" max="52" width="13.77734375" style="1" customWidth="1"/>
    <col min="53" max="53" width="12.109375" style="1" customWidth="1"/>
    <col min="54" max="54" width="8.88671875" style="1"/>
    <col min="55" max="55" width="16.77734375" style="1" bestFit="1" customWidth="1"/>
    <col min="56" max="56" width="11.21875" style="1" customWidth="1"/>
    <col min="57" max="59" width="13.6640625" style="1" customWidth="1"/>
    <col min="60" max="60" width="8.88671875" style="1"/>
    <col min="61" max="61" width="16.77734375" style="1" bestFit="1" customWidth="1"/>
    <col min="62" max="62" width="8.88671875" style="1"/>
    <col min="63" max="65" width="13.88671875" style="1" customWidth="1"/>
    <col min="66" max="66" width="8.88671875" style="1"/>
    <col min="67" max="67" width="16.77734375" style="1" bestFit="1" customWidth="1"/>
    <col min="68" max="68" width="8.88671875" style="1"/>
    <col min="69" max="69" width="13.77734375" style="1" customWidth="1"/>
    <col min="70" max="70" width="14.6640625" style="1" customWidth="1"/>
    <col min="71" max="72" width="8.88671875" style="1"/>
    <col min="73" max="73" width="16.77734375" style="1" bestFit="1" customWidth="1"/>
    <col min="74" max="74" width="8.88671875" style="1"/>
    <col min="75" max="75" width="14.88671875" style="1" customWidth="1"/>
    <col min="76" max="76" width="14.6640625" style="1" customWidth="1"/>
    <col min="77" max="77" width="11.6640625" style="1" bestFit="1" customWidth="1"/>
    <col min="78" max="16384" width="8.88671875" style="1"/>
  </cols>
  <sheetData>
    <row r="1" spans="1:77" ht="53.4" customHeight="1" x14ac:dyDescent="0.95">
      <c r="A1" s="3"/>
      <c r="B1" s="7" t="s">
        <v>1</v>
      </c>
    </row>
    <row r="2" spans="1:77" ht="5.4" customHeight="1" thickBot="1" x14ac:dyDescent="0.35">
      <c r="A2" s="3"/>
    </row>
    <row r="3" spans="1:77" ht="4.95" customHeight="1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1:77" ht="3.6" customHeight="1" thickBot="1" x14ac:dyDescent="0.35">
      <c r="A4" s="3"/>
    </row>
    <row r="5" spans="1:77" ht="15" customHeight="1" thickBot="1" x14ac:dyDescent="0.35">
      <c r="A5" s="3"/>
      <c r="C5" s="14" t="s">
        <v>2</v>
      </c>
      <c r="D5" s="15"/>
      <c r="E5" s="16">
        <v>3633181.0079999822</v>
      </c>
      <c r="F5" s="17" t="s">
        <v>3</v>
      </c>
    </row>
    <row r="6" spans="1:77" ht="4.2" customHeight="1" x14ac:dyDescent="0.3">
      <c r="A6" s="3"/>
    </row>
    <row r="7" spans="1:77" ht="15" thickBot="1" x14ac:dyDescent="0.35">
      <c r="A7" s="3"/>
      <c r="F7" s="180" t="str">
        <f>'Control Scheme 4 Data'!C7</f>
        <v>CS4</v>
      </c>
      <c r="G7" s="180"/>
      <c r="H7" s="180"/>
      <c r="I7" s="180"/>
    </row>
    <row r="8" spans="1:77" s="55" customFormat="1" ht="56.4" customHeight="1" thickBot="1" x14ac:dyDescent="0.35">
      <c r="A8" s="57"/>
      <c r="C8" s="62" t="s">
        <v>40</v>
      </c>
      <c r="D8" s="63" t="s">
        <v>41</v>
      </c>
      <c r="E8" s="64" t="s">
        <v>42</v>
      </c>
      <c r="F8" s="64" t="str">
        <f>'Control Scheme 4 Data'!C9</f>
        <v>op1</v>
      </c>
      <c r="G8" s="64" t="str">
        <f>'Control Scheme 4 Data'!C21</f>
        <v>op2</v>
      </c>
      <c r="H8" s="64" t="str">
        <f>'Control Scheme 4 Data'!C33</f>
        <v>op3</v>
      </c>
      <c r="I8" s="64" t="str">
        <f>'Control Scheme 4 Data'!C45</f>
        <v>op4</v>
      </c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Y8" s="55" t="str">
        <f>C72</f>
        <v>Time Loaded</v>
      </c>
      <c r="AZ8" s="55" t="str">
        <f>C86</f>
        <v>Time Unloaded</v>
      </c>
      <c r="BA8" s="55" t="str">
        <f>E78</f>
        <v>Total</v>
      </c>
      <c r="BE8" s="55" t="str">
        <f>AY8</f>
        <v>Time Loaded</v>
      </c>
      <c r="BF8" s="55" t="str">
        <f t="shared" ref="BF8:BG8" si="0">AZ8</f>
        <v>Time Unloaded</v>
      </c>
      <c r="BG8" s="55" t="str">
        <f t="shared" si="0"/>
        <v>Total</v>
      </c>
      <c r="BK8" s="55" t="str">
        <f>C107</f>
        <v>Loaded Energy</v>
      </c>
      <c r="BL8" s="55" t="str">
        <f>C121</f>
        <v>Unloaded Energy</v>
      </c>
      <c r="BM8" s="55" t="str">
        <f t="shared" ref="BM8" si="1">BG8</f>
        <v>Total</v>
      </c>
      <c r="BQ8" s="55" t="str">
        <f>BK8</f>
        <v>Loaded Energy</v>
      </c>
      <c r="BR8" s="55" t="str">
        <f t="shared" ref="BR8:BS8" si="2">BL8</f>
        <v>Unloaded Energy</v>
      </c>
      <c r="BS8" s="55" t="str">
        <f t="shared" si="2"/>
        <v>Total</v>
      </c>
      <c r="BW8" s="55" t="str">
        <f>C142</f>
        <v>Loaded Cost</v>
      </c>
      <c r="BX8" s="55" t="str">
        <f>C149</f>
        <v>Unloaded Cost</v>
      </c>
      <c r="BY8" s="55" t="str">
        <f t="shared" ref="BY8" si="3">BS8</f>
        <v>Total</v>
      </c>
    </row>
    <row r="9" spans="1:77" s="55" customFormat="1" ht="14.4" customHeight="1" thickBot="1" x14ac:dyDescent="0.35">
      <c r="A9" s="57"/>
      <c r="C9" s="181" t="s">
        <v>10</v>
      </c>
      <c r="D9" s="65" t="s">
        <v>25</v>
      </c>
      <c r="E9" s="66" t="s">
        <v>34</v>
      </c>
      <c r="F9" s="159">
        <f>'Control Scheme 4 Data'!I13</f>
        <v>90.635818496538079</v>
      </c>
      <c r="G9" s="159">
        <f>'Control Scheme 4 Data'!I25</f>
        <v>56.271636993076164</v>
      </c>
      <c r="H9" s="159">
        <f>'Control Scheme 4 Data'!I37</f>
        <v>56.271636993076164</v>
      </c>
      <c r="I9" s="148">
        <f>'Control Scheme 4 Data'!I49</f>
        <v>90.635818496538079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W9" s="55" t="str">
        <f>F8</f>
        <v>op1</v>
      </c>
      <c r="BC9" s="55" t="str">
        <f>AW9</f>
        <v>op1</v>
      </c>
      <c r="BI9" s="55" t="str">
        <f>BC9</f>
        <v>op1</v>
      </c>
      <c r="BO9" s="55" t="str">
        <f>BI9</f>
        <v>op1</v>
      </c>
      <c r="BU9" s="55" t="str">
        <f>BO9</f>
        <v>op1</v>
      </c>
    </row>
    <row r="10" spans="1:77" ht="15" thickBot="1" x14ac:dyDescent="0.35">
      <c r="A10" s="3"/>
      <c r="C10" s="181"/>
      <c r="D10" s="67" t="s">
        <v>25</v>
      </c>
      <c r="E10" s="68" t="s">
        <v>35</v>
      </c>
      <c r="F10" s="144">
        <f>'Control Scheme 4 Data'!I14</f>
        <v>79.353672106824931</v>
      </c>
      <c r="G10" s="144">
        <f>'Control Scheme 4 Data'!I26</f>
        <v>33.707344213649854</v>
      </c>
      <c r="H10" s="144">
        <f>'Control Scheme 4 Data'!I38</f>
        <v>33.707344213649854</v>
      </c>
      <c r="I10" s="149">
        <f>'Control Scheme 4 Data'!I50</f>
        <v>79.353672106824931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X10" s="1" t="str">
        <f t="shared" ref="AX10:AY15" si="4">E72</f>
        <v>C1</v>
      </c>
      <c r="AY10" s="137">
        <f t="shared" si="4"/>
        <v>3641</v>
      </c>
      <c r="AZ10" s="137">
        <f t="shared" ref="AZ10:AZ15" si="5">F86</f>
        <v>4447</v>
      </c>
      <c r="BA10" s="137">
        <f>SUM(AY10,AZ10)</f>
        <v>8088</v>
      </c>
      <c r="BD10" s="1" t="str">
        <f>AX10</f>
        <v>C1</v>
      </c>
      <c r="BE10" s="145">
        <f t="shared" ref="BE10:BE15" si="6">F79</f>
        <v>0.4501730959446093</v>
      </c>
      <c r="BF10" s="145">
        <f t="shared" ref="BF10:BF15" si="7">F93</f>
        <v>0.5498269040553907</v>
      </c>
      <c r="BG10" s="145">
        <f>SUM(BE10,BF10)</f>
        <v>1</v>
      </c>
      <c r="BJ10" s="1" t="str">
        <f>BD10</f>
        <v>C1</v>
      </c>
      <c r="BK10" s="137">
        <f t="shared" ref="BK10:BK15" si="8">F107</f>
        <v>733062.5</v>
      </c>
      <c r="BL10" s="137">
        <f t="shared" ref="BL10:BL15" si="9">F121</f>
        <v>0</v>
      </c>
      <c r="BM10" s="137">
        <f>SUM(BK10,BL10)</f>
        <v>733062.5</v>
      </c>
      <c r="BP10" s="1" t="str">
        <f>BJ10</f>
        <v>C1</v>
      </c>
      <c r="BQ10" s="145">
        <f t="shared" ref="BQ10:BQ15" si="10">F114</f>
        <v>1</v>
      </c>
      <c r="BR10" s="145">
        <f t="shared" ref="BR10:BR15" si="11">F128</f>
        <v>0</v>
      </c>
      <c r="BS10" s="145">
        <f>SUM(BQ10,BR10)</f>
        <v>1</v>
      </c>
      <c r="BV10" s="1" t="str">
        <f>BP10</f>
        <v>C1</v>
      </c>
      <c r="BW10" s="147">
        <f t="shared" ref="BW10:BW15" si="12">F142</f>
        <v>66607.700552045833</v>
      </c>
      <c r="BX10" s="147">
        <f t="shared" ref="BX10:BX15" si="13">F149</f>
        <v>0</v>
      </c>
      <c r="BY10" s="147">
        <f>SUM(BW10,BX10)</f>
        <v>66607.700552045833</v>
      </c>
    </row>
    <row r="11" spans="1:77" ht="15" customHeight="1" thickBot="1" x14ac:dyDescent="0.35">
      <c r="A11" s="3"/>
      <c r="C11" s="181"/>
      <c r="D11" s="67" t="s">
        <v>25</v>
      </c>
      <c r="E11" s="69" t="s">
        <v>36</v>
      </c>
      <c r="F11" s="144">
        <f>'Control Scheme 4 Data'!I15</f>
        <v>62.554092482690407</v>
      </c>
      <c r="G11" s="144">
        <f>'Control Scheme 4 Data'!I27</f>
        <v>0.10818496538081109</v>
      </c>
      <c r="H11" s="144">
        <f>'Control Scheme 4 Data'!I39</f>
        <v>0.10818496538081109</v>
      </c>
      <c r="I11" s="149">
        <f>'Control Scheme 4 Data'!I51</f>
        <v>62.554092482690407</v>
      </c>
      <c r="J11" s="31"/>
      <c r="K11" s="31"/>
      <c r="L11" s="31"/>
      <c r="M11" s="31"/>
      <c r="N11" s="31"/>
      <c r="O11" s="31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X11" s="1" t="str">
        <f t="shared" si="4"/>
        <v>C2</v>
      </c>
      <c r="AY11" s="137">
        <f t="shared" si="4"/>
        <v>2181</v>
      </c>
      <c r="AZ11" s="137">
        <f t="shared" si="5"/>
        <v>5907</v>
      </c>
      <c r="BA11" s="137">
        <f t="shared" ref="BA11:BA15" si="14">SUM(AY11,AZ11)</f>
        <v>8088</v>
      </c>
      <c r="BD11" s="1" t="str">
        <f t="shared" ref="BD11:BD15" si="15">AX11</f>
        <v>C2</v>
      </c>
      <c r="BE11" s="145">
        <f t="shared" si="6"/>
        <v>0.26965875370919884</v>
      </c>
      <c r="BF11" s="145">
        <f t="shared" si="7"/>
        <v>0.73034124629080122</v>
      </c>
      <c r="BG11" s="145">
        <f t="shared" ref="BG11:BG15" si="16">SUM(BE11,BF11)</f>
        <v>1</v>
      </c>
      <c r="BJ11" s="1" t="str">
        <f t="shared" ref="BJ11:BJ15" si="17">BD11</f>
        <v>C2</v>
      </c>
      <c r="BK11" s="137">
        <f t="shared" si="8"/>
        <v>641812.5</v>
      </c>
      <c r="BL11" s="137">
        <f t="shared" si="9"/>
        <v>0</v>
      </c>
      <c r="BM11" s="137">
        <f t="shared" ref="BM11:BM15" si="18">SUM(BK11,BL11)</f>
        <v>641812.5</v>
      </c>
      <c r="BP11" s="1" t="str">
        <f t="shared" ref="BP11:BP15" si="19">BJ11</f>
        <v>C2</v>
      </c>
      <c r="BQ11" s="145">
        <f t="shared" si="10"/>
        <v>1</v>
      </c>
      <c r="BR11" s="145">
        <f t="shared" si="11"/>
        <v>0</v>
      </c>
      <c r="BS11" s="145">
        <f t="shared" ref="BS11:BS15" si="20">SUM(BQ11,BR11)</f>
        <v>1</v>
      </c>
      <c r="BV11" s="1" t="str">
        <f t="shared" ref="BV11:BV15" si="21">BP11</f>
        <v>C2</v>
      </c>
      <c r="BW11" s="147">
        <f t="shared" si="12"/>
        <v>58316.521184155397</v>
      </c>
      <c r="BX11" s="147">
        <f t="shared" si="13"/>
        <v>0</v>
      </c>
      <c r="BY11" s="147">
        <f t="shared" ref="BY11:BY15" si="22">SUM(BW11,BX11)</f>
        <v>58316.521184155397</v>
      </c>
    </row>
    <row r="12" spans="1:77" ht="15" thickBot="1" x14ac:dyDescent="0.35">
      <c r="A12" s="3"/>
      <c r="C12" s="181"/>
      <c r="D12" s="67" t="s">
        <v>25</v>
      </c>
      <c r="E12" s="70" t="s">
        <v>37</v>
      </c>
      <c r="F12" s="144">
        <f>'Control Scheme 4 Data'!I16</f>
        <v>109.16969584569733</v>
      </c>
      <c r="G12" s="144">
        <f>'Control Scheme 4 Data'!I28</f>
        <v>41.33939169139466</v>
      </c>
      <c r="H12" s="144">
        <f>'Control Scheme 4 Data'!I40</f>
        <v>41.33939169139466</v>
      </c>
      <c r="I12" s="149">
        <f>'Control Scheme 4 Data'!I52</f>
        <v>109.16969584569733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X12" s="1" t="str">
        <f t="shared" si="4"/>
        <v>C3</v>
      </c>
      <c r="AY12" s="137">
        <f t="shared" si="4"/>
        <v>7</v>
      </c>
      <c r="AZ12" s="137">
        <f t="shared" si="5"/>
        <v>8081</v>
      </c>
      <c r="BA12" s="137">
        <f t="shared" si="14"/>
        <v>8088</v>
      </c>
      <c r="BD12" s="1" t="str">
        <f t="shared" si="15"/>
        <v>C3</v>
      </c>
      <c r="BE12" s="145">
        <f t="shared" si="6"/>
        <v>8.6547972304648862E-4</v>
      </c>
      <c r="BF12" s="145">
        <f t="shared" si="7"/>
        <v>0.99913452027695349</v>
      </c>
      <c r="BG12" s="145">
        <f t="shared" si="16"/>
        <v>1</v>
      </c>
      <c r="BJ12" s="1" t="str">
        <f t="shared" si="17"/>
        <v>C3</v>
      </c>
      <c r="BK12" s="137">
        <f t="shared" si="8"/>
        <v>505937.5</v>
      </c>
      <c r="BL12" s="137">
        <f t="shared" si="9"/>
        <v>0</v>
      </c>
      <c r="BM12" s="137">
        <f t="shared" si="18"/>
        <v>505937.5</v>
      </c>
      <c r="BP12" s="1" t="str">
        <f t="shared" si="19"/>
        <v>C3</v>
      </c>
      <c r="BQ12" s="145">
        <f t="shared" si="10"/>
        <v>1</v>
      </c>
      <c r="BR12" s="145">
        <f t="shared" si="11"/>
        <v>0</v>
      </c>
      <c r="BS12" s="145">
        <f t="shared" si="20"/>
        <v>1</v>
      </c>
      <c r="BV12" s="1" t="str">
        <f t="shared" si="21"/>
        <v>C3</v>
      </c>
      <c r="BW12" s="147">
        <f t="shared" si="12"/>
        <v>45970.614371967858</v>
      </c>
      <c r="BX12" s="147">
        <f t="shared" si="13"/>
        <v>0</v>
      </c>
      <c r="BY12" s="147">
        <f t="shared" si="22"/>
        <v>45970.614371967858</v>
      </c>
    </row>
    <row r="13" spans="1:77" ht="15" thickBot="1" x14ac:dyDescent="0.35">
      <c r="A13" s="3"/>
      <c r="C13" s="181"/>
      <c r="D13" s="67" t="s">
        <v>25</v>
      </c>
      <c r="E13" s="71" t="s">
        <v>38</v>
      </c>
      <c r="F13" s="144">
        <f>'Control Scheme 4 Data'!I17</f>
        <v>24.495763194720183</v>
      </c>
      <c r="G13" s="144">
        <f>'Control Scheme 4 Data'!I29</f>
        <v>24.495763194720183</v>
      </c>
      <c r="H13" s="144">
        <f>'Control Scheme 4 Data'!I41</f>
        <v>276.14872895841398</v>
      </c>
      <c r="I13" s="149">
        <f>'Control Scheme 4 Data'!I53</f>
        <v>276.14872895841398</v>
      </c>
      <c r="J13" s="58"/>
      <c r="K13" s="58"/>
      <c r="L13" s="59"/>
      <c r="M13" s="58"/>
      <c r="N13" s="60"/>
      <c r="O13" s="58"/>
      <c r="P13" s="34"/>
      <c r="Q13" s="35"/>
      <c r="R13" s="32"/>
      <c r="S13" s="34"/>
      <c r="T13" s="32"/>
      <c r="U13" s="34"/>
      <c r="V13" s="36"/>
      <c r="W13" s="37"/>
      <c r="X13" s="37"/>
      <c r="Y13" s="37"/>
      <c r="Z13" s="38"/>
      <c r="AX13" s="1" t="str">
        <f t="shared" si="4"/>
        <v>C4</v>
      </c>
      <c r="AY13" s="137">
        <f t="shared" si="4"/>
        <v>1889</v>
      </c>
      <c r="AZ13" s="137">
        <f t="shared" si="5"/>
        <v>6199</v>
      </c>
      <c r="BA13" s="137">
        <f t="shared" si="14"/>
        <v>8088</v>
      </c>
      <c r="BD13" s="1" t="str">
        <f t="shared" si="15"/>
        <v>C4</v>
      </c>
      <c r="BE13" s="145">
        <f t="shared" si="6"/>
        <v>0.23355588526211671</v>
      </c>
      <c r="BF13" s="145">
        <f t="shared" si="7"/>
        <v>0.76644411473788332</v>
      </c>
      <c r="BG13" s="145">
        <f t="shared" si="16"/>
        <v>1</v>
      </c>
      <c r="BJ13" s="1" t="str">
        <f t="shared" si="17"/>
        <v>C4</v>
      </c>
      <c r="BK13" s="137">
        <f t="shared" si="8"/>
        <v>882964.5</v>
      </c>
      <c r="BL13" s="137">
        <f t="shared" si="9"/>
        <v>0</v>
      </c>
      <c r="BM13" s="137">
        <f t="shared" si="18"/>
        <v>882964.5</v>
      </c>
      <c r="BP13" s="1" t="str">
        <f t="shared" si="19"/>
        <v>C4</v>
      </c>
      <c r="BQ13" s="145">
        <f t="shared" si="10"/>
        <v>1</v>
      </c>
      <c r="BR13" s="145">
        <f t="shared" si="11"/>
        <v>0</v>
      </c>
      <c r="BS13" s="145">
        <f t="shared" si="20"/>
        <v>1</v>
      </c>
      <c r="BV13" s="1" t="str">
        <f t="shared" si="21"/>
        <v>C4</v>
      </c>
      <c r="BW13" s="147">
        <f t="shared" si="12"/>
        <v>80228.13199977747</v>
      </c>
      <c r="BX13" s="147">
        <f t="shared" si="13"/>
        <v>0</v>
      </c>
      <c r="BY13" s="147">
        <f t="shared" si="22"/>
        <v>80228.13199977747</v>
      </c>
    </row>
    <row r="14" spans="1:77" ht="15" thickBot="1" x14ac:dyDescent="0.35">
      <c r="A14" s="3"/>
      <c r="C14" s="181"/>
      <c r="D14" s="61" t="s">
        <v>25</v>
      </c>
      <c r="E14" s="103" t="s">
        <v>39</v>
      </c>
      <c r="F14" s="144">
        <f>'Control Scheme 4 Data'!I18</f>
        <v>207.65121167161226</v>
      </c>
      <c r="G14" s="144">
        <f>'Control Scheme 4 Data'!I30</f>
        <v>141.30242334322452</v>
      </c>
      <c r="H14" s="144">
        <f>'Control Scheme 4 Data'!I42</f>
        <v>141.30242334322452</v>
      </c>
      <c r="I14" s="149">
        <f>'Control Scheme 4 Data'!I54</f>
        <v>207.65121167161226</v>
      </c>
      <c r="J14" s="58"/>
      <c r="K14" s="58"/>
      <c r="L14" s="59"/>
      <c r="M14" s="58"/>
      <c r="N14" s="60"/>
      <c r="O14" s="58"/>
      <c r="P14" s="34"/>
      <c r="Q14" s="35"/>
      <c r="R14" s="32"/>
      <c r="S14" s="34"/>
      <c r="T14" s="32"/>
      <c r="U14" s="34"/>
      <c r="V14" s="36"/>
      <c r="W14" s="37"/>
      <c r="X14" s="37"/>
      <c r="Y14" s="37"/>
      <c r="Z14" s="38"/>
      <c r="AX14" s="1" t="str">
        <f t="shared" si="4"/>
        <v>C5</v>
      </c>
      <c r="AY14" s="137">
        <f t="shared" si="4"/>
        <v>5781</v>
      </c>
      <c r="AZ14" s="137">
        <f t="shared" si="5"/>
        <v>2307</v>
      </c>
      <c r="BA14" s="137">
        <f t="shared" si="14"/>
        <v>8088</v>
      </c>
      <c r="BD14" s="1" t="str">
        <f t="shared" si="15"/>
        <v>C5</v>
      </c>
      <c r="BE14" s="145">
        <f t="shared" si="6"/>
        <v>0.71476261127596441</v>
      </c>
      <c r="BF14" s="145">
        <f t="shared" si="7"/>
        <v>0.28523738872403559</v>
      </c>
      <c r="BG14" s="145">
        <f t="shared" si="16"/>
        <v>1</v>
      </c>
      <c r="BJ14" s="1" t="str">
        <f t="shared" si="17"/>
        <v>C5</v>
      </c>
      <c r="BK14" s="137">
        <f t="shared" si="8"/>
        <v>198121.73271889685</v>
      </c>
      <c r="BL14" s="137">
        <f t="shared" si="9"/>
        <v>0</v>
      </c>
      <c r="BM14" s="137">
        <f t="shared" si="18"/>
        <v>198121.73271889685</v>
      </c>
      <c r="BP14" s="1" t="str">
        <f t="shared" si="19"/>
        <v>C5</v>
      </c>
      <c r="BQ14" s="145">
        <f t="shared" si="10"/>
        <v>1</v>
      </c>
      <c r="BR14" s="145">
        <f t="shared" si="11"/>
        <v>0</v>
      </c>
      <c r="BS14" s="145">
        <f t="shared" si="20"/>
        <v>1</v>
      </c>
      <c r="BV14" s="1" t="str">
        <f t="shared" si="21"/>
        <v>C5</v>
      </c>
      <c r="BW14" s="147">
        <f t="shared" si="12"/>
        <v>18001.784357804067</v>
      </c>
      <c r="BX14" s="147">
        <f t="shared" si="13"/>
        <v>0</v>
      </c>
      <c r="BY14" s="147">
        <f t="shared" si="22"/>
        <v>18001.784357804067</v>
      </c>
    </row>
    <row r="15" spans="1:77" ht="22.8" customHeight="1" thickBot="1" x14ac:dyDescent="0.35">
      <c r="A15" s="3"/>
      <c r="C15" s="181"/>
      <c r="D15" s="104" t="s">
        <v>25</v>
      </c>
      <c r="E15" s="105" t="s">
        <v>0</v>
      </c>
      <c r="F15" s="133">
        <f>'Control Scheme 4 Data'!I19</f>
        <v>573.86025379808257</v>
      </c>
      <c r="G15" s="133">
        <f>'Control Scheme 4 Data'!I31</f>
        <v>297.22474440144731</v>
      </c>
      <c r="H15" s="133">
        <f>'Control Scheme 4 Data'!I43</f>
        <v>548.87771016511317</v>
      </c>
      <c r="I15" s="134">
        <f>'Control Scheme 4 Data'!I55</f>
        <v>825.51321956173535</v>
      </c>
      <c r="J15" s="32"/>
      <c r="K15" s="32"/>
      <c r="L15" s="33"/>
      <c r="M15" s="32"/>
      <c r="N15" s="34"/>
      <c r="O15" s="32"/>
      <c r="P15" s="34"/>
      <c r="Q15" s="35"/>
      <c r="R15" s="32"/>
      <c r="S15" s="34"/>
      <c r="T15" s="32"/>
      <c r="U15" s="34"/>
      <c r="V15" s="36"/>
      <c r="W15" s="37"/>
      <c r="X15" s="37"/>
      <c r="Y15" s="37"/>
      <c r="Z15" s="38"/>
      <c r="AX15" s="1" t="str">
        <f t="shared" si="4"/>
        <v>C6</v>
      </c>
      <c r="AY15" s="137">
        <f t="shared" si="4"/>
        <v>4171</v>
      </c>
      <c r="AZ15" s="137">
        <f t="shared" si="5"/>
        <v>3917</v>
      </c>
      <c r="BA15" s="137">
        <f t="shared" si="14"/>
        <v>8088</v>
      </c>
      <c r="BD15" s="1" t="str">
        <f t="shared" si="15"/>
        <v>C6</v>
      </c>
      <c r="BE15" s="145">
        <f t="shared" si="6"/>
        <v>0.51570227497527199</v>
      </c>
      <c r="BF15" s="145">
        <f t="shared" si="7"/>
        <v>0.48429772502472801</v>
      </c>
      <c r="BG15" s="145">
        <f t="shared" si="16"/>
        <v>1</v>
      </c>
      <c r="BJ15" s="1" t="str">
        <f t="shared" si="17"/>
        <v>C6</v>
      </c>
      <c r="BK15" s="137">
        <f t="shared" si="8"/>
        <v>1142854</v>
      </c>
      <c r="BL15" s="137">
        <f t="shared" si="9"/>
        <v>536629</v>
      </c>
      <c r="BM15" s="137">
        <f t="shared" si="18"/>
        <v>1679483</v>
      </c>
      <c r="BP15" s="1" t="str">
        <f t="shared" si="19"/>
        <v>C6</v>
      </c>
      <c r="BQ15" s="145">
        <f t="shared" si="10"/>
        <v>0.68047964760584057</v>
      </c>
      <c r="BR15" s="145">
        <f t="shared" si="11"/>
        <v>0.31952035239415938</v>
      </c>
      <c r="BS15" s="145">
        <f t="shared" si="20"/>
        <v>1</v>
      </c>
      <c r="BV15" s="1" t="str">
        <f t="shared" si="21"/>
        <v>C6</v>
      </c>
      <c r="BW15" s="147">
        <f t="shared" si="12"/>
        <v>103842.27403080609</v>
      </c>
      <c r="BX15" s="147">
        <f t="shared" si="13"/>
        <v>48759.312800127962</v>
      </c>
      <c r="BY15" s="147">
        <f t="shared" si="22"/>
        <v>152601.58683093404</v>
      </c>
    </row>
    <row r="16" spans="1:77" ht="16.8" customHeight="1" thickBot="1" x14ac:dyDescent="0.35">
      <c r="A16" s="3"/>
      <c r="C16" s="181" t="s">
        <v>10</v>
      </c>
      <c r="D16" s="65" t="s">
        <v>30</v>
      </c>
      <c r="E16" s="66" t="s">
        <v>34</v>
      </c>
      <c r="F16" s="93">
        <f>F9/F$15</f>
        <v>0.15794057507322859</v>
      </c>
      <c r="G16" s="78">
        <f t="shared" ref="G16:I16" si="23">G9/G$15</f>
        <v>0.1893235272399553</v>
      </c>
      <c r="H16" s="93">
        <f t="shared" si="23"/>
        <v>0.10252126466594635</v>
      </c>
      <c r="I16" s="78">
        <f t="shared" si="23"/>
        <v>0.10979329748911422</v>
      </c>
      <c r="J16" s="32"/>
      <c r="K16" s="32"/>
      <c r="L16" s="33"/>
      <c r="M16" s="32"/>
      <c r="N16" s="34"/>
      <c r="O16" s="32"/>
      <c r="P16" s="34"/>
      <c r="Q16" s="35"/>
      <c r="R16" s="32"/>
      <c r="S16" s="34"/>
      <c r="T16" s="32"/>
      <c r="U16" s="34"/>
      <c r="V16" s="36"/>
      <c r="W16" s="37"/>
      <c r="X16" s="37"/>
      <c r="Y16" s="37"/>
      <c r="Z16" s="38"/>
      <c r="BK16" s="146"/>
      <c r="BL16" s="146"/>
      <c r="BM16" s="146"/>
      <c r="BQ16" s="145"/>
      <c r="BR16" s="145"/>
      <c r="BS16" s="145"/>
      <c r="BW16" s="146"/>
      <c r="BX16" s="146"/>
      <c r="BY16" s="146"/>
    </row>
    <row r="17" spans="1:77" ht="16.8" customHeight="1" thickBot="1" x14ac:dyDescent="0.35">
      <c r="A17" s="3"/>
      <c r="C17" s="181"/>
      <c r="D17" s="67" t="s">
        <v>30</v>
      </c>
      <c r="E17" s="68" t="s">
        <v>35</v>
      </c>
      <c r="F17" s="94">
        <f t="shared" ref="F17:I22" si="24">F10/F$15</f>
        <v>0.1382804813221063</v>
      </c>
      <c r="G17" s="79">
        <f t="shared" si="24"/>
        <v>0.11340692472132451</v>
      </c>
      <c r="H17" s="94">
        <f t="shared" si="24"/>
        <v>6.1411391990230435E-2</v>
      </c>
      <c r="I17" s="79">
        <f t="shared" si="24"/>
        <v>9.6126470450653437E-2</v>
      </c>
      <c r="J17" s="32"/>
      <c r="K17" s="32"/>
      <c r="L17" s="33"/>
      <c r="M17" s="32"/>
      <c r="N17" s="34"/>
      <c r="O17" s="32"/>
      <c r="P17" s="34"/>
      <c r="Q17" s="35"/>
      <c r="R17" s="32"/>
      <c r="S17" s="34"/>
      <c r="T17" s="32"/>
      <c r="U17" s="34"/>
      <c r="V17" s="36"/>
      <c r="W17" s="37"/>
      <c r="X17" s="37"/>
      <c r="Y17" s="37"/>
      <c r="Z17" s="38"/>
      <c r="AW17" s="1" t="str">
        <f>G8</f>
        <v>op2</v>
      </c>
      <c r="BC17" s="55" t="str">
        <f>AW17</f>
        <v>op2</v>
      </c>
      <c r="BI17" s="55" t="str">
        <f>BC17</f>
        <v>op2</v>
      </c>
      <c r="BK17" s="146"/>
      <c r="BL17" s="146"/>
      <c r="BM17" s="146"/>
      <c r="BO17" s="55" t="str">
        <f>BI17</f>
        <v>op2</v>
      </c>
      <c r="BQ17" s="145"/>
      <c r="BR17" s="145"/>
      <c r="BS17" s="145"/>
      <c r="BU17" s="55" t="str">
        <f>BO17</f>
        <v>op2</v>
      </c>
      <c r="BW17" s="146"/>
      <c r="BX17" s="146"/>
      <c r="BY17" s="146"/>
    </row>
    <row r="18" spans="1:77" ht="16.8" customHeight="1" thickBot="1" x14ac:dyDescent="0.35">
      <c r="A18" s="3"/>
      <c r="C18" s="181"/>
      <c r="D18" s="67" t="s">
        <v>30</v>
      </c>
      <c r="E18" s="69" t="s">
        <v>36</v>
      </c>
      <c r="F18" s="94">
        <f t="shared" si="24"/>
        <v>0.10900579377762687</v>
      </c>
      <c r="G18" s="79">
        <f t="shared" si="24"/>
        <v>3.6398371070576411E-4</v>
      </c>
      <c r="H18" s="94">
        <f t="shared" si="24"/>
        <v>1.9710212926713115E-4</v>
      </c>
      <c r="I18" s="79">
        <f t="shared" si="24"/>
        <v>7.5776003339959055E-2</v>
      </c>
      <c r="J18" s="32"/>
      <c r="K18" s="32"/>
      <c r="L18" s="33"/>
      <c r="M18" s="32"/>
      <c r="N18" s="34"/>
      <c r="O18" s="32"/>
      <c r="P18" s="34"/>
      <c r="Q18" s="35"/>
      <c r="R18" s="32"/>
      <c r="S18" s="34"/>
      <c r="T18" s="32"/>
      <c r="U18" s="34"/>
      <c r="V18" s="36"/>
      <c r="W18" s="37"/>
      <c r="X18" s="37"/>
      <c r="Y18" s="37"/>
      <c r="Z18" s="38"/>
      <c r="AX18" s="1" t="str">
        <f t="shared" ref="AX18:AX23" si="25">AX10</f>
        <v>C1</v>
      </c>
      <c r="AY18" s="137">
        <f t="shared" ref="AY18:AY23" si="26">G72</f>
        <v>3641</v>
      </c>
      <c r="AZ18" s="137">
        <f t="shared" ref="AZ18:AZ23" si="27">G86</f>
        <v>4447</v>
      </c>
      <c r="BA18" s="137">
        <f>SUM(AY18,AZ18)</f>
        <v>8088</v>
      </c>
      <c r="BD18" s="1" t="str">
        <f t="shared" ref="BD18:BD23" si="28">BD10</f>
        <v>C1</v>
      </c>
      <c r="BE18" s="145">
        <f t="shared" ref="BE18:BE23" si="29">G79</f>
        <v>0.4501730959446093</v>
      </c>
      <c r="BF18" s="145">
        <f t="shared" ref="BF18:BF23" si="30">G93</f>
        <v>0.5498269040553907</v>
      </c>
      <c r="BG18" s="145">
        <f>SUM(BE18,BF18)</f>
        <v>1</v>
      </c>
      <c r="BJ18" s="1" t="str">
        <f t="shared" ref="BJ18:BJ23" si="31">BJ10</f>
        <v>C1</v>
      </c>
      <c r="BK18" s="137">
        <f t="shared" ref="BK18:BK23" si="32">G107</f>
        <v>455125</v>
      </c>
      <c r="BL18" s="137">
        <f t="shared" ref="BL18:BL23" si="33">G121</f>
        <v>0</v>
      </c>
      <c r="BM18" s="137">
        <f>SUM(BK18,BL18)</f>
        <v>455125</v>
      </c>
      <c r="BP18" s="1" t="str">
        <f t="shared" ref="BP18:BP23" si="34">BP10</f>
        <v>C1</v>
      </c>
      <c r="BQ18" s="145">
        <f t="shared" ref="BQ18:BQ23" si="35">G114</f>
        <v>1</v>
      </c>
      <c r="BR18" s="145">
        <f t="shared" ref="BR18:BR23" si="36">G128</f>
        <v>0</v>
      </c>
      <c r="BS18" s="145">
        <f>SUM(BQ18,BR18)</f>
        <v>1</v>
      </c>
      <c r="BV18" s="1" t="str">
        <f t="shared" ref="BV18:BV23" si="37">BV10</f>
        <v>C1</v>
      </c>
      <c r="BW18" s="147">
        <f t="shared" ref="BW18:BW23" si="38">G142</f>
        <v>41353.676819848049</v>
      </c>
      <c r="BX18" s="147">
        <f t="shared" ref="BX18:BX23" si="39">G149</f>
        <v>0</v>
      </c>
      <c r="BY18" s="147">
        <f>SUM(BW18,BX18)</f>
        <v>41353.676819848049</v>
      </c>
    </row>
    <row r="19" spans="1:77" ht="16.8" customHeight="1" thickBot="1" x14ac:dyDescent="0.35">
      <c r="A19" s="3"/>
      <c r="C19" s="181"/>
      <c r="D19" s="67" t="s">
        <v>30</v>
      </c>
      <c r="E19" s="70" t="s">
        <v>37</v>
      </c>
      <c r="F19" s="94">
        <f t="shared" si="24"/>
        <v>0.19023742300178464</v>
      </c>
      <c r="G19" s="79">
        <f t="shared" si="24"/>
        <v>0.13908462357211926</v>
      </c>
      <c r="H19" s="94">
        <f t="shared" si="24"/>
        <v>7.5316215116403545E-2</v>
      </c>
      <c r="I19" s="79">
        <f t="shared" si="24"/>
        <v>0.13224463674083314</v>
      </c>
      <c r="J19" s="32"/>
      <c r="K19" s="32"/>
      <c r="L19" s="33"/>
      <c r="M19" s="32"/>
      <c r="N19" s="34"/>
      <c r="O19" s="32"/>
      <c r="P19" s="34"/>
      <c r="Q19" s="35"/>
      <c r="R19" s="32"/>
      <c r="S19" s="34"/>
      <c r="T19" s="32"/>
      <c r="U19" s="34"/>
      <c r="V19" s="36"/>
      <c r="W19" s="37"/>
      <c r="X19" s="37"/>
      <c r="Y19" s="37"/>
      <c r="Z19" s="38"/>
      <c r="AX19" s="1" t="str">
        <f t="shared" si="25"/>
        <v>C2</v>
      </c>
      <c r="AY19" s="137">
        <f t="shared" si="26"/>
        <v>2181</v>
      </c>
      <c r="AZ19" s="137">
        <f t="shared" si="27"/>
        <v>5907</v>
      </c>
      <c r="BA19" s="137">
        <f t="shared" ref="BA19:BA23" si="40">SUM(AY19,AZ19)</f>
        <v>8088</v>
      </c>
      <c r="BD19" s="1" t="str">
        <f t="shared" si="28"/>
        <v>C2</v>
      </c>
      <c r="BE19" s="145">
        <f t="shared" si="29"/>
        <v>0.26965875370919884</v>
      </c>
      <c r="BF19" s="145">
        <f t="shared" si="30"/>
        <v>0.73034124629080122</v>
      </c>
      <c r="BG19" s="145">
        <f t="shared" ref="BG19:BG23" si="41">SUM(BE19,BF19)</f>
        <v>1</v>
      </c>
      <c r="BJ19" s="1" t="str">
        <f t="shared" si="31"/>
        <v>C2</v>
      </c>
      <c r="BK19" s="137">
        <f t="shared" si="32"/>
        <v>272625</v>
      </c>
      <c r="BL19" s="137">
        <f t="shared" si="33"/>
        <v>0</v>
      </c>
      <c r="BM19" s="137">
        <f t="shared" ref="BM19:BM23" si="42">SUM(BK19,BL19)</f>
        <v>272625</v>
      </c>
      <c r="BP19" s="1" t="str">
        <f t="shared" si="34"/>
        <v>C2</v>
      </c>
      <c r="BQ19" s="145">
        <f t="shared" si="35"/>
        <v>1</v>
      </c>
      <c r="BR19" s="145">
        <f t="shared" si="36"/>
        <v>0</v>
      </c>
      <c r="BS19" s="145">
        <f t="shared" ref="BS19:BS23" si="43">SUM(BQ19,BR19)</f>
        <v>1</v>
      </c>
      <c r="BV19" s="1" t="str">
        <f t="shared" si="37"/>
        <v>C2</v>
      </c>
      <c r="BW19" s="147">
        <f t="shared" si="38"/>
        <v>24771.318084067178</v>
      </c>
      <c r="BX19" s="147">
        <f t="shared" si="39"/>
        <v>0</v>
      </c>
      <c r="BY19" s="147">
        <f t="shared" ref="BY19:BY23" si="44">SUM(BW19,BX19)</f>
        <v>24771.318084067178</v>
      </c>
    </row>
    <row r="20" spans="1:77" ht="16.8" customHeight="1" thickBot="1" x14ac:dyDescent="0.35">
      <c r="A20" s="3"/>
      <c r="C20" s="181"/>
      <c r="D20" s="67" t="s">
        <v>30</v>
      </c>
      <c r="E20" s="71" t="s">
        <v>38</v>
      </c>
      <c r="F20" s="94">
        <f t="shared" si="24"/>
        <v>4.2685937965899305E-2</v>
      </c>
      <c r="G20" s="79">
        <f t="shared" si="24"/>
        <v>8.2414952510262471E-2</v>
      </c>
      <c r="H20" s="94">
        <f t="shared" si="24"/>
        <v>0.50311521827939243</v>
      </c>
      <c r="I20" s="79">
        <f t="shared" si="24"/>
        <v>0.3345176338969123</v>
      </c>
      <c r="J20" s="32"/>
      <c r="K20" s="32"/>
      <c r="L20" s="33"/>
      <c r="M20" s="32"/>
      <c r="N20" s="34"/>
      <c r="O20" s="32"/>
      <c r="P20" s="34"/>
      <c r="Q20" s="35"/>
      <c r="R20" s="32"/>
      <c r="S20" s="34"/>
      <c r="T20" s="32"/>
      <c r="U20" s="34"/>
      <c r="V20" s="36"/>
      <c r="W20" s="37"/>
      <c r="X20" s="37"/>
      <c r="Y20" s="37"/>
      <c r="Z20" s="38"/>
      <c r="AX20" s="1" t="str">
        <f t="shared" si="25"/>
        <v>C3</v>
      </c>
      <c r="AY20" s="137">
        <f t="shared" si="26"/>
        <v>7</v>
      </c>
      <c r="AZ20" s="137">
        <f t="shared" si="27"/>
        <v>8081</v>
      </c>
      <c r="BA20" s="137">
        <f t="shared" si="40"/>
        <v>8088</v>
      </c>
      <c r="BD20" s="1" t="str">
        <f t="shared" si="28"/>
        <v>C3</v>
      </c>
      <c r="BE20" s="145">
        <f t="shared" si="29"/>
        <v>8.6547972304648862E-4</v>
      </c>
      <c r="BF20" s="145">
        <f t="shared" si="30"/>
        <v>0.99913452027695349</v>
      </c>
      <c r="BG20" s="145">
        <f t="shared" si="41"/>
        <v>1</v>
      </c>
      <c r="BJ20" s="1" t="str">
        <f t="shared" si="31"/>
        <v>C3</v>
      </c>
      <c r="BK20" s="137">
        <f t="shared" si="32"/>
        <v>875</v>
      </c>
      <c r="BL20" s="137">
        <f t="shared" si="33"/>
        <v>0</v>
      </c>
      <c r="BM20" s="137">
        <f t="shared" si="42"/>
        <v>875</v>
      </c>
      <c r="BP20" s="1" t="str">
        <f t="shared" si="34"/>
        <v>C3</v>
      </c>
      <c r="BQ20" s="145">
        <f t="shared" si="35"/>
        <v>1</v>
      </c>
      <c r="BR20" s="145">
        <f t="shared" si="36"/>
        <v>0</v>
      </c>
      <c r="BS20" s="145">
        <f t="shared" si="43"/>
        <v>1</v>
      </c>
      <c r="BV20" s="1" t="str">
        <f t="shared" si="37"/>
        <v>C3</v>
      </c>
      <c r="BW20" s="147">
        <f t="shared" si="38"/>
        <v>79.50445969210007</v>
      </c>
      <c r="BX20" s="147">
        <f t="shared" si="39"/>
        <v>0</v>
      </c>
      <c r="BY20" s="147">
        <f t="shared" si="44"/>
        <v>79.50445969210007</v>
      </c>
    </row>
    <row r="21" spans="1:77" ht="16.8" customHeight="1" thickBot="1" x14ac:dyDescent="0.35">
      <c r="A21" s="3"/>
      <c r="C21" s="181"/>
      <c r="D21" s="67" t="s">
        <v>30</v>
      </c>
      <c r="E21" s="103" t="s">
        <v>39</v>
      </c>
      <c r="F21" s="94">
        <f t="shared" si="24"/>
        <v>0.36184978885935537</v>
      </c>
      <c r="G21" s="79">
        <f t="shared" si="24"/>
        <v>0.47540598824562891</v>
      </c>
      <c r="H21" s="94">
        <f t="shared" si="24"/>
        <v>0.25743880781880901</v>
      </c>
      <c r="I21" s="79">
        <f t="shared" si="24"/>
        <v>0.25154195808257829</v>
      </c>
      <c r="J21" s="32"/>
      <c r="K21" s="32"/>
      <c r="L21" s="33"/>
      <c r="M21" s="32"/>
      <c r="N21" s="34"/>
      <c r="O21" s="32"/>
      <c r="P21" s="34"/>
      <c r="Q21" s="35"/>
      <c r="R21" s="32"/>
      <c r="S21" s="34"/>
      <c r="T21" s="32"/>
      <c r="U21" s="34"/>
      <c r="V21" s="36"/>
      <c r="W21" s="37"/>
      <c r="X21" s="37"/>
      <c r="Y21" s="37"/>
      <c r="Z21" s="38"/>
      <c r="AX21" s="1" t="str">
        <f t="shared" si="25"/>
        <v>C4</v>
      </c>
      <c r="AY21" s="137">
        <f t="shared" si="26"/>
        <v>1889</v>
      </c>
      <c r="AZ21" s="137">
        <f t="shared" si="27"/>
        <v>6199</v>
      </c>
      <c r="BA21" s="137">
        <f t="shared" si="40"/>
        <v>8088</v>
      </c>
      <c r="BD21" s="1" t="str">
        <f t="shared" si="28"/>
        <v>C4</v>
      </c>
      <c r="BE21" s="145">
        <f t="shared" si="29"/>
        <v>0.23355588526211671</v>
      </c>
      <c r="BF21" s="145">
        <f t="shared" si="30"/>
        <v>0.76644411473788332</v>
      </c>
      <c r="BG21" s="145">
        <f t="shared" si="41"/>
        <v>1</v>
      </c>
      <c r="BJ21" s="1" t="str">
        <f t="shared" si="31"/>
        <v>C4</v>
      </c>
      <c r="BK21" s="137">
        <f t="shared" si="32"/>
        <v>334353</v>
      </c>
      <c r="BL21" s="137">
        <f t="shared" si="33"/>
        <v>0</v>
      </c>
      <c r="BM21" s="137">
        <f t="shared" si="42"/>
        <v>334353</v>
      </c>
      <c r="BP21" s="1" t="str">
        <f t="shared" si="34"/>
        <v>C4</v>
      </c>
      <c r="BQ21" s="145">
        <f t="shared" si="35"/>
        <v>1</v>
      </c>
      <c r="BR21" s="145">
        <f t="shared" si="36"/>
        <v>0</v>
      </c>
      <c r="BS21" s="145">
        <f t="shared" si="43"/>
        <v>1</v>
      </c>
      <c r="BV21" s="1" t="str">
        <f t="shared" si="37"/>
        <v>C4</v>
      </c>
      <c r="BW21" s="147">
        <f t="shared" si="38"/>
        <v>30380.062413065982</v>
      </c>
      <c r="BX21" s="147">
        <f t="shared" si="39"/>
        <v>0</v>
      </c>
      <c r="BY21" s="147">
        <f t="shared" si="44"/>
        <v>30380.062413065982</v>
      </c>
    </row>
    <row r="22" spans="1:77" ht="22.8" customHeight="1" thickBot="1" x14ac:dyDescent="0.35">
      <c r="A22" s="3"/>
      <c r="C22" s="181"/>
      <c r="D22" s="115" t="s">
        <v>30</v>
      </c>
      <c r="E22" s="112" t="s">
        <v>0</v>
      </c>
      <c r="F22" s="135">
        <f t="shared" si="24"/>
        <v>1</v>
      </c>
      <c r="G22" s="135">
        <f t="shared" si="24"/>
        <v>1</v>
      </c>
      <c r="H22" s="135">
        <f t="shared" si="24"/>
        <v>1</v>
      </c>
      <c r="I22" s="154">
        <f t="shared" si="24"/>
        <v>1</v>
      </c>
      <c r="J22" s="32"/>
      <c r="K22" s="32"/>
      <c r="L22" s="33"/>
      <c r="M22" s="32"/>
      <c r="N22" s="34"/>
      <c r="O22" s="32"/>
      <c r="P22" s="34"/>
      <c r="Q22" s="35"/>
      <c r="R22" s="32"/>
      <c r="S22" s="34"/>
      <c r="T22" s="32"/>
      <c r="U22" s="34"/>
      <c r="V22" s="36"/>
      <c r="W22" s="37"/>
      <c r="X22" s="37"/>
      <c r="Y22" s="37"/>
      <c r="Z22" s="38"/>
      <c r="AX22" s="1" t="str">
        <f t="shared" si="25"/>
        <v>C5</v>
      </c>
      <c r="AY22" s="137">
        <f t="shared" si="26"/>
        <v>5781</v>
      </c>
      <c r="AZ22" s="137">
        <f t="shared" si="27"/>
        <v>2307</v>
      </c>
      <c r="BA22" s="137">
        <f t="shared" si="40"/>
        <v>8088</v>
      </c>
      <c r="BD22" s="1" t="str">
        <f t="shared" si="28"/>
        <v>C5</v>
      </c>
      <c r="BE22" s="145">
        <f t="shared" si="29"/>
        <v>0.71476261127596441</v>
      </c>
      <c r="BF22" s="145">
        <f t="shared" si="30"/>
        <v>0.28523738872403559</v>
      </c>
      <c r="BG22" s="145">
        <f t="shared" si="41"/>
        <v>1</v>
      </c>
      <c r="BJ22" s="1" t="str">
        <f t="shared" si="31"/>
        <v>C5</v>
      </c>
      <c r="BK22" s="137">
        <f t="shared" si="32"/>
        <v>198121.73271889685</v>
      </c>
      <c r="BL22" s="137">
        <f t="shared" si="33"/>
        <v>0</v>
      </c>
      <c r="BM22" s="137">
        <f t="shared" si="42"/>
        <v>198121.73271889685</v>
      </c>
      <c r="BP22" s="1" t="str">
        <f t="shared" si="34"/>
        <v>C5</v>
      </c>
      <c r="BQ22" s="145">
        <f t="shared" si="35"/>
        <v>1</v>
      </c>
      <c r="BR22" s="145">
        <f t="shared" si="36"/>
        <v>0</v>
      </c>
      <c r="BS22" s="145">
        <f t="shared" si="43"/>
        <v>1</v>
      </c>
      <c r="BV22" s="1" t="str">
        <f t="shared" si="37"/>
        <v>C5</v>
      </c>
      <c r="BW22" s="147">
        <f t="shared" si="38"/>
        <v>18001.784357804067</v>
      </c>
      <c r="BX22" s="147">
        <f t="shared" si="39"/>
        <v>0</v>
      </c>
      <c r="BY22" s="147">
        <f t="shared" si="44"/>
        <v>18001.784357804067</v>
      </c>
    </row>
    <row r="23" spans="1:77" ht="15" thickBot="1" x14ac:dyDescent="0.35">
      <c r="A23" s="3"/>
      <c r="C23" s="181" t="s">
        <v>11</v>
      </c>
      <c r="D23" s="65" t="s">
        <v>26</v>
      </c>
      <c r="E23" s="66" t="s">
        <v>34</v>
      </c>
      <c r="F23" s="144">
        <f>'Control Scheme 4 Data'!J13</f>
        <v>426.31392185954502</v>
      </c>
      <c r="G23" s="144">
        <f>'Control Scheme 4 Data'!J25</f>
        <v>426.31392185954502</v>
      </c>
      <c r="H23" s="144">
        <f>'Control Scheme 4 Data'!J37</f>
        <v>426.31392185954502</v>
      </c>
      <c r="I23" s="149">
        <f>'Control Scheme 4 Data'!J49</f>
        <v>426.31392185954502</v>
      </c>
      <c r="J23" s="32"/>
      <c r="K23" s="32"/>
      <c r="L23" s="33"/>
      <c r="M23" s="32"/>
      <c r="N23" s="34"/>
      <c r="O23" s="32"/>
      <c r="P23" s="34"/>
      <c r="Q23" s="35"/>
      <c r="R23" s="32"/>
      <c r="S23" s="34"/>
      <c r="T23" s="32"/>
      <c r="U23" s="34"/>
      <c r="V23" s="36"/>
      <c r="W23" s="37"/>
      <c r="X23" s="37"/>
      <c r="Y23" s="37"/>
      <c r="Z23" s="38"/>
      <c r="AX23" s="1" t="str">
        <f t="shared" si="25"/>
        <v>C6</v>
      </c>
      <c r="AY23" s="137">
        <f t="shared" si="26"/>
        <v>4171</v>
      </c>
      <c r="AZ23" s="137">
        <f t="shared" si="27"/>
        <v>3917</v>
      </c>
      <c r="BA23" s="137">
        <f t="shared" si="40"/>
        <v>8088</v>
      </c>
      <c r="BD23" s="1" t="str">
        <f t="shared" si="28"/>
        <v>C6</v>
      </c>
      <c r="BE23" s="145">
        <f t="shared" si="29"/>
        <v>0.51570227497527199</v>
      </c>
      <c r="BF23" s="145">
        <f t="shared" si="30"/>
        <v>0.48429772502472801</v>
      </c>
      <c r="BG23" s="145">
        <f t="shared" si="41"/>
        <v>1</v>
      </c>
      <c r="BJ23" s="1" t="str">
        <f t="shared" si="31"/>
        <v>C6</v>
      </c>
      <c r="BK23" s="137">
        <f t="shared" si="32"/>
        <v>1142854</v>
      </c>
      <c r="BL23" s="137">
        <f t="shared" si="33"/>
        <v>0</v>
      </c>
      <c r="BM23" s="137">
        <f t="shared" si="42"/>
        <v>1142854</v>
      </c>
      <c r="BP23" s="1" t="str">
        <f t="shared" si="34"/>
        <v>C6</v>
      </c>
      <c r="BQ23" s="145">
        <f t="shared" si="35"/>
        <v>1</v>
      </c>
      <c r="BR23" s="145">
        <f t="shared" si="36"/>
        <v>0</v>
      </c>
      <c r="BS23" s="145">
        <f t="shared" si="43"/>
        <v>1</v>
      </c>
      <c r="BV23" s="1" t="str">
        <f t="shared" si="37"/>
        <v>C6</v>
      </c>
      <c r="BW23" s="147">
        <f t="shared" si="38"/>
        <v>103842.27403080609</v>
      </c>
      <c r="BX23" s="147">
        <f t="shared" si="39"/>
        <v>0</v>
      </c>
      <c r="BY23" s="147">
        <f t="shared" si="44"/>
        <v>103842.27403080609</v>
      </c>
    </row>
    <row r="24" spans="1:77" ht="15" thickBot="1" x14ac:dyDescent="0.35">
      <c r="A24" s="3"/>
      <c r="C24" s="181"/>
      <c r="D24" s="67" t="s">
        <v>26</v>
      </c>
      <c r="E24" s="68" t="s">
        <v>35</v>
      </c>
      <c r="F24" s="144">
        <f>'Control Scheme 4 Data'!J14</f>
        <v>255.36683976261128</v>
      </c>
      <c r="G24" s="144">
        <f>'Control Scheme 4 Data'!J26</f>
        <v>255.36683976261128</v>
      </c>
      <c r="H24" s="144">
        <f>'Control Scheme 4 Data'!J38</f>
        <v>255.36683976261128</v>
      </c>
      <c r="I24" s="149">
        <f>'Control Scheme 4 Data'!J50</f>
        <v>255.36683976261128</v>
      </c>
      <c r="J24" s="32"/>
      <c r="K24" s="32"/>
      <c r="L24" s="33"/>
      <c r="M24" s="32"/>
      <c r="N24" s="34"/>
      <c r="O24" s="32"/>
      <c r="P24" s="34"/>
      <c r="Q24" s="35"/>
      <c r="R24" s="32"/>
      <c r="S24" s="34"/>
      <c r="T24" s="32"/>
      <c r="U24" s="34"/>
      <c r="V24" s="36"/>
      <c r="W24" s="37"/>
      <c r="X24" s="37"/>
      <c r="Y24" s="37"/>
      <c r="Z24" s="38"/>
      <c r="BK24" s="146"/>
      <c r="BL24" s="146"/>
      <c r="BM24" s="146"/>
      <c r="BQ24" s="145"/>
      <c r="BR24" s="145"/>
      <c r="BS24" s="145"/>
      <c r="BW24" s="146"/>
      <c r="BX24" s="146"/>
      <c r="BY24" s="146"/>
    </row>
    <row r="25" spans="1:77" ht="15" thickBot="1" x14ac:dyDescent="0.35">
      <c r="A25" s="3"/>
      <c r="C25" s="181"/>
      <c r="D25" s="67" t="s">
        <v>26</v>
      </c>
      <c r="E25" s="69" t="s">
        <v>36</v>
      </c>
      <c r="F25" s="144">
        <f>'Control Scheme 4 Data'!J15</f>
        <v>0.81960929772502478</v>
      </c>
      <c r="G25" s="144">
        <f>'Control Scheme 4 Data'!J27</f>
        <v>0.81960929772502478</v>
      </c>
      <c r="H25" s="144">
        <f>'Control Scheme 4 Data'!J39</f>
        <v>0.81960929772502478</v>
      </c>
      <c r="I25" s="149">
        <f>'Control Scheme 4 Data'!J51</f>
        <v>0.81960929772502478</v>
      </c>
      <c r="J25" s="32"/>
      <c r="K25" s="32"/>
      <c r="L25" s="33"/>
      <c r="M25" s="32"/>
      <c r="N25" s="34"/>
      <c r="O25" s="32"/>
      <c r="P25" s="34"/>
      <c r="Q25" s="35"/>
      <c r="R25" s="32"/>
      <c r="S25" s="34"/>
      <c r="T25" s="32"/>
      <c r="U25" s="34"/>
      <c r="V25" s="36"/>
      <c r="W25" s="37"/>
      <c r="X25" s="37"/>
      <c r="Y25" s="37"/>
      <c r="Z25" s="38"/>
      <c r="AW25" s="1" t="str">
        <f>H8</f>
        <v>op3</v>
      </c>
      <c r="BC25" s="55" t="str">
        <f>AW25</f>
        <v>op3</v>
      </c>
      <c r="BI25" s="55" t="str">
        <f>BC25</f>
        <v>op3</v>
      </c>
      <c r="BK25" s="146"/>
      <c r="BL25" s="146"/>
      <c r="BM25" s="146"/>
      <c r="BO25" s="55" t="str">
        <f>BI25</f>
        <v>op3</v>
      </c>
      <c r="BQ25" s="145"/>
      <c r="BR25" s="145"/>
      <c r="BS25" s="145"/>
      <c r="BU25" s="55" t="str">
        <f>BO25</f>
        <v>op3</v>
      </c>
      <c r="BW25" s="146"/>
      <c r="BX25" s="146"/>
      <c r="BY25" s="146"/>
    </row>
    <row r="26" spans="1:77" ht="15" thickBot="1" x14ac:dyDescent="0.35">
      <c r="A26" s="3"/>
      <c r="C26" s="181"/>
      <c r="D26" s="67" t="s">
        <v>26</v>
      </c>
      <c r="E26" s="70" t="s">
        <v>37</v>
      </c>
      <c r="F26" s="144">
        <f>'Control Scheme 4 Data'!J16</f>
        <v>309.69510385756678</v>
      </c>
      <c r="G26" s="144">
        <f>'Control Scheme 4 Data'!J28</f>
        <v>309.69510385756678</v>
      </c>
      <c r="H26" s="144">
        <f>'Control Scheme 4 Data'!J40</f>
        <v>309.69510385756678</v>
      </c>
      <c r="I26" s="149">
        <f>'Control Scheme 4 Data'!J52</f>
        <v>309.69510385756678</v>
      </c>
      <c r="J26" s="32"/>
      <c r="K26" s="32"/>
      <c r="L26" s="33"/>
      <c r="M26" s="32"/>
      <c r="N26" s="34"/>
      <c r="O26" s="32"/>
      <c r="P26" s="34"/>
      <c r="Q26" s="35"/>
      <c r="R26" s="32"/>
      <c r="S26" s="34"/>
      <c r="T26" s="32"/>
      <c r="U26" s="34"/>
      <c r="V26" s="36"/>
      <c r="W26" s="37"/>
      <c r="X26" s="37"/>
      <c r="Y26" s="37"/>
      <c r="Z26" s="38"/>
      <c r="AX26" s="1" t="str">
        <f t="shared" ref="AX26:AX31" si="45">AX18</f>
        <v>C1</v>
      </c>
      <c r="AY26" s="137">
        <f t="shared" ref="AY26:AY31" si="46">H72</f>
        <v>3641</v>
      </c>
      <c r="AZ26" s="137">
        <f t="shared" ref="AZ26:AZ31" si="47">H86</f>
        <v>4447</v>
      </c>
      <c r="BA26" s="137">
        <f>SUM(AY26,AZ26)</f>
        <v>8088</v>
      </c>
      <c r="BD26" s="1" t="str">
        <f t="shared" ref="BD26:BD31" si="48">BD18</f>
        <v>C1</v>
      </c>
      <c r="BE26" s="145">
        <f t="shared" ref="BE26:BE31" si="49">H79</f>
        <v>0.4501730959446093</v>
      </c>
      <c r="BF26" s="145">
        <f t="shared" ref="BF26:BF31" si="50">H93</f>
        <v>0.5498269040553907</v>
      </c>
      <c r="BG26" s="145">
        <f>SUM(BE26,BF26)</f>
        <v>1</v>
      </c>
      <c r="BJ26" s="1" t="str">
        <f t="shared" ref="BJ26:BJ31" si="51">BJ18</f>
        <v>C1</v>
      </c>
      <c r="BK26" s="137">
        <f t="shared" ref="BK26:BK31" si="52">H107</f>
        <v>455125</v>
      </c>
      <c r="BL26" s="137">
        <f t="shared" ref="BL26:BL31" si="53">H121</f>
        <v>0</v>
      </c>
      <c r="BM26" s="137">
        <f>SUM(BK26,BL26)</f>
        <v>455125</v>
      </c>
      <c r="BP26" s="1" t="str">
        <f t="shared" ref="BP26:BP31" si="54">BP18</f>
        <v>C1</v>
      </c>
      <c r="BQ26" s="145">
        <f t="shared" ref="BQ26:BQ31" si="55">H114</f>
        <v>1</v>
      </c>
      <c r="BR26" s="145">
        <f t="shared" ref="BR26:BR31" si="56">H128</f>
        <v>0</v>
      </c>
      <c r="BS26" s="145">
        <f>SUM(BQ26,BR26)</f>
        <v>1</v>
      </c>
      <c r="BV26" s="1" t="str">
        <f t="shared" ref="BV26:BV31" si="57">BV18</f>
        <v>C1</v>
      </c>
      <c r="BW26" s="147">
        <f t="shared" ref="BW26:BW31" si="58">H142</f>
        <v>41353.676819848049</v>
      </c>
      <c r="BX26" s="147">
        <f t="shared" ref="BX26:BX31" si="59">H149</f>
        <v>0</v>
      </c>
      <c r="BY26" s="147">
        <f>SUM(BW26,BX26)</f>
        <v>41353.676819848049</v>
      </c>
    </row>
    <row r="27" spans="1:77" ht="15" thickBot="1" x14ac:dyDescent="0.35">
      <c r="A27" s="3"/>
      <c r="C27" s="181"/>
      <c r="D27" s="67" t="s">
        <v>26</v>
      </c>
      <c r="E27" s="71" t="s">
        <v>38</v>
      </c>
      <c r="F27" s="144">
        <f>'Control Scheme 4 Data'!J17</f>
        <v>166.11189416419387</v>
      </c>
      <c r="G27" s="144">
        <f>'Control Scheme 4 Data'!J29</f>
        <v>166.11189416419387</v>
      </c>
      <c r="H27" s="144">
        <f>'Control Scheme 4 Data'!J41</f>
        <v>166.11189416419387</v>
      </c>
      <c r="I27" s="149">
        <f>'Control Scheme 4 Data'!J53</f>
        <v>166.11189416419387</v>
      </c>
      <c r="J27" s="32"/>
      <c r="K27" s="32"/>
      <c r="L27" s="33"/>
      <c r="M27" s="32"/>
      <c r="N27" s="34"/>
      <c r="O27" s="32"/>
      <c r="P27" s="34"/>
      <c r="Q27" s="35"/>
      <c r="R27" s="32"/>
      <c r="S27" s="34"/>
      <c r="T27" s="32"/>
      <c r="U27" s="34"/>
      <c r="V27" s="36"/>
      <c r="W27" s="37"/>
      <c r="X27" s="37"/>
      <c r="Y27" s="37"/>
      <c r="Z27" s="38"/>
      <c r="AX27" s="1" t="str">
        <f t="shared" si="45"/>
        <v>C2</v>
      </c>
      <c r="AY27" s="137">
        <f t="shared" si="46"/>
        <v>2181</v>
      </c>
      <c r="AZ27" s="137">
        <f t="shared" si="47"/>
        <v>5907</v>
      </c>
      <c r="BA27" s="137">
        <f t="shared" ref="BA27:BA31" si="60">SUM(AY27,AZ27)</f>
        <v>8088</v>
      </c>
      <c r="BD27" s="1" t="str">
        <f t="shared" si="48"/>
        <v>C2</v>
      </c>
      <c r="BE27" s="145">
        <f t="shared" si="49"/>
        <v>0.26965875370919884</v>
      </c>
      <c r="BF27" s="145">
        <f t="shared" si="50"/>
        <v>0.73034124629080122</v>
      </c>
      <c r="BG27" s="145">
        <f t="shared" ref="BG27:BG31" si="61">SUM(BE27,BF27)</f>
        <v>1</v>
      </c>
      <c r="BJ27" s="1" t="str">
        <f t="shared" si="51"/>
        <v>C2</v>
      </c>
      <c r="BK27" s="137">
        <f t="shared" si="52"/>
        <v>272625</v>
      </c>
      <c r="BL27" s="137">
        <f t="shared" si="53"/>
        <v>0</v>
      </c>
      <c r="BM27" s="137">
        <f t="shared" ref="BM27:BM31" si="62">SUM(BK27,BL27)</f>
        <v>272625</v>
      </c>
      <c r="BP27" s="1" t="str">
        <f t="shared" si="54"/>
        <v>C2</v>
      </c>
      <c r="BQ27" s="145">
        <f t="shared" si="55"/>
        <v>1</v>
      </c>
      <c r="BR27" s="145">
        <f t="shared" si="56"/>
        <v>0</v>
      </c>
      <c r="BS27" s="145">
        <f t="shared" ref="BS27:BS31" si="63">SUM(BQ27,BR27)</f>
        <v>1</v>
      </c>
      <c r="BV27" s="1" t="str">
        <f t="shared" si="57"/>
        <v>C2</v>
      </c>
      <c r="BW27" s="147">
        <f t="shared" si="58"/>
        <v>24771.318084067178</v>
      </c>
      <c r="BX27" s="147">
        <f t="shared" si="59"/>
        <v>0</v>
      </c>
      <c r="BY27" s="147">
        <f t="shared" ref="BY27:BY31" si="64">SUM(BW27,BX27)</f>
        <v>24771.318084067178</v>
      </c>
    </row>
    <row r="28" spans="1:77" ht="15" thickBot="1" x14ac:dyDescent="0.35">
      <c r="A28" s="3"/>
      <c r="C28" s="181"/>
      <c r="D28" s="67" t="s">
        <v>26</v>
      </c>
      <c r="E28" s="103" t="s">
        <v>39</v>
      </c>
      <c r="F28" s="144">
        <f>'Control Scheme 4 Data'!J18</f>
        <v>980.86572700296733</v>
      </c>
      <c r="G28" s="144">
        <f>'Control Scheme 4 Data'!J30</f>
        <v>980.86572700296733</v>
      </c>
      <c r="H28" s="144">
        <f>'Control Scheme 4 Data'!J42</f>
        <v>980.86572700296733</v>
      </c>
      <c r="I28" s="149">
        <f>'Control Scheme 4 Data'!J54</f>
        <v>980.86572700296733</v>
      </c>
      <c r="J28" s="32"/>
      <c r="K28" s="32"/>
      <c r="L28" s="33"/>
      <c r="M28" s="32"/>
      <c r="N28" s="34"/>
      <c r="O28" s="32"/>
      <c r="P28" s="34"/>
      <c r="Q28" s="35"/>
      <c r="R28" s="32"/>
      <c r="S28" s="34"/>
      <c r="T28" s="32"/>
      <c r="U28" s="34"/>
      <c r="V28" s="36"/>
      <c r="W28" s="37"/>
      <c r="X28" s="37"/>
      <c r="Y28" s="37"/>
      <c r="Z28" s="38"/>
      <c r="AX28" s="1" t="str">
        <f t="shared" si="45"/>
        <v>C3</v>
      </c>
      <c r="AY28" s="137">
        <f t="shared" si="46"/>
        <v>7</v>
      </c>
      <c r="AZ28" s="137">
        <f t="shared" si="47"/>
        <v>8081</v>
      </c>
      <c r="BA28" s="137">
        <f t="shared" si="60"/>
        <v>8088</v>
      </c>
      <c r="BD28" s="1" t="str">
        <f t="shared" si="48"/>
        <v>C3</v>
      </c>
      <c r="BE28" s="145">
        <f t="shared" si="49"/>
        <v>8.6547972304648862E-4</v>
      </c>
      <c r="BF28" s="145">
        <f t="shared" si="50"/>
        <v>0.99913452027695349</v>
      </c>
      <c r="BG28" s="145">
        <f t="shared" si="61"/>
        <v>1</v>
      </c>
      <c r="BJ28" s="1" t="str">
        <f t="shared" si="51"/>
        <v>C3</v>
      </c>
      <c r="BK28" s="137">
        <f t="shared" si="52"/>
        <v>875</v>
      </c>
      <c r="BL28" s="137">
        <f t="shared" si="53"/>
        <v>0</v>
      </c>
      <c r="BM28" s="137">
        <f t="shared" si="62"/>
        <v>875</v>
      </c>
      <c r="BP28" s="1" t="str">
        <f t="shared" si="54"/>
        <v>C3</v>
      </c>
      <c r="BQ28" s="145">
        <f t="shared" si="55"/>
        <v>1</v>
      </c>
      <c r="BR28" s="145">
        <f t="shared" si="56"/>
        <v>0</v>
      </c>
      <c r="BS28" s="145">
        <f t="shared" si="63"/>
        <v>1</v>
      </c>
      <c r="BV28" s="1" t="str">
        <f t="shared" si="57"/>
        <v>C3</v>
      </c>
      <c r="BW28" s="147">
        <f t="shared" si="58"/>
        <v>79.50445969210007</v>
      </c>
      <c r="BX28" s="147">
        <f t="shared" si="59"/>
        <v>0</v>
      </c>
      <c r="BY28" s="147">
        <f t="shared" si="64"/>
        <v>79.50445969210007</v>
      </c>
    </row>
    <row r="29" spans="1:77" ht="24" customHeight="1" thickBot="1" x14ac:dyDescent="0.35">
      <c r="A29" s="3"/>
      <c r="C29" s="181"/>
      <c r="D29" s="111" t="s">
        <v>26</v>
      </c>
      <c r="E29" s="112" t="s">
        <v>0</v>
      </c>
      <c r="F29" s="133">
        <f>'Control Scheme 4 Data'!J19</f>
        <v>2139.1730959446095</v>
      </c>
      <c r="G29" s="133">
        <f>'Control Scheme 4 Data'!J31</f>
        <v>2139.1730959446095</v>
      </c>
      <c r="H29" s="133">
        <f>'Control Scheme 4 Data'!J43</f>
        <v>2139.1730959446095</v>
      </c>
      <c r="I29" s="134">
        <f>'Control Scheme 4 Data'!J55</f>
        <v>2139.1730959446095</v>
      </c>
      <c r="J29" s="32"/>
      <c r="K29" s="32"/>
      <c r="L29" s="33"/>
      <c r="M29" s="32"/>
      <c r="N29" s="34"/>
      <c r="O29" s="32"/>
      <c r="P29" s="34"/>
      <c r="Q29" s="35"/>
      <c r="R29" s="32"/>
      <c r="S29" s="34"/>
      <c r="T29" s="32"/>
      <c r="U29" s="34"/>
      <c r="V29" s="36"/>
      <c r="W29" s="37"/>
      <c r="X29" s="37"/>
      <c r="Y29" s="37"/>
      <c r="Z29" s="38"/>
      <c r="AX29" s="1" t="str">
        <f t="shared" si="45"/>
        <v>C4</v>
      </c>
      <c r="AY29" s="137">
        <f t="shared" si="46"/>
        <v>1889</v>
      </c>
      <c r="AZ29" s="137">
        <f t="shared" si="47"/>
        <v>6199</v>
      </c>
      <c r="BA29" s="137">
        <f t="shared" si="60"/>
        <v>8088</v>
      </c>
      <c r="BD29" s="1" t="str">
        <f t="shared" si="48"/>
        <v>C4</v>
      </c>
      <c r="BE29" s="145">
        <f t="shared" si="49"/>
        <v>0.23355588526211671</v>
      </c>
      <c r="BF29" s="145">
        <f t="shared" si="50"/>
        <v>0.76644411473788332</v>
      </c>
      <c r="BG29" s="145">
        <f t="shared" si="61"/>
        <v>1</v>
      </c>
      <c r="BJ29" s="1" t="str">
        <f t="shared" si="51"/>
        <v>C4</v>
      </c>
      <c r="BK29" s="137">
        <f t="shared" si="52"/>
        <v>334353</v>
      </c>
      <c r="BL29" s="137">
        <f t="shared" si="53"/>
        <v>0</v>
      </c>
      <c r="BM29" s="137">
        <f t="shared" si="62"/>
        <v>334353</v>
      </c>
      <c r="BP29" s="1" t="str">
        <f t="shared" si="54"/>
        <v>C4</v>
      </c>
      <c r="BQ29" s="145">
        <f t="shared" si="55"/>
        <v>1</v>
      </c>
      <c r="BR29" s="145">
        <f t="shared" si="56"/>
        <v>0</v>
      </c>
      <c r="BS29" s="145">
        <f t="shared" si="63"/>
        <v>1</v>
      </c>
      <c r="BV29" s="1" t="str">
        <f t="shared" si="57"/>
        <v>C4</v>
      </c>
      <c r="BW29" s="147">
        <f t="shared" si="58"/>
        <v>30380.062413065982</v>
      </c>
      <c r="BX29" s="147">
        <f t="shared" si="59"/>
        <v>0</v>
      </c>
      <c r="BY29" s="147">
        <f t="shared" si="64"/>
        <v>30380.062413065982</v>
      </c>
    </row>
    <row r="30" spans="1:77" ht="18.600000000000001" customHeight="1" thickBot="1" x14ac:dyDescent="0.35">
      <c r="A30" s="3"/>
      <c r="C30" s="181" t="s">
        <v>11</v>
      </c>
      <c r="D30" s="65" t="s">
        <v>30</v>
      </c>
      <c r="E30" s="66" t="s">
        <v>34</v>
      </c>
      <c r="F30" s="93">
        <f>F23/F$29</f>
        <v>0.19928911908425748</v>
      </c>
      <c r="G30" s="78">
        <f t="shared" ref="G30:I30" si="65">G23/G$29</f>
        <v>0.19928911908425748</v>
      </c>
      <c r="H30" s="93">
        <f t="shared" si="65"/>
        <v>0.19928911908425748</v>
      </c>
      <c r="I30" s="78">
        <f t="shared" si="65"/>
        <v>0.19928911908425748</v>
      </c>
      <c r="J30" s="32"/>
      <c r="K30" s="32"/>
      <c r="L30" s="33"/>
      <c r="M30" s="32"/>
      <c r="N30" s="34"/>
      <c r="O30" s="32"/>
      <c r="P30" s="34"/>
      <c r="Q30" s="35"/>
      <c r="R30" s="32"/>
      <c r="S30" s="34"/>
      <c r="T30" s="32"/>
      <c r="U30" s="34"/>
      <c r="V30" s="36"/>
      <c r="W30" s="37"/>
      <c r="X30" s="37"/>
      <c r="Y30" s="37"/>
      <c r="Z30" s="38"/>
      <c r="AX30" s="1" t="str">
        <f t="shared" si="45"/>
        <v>C5</v>
      </c>
      <c r="AY30" s="137">
        <f t="shared" si="46"/>
        <v>8088</v>
      </c>
      <c r="AZ30" s="137">
        <f t="shared" si="47"/>
        <v>0</v>
      </c>
      <c r="BA30" s="137">
        <f t="shared" si="60"/>
        <v>8088</v>
      </c>
      <c r="BD30" s="1" t="str">
        <f t="shared" si="48"/>
        <v>C5</v>
      </c>
      <c r="BE30" s="145">
        <f t="shared" si="49"/>
        <v>1</v>
      </c>
      <c r="BF30" s="145">
        <f t="shared" si="50"/>
        <v>0</v>
      </c>
      <c r="BG30" s="145">
        <f t="shared" si="61"/>
        <v>1</v>
      </c>
      <c r="BJ30" s="1" t="str">
        <f t="shared" si="51"/>
        <v>C5</v>
      </c>
      <c r="BK30" s="137">
        <f t="shared" si="52"/>
        <v>2233490.9198156521</v>
      </c>
      <c r="BL30" s="137">
        <f t="shared" si="53"/>
        <v>0</v>
      </c>
      <c r="BM30" s="137">
        <f t="shared" si="62"/>
        <v>2233490.9198156521</v>
      </c>
      <c r="BP30" s="1" t="str">
        <f t="shared" si="54"/>
        <v>C5</v>
      </c>
      <c r="BQ30" s="145">
        <f t="shared" si="55"/>
        <v>1</v>
      </c>
      <c r="BR30" s="145">
        <f t="shared" si="56"/>
        <v>0</v>
      </c>
      <c r="BS30" s="145">
        <f t="shared" si="63"/>
        <v>1</v>
      </c>
      <c r="BV30" s="1" t="str">
        <f t="shared" si="57"/>
        <v>C5</v>
      </c>
      <c r="BW30" s="147">
        <f t="shared" si="58"/>
        <v>202939.98720817716</v>
      </c>
      <c r="BX30" s="147">
        <f t="shared" si="59"/>
        <v>0</v>
      </c>
      <c r="BY30" s="147">
        <f t="shared" si="64"/>
        <v>202939.98720817716</v>
      </c>
    </row>
    <row r="31" spans="1:77" ht="18.600000000000001" customHeight="1" thickBot="1" x14ac:dyDescent="0.35">
      <c r="A31" s="3"/>
      <c r="C31" s="181"/>
      <c r="D31" s="67" t="s">
        <v>30</v>
      </c>
      <c r="E31" s="68" t="s">
        <v>35</v>
      </c>
      <c r="F31" s="94">
        <f t="shared" ref="F31:I36" si="66">F24/F$29</f>
        <v>0.11937642645503035</v>
      </c>
      <c r="G31" s="79">
        <f t="shared" si="66"/>
        <v>0.11937642645503035</v>
      </c>
      <c r="H31" s="94">
        <f t="shared" si="66"/>
        <v>0.11937642645503035</v>
      </c>
      <c r="I31" s="79">
        <f t="shared" si="66"/>
        <v>0.11937642645503035</v>
      </c>
      <c r="J31" s="32"/>
      <c r="K31" s="32"/>
      <c r="L31" s="33"/>
      <c r="M31" s="32"/>
      <c r="N31" s="34"/>
      <c r="O31" s="32"/>
      <c r="P31" s="34"/>
      <c r="Q31" s="35"/>
      <c r="R31" s="32"/>
      <c r="S31" s="34"/>
      <c r="T31" s="32"/>
      <c r="U31" s="34"/>
      <c r="V31" s="36"/>
      <c r="W31" s="37"/>
      <c r="X31" s="37"/>
      <c r="Y31" s="37"/>
      <c r="Z31" s="38"/>
      <c r="AX31" s="1" t="str">
        <f t="shared" si="45"/>
        <v>C6</v>
      </c>
      <c r="AY31" s="137">
        <f t="shared" si="46"/>
        <v>4171</v>
      </c>
      <c r="AZ31" s="137">
        <f t="shared" si="47"/>
        <v>3917</v>
      </c>
      <c r="BA31" s="137">
        <f t="shared" si="60"/>
        <v>8088</v>
      </c>
      <c r="BD31" s="1" t="str">
        <f t="shared" si="48"/>
        <v>C6</v>
      </c>
      <c r="BE31" s="145">
        <f t="shared" si="49"/>
        <v>0.51570227497527199</v>
      </c>
      <c r="BF31" s="145">
        <f t="shared" si="50"/>
        <v>0.48429772502472801</v>
      </c>
      <c r="BG31" s="145">
        <f t="shared" si="61"/>
        <v>1</v>
      </c>
      <c r="BJ31" s="1" t="str">
        <f t="shared" si="51"/>
        <v>C6</v>
      </c>
      <c r="BK31" s="137">
        <f t="shared" si="52"/>
        <v>1142854</v>
      </c>
      <c r="BL31" s="137">
        <f t="shared" si="53"/>
        <v>0</v>
      </c>
      <c r="BM31" s="137">
        <f t="shared" si="62"/>
        <v>1142854</v>
      </c>
      <c r="BP31" s="1" t="str">
        <f t="shared" si="54"/>
        <v>C6</v>
      </c>
      <c r="BQ31" s="145">
        <f t="shared" si="55"/>
        <v>1</v>
      </c>
      <c r="BR31" s="145">
        <f t="shared" si="56"/>
        <v>0</v>
      </c>
      <c r="BS31" s="145">
        <f t="shared" si="63"/>
        <v>1</v>
      </c>
      <c r="BV31" s="1" t="str">
        <f t="shared" si="57"/>
        <v>C6</v>
      </c>
      <c r="BW31" s="147">
        <f t="shared" si="58"/>
        <v>103842.27403080609</v>
      </c>
      <c r="BX31" s="147">
        <f t="shared" si="59"/>
        <v>0</v>
      </c>
      <c r="BY31" s="147">
        <f t="shared" si="64"/>
        <v>103842.27403080609</v>
      </c>
    </row>
    <row r="32" spans="1:77" ht="18.600000000000001" customHeight="1" thickBot="1" x14ac:dyDescent="0.35">
      <c r="A32" s="3"/>
      <c r="C32" s="181"/>
      <c r="D32" s="67" t="s">
        <v>30</v>
      </c>
      <c r="E32" s="69" t="s">
        <v>36</v>
      </c>
      <c r="F32" s="94">
        <f t="shared" si="66"/>
        <v>3.8314304685245878E-4</v>
      </c>
      <c r="G32" s="79">
        <f t="shared" si="66"/>
        <v>3.8314304685245878E-4</v>
      </c>
      <c r="H32" s="94">
        <f t="shared" si="66"/>
        <v>3.8314304685245878E-4</v>
      </c>
      <c r="I32" s="79">
        <f t="shared" si="66"/>
        <v>3.8314304685245878E-4</v>
      </c>
      <c r="J32" s="32"/>
      <c r="K32" s="32"/>
      <c r="L32" s="33"/>
      <c r="M32" s="32"/>
      <c r="N32" s="34"/>
      <c r="O32" s="32"/>
      <c r="P32" s="34"/>
      <c r="Q32" s="35"/>
      <c r="R32" s="32"/>
      <c r="S32" s="34"/>
      <c r="T32" s="32"/>
      <c r="U32" s="34"/>
      <c r="V32" s="36"/>
      <c r="W32" s="37"/>
      <c r="X32" s="37"/>
      <c r="Y32" s="37"/>
      <c r="Z32" s="38"/>
      <c r="BK32" s="146"/>
      <c r="BL32" s="146"/>
      <c r="BM32" s="146"/>
      <c r="BQ32" s="145"/>
      <c r="BR32" s="145"/>
      <c r="BS32" s="145"/>
      <c r="BW32" s="146"/>
      <c r="BX32" s="146"/>
      <c r="BY32" s="146"/>
    </row>
    <row r="33" spans="1:77" ht="18.600000000000001" customHeight="1" thickBot="1" x14ac:dyDescent="0.35">
      <c r="A33" s="3"/>
      <c r="C33" s="181"/>
      <c r="D33" s="67" t="s">
        <v>30</v>
      </c>
      <c r="E33" s="70" t="s">
        <v>37</v>
      </c>
      <c r="F33" s="94">
        <f t="shared" si="66"/>
        <v>0.14477327919123467</v>
      </c>
      <c r="G33" s="79">
        <f t="shared" si="66"/>
        <v>0.14477327919123467</v>
      </c>
      <c r="H33" s="94">
        <f t="shared" si="66"/>
        <v>0.14477327919123467</v>
      </c>
      <c r="I33" s="79">
        <f t="shared" si="66"/>
        <v>0.14477327919123467</v>
      </c>
      <c r="J33" s="32"/>
      <c r="K33" s="32"/>
      <c r="L33" s="33"/>
      <c r="M33" s="32"/>
      <c r="N33" s="34"/>
      <c r="O33" s="32"/>
      <c r="P33" s="34"/>
      <c r="Q33" s="35"/>
      <c r="R33" s="32"/>
      <c r="S33" s="34"/>
      <c r="T33" s="32"/>
      <c r="U33" s="34"/>
      <c r="V33" s="36"/>
      <c r="W33" s="37"/>
      <c r="X33" s="37"/>
      <c r="Y33" s="37"/>
      <c r="Z33" s="38"/>
      <c r="AW33" s="1" t="str">
        <f>I8</f>
        <v>op4</v>
      </c>
      <c r="BC33" s="55" t="str">
        <f>AW33</f>
        <v>op4</v>
      </c>
      <c r="BI33" s="55" t="str">
        <f>BC33</f>
        <v>op4</v>
      </c>
      <c r="BK33" s="146"/>
      <c r="BL33" s="146"/>
      <c r="BM33" s="146"/>
      <c r="BO33" s="55" t="str">
        <f>BI33</f>
        <v>op4</v>
      </c>
      <c r="BQ33" s="145"/>
      <c r="BR33" s="145"/>
      <c r="BS33" s="145"/>
      <c r="BU33" s="55" t="str">
        <f>BO33</f>
        <v>op4</v>
      </c>
      <c r="BW33" s="146"/>
      <c r="BX33" s="146"/>
      <c r="BY33" s="146"/>
    </row>
    <row r="34" spans="1:77" ht="18.600000000000001" customHeight="1" thickBot="1" x14ac:dyDescent="0.35">
      <c r="A34" s="3"/>
      <c r="C34" s="181"/>
      <c r="D34" s="67" t="s">
        <v>30</v>
      </c>
      <c r="E34" s="71" t="s">
        <v>38</v>
      </c>
      <c r="F34" s="94">
        <f t="shared" si="66"/>
        <v>7.7652385624662451E-2</v>
      </c>
      <c r="G34" s="79">
        <f t="shared" si="66"/>
        <v>7.7652385624662451E-2</v>
      </c>
      <c r="H34" s="94">
        <f t="shared" si="66"/>
        <v>7.7652385624662451E-2</v>
      </c>
      <c r="I34" s="79">
        <f t="shared" si="66"/>
        <v>7.7652385624662451E-2</v>
      </c>
      <c r="J34" s="32"/>
      <c r="K34" s="32"/>
      <c r="L34" s="33"/>
      <c r="M34" s="32"/>
      <c r="N34" s="34"/>
      <c r="O34" s="32"/>
      <c r="P34" s="34"/>
      <c r="Q34" s="35"/>
      <c r="R34" s="32"/>
      <c r="S34" s="34"/>
      <c r="T34" s="32"/>
      <c r="U34" s="34"/>
      <c r="V34" s="36"/>
      <c r="W34" s="37"/>
      <c r="X34" s="37"/>
      <c r="Y34" s="37"/>
      <c r="Z34" s="38"/>
      <c r="AX34" s="1" t="str">
        <f t="shared" ref="AX34:AX39" si="67">AX26</f>
        <v>C1</v>
      </c>
      <c r="AY34" s="137">
        <f t="shared" ref="AY34:AY39" si="68">I72</f>
        <v>3641</v>
      </c>
      <c r="AZ34" s="137">
        <f t="shared" ref="AZ34:AZ39" si="69">I86</f>
        <v>4447</v>
      </c>
      <c r="BA34" s="137">
        <f>SUM(AY34,AZ34)</f>
        <v>8088</v>
      </c>
      <c r="BD34" s="1" t="str">
        <f t="shared" ref="BD34:BD39" si="70">BD26</f>
        <v>C1</v>
      </c>
      <c r="BE34" s="145">
        <f t="shared" ref="BE34:BE39" si="71">I79</f>
        <v>0.4501730959446093</v>
      </c>
      <c r="BF34" s="145">
        <f t="shared" ref="BF34:BF39" si="72">I93</f>
        <v>0.5498269040553907</v>
      </c>
      <c r="BG34" s="145">
        <f>SUM(BE34,BF34)</f>
        <v>1</v>
      </c>
      <c r="BJ34" s="1" t="str">
        <f t="shared" ref="BJ34:BJ39" si="73">BJ26</f>
        <v>C1</v>
      </c>
      <c r="BK34" s="137">
        <f t="shared" ref="BK34:BK39" si="74">I107</f>
        <v>733062.5</v>
      </c>
      <c r="BL34" s="137">
        <f t="shared" ref="BL34:BL39" si="75">I121</f>
        <v>0</v>
      </c>
      <c r="BM34" s="137">
        <f>SUM(BK34,BL34)</f>
        <v>733062.5</v>
      </c>
      <c r="BP34" s="1" t="str">
        <f t="shared" ref="BP34:BP39" si="76">BP26</f>
        <v>C1</v>
      </c>
      <c r="BQ34" s="145">
        <f t="shared" ref="BQ34:BQ39" si="77">I114</f>
        <v>1</v>
      </c>
      <c r="BR34" s="145">
        <f t="shared" ref="BR34:BR39" si="78">I128</f>
        <v>0</v>
      </c>
      <c r="BS34" s="145">
        <f>SUM(BQ34,BR34)</f>
        <v>1</v>
      </c>
      <c r="BV34" s="1" t="str">
        <f t="shared" ref="BV34:BV39" si="79">BV26</f>
        <v>C1</v>
      </c>
      <c r="BW34" s="147">
        <f t="shared" ref="BW34:BW39" si="80">I142</f>
        <v>66607.700552045833</v>
      </c>
      <c r="BX34" s="147">
        <f t="shared" ref="BX34:BX39" si="81">I149</f>
        <v>0</v>
      </c>
      <c r="BY34" s="147">
        <f>SUM(BW34,BX34)</f>
        <v>66607.700552045833</v>
      </c>
    </row>
    <row r="35" spans="1:77" ht="18.600000000000001" customHeight="1" thickBot="1" x14ac:dyDescent="0.35">
      <c r="A35" s="3"/>
      <c r="C35" s="181"/>
      <c r="D35" s="67" t="s">
        <v>30</v>
      </c>
      <c r="E35" s="103" t="s">
        <v>39</v>
      </c>
      <c r="F35" s="94">
        <f t="shared" si="66"/>
        <v>0.45852564659796252</v>
      </c>
      <c r="G35" s="79">
        <f t="shared" si="66"/>
        <v>0.45852564659796252</v>
      </c>
      <c r="H35" s="94">
        <f t="shared" si="66"/>
        <v>0.45852564659796252</v>
      </c>
      <c r="I35" s="79">
        <f t="shared" si="66"/>
        <v>0.45852564659796252</v>
      </c>
      <c r="J35" s="32"/>
      <c r="K35" s="32"/>
      <c r="L35" s="33"/>
      <c r="M35" s="32"/>
      <c r="N35" s="34"/>
      <c r="O35" s="32"/>
      <c r="P35" s="34"/>
      <c r="Q35" s="35"/>
      <c r="R35" s="32"/>
      <c r="S35" s="34"/>
      <c r="T35" s="32"/>
      <c r="U35" s="34"/>
      <c r="V35" s="36"/>
      <c r="W35" s="37"/>
      <c r="X35" s="37"/>
      <c r="Y35" s="37"/>
      <c r="Z35" s="38"/>
      <c r="AX35" s="1" t="str">
        <f t="shared" si="67"/>
        <v>C2</v>
      </c>
      <c r="AY35" s="137">
        <f t="shared" si="68"/>
        <v>2181</v>
      </c>
      <c r="AZ35" s="137">
        <f t="shared" si="69"/>
        <v>5907</v>
      </c>
      <c r="BA35" s="137">
        <f t="shared" ref="BA35:BA39" si="82">SUM(AY35,AZ35)</f>
        <v>8088</v>
      </c>
      <c r="BD35" s="1" t="str">
        <f t="shared" si="70"/>
        <v>C2</v>
      </c>
      <c r="BE35" s="145">
        <f t="shared" si="71"/>
        <v>0.26965875370919884</v>
      </c>
      <c r="BF35" s="145">
        <f t="shared" si="72"/>
        <v>0.73034124629080122</v>
      </c>
      <c r="BG35" s="145">
        <f t="shared" ref="BG35:BG39" si="83">SUM(BE35,BF35)</f>
        <v>1</v>
      </c>
      <c r="BJ35" s="1" t="str">
        <f t="shared" si="73"/>
        <v>C2</v>
      </c>
      <c r="BK35" s="137">
        <f t="shared" si="74"/>
        <v>641812.5</v>
      </c>
      <c r="BL35" s="137">
        <f t="shared" si="75"/>
        <v>0</v>
      </c>
      <c r="BM35" s="137">
        <f t="shared" ref="BM35:BM39" si="84">SUM(BK35,BL35)</f>
        <v>641812.5</v>
      </c>
      <c r="BP35" s="1" t="str">
        <f t="shared" si="76"/>
        <v>C2</v>
      </c>
      <c r="BQ35" s="145">
        <f t="shared" si="77"/>
        <v>1</v>
      </c>
      <c r="BR35" s="145">
        <f t="shared" si="78"/>
        <v>0</v>
      </c>
      <c r="BS35" s="145">
        <f t="shared" ref="BS35:BS39" si="85">SUM(BQ35,BR35)</f>
        <v>1</v>
      </c>
      <c r="BV35" s="1" t="str">
        <f t="shared" si="79"/>
        <v>C2</v>
      </c>
      <c r="BW35" s="147">
        <f t="shared" si="80"/>
        <v>58316.521184155397</v>
      </c>
      <c r="BX35" s="147">
        <f t="shared" si="81"/>
        <v>0</v>
      </c>
      <c r="BY35" s="147">
        <f t="shared" ref="BY35:BY39" si="86">SUM(BW35,BX35)</f>
        <v>58316.521184155397</v>
      </c>
    </row>
    <row r="36" spans="1:77" ht="24" customHeight="1" thickBot="1" x14ac:dyDescent="0.35">
      <c r="A36" s="3"/>
      <c r="C36" s="181"/>
      <c r="D36" s="115" t="s">
        <v>30</v>
      </c>
      <c r="E36" s="112" t="s">
        <v>0</v>
      </c>
      <c r="F36" s="132">
        <f>F29/F$29</f>
        <v>1</v>
      </c>
      <c r="G36" s="132">
        <f t="shared" si="66"/>
        <v>1</v>
      </c>
      <c r="H36" s="132">
        <f t="shared" si="66"/>
        <v>1</v>
      </c>
      <c r="I36" s="155">
        <f t="shared" si="66"/>
        <v>1</v>
      </c>
      <c r="J36" s="32"/>
      <c r="K36" s="32"/>
      <c r="L36" s="33"/>
      <c r="M36" s="32"/>
      <c r="N36" s="34"/>
      <c r="O36" s="32"/>
      <c r="P36" s="34"/>
      <c r="Q36" s="35"/>
      <c r="R36" s="32"/>
      <c r="S36" s="34"/>
      <c r="T36" s="32"/>
      <c r="U36" s="34"/>
      <c r="V36" s="36"/>
      <c r="W36" s="37"/>
      <c r="X36" s="37"/>
      <c r="Y36" s="37"/>
      <c r="Z36" s="38"/>
      <c r="AX36" s="1" t="str">
        <f t="shared" si="67"/>
        <v>C3</v>
      </c>
      <c r="AY36" s="137">
        <f t="shared" si="68"/>
        <v>7</v>
      </c>
      <c r="AZ36" s="137">
        <f t="shared" si="69"/>
        <v>8081</v>
      </c>
      <c r="BA36" s="137">
        <f t="shared" si="82"/>
        <v>8088</v>
      </c>
      <c r="BD36" s="1" t="str">
        <f t="shared" si="70"/>
        <v>C3</v>
      </c>
      <c r="BE36" s="145">
        <f t="shared" si="71"/>
        <v>8.6547972304648862E-4</v>
      </c>
      <c r="BF36" s="145">
        <f t="shared" si="72"/>
        <v>0.99913452027695349</v>
      </c>
      <c r="BG36" s="145">
        <f t="shared" si="83"/>
        <v>1</v>
      </c>
      <c r="BJ36" s="1" t="str">
        <f t="shared" si="73"/>
        <v>C3</v>
      </c>
      <c r="BK36" s="137">
        <f t="shared" si="74"/>
        <v>505937.5</v>
      </c>
      <c r="BL36" s="137">
        <f t="shared" si="75"/>
        <v>0</v>
      </c>
      <c r="BM36" s="137">
        <f t="shared" si="84"/>
        <v>505937.5</v>
      </c>
      <c r="BP36" s="1" t="str">
        <f t="shared" si="76"/>
        <v>C3</v>
      </c>
      <c r="BQ36" s="145">
        <f t="shared" si="77"/>
        <v>1</v>
      </c>
      <c r="BR36" s="145">
        <f t="shared" si="78"/>
        <v>0</v>
      </c>
      <c r="BS36" s="145">
        <f t="shared" si="85"/>
        <v>1</v>
      </c>
      <c r="BV36" s="1" t="str">
        <f t="shared" si="79"/>
        <v>C3</v>
      </c>
      <c r="BW36" s="147">
        <f t="shared" si="80"/>
        <v>45970.614371967858</v>
      </c>
      <c r="BX36" s="147">
        <f t="shared" si="81"/>
        <v>0</v>
      </c>
      <c r="BY36" s="147">
        <f t="shared" si="86"/>
        <v>45970.614371967858</v>
      </c>
    </row>
    <row r="37" spans="1:77" ht="15" thickBot="1" x14ac:dyDescent="0.35">
      <c r="A37" s="3"/>
      <c r="C37" s="181" t="s">
        <v>12</v>
      </c>
      <c r="D37" s="65" t="s">
        <v>3</v>
      </c>
      <c r="E37" s="66" t="s">
        <v>34</v>
      </c>
      <c r="F37" s="144">
        <f>'Control Scheme 4 Data'!K13</f>
        <v>733062.5</v>
      </c>
      <c r="G37" s="144">
        <f>'Control Scheme 4 Data'!K25</f>
        <v>455125</v>
      </c>
      <c r="H37" s="144">
        <f>'Control Scheme 4 Data'!K37</f>
        <v>455125</v>
      </c>
      <c r="I37" s="149">
        <f>'Control Scheme 4 Data'!K49</f>
        <v>733062.5</v>
      </c>
      <c r="J37" s="32"/>
      <c r="K37" s="32"/>
      <c r="L37" s="33"/>
      <c r="M37" s="32"/>
      <c r="N37" s="34"/>
      <c r="O37" s="32"/>
      <c r="P37" s="34"/>
      <c r="Q37" s="35"/>
      <c r="R37" s="32"/>
      <c r="S37" s="34"/>
      <c r="T37" s="32"/>
      <c r="U37" s="34"/>
      <c r="V37" s="36"/>
      <c r="W37" s="37"/>
      <c r="X37" s="37"/>
      <c r="Y37" s="37"/>
      <c r="Z37" s="38"/>
      <c r="AX37" s="1" t="str">
        <f t="shared" si="67"/>
        <v>C4</v>
      </c>
      <c r="AY37" s="137">
        <f t="shared" si="68"/>
        <v>1889</v>
      </c>
      <c r="AZ37" s="137">
        <f t="shared" si="69"/>
        <v>6199</v>
      </c>
      <c r="BA37" s="137">
        <f t="shared" si="82"/>
        <v>8088</v>
      </c>
      <c r="BD37" s="1" t="str">
        <f t="shared" si="70"/>
        <v>C4</v>
      </c>
      <c r="BE37" s="145">
        <f t="shared" si="71"/>
        <v>0.23355588526211671</v>
      </c>
      <c r="BF37" s="145">
        <f t="shared" si="72"/>
        <v>0.76644411473788332</v>
      </c>
      <c r="BG37" s="145">
        <f t="shared" si="83"/>
        <v>1</v>
      </c>
      <c r="BJ37" s="1" t="str">
        <f t="shared" si="73"/>
        <v>C4</v>
      </c>
      <c r="BK37" s="137">
        <f t="shared" si="74"/>
        <v>882964.5</v>
      </c>
      <c r="BL37" s="137">
        <f t="shared" si="75"/>
        <v>0</v>
      </c>
      <c r="BM37" s="137">
        <f t="shared" si="84"/>
        <v>882964.5</v>
      </c>
      <c r="BP37" s="1" t="str">
        <f t="shared" si="76"/>
        <v>C4</v>
      </c>
      <c r="BQ37" s="145">
        <f t="shared" si="77"/>
        <v>1</v>
      </c>
      <c r="BR37" s="145">
        <f t="shared" si="78"/>
        <v>0</v>
      </c>
      <c r="BS37" s="145">
        <f t="shared" si="85"/>
        <v>1</v>
      </c>
      <c r="BV37" s="1" t="str">
        <f t="shared" si="79"/>
        <v>C4</v>
      </c>
      <c r="BW37" s="147">
        <f t="shared" si="80"/>
        <v>80228.13199977747</v>
      </c>
      <c r="BX37" s="147">
        <f t="shared" si="81"/>
        <v>0</v>
      </c>
      <c r="BY37" s="147">
        <f t="shared" si="86"/>
        <v>80228.13199977747</v>
      </c>
    </row>
    <row r="38" spans="1:77" ht="15" thickBot="1" x14ac:dyDescent="0.35">
      <c r="A38" s="3"/>
      <c r="C38" s="181"/>
      <c r="D38" s="65" t="s">
        <v>3</v>
      </c>
      <c r="E38" s="68" t="s">
        <v>35</v>
      </c>
      <c r="F38" s="144">
        <f>'Control Scheme 4 Data'!K14</f>
        <v>641812.5</v>
      </c>
      <c r="G38" s="144">
        <f>'Control Scheme 4 Data'!K26</f>
        <v>272625</v>
      </c>
      <c r="H38" s="144">
        <f>'Control Scheme 4 Data'!K38</f>
        <v>272625</v>
      </c>
      <c r="I38" s="149">
        <f>'Control Scheme 4 Data'!K50</f>
        <v>641812.5</v>
      </c>
      <c r="J38" s="32"/>
      <c r="K38" s="32"/>
      <c r="L38" s="33"/>
      <c r="M38" s="32"/>
      <c r="N38" s="34"/>
      <c r="O38" s="32"/>
      <c r="P38" s="34"/>
      <c r="Q38" s="35"/>
      <c r="R38" s="32"/>
      <c r="S38" s="34"/>
      <c r="T38" s="32"/>
      <c r="U38" s="34"/>
      <c r="V38" s="36"/>
      <c r="W38" s="37"/>
      <c r="X38" s="37"/>
      <c r="Y38" s="37"/>
      <c r="Z38" s="38"/>
      <c r="AX38" s="1" t="str">
        <f t="shared" si="67"/>
        <v>C5</v>
      </c>
      <c r="AY38" s="137">
        <f t="shared" si="68"/>
        <v>8088</v>
      </c>
      <c r="AZ38" s="137">
        <f t="shared" si="69"/>
        <v>0</v>
      </c>
      <c r="BA38" s="137">
        <f t="shared" si="82"/>
        <v>8088</v>
      </c>
      <c r="BD38" s="1" t="str">
        <f t="shared" si="70"/>
        <v>C5</v>
      </c>
      <c r="BE38" s="145">
        <f t="shared" si="71"/>
        <v>1</v>
      </c>
      <c r="BF38" s="145">
        <f t="shared" si="72"/>
        <v>0</v>
      </c>
      <c r="BG38" s="145">
        <f t="shared" si="83"/>
        <v>1</v>
      </c>
      <c r="BJ38" s="1" t="str">
        <f t="shared" si="73"/>
        <v>C5</v>
      </c>
      <c r="BK38" s="137">
        <f t="shared" si="74"/>
        <v>2233490.9198156521</v>
      </c>
      <c r="BL38" s="137">
        <f t="shared" si="75"/>
        <v>0</v>
      </c>
      <c r="BM38" s="137">
        <f t="shared" si="84"/>
        <v>2233490.9198156521</v>
      </c>
      <c r="BP38" s="1" t="str">
        <f t="shared" si="76"/>
        <v>C5</v>
      </c>
      <c r="BQ38" s="145">
        <f t="shared" si="77"/>
        <v>1</v>
      </c>
      <c r="BR38" s="145">
        <f t="shared" si="78"/>
        <v>0</v>
      </c>
      <c r="BS38" s="145">
        <f t="shared" si="85"/>
        <v>1</v>
      </c>
      <c r="BV38" s="1" t="str">
        <f t="shared" si="79"/>
        <v>C5</v>
      </c>
      <c r="BW38" s="147">
        <f t="shared" si="80"/>
        <v>202939.98720817716</v>
      </c>
      <c r="BX38" s="147">
        <f t="shared" si="81"/>
        <v>0</v>
      </c>
      <c r="BY38" s="147">
        <f t="shared" si="86"/>
        <v>202939.98720817716</v>
      </c>
    </row>
    <row r="39" spans="1:77" ht="15" thickBot="1" x14ac:dyDescent="0.35">
      <c r="A39" s="3"/>
      <c r="C39" s="181"/>
      <c r="D39" s="65" t="s">
        <v>3</v>
      </c>
      <c r="E39" s="69" t="s">
        <v>36</v>
      </c>
      <c r="F39" s="144">
        <f>'Control Scheme 4 Data'!K15</f>
        <v>505937.5</v>
      </c>
      <c r="G39" s="144">
        <f>'Control Scheme 4 Data'!K27</f>
        <v>875</v>
      </c>
      <c r="H39" s="144">
        <f>'Control Scheme 4 Data'!K39</f>
        <v>875</v>
      </c>
      <c r="I39" s="149">
        <f>'Control Scheme 4 Data'!K51</f>
        <v>505937.5</v>
      </c>
      <c r="J39" s="32"/>
      <c r="K39" s="32"/>
      <c r="L39" s="33"/>
      <c r="M39" s="32"/>
      <c r="N39" s="34"/>
      <c r="O39" s="32"/>
      <c r="P39" s="34"/>
      <c r="Q39" s="35"/>
      <c r="R39" s="32"/>
      <c r="S39" s="34"/>
      <c r="T39" s="32"/>
      <c r="U39" s="34"/>
      <c r="V39" s="36"/>
      <c r="W39" s="37"/>
      <c r="X39" s="37"/>
      <c r="Y39" s="37"/>
      <c r="Z39" s="38"/>
      <c r="AX39" s="1" t="str">
        <f t="shared" si="67"/>
        <v>C6</v>
      </c>
      <c r="AY39" s="137">
        <f t="shared" si="68"/>
        <v>4171</v>
      </c>
      <c r="AZ39" s="137">
        <f t="shared" si="69"/>
        <v>3917</v>
      </c>
      <c r="BA39" s="137">
        <f t="shared" si="82"/>
        <v>8088</v>
      </c>
      <c r="BD39" s="1" t="str">
        <f t="shared" si="70"/>
        <v>C6</v>
      </c>
      <c r="BE39" s="145">
        <f t="shared" si="71"/>
        <v>0.51570227497527199</v>
      </c>
      <c r="BF39" s="145">
        <f t="shared" si="72"/>
        <v>0.48429772502472801</v>
      </c>
      <c r="BG39" s="145">
        <f t="shared" si="83"/>
        <v>1</v>
      </c>
      <c r="BJ39" s="1" t="str">
        <f t="shared" si="73"/>
        <v>C6</v>
      </c>
      <c r="BK39" s="137">
        <f t="shared" si="74"/>
        <v>1142854</v>
      </c>
      <c r="BL39" s="137">
        <f t="shared" si="75"/>
        <v>536629</v>
      </c>
      <c r="BM39" s="137">
        <f t="shared" si="84"/>
        <v>1679483</v>
      </c>
      <c r="BP39" s="1" t="str">
        <f t="shared" si="76"/>
        <v>C6</v>
      </c>
      <c r="BQ39" s="145">
        <f t="shared" si="77"/>
        <v>0.68047964760584057</v>
      </c>
      <c r="BR39" s="145">
        <f t="shared" si="78"/>
        <v>0.31952035239415938</v>
      </c>
      <c r="BS39" s="145">
        <f t="shared" si="85"/>
        <v>1</v>
      </c>
      <c r="BV39" s="1" t="str">
        <f t="shared" si="79"/>
        <v>C6</v>
      </c>
      <c r="BW39" s="147">
        <f t="shared" si="80"/>
        <v>103842.27403080609</v>
      </c>
      <c r="BX39" s="147">
        <f t="shared" si="81"/>
        <v>48759.312800127962</v>
      </c>
      <c r="BY39" s="147">
        <f t="shared" si="86"/>
        <v>152601.58683093404</v>
      </c>
    </row>
    <row r="40" spans="1:77" ht="15" thickBot="1" x14ac:dyDescent="0.35">
      <c r="A40" s="3"/>
      <c r="C40" s="181"/>
      <c r="D40" s="65" t="s">
        <v>3</v>
      </c>
      <c r="E40" s="70" t="s">
        <v>37</v>
      </c>
      <c r="F40" s="144">
        <f>'Control Scheme 4 Data'!K16</f>
        <v>882964.5</v>
      </c>
      <c r="G40" s="144">
        <f>'Control Scheme 4 Data'!K28</f>
        <v>334353</v>
      </c>
      <c r="H40" s="144">
        <f>'Control Scheme 4 Data'!K40</f>
        <v>334353</v>
      </c>
      <c r="I40" s="149">
        <f>'Control Scheme 4 Data'!K52</f>
        <v>882964.5</v>
      </c>
      <c r="J40" s="32"/>
      <c r="K40" s="32"/>
      <c r="L40" s="33"/>
      <c r="M40" s="32"/>
      <c r="N40" s="34"/>
      <c r="O40" s="32"/>
      <c r="P40" s="34"/>
      <c r="Q40" s="35"/>
      <c r="R40" s="32"/>
      <c r="S40" s="34"/>
      <c r="T40" s="32"/>
      <c r="U40" s="34"/>
      <c r="V40" s="36"/>
      <c r="W40" s="37"/>
      <c r="X40" s="37"/>
      <c r="Y40" s="37"/>
      <c r="Z40" s="38"/>
      <c r="BK40" s="146"/>
      <c r="BL40" s="146"/>
      <c r="BM40" s="146"/>
      <c r="BQ40" s="145"/>
      <c r="BR40" s="145"/>
      <c r="BS40" s="145"/>
      <c r="BW40" s="146"/>
      <c r="BX40" s="146"/>
      <c r="BY40" s="146"/>
    </row>
    <row r="41" spans="1:77" ht="15" thickBot="1" x14ac:dyDescent="0.35">
      <c r="A41" s="3"/>
      <c r="C41" s="181"/>
      <c r="D41" s="65" t="s">
        <v>3</v>
      </c>
      <c r="E41" s="71" t="s">
        <v>38</v>
      </c>
      <c r="F41" s="144">
        <f>'Control Scheme 4 Data'!K17</f>
        <v>198121.73271889685</v>
      </c>
      <c r="G41" s="144">
        <f>'Control Scheme 4 Data'!K29</f>
        <v>198121.73271889685</v>
      </c>
      <c r="H41" s="144">
        <f>'Control Scheme 4 Data'!K41</f>
        <v>2233490.9198156521</v>
      </c>
      <c r="I41" s="149">
        <f>'Control Scheme 4 Data'!K53</f>
        <v>2233490.9198156521</v>
      </c>
      <c r="J41" s="32"/>
      <c r="K41" s="32"/>
      <c r="L41" s="33"/>
      <c r="M41" s="32"/>
      <c r="N41" s="34"/>
      <c r="O41" s="32"/>
      <c r="P41" s="34"/>
      <c r="Q41" s="35"/>
      <c r="R41" s="32"/>
      <c r="S41" s="34"/>
      <c r="T41" s="32"/>
      <c r="U41" s="34"/>
      <c r="V41" s="36"/>
      <c r="W41" s="37"/>
      <c r="X41" s="37"/>
      <c r="Y41" s="37"/>
      <c r="Z41" s="38"/>
      <c r="BC41" s="55"/>
      <c r="BI41" s="55"/>
      <c r="BK41" s="146"/>
      <c r="BL41" s="146"/>
      <c r="BM41" s="146"/>
      <c r="BO41" s="55"/>
      <c r="BQ41" s="145"/>
      <c r="BR41" s="145"/>
      <c r="BS41" s="145"/>
      <c r="BU41" s="55"/>
      <c r="BW41" s="146"/>
      <c r="BX41" s="146"/>
      <c r="BY41" s="146"/>
    </row>
    <row r="42" spans="1:77" ht="15" thickBot="1" x14ac:dyDescent="0.35">
      <c r="A42" s="3"/>
      <c r="C42" s="181"/>
      <c r="D42" s="65" t="s">
        <v>3</v>
      </c>
      <c r="E42" s="71" t="s">
        <v>39</v>
      </c>
      <c r="F42" s="144">
        <f>'Control Scheme 4 Data'!K18</f>
        <v>1679483</v>
      </c>
      <c r="G42" s="144">
        <f>'Control Scheme 4 Data'!K30</f>
        <v>1142854</v>
      </c>
      <c r="H42" s="144">
        <f>'Control Scheme 4 Data'!K42</f>
        <v>1142854</v>
      </c>
      <c r="I42" s="149">
        <f>'Control Scheme 4 Data'!K54</f>
        <v>1679483</v>
      </c>
      <c r="J42" s="32"/>
      <c r="K42" s="32"/>
      <c r="L42" s="33"/>
      <c r="M42" s="32"/>
      <c r="N42" s="34"/>
      <c r="O42" s="32"/>
      <c r="P42" s="34"/>
      <c r="Q42" s="35"/>
      <c r="R42" s="32"/>
      <c r="S42" s="34"/>
      <c r="T42" s="32"/>
      <c r="U42" s="34"/>
      <c r="V42" s="36"/>
      <c r="W42" s="37"/>
      <c r="X42" s="37"/>
      <c r="Y42" s="37"/>
      <c r="Z42" s="38"/>
      <c r="AY42" s="137"/>
      <c r="AZ42" s="137"/>
      <c r="BA42" s="137"/>
      <c r="BE42" s="145"/>
      <c r="BF42" s="145"/>
      <c r="BG42" s="145"/>
      <c r="BK42" s="137"/>
      <c r="BL42" s="137"/>
      <c r="BM42" s="137"/>
      <c r="BQ42" s="145"/>
      <c r="BR42" s="145"/>
      <c r="BS42" s="145"/>
      <c r="BW42" s="147"/>
      <c r="BX42" s="147"/>
      <c r="BY42" s="147"/>
    </row>
    <row r="43" spans="1:77" ht="22.8" customHeight="1" thickBot="1" x14ac:dyDescent="0.35">
      <c r="A43" s="3"/>
      <c r="C43" s="181"/>
      <c r="D43" s="65" t="s">
        <v>3</v>
      </c>
      <c r="E43" s="108" t="s">
        <v>0</v>
      </c>
      <c r="F43" s="133">
        <f>'Control Scheme 4 Data'!K19</f>
        <v>4641381.7327188971</v>
      </c>
      <c r="G43" s="133">
        <f>'Control Scheme 4 Data'!K31</f>
        <v>2403953.7327188971</v>
      </c>
      <c r="H43" s="133">
        <f>'Control Scheme 4 Data'!K43</f>
        <v>4439322.9198156521</v>
      </c>
      <c r="I43" s="134">
        <f>'Control Scheme 4 Data'!K55</f>
        <v>6676750.9198156521</v>
      </c>
      <c r="J43" s="32"/>
      <c r="K43" s="32"/>
      <c r="L43" s="33"/>
      <c r="M43" s="32"/>
      <c r="N43" s="34"/>
      <c r="O43" s="32"/>
      <c r="P43" s="34"/>
      <c r="Q43" s="35"/>
      <c r="R43" s="32"/>
      <c r="S43" s="34"/>
      <c r="T43" s="32"/>
      <c r="U43" s="34"/>
      <c r="V43" s="36"/>
      <c r="W43" s="37"/>
      <c r="X43" s="37"/>
      <c r="Y43" s="37"/>
      <c r="Z43" s="38"/>
      <c r="AY43" s="137"/>
      <c r="AZ43" s="137"/>
      <c r="BA43" s="137"/>
      <c r="BE43" s="145"/>
      <c r="BF43" s="145"/>
      <c r="BG43" s="145"/>
      <c r="BK43" s="137"/>
      <c r="BL43" s="137"/>
      <c r="BM43" s="137"/>
      <c r="BQ43" s="145"/>
      <c r="BR43" s="145"/>
      <c r="BS43" s="145"/>
      <c r="BW43" s="147"/>
      <c r="BX43" s="147"/>
      <c r="BY43" s="147"/>
    </row>
    <row r="44" spans="1:77" ht="17.399999999999999" customHeight="1" thickBot="1" x14ac:dyDescent="0.35">
      <c r="A44" s="3"/>
      <c r="C44" s="181" t="s">
        <v>12</v>
      </c>
      <c r="D44" s="65" t="s">
        <v>30</v>
      </c>
      <c r="E44" s="66" t="s">
        <v>34</v>
      </c>
      <c r="F44" s="93">
        <f>F37/F$43</f>
        <v>0.15794057507322842</v>
      </c>
      <c r="G44" s="78">
        <f t="shared" ref="G44:I44" si="87">G37/G$43</f>
        <v>0.18932352723995599</v>
      </c>
      <c r="H44" s="93">
        <f t="shared" si="87"/>
        <v>0.10252126466594134</v>
      </c>
      <c r="I44" s="78">
        <f t="shared" si="87"/>
        <v>0.1097932974891087</v>
      </c>
      <c r="J44" s="32"/>
      <c r="K44" s="32"/>
      <c r="L44" s="33"/>
      <c r="M44" s="32"/>
      <c r="N44" s="34"/>
      <c r="O44" s="32"/>
      <c r="P44" s="34"/>
      <c r="Q44" s="35"/>
      <c r="R44" s="32"/>
      <c r="S44" s="34"/>
      <c r="T44" s="32"/>
      <c r="U44" s="34"/>
      <c r="V44" s="36"/>
      <c r="W44" s="37"/>
      <c r="X44" s="37"/>
      <c r="Y44" s="37"/>
      <c r="Z44" s="38"/>
      <c r="AY44" s="137"/>
      <c r="AZ44" s="137"/>
      <c r="BA44" s="137"/>
      <c r="BE44" s="145"/>
      <c r="BF44" s="145"/>
      <c r="BG44" s="145"/>
      <c r="BK44" s="137"/>
      <c r="BL44" s="137"/>
      <c r="BM44" s="137"/>
      <c r="BQ44" s="145"/>
      <c r="BR44" s="145"/>
      <c r="BS44" s="145"/>
      <c r="BW44" s="147"/>
      <c r="BX44" s="147"/>
      <c r="BY44" s="147"/>
    </row>
    <row r="45" spans="1:77" ht="17.399999999999999" customHeight="1" thickBot="1" x14ac:dyDescent="0.35">
      <c r="A45" s="3"/>
      <c r="C45" s="181"/>
      <c r="D45" s="67" t="s">
        <v>30</v>
      </c>
      <c r="E45" s="68" t="s">
        <v>35</v>
      </c>
      <c r="F45" s="94">
        <f t="shared" ref="F45:I50" si="88">F38/F$43</f>
        <v>0.13828048132210613</v>
      </c>
      <c r="G45" s="79">
        <f t="shared" si="88"/>
        <v>0.11340692472132492</v>
      </c>
      <c r="H45" s="94">
        <f t="shared" si="88"/>
        <v>6.1411391990227431E-2</v>
      </c>
      <c r="I45" s="79">
        <f t="shared" si="88"/>
        <v>9.612647045064858E-2</v>
      </c>
      <c r="J45" s="32"/>
      <c r="K45" s="32"/>
      <c r="L45" s="33"/>
      <c r="M45" s="32"/>
      <c r="N45" s="34"/>
      <c r="O45" s="32"/>
      <c r="P45" s="34"/>
      <c r="Q45" s="35"/>
      <c r="R45" s="32"/>
      <c r="S45" s="34"/>
      <c r="T45" s="32"/>
      <c r="U45" s="34"/>
      <c r="V45" s="36"/>
      <c r="W45" s="37"/>
      <c r="X45" s="37"/>
      <c r="Y45" s="37"/>
      <c r="Z45" s="38"/>
      <c r="AY45" s="137"/>
      <c r="AZ45" s="137"/>
      <c r="BA45" s="137"/>
      <c r="BE45" s="145"/>
      <c r="BF45" s="145"/>
      <c r="BG45" s="145"/>
      <c r="BK45" s="137"/>
      <c r="BL45" s="137"/>
      <c r="BM45" s="137"/>
      <c r="BQ45" s="145"/>
      <c r="BR45" s="145"/>
      <c r="BS45" s="145"/>
      <c r="BW45" s="147"/>
      <c r="BX45" s="147"/>
      <c r="BY45" s="147"/>
    </row>
    <row r="46" spans="1:77" ht="17.399999999999999" customHeight="1" thickBot="1" x14ac:dyDescent="0.35">
      <c r="A46" s="3"/>
      <c r="C46" s="181"/>
      <c r="D46" s="67" t="s">
        <v>30</v>
      </c>
      <c r="E46" s="69" t="s">
        <v>36</v>
      </c>
      <c r="F46" s="94">
        <f t="shared" si="88"/>
        <v>0.10900579377762674</v>
      </c>
      <c r="G46" s="79">
        <f t="shared" si="88"/>
        <v>3.6398371070576547E-4</v>
      </c>
      <c r="H46" s="94">
        <f t="shared" si="88"/>
        <v>1.9710212926712153E-4</v>
      </c>
      <c r="I46" s="79">
        <f t="shared" si="88"/>
        <v>7.5776003339955225E-2</v>
      </c>
      <c r="J46" s="32"/>
      <c r="K46" s="32"/>
      <c r="L46" s="33"/>
      <c r="M46" s="32"/>
      <c r="N46" s="34"/>
      <c r="O46" s="32"/>
      <c r="P46" s="34"/>
      <c r="Q46" s="35"/>
      <c r="R46" s="32"/>
      <c r="S46" s="34"/>
      <c r="T46" s="32"/>
      <c r="U46" s="34"/>
      <c r="V46" s="36"/>
      <c r="W46" s="37"/>
      <c r="X46" s="37"/>
      <c r="Y46" s="37"/>
      <c r="Z46" s="38"/>
      <c r="AY46" s="137"/>
      <c r="AZ46" s="137"/>
      <c r="BA46" s="137"/>
      <c r="BE46" s="145"/>
      <c r="BF46" s="145"/>
      <c r="BG46" s="145"/>
      <c r="BK46" s="137"/>
      <c r="BL46" s="137"/>
      <c r="BM46" s="137"/>
      <c r="BQ46" s="145"/>
      <c r="BR46" s="145"/>
      <c r="BS46" s="145"/>
      <c r="BW46" s="147"/>
      <c r="BX46" s="147"/>
      <c r="BY46" s="147"/>
    </row>
    <row r="47" spans="1:77" ht="17.399999999999999" customHeight="1" thickBot="1" x14ac:dyDescent="0.35">
      <c r="A47" s="3"/>
      <c r="C47" s="181"/>
      <c r="D47" s="67" t="s">
        <v>30</v>
      </c>
      <c r="E47" s="70" t="s">
        <v>37</v>
      </c>
      <c r="F47" s="94">
        <f t="shared" si="88"/>
        <v>0.19023742300178442</v>
      </c>
      <c r="G47" s="79">
        <f t="shared" si="88"/>
        <v>0.13908462357211976</v>
      </c>
      <c r="H47" s="94">
        <f t="shared" si="88"/>
        <v>7.5316215116399868E-2</v>
      </c>
      <c r="I47" s="79">
        <f t="shared" si="88"/>
        <v>0.13224463674082648</v>
      </c>
      <c r="J47" s="32"/>
      <c r="K47" s="32"/>
      <c r="L47" s="33"/>
      <c r="M47" s="32"/>
      <c r="N47" s="34"/>
      <c r="O47" s="32"/>
      <c r="P47" s="34"/>
      <c r="Q47" s="35"/>
      <c r="R47" s="32"/>
      <c r="S47" s="34"/>
      <c r="T47" s="32"/>
      <c r="U47" s="34"/>
      <c r="V47" s="36"/>
      <c r="W47" s="37"/>
      <c r="X47" s="37"/>
      <c r="Y47" s="37"/>
      <c r="Z47" s="38"/>
      <c r="AY47" s="137"/>
      <c r="AZ47" s="137"/>
      <c r="BA47" s="137"/>
      <c r="BE47" s="145"/>
      <c r="BF47" s="145"/>
      <c r="BG47" s="145"/>
      <c r="BK47" s="137"/>
      <c r="BL47" s="137"/>
      <c r="BM47" s="137"/>
      <c r="BQ47" s="145"/>
      <c r="BR47" s="145"/>
      <c r="BS47" s="145"/>
      <c r="BW47" s="147"/>
      <c r="BX47" s="147"/>
      <c r="BY47" s="147"/>
    </row>
    <row r="48" spans="1:77" ht="17.399999999999999" customHeight="1" thickBot="1" x14ac:dyDescent="0.35">
      <c r="A48" s="3"/>
      <c r="C48" s="181"/>
      <c r="D48" s="67" t="s">
        <v>30</v>
      </c>
      <c r="E48" s="71" t="s">
        <v>38</v>
      </c>
      <c r="F48" s="94">
        <f t="shared" si="88"/>
        <v>4.2685937965899257E-2</v>
      </c>
      <c r="G48" s="79">
        <f t="shared" si="88"/>
        <v>8.2414952510262776E-2</v>
      </c>
      <c r="H48" s="94">
        <f t="shared" si="88"/>
        <v>0.50311521827936778</v>
      </c>
      <c r="I48" s="79">
        <f t="shared" si="88"/>
        <v>0.33451763389689543</v>
      </c>
      <c r="J48" s="32"/>
      <c r="K48" s="32"/>
      <c r="L48" s="33"/>
      <c r="M48" s="32"/>
      <c r="N48" s="34"/>
      <c r="O48" s="32"/>
      <c r="P48" s="34"/>
      <c r="Q48" s="35"/>
      <c r="R48" s="32"/>
      <c r="S48" s="34"/>
      <c r="T48" s="32"/>
      <c r="U48" s="34"/>
      <c r="V48" s="36"/>
      <c r="W48" s="37"/>
      <c r="X48" s="37"/>
      <c r="Y48" s="37"/>
      <c r="Z48" s="38"/>
    </row>
    <row r="49" spans="1:26" ht="17.399999999999999" customHeight="1" thickBot="1" x14ac:dyDescent="0.35">
      <c r="A49" s="3"/>
      <c r="C49" s="181"/>
      <c r="D49" s="67" t="s">
        <v>30</v>
      </c>
      <c r="E49" s="103" t="s">
        <v>39</v>
      </c>
      <c r="F49" s="94">
        <f t="shared" si="88"/>
        <v>0.36184978885935498</v>
      </c>
      <c r="G49" s="79">
        <f t="shared" si="88"/>
        <v>0.47540598824563068</v>
      </c>
      <c r="H49" s="94">
        <f t="shared" si="88"/>
        <v>0.25743880781879647</v>
      </c>
      <c r="I49" s="79">
        <f t="shared" si="88"/>
        <v>0.25154195808256558</v>
      </c>
      <c r="J49" s="32"/>
      <c r="K49" s="32"/>
      <c r="L49" s="33"/>
      <c r="M49" s="32"/>
      <c r="N49" s="34"/>
      <c r="O49" s="32"/>
      <c r="P49" s="34"/>
      <c r="Q49" s="35"/>
      <c r="R49" s="32"/>
      <c r="S49" s="34"/>
      <c r="T49" s="32"/>
      <c r="U49" s="34"/>
      <c r="V49" s="36"/>
      <c r="W49" s="37"/>
      <c r="X49" s="37"/>
      <c r="Y49" s="37"/>
      <c r="Z49" s="38"/>
    </row>
    <row r="50" spans="1:26" ht="22.8" customHeight="1" thickBot="1" x14ac:dyDescent="0.35">
      <c r="A50" s="3"/>
      <c r="C50" s="181"/>
      <c r="D50" s="115" t="s">
        <v>30</v>
      </c>
      <c r="E50" s="112" t="s">
        <v>0</v>
      </c>
      <c r="F50" s="136">
        <f t="shared" si="88"/>
        <v>1</v>
      </c>
      <c r="G50" s="136">
        <f t="shared" si="88"/>
        <v>1</v>
      </c>
      <c r="H50" s="136">
        <f t="shared" si="88"/>
        <v>1</v>
      </c>
      <c r="I50" s="143">
        <f t="shared" si="88"/>
        <v>1</v>
      </c>
      <c r="J50" s="32"/>
      <c r="K50" s="32"/>
      <c r="L50" s="33"/>
      <c r="M50" s="32"/>
      <c r="N50" s="34"/>
      <c r="O50" s="32"/>
      <c r="P50" s="34"/>
      <c r="Q50" s="35"/>
      <c r="R50" s="32"/>
      <c r="S50" s="34"/>
      <c r="T50" s="32"/>
      <c r="U50" s="34"/>
      <c r="V50" s="36"/>
      <c r="W50" s="37"/>
      <c r="X50" s="37"/>
      <c r="Y50" s="37"/>
      <c r="Z50" s="38"/>
    </row>
    <row r="51" spans="1:26" ht="15" thickBot="1" x14ac:dyDescent="0.35">
      <c r="A51" s="3"/>
      <c r="C51" s="181" t="s">
        <v>13</v>
      </c>
      <c r="D51" s="65" t="s">
        <v>26</v>
      </c>
      <c r="E51" s="66" t="s">
        <v>34</v>
      </c>
      <c r="F51" s="144">
        <f>'Control Scheme 4 Data'!L13</f>
        <v>3448027</v>
      </c>
      <c r="G51" s="144">
        <f>'Control Scheme 4 Data'!L25</f>
        <v>3448027</v>
      </c>
      <c r="H51" s="144">
        <f>'Control Scheme 4 Data'!L37</f>
        <v>3448027</v>
      </c>
      <c r="I51" s="149">
        <f>'Control Scheme 4 Data'!L49</f>
        <v>3448027</v>
      </c>
      <c r="J51" s="32"/>
      <c r="K51" s="32"/>
      <c r="L51" s="33"/>
      <c r="M51" s="32"/>
      <c r="N51" s="34"/>
      <c r="O51" s="32"/>
      <c r="P51" s="34"/>
      <c r="Q51" s="35"/>
      <c r="R51" s="32"/>
      <c r="S51" s="34"/>
      <c r="T51" s="32"/>
      <c r="U51" s="34"/>
      <c r="V51" s="36"/>
      <c r="W51" s="37"/>
      <c r="X51" s="37"/>
      <c r="Y51" s="37"/>
      <c r="Z51" s="38"/>
    </row>
    <row r="52" spans="1:26" ht="15" thickBot="1" x14ac:dyDescent="0.35">
      <c r="A52" s="3"/>
      <c r="C52" s="181"/>
      <c r="D52" s="67" t="s">
        <v>26</v>
      </c>
      <c r="E52" s="68" t="s">
        <v>35</v>
      </c>
      <c r="F52" s="144">
        <f>'Control Scheme 4 Data'!L14</f>
        <v>2065407</v>
      </c>
      <c r="G52" s="144">
        <f>'Control Scheme 4 Data'!L26</f>
        <v>2065407</v>
      </c>
      <c r="H52" s="144">
        <f>'Control Scheme 4 Data'!L38</f>
        <v>2065407</v>
      </c>
      <c r="I52" s="149">
        <f>'Control Scheme 4 Data'!L50</f>
        <v>2065407</v>
      </c>
      <c r="J52" s="32"/>
      <c r="K52" s="32"/>
      <c r="L52" s="33"/>
      <c r="M52" s="32"/>
      <c r="N52" s="34"/>
      <c r="O52" s="32"/>
      <c r="P52" s="34"/>
      <c r="Q52" s="35"/>
      <c r="R52" s="32"/>
      <c r="S52" s="34"/>
      <c r="T52" s="32"/>
      <c r="U52" s="34"/>
      <c r="V52" s="36"/>
      <c r="W52" s="37"/>
      <c r="X52" s="37"/>
      <c r="Y52" s="37"/>
      <c r="Z52" s="38"/>
    </row>
    <row r="53" spans="1:26" ht="15" thickBot="1" x14ac:dyDescent="0.35">
      <c r="A53" s="3"/>
      <c r="C53" s="181"/>
      <c r="D53" s="67" t="s">
        <v>26</v>
      </c>
      <c r="E53" s="69" t="s">
        <v>36</v>
      </c>
      <c r="F53" s="144">
        <f>'Control Scheme 4 Data'!L15</f>
        <v>6629</v>
      </c>
      <c r="G53" s="144">
        <f>'Control Scheme 4 Data'!L27</f>
        <v>6629</v>
      </c>
      <c r="H53" s="144">
        <f>'Control Scheme 4 Data'!L39</f>
        <v>6629</v>
      </c>
      <c r="I53" s="149">
        <f>'Control Scheme 4 Data'!L51</f>
        <v>6629</v>
      </c>
      <c r="J53" s="32"/>
      <c r="K53" s="32"/>
      <c r="L53" s="33"/>
      <c r="M53" s="32"/>
      <c r="N53" s="34"/>
      <c r="O53" s="32"/>
      <c r="P53" s="34"/>
      <c r="Q53" s="35"/>
      <c r="R53" s="32"/>
      <c r="S53" s="34"/>
      <c r="T53" s="32"/>
      <c r="U53" s="34"/>
      <c r="V53" s="36"/>
      <c r="W53" s="37"/>
      <c r="X53" s="37"/>
      <c r="Y53" s="37"/>
      <c r="Z53" s="38"/>
    </row>
    <row r="54" spans="1:26" ht="15" thickBot="1" x14ac:dyDescent="0.35">
      <c r="A54" s="3"/>
      <c r="C54" s="181"/>
      <c r="D54" s="67" t="s">
        <v>26</v>
      </c>
      <c r="E54" s="70" t="s">
        <v>37</v>
      </c>
      <c r="F54" s="144">
        <f>'Control Scheme 4 Data'!L16</f>
        <v>2504814</v>
      </c>
      <c r="G54" s="144">
        <f>'Control Scheme 4 Data'!L28</f>
        <v>2504814</v>
      </c>
      <c r="H54" s="144">
        <f>'Control Scheme 4 Data'!L40</f>
        <v>2504814</v>
      </c>
      <c r="I54" s="149">
        <f>'Control Scheme 4 Data'!L52</f>
        <v>2504814</v>
      </c>
      <c r="J54" s="32"/>
      <c r="K54" s="32"/>
      <c r="L54" s="33"/>
      <c r="M54" s="32"/>
      <c r="N54" s="34"/>
      <c r="O54" s="32"/>
      <c r="P54" s="34"/>
      <c r="Q54" s="35"/>
      <c r="R54" s="32"/>
      <c r="S54" s="34"/>
      <c r="T54" s="32"/>
      <c r="U54" s="34"/>
      <c r="V54" s="36"/>
      <c r="W54" s="37"/>
      <c r="X54" s="37"/>
      <c r="Y54" s="37"/>
      <c r="Z54" s="38"/>
    </row>
    <row r="55" spans="1:26" ht="15" thickBot="1" x14ac:dyDescent="0.35">
      <c r="A55" s="3"/>
      <c r="C55" s="181"/>
      <c r="D55" s="67" t="s">
        <v>26</v>
      </c>
      <c r="E55" s="71" t="s">
        <v>38</v>
      </c>
      <c r="F55" s="144">
        <f>'Control Scheme 4 Data'!L17</f>
        <v>1343513</v>
      </c>
      <c r="G55" s="144">
        <f>'Control Scheme 4 Data'!L29</f>
        <v>1343513</v>
      </c>
      <c r="H55" s="144">
        <f>'Control Scheme 4 Data'!L41</f>
        <v>1343513</v>
      </c>
      <c r="I55" s="149">
        <f>'Control Scheme 4 Data'!L53</f>
        <v>1343513</v>
      </c>
      <c r="J55" s="32"/>
      <c r="K55" s="32"/>
      <c r="L55" s="33"/>
      <c r="M55" s="32"/>
      <c r="N55" s="34"/>
      <c r="O55" s="32"/>
      <c r="P55" s="34"/>
      <c r="Q55" s="35"/>
      <c r="R55" s="32"/>
      <c r="S55" s="34"/>
      <c r="T55" s="32"/>
      <c r="U55" s="34"/>
      <c r="V55" s="36"/>
      <c r="W55" s="37"/>
      <c r="X55" s="37"/>
      <c r="Y55" s="37"/>
      <c r="Z55" s="38"/>
    </row>
    <row r="56" spans="1:26" ht="15" thickBot="1" x14ac:dyDescent="0.35">
      <c r="A56" s="3"/>
      <c r="C56" s="181"/>
      <c r="D56" s="67" t="s">
        <v>26</v>
      </c>
      <c r="E56" s="71" t="s">
        <v>39</v>
      </c>
      <c r="F56" s="144">
        <f>'Control Scheme 4 Data'!L18</f>
        <v>7933242</v>
      </c>
      <c r="G56" s="144">
        <f>'Control Scheme 4 Data'!L30</f>
        <v>7933242</v>
      </c>
      <c r="H56" s="144">
        <f>'Control Scheme 4 Data'!L42</f>
        <v>7933242</v>
      </c>
      <c r="I56" s="149">
        <f>'Control Scheme 4 Data'!L54</f>
        <v>7933242</v>
      </c>
      <c r="J56" s="32"/>
      <c r="K56" s="32"/>
      <c r="L56" s="33"/>
      <c r="M56" s="32"/>
      <c r="N56" s="34"/>
      <c r="O56" s="32"/>
      <c r="P56" s="34"/>
      <c r="Q56" s="35"/>
      <c r="R56" s="32"/>
      <c r="S56" s="34"/>
      <c r="T56" s="32"/>
      <c r="U56" s="34"/>
      <c r="V56" s="36"/>
      <c r="W56" s="37"/>
      <c r="X56" s="37"/>
      <c r="Y56" s="37"/>
      <c r="Z56" s="38"/>
    </row>
    <row r="57" spans="1:26" ht="26.4" customHeight="1" thickBot="1" x14ac:dyDescent="0.35">
      <c r="A57" s="3"/>
      <c r="C57" s="181"/>
      <c r="D57" s="115" t="s">
        <v>26</v>
      </c>
      <c r="E57" s="108" t="s">
        <v>0</v>
      </c>
      <c r="F57" s="133">
        <f>'Control Scheme 4 Data'!L19</f>
        <v>17301632</v>
      </c>
      <c r="G57" s="133">
        <f>'Control Scheme 4 Data'!L31</f>
        <v>17301632</v>
      </c>
      <c r="H57" s="133">
        <f>'Control Scheme 4 Data'!L43</f>
        <v>17301632</v>
      </c>
      <c r="I57" s="134">
        <f>'Control Scheme 4 Data'!L55</f>
        <v>17301632</v>
      </c>
      <c r="J57" s="32"/>
      <c r="K57" s="32"/>
      <c r="L57" s="33"/>
      <c r="M57" s="32"/>
      <c r="N57" s="34"/>
      <c r="O57" s="32"/>
      <c r="P57" s="34"/>
      <c r="Q57" s="35"/>
      <c r="R57" s="32"/>
      <c r="S57" s="34"/>
      <c r="T57" s="32"/>
      <c r="U57" s="34"/>
      <c r="V57" s="36"/>
      <c r="W57" s="37"/>
      <c r="X57" s="37"/>
      <c r="Y57" s="37"/>
      <c r="Z57" s="38"/>
    </row>
    <row r="58" spans="1:26" ht="16.8" customHeight="1" thickBot="1" x14ac:dyDescent="0.35">
      <c r="A58" s="3"/>
      <c r="C58" s="181" t="s">
        <v>13</v>
      </c>
      <c r="D58" s="65" t="s">
        <v>30</v>
      </c>
      <c r="E58" s="66" t="s">
        <v>34</v>
      </c>
      <c r="F58" s="93">
        <f>F51/F$57</f>
        <v>0.19928911908425748</v>
      </c>
      <c r="G58" s="78">
        <f t="shared" ref="G58:I58" si="89">G51/G$57</f>
        <v>0.19928911908425748</v>
      </c>
      <c r="H58" s="93">
        <f t="shared" si="89"/>
        <v>0.19928911908425748</v>
      </c>
      <c r="I58" s="78">
        <f t="shared" si="89"/>
        <v>0.19928911908425748</v>
      </c>
      <c r="J58" s="32"/>
      <c r="K58" s="32"/>
      <c r="L58" s="33"/>
      <c r="M58" s="32"/>
      <c r="N58" s="34"/>
      <c r="O58" s="32"/>
      <c r="P58" s="34"/>
      <c r="Q58" s="35"/>
      <c r="R58" s="32"/>
      <c r="S58" s="34"/>
      <c r="T58" s="32"/>
      <c r="U58" s="34"/>
      <c r="V58" s="36"/>
      <c r="W58" s="37"/>
      <c r="X58" s="37"/>
      <c r="Y58" s="37"/>
      <c r="Z58" s="38"/>
    </row>
    <row r="59" spans="1:26" ht="16.8" customHeight="1" thickBot="1" x14ac:dyDescent="0.35">
      <c r="A59" s="3"/>
      <c r="C59" s="181"/>
      <c r="D59" s="67" t="s">
        <v>30</v>
      </c>
      <c r="E59" s="68" t="s">
        <v>35</v>
      </c>
      <c r="F59" s="94">
        <f t="shared" ref="F59:I64" si="90">F52/F$57</f>
        <v>0.11937642645503037</v>
      </c>
      <c r="G59" s="79">
        <f t="shared" si="90"/>
        <v>0.11937642645503037</v>
      </c>
      <c r="H59" s="94">
        <f t="shared" si="90"/>
        <v>0.11937642645503037</v>
      </c>
      <c r="I59" s="79">
        <f t="shared" si="90"/>
        <v>0.11937642645503037</v>
      </c>
      <c r="J59" s="32"/>
      <c r="K59" s="32"/>
      <c r="L59" s="33"/>
      <c r="M59" s="32"/>
      <c r="N59" s="34"/>
      <c r="O59" s="32"/>
      <c r="P59" s="34"/>
      <c r="Q59" s="35"/>
      <c r="R59" s="32"/>
      <c r="S59" s="34"/>
      <c r="T59" s="32"/>
      <c r="U59" s="34"/>
      <c r="V59" s="36"/>
      <c r="W59" s="37"/>
      <c r="X59" s="37"/>
      <c r="Y59" s="37"/>
      <c r="Z59" s="38"/>
    </row>
    <row r="60" spans="1:26" ht="16.8" customHeight="1" thickBot="1" x14ac:dyDescent="0.35">
      <c r="A60" s="3"/>
      <c r="C60" s="181"/>
      <c r="D60" s="67" t="s">
        <v>30</v>
      </c>
      <c r="E60" s="69" t="s">
        <v>36</v>
      </c>
      <c r="F60" s="94">
        <f t="shared" si="90"/>
        <v>3.8314304685245878E-4</v>
      </c>
      <c r="G60" s="79">
        <f t="shared" si="90"/>
        <v>3.8314304685245878E-4</v>
      </c>
      <c r="H60" s="94">
        <f t="shared" si="90"/>
        <v>3.8314304685245878E-4</v>
      </c>
      <c r="I60" s="79">
        <f t="shared" si="90"/>
        <v>3.8314304685245878E-4</v>
      </c>
      <c r="J60" s="32"/>
      <c r="K60" s="32"/>
      <c r="L60" s="33"/>
      <c r="M60" s="32"/>
      <c r="N60" s="34"/>
      <c r="O60" s="32"/>
      <c r="P60" s="34"/>
      <c r="Q60" s="35"/>
      <c r="R60" s="32"/>
      <c r="S60" s="34"/>
      <c r="T60" s="32"/>
      <c r="U60" s="34"/>
      <c r="V60" s="36"/>
      <c r="W60" s="37"/>
      <c r="X60" s="37"/>
      <c r="Y60" s="37"/>
      <c r="Z60" s="38"/>
    </row>
    <row r="61" spans="1:26" ht="16.8" customHeight="1" thickBot="1" x14ac:dyDescent="0.35">
      <c r="A61" s="3"/>
      <c r="C61" s="181"/>
      <c r="D61" s="67" t="s">
        <v>30</v>
      </c>
      <c r="E61" s="70" t="s">
        <v>37</v>
      </c>
      <c r="F61" s="94">
        <f t="shared" si="90"/>
        <v>0.14477327919123467</v>
      </c>
      <c r="G61" s="79">
        <f t="shared" si="90"/>
        <v>0.14477327919123467</v>
      </c>
      <c r="H61" s="94">
        <f t="shared" si="90"/>
        <v>0.14477327919123467</v>
      </c>
      <c r="I61" s="79">
        <f t="shared" si="90"/>
        <v>0.14477327919123467</v>
      </c>
      <c r="J61" s="32"/>
      <c r="K61" s="32"/>
      <c r="L61" s="33"/>
      <c r="M61" s="32"/>
      <c r="N61" s="34"/>
      <c r="O61" s="32"/>
      <c r="P61" s="34"/>
      <c r="Q61" s="35"/>
      <c r="R61" s="32"/>
      <c r="S61" s="34"/>
      <c r="T61" s="32"/>
      <c r="U61" s="34"/>
      <c r="V61" s="36"/>
      <c r="W61" s="37"/>
      <c r="X61" s="37"/>
      <c r="Y61" s="37"/>
      <c r="Z61" s="38"/>
    </row>
    <row r="62" spans="1:26" ht="16.8" customHeight="1" thickBot="1" x14ac:dyDescent="0.35">
      <c r="A62" s="3"/>
      <c r="C62" s="181"/>
      <c r="D62" s="67" t="s">
        <v>30</v>
      </c>
      <c r="E62" s="71" t="s">
        <v>38</v>
      </c>
      <c r="F62" s="94">
        <f t="shared" si="90"/>
        <v>7.7652385624662465E-2</v>
      </c>
      <c r="G62" s="79">
        <f t="shared" si="90"/>
        <v>7.7652385624662465E-2</v>
      </c>
      <c r="H62" s="94">
        <f t="shared" si="90"/>
        <v>7.7652385624662465E-2</v>
      </c>
      <c r="I62" s="79">
        <f t="shared" si="90"/>
        <v>7.7652385624662465E-2</v>
      </c>
      <c r="J62" s="32"/>
      <c r="K62" s="32"/>
      <c r="L62" s="33"/>
      <c r="M62" s="32"/>
      <c r="N62" s="34"/>
      <c r="O62" s="32"/>
      <c r="P62" s="34"/>
      <c r="Q62" s="35"/>
      <c r="R62" s="32"/>
      <c r="S62" s="34"/>
      <c r="T62" s="32"/>
      <c r="U62" s="34"/>
      <c r="V62" s="36"/>
      <c r="W62" s="37"/>
      <c r="X62" s="37"/>
      <c r="Y62" s="37"/>
      <c r="Z62" s="38"/>
    </row>
    <row r="63" spans="1:26" ht="16.8" customHeight="1" thickBot="1" x14ac:dyDescent="0.35">
      <c r="A63" s="3"/>
      <c r="C63" s="181"/>
      <c r="D63" s="67" t="s">
        <v>30</v>
      </c>
      <c r="E63" s="103" t="s">
        <v>39</v>
      </c>
      <c r="F63" s="94">
        <f t="shared" si="90"/>
        <v>0.45852564659796258</v>
      </c>
      <c r="G63" s="79">
        <f t="shared" si="90"/>
        <v>0.45852564659796258</v>
      </c>
      <c r="H63" s="94">
        <f t="shared" si="90"/>
        <v>0.45852564659796258</v>
      </c>
      <c r="I63" s="79">
        <f t="shared" si="90"/>
        <v>0.45852564659796258</v>
      </c>
      <c r="J63" s="32"/>
      <c r="K63" s="32"/>
      <c r="L63" s="33"/>
      <c r="M63" s="32"/>
      <c r="N63" s="34"/>
      <c r="O63" s="32"/>
      <c r="P63" s="34"/>
      <c r="Q63" s="35"/>
      <c r="R63" s="32"/>
      <c r="S63" s="34"/>
      <c r="T63" s="32"/>
      <c r="U63" s="34"/>
      <c r="V63" s="36"/>
      <c r="W63" s="37"/>
      <c r="X63" s="37"/>
      <c r="Y63" s="37"/>
      <c r="Z63" s="38"/>
    </row>
    <row r="64" spans="1:26" ht="22.2" customHeight="1" thickBot="1" x14ac:dyDescent="0.35">
      <c r="A64" s="3"/>
      <c r="C64" s="181"/>
      <c r="D64" s="115" t="s">
        <v>30</v>
      </c>
      <c r="E64" s="112" t="s">
        <v>0</v>
      </c>
      <c r="F64" s="132">
        <f>F57/F$57</f>
        <v>1</v>
      </c>
      <c r="G64" s="132">
        <f t="shared" si="90"/>
        <v>1</v>
      </c>
      <c r="H64" s="132">
        <f t="shared" si="90"/>
        <v>1</v>
      </c>
      <c r="I64" s="155">
        <f t="shared" si="90"/>
        <v>1</v>
      </c>
      <c r="J64" s="32"/>
      <c r="K64" s="32"/>
      <c r="L64" s="33"/>
      <c r="M64" s="32"/>
      <c r="N64" s="34"/>
      <c r="O64" s="32"/>
      <c r="P64" s="34"/>
      <c r="Q64" s="35"/>
      <c r="R64" s="32"/>
      <c r="S64" s="34"/>
      <c r="T64" s="32"/>
      <c r="U64" s="34"/>
      <c r="V64" s="36"/>
      <c r="W64" s="37"/>
      <c r="X64" s="37"/>
      <c r="Y64" s="37"/>
      <c r="Z64" s="38"/>
    </row>
    <row r="65" spans="1:26" ht="15" thickBot="1" x14ac:dyDescent="0.35">
      <c r="A65" s="3"/>
      <c r="C65" s="181" t="s">
        <v>14</v>
      </c>
      <c r="D65" s="65" t="s">
        <v>28</v>
      </c>
      <c r="E65" s="66" t="s">
        <v>34</v>
      </c>
      <c r="F65" s="156">
        <f>'Control Scheme 4 Data'!M13</f>
        <v>0.21260346859232829</v>
      </c>
      <c r="G65" s="156">
        <f>'Control Scheme 4 Data'!M25</f>
        <v>0.13199577613516367</v>
      </c>
      <c r="H65" s="156">
        <f>'Control Scheme 4 Data'!M37</f>
        <v>0.13199577613516367</v>
      </c>
      <c r="I65" s="157">
        <f>'Control Scheme 4 Data'!M49</f>
        <v>0.21260346859232829</v>
      </c>
      <c r="J65" s="32"/>
      <c r="K65" s="32"/>
      <c r="L65" s="33"/>
      <c r="M65" s="32"/>
      <c r="N65" s="34"/>
      <c r="O65" s="32"/>
      <c r="P65" s="34"/>
      <c r="Q65" s="35"/>
      <c r="R65" s="32"/>
      <c r="S65" s="34"/>
      <c r="T65" s="32"/>
      <c r="U65" s="34"/>
      <c r="V65" s="36"/>
      <c r="W65" s="37"/>
      <c r="X65" s="37"/>
      <c r="Y65" s="37"/>
      <c r="Z65" s="38"/>
    </row>
    <row r="66" spans="1:26" ht="15" thickBot="1" x14ac:dyDescent="0.35">
      <c r="A66" s="3"/>
      <c r="C66" s="181"/>
      <c r="D66" s="67" t="s">
        <v>28</v>
      </c>
      <c r="E66" s="68" t="s">
        <v>35</v>
      </c>
      <c r="F66" s="156">
        <f>'Control Scheme 4 Data'!M14</f>
        <v>0.31074383886565698</v>
      </c>
      <c r="G66" s="156">
        <f>'Control Scheme 4 Data'!M26</f>
        <v>0.13199577613516369</v>
      </c>
      <c r="H66" s="156">
        <f>'Control Scheme 4 Data'!M38</f>
        <v>0.13199577613516369</v>
      </c>
      <c r="I66" s="157">
        <f>'Control Scheme 4 Data'!M50</f>
        <v>0.31074383886565698</v>
      </c>
      <c r="J66" s="32"/>
      <c r="K66" s="32"/>
      <c r="L66" s="33"/>
      <c r="M66" s="32"/>
      <c r="N66" s="34"/>
      <c r="O66" s="32"/>
      <c r="P66" s="34"/>
      <c r="Q66" s="35"/>
      <c r="R66" s="32"/>
      <c r="S66" s="34"/>
      <c r="T66" s="32"/>
      <c r="U66" s="34"/>
      <c r="V66" s="36"/>
      <c r="W66" s="37"/>
      <c r="X66" s="37"/>
      <c r="Y66" s="37"/>
      <c r="Z66" s="38"/>
    </row>
    <row r="67" spans="1:26" ht="15" thickBot="1" x14ac:dyDescent="0.35">
      <c r="A67" s="3"/>
      <c r="C67" s="181"/>
      <c r="D67" s="67" t="s">
        <v>28</v>
      </c>
      <c r="E67" s="69" t="s">
        <v>36</v>
      </c>
      <c r="F67" s="156">
        <f>'Control Scheme 4 Data'!M15</f>
        <v>76.321843415296428</v>
      </c>
      <c r="G67" s="156">
        <f>'Control Scheme 4 Data'!M27</f>
        <v>0.13199577613516367</v>
      </c>
      <c r="H67" s="156">
        <f>'Control Scheme 4 Data'!M39</f>
        <v>0.13199577613516367</v>
      </c>
      <c r="I67" s="157">
        <f>'Control Scheme 4 Data'!M51</f>
        <v>76.321843415296428</v>
      </c>
      <c r="J67" s="32"/>
      <c r="K67" s="32"/>
      <c r="L67" s="33"/>
      <c r="M67" s="32"/>
      <c r="N67" s="34"/>
      <c r="O67" s="32"/>
      <c r="P67" s="34"/>
      <c r="Q67" s="35"/>
      <c r="R67" s="32"/>
      <c r="S67" s="34"/>
      <c r="T67" s="32"/>
      <c r="U67" s="34"/>
      <c r="V67" s="36"/>
      <c r="W67" s="37"/>
      <c r="X67" s="37"/>
      <c r="Y67" s="37"/>
      <c r="Z67" s="38"/>
    </row>
    <row r="68" spans="1:26" ht="15" thickBot="1" x14ac:dyDescent="0.35">
      <c r="A68" s="3"/>
      <c r="C68" s="181"/>
      <c r="D68" s="67" t="s">
        <v>28</v>
      </c>
      <c r="E68" s="70" t="s">
        <v>37</v>
      </c>
      <c r="F68" s="156">
        <f>'Control Scheme 4 Data'!M16</f>
        <v>0.35250701249673627</v>
      </c>
      <c r="G68" s="156">
        <f>'Control Scheme 4 Data'!M28</f>
        <v>0.1334841628959276</v>
      </c>
      <c r="H68" s="156">
        <f>'Control Scheme 4 Data'!M40</f>
        <v>0.1334841628959276</v>
      </c>
      <c r="I68" s="157">
        <f>'Control Scheme 4 Data'!M52</f>
        <v>0.35250701249673627</v>
      </c>
      <c r="J68" s="32"/>
      <c r="K68" s="32"/>
      <c r="L68" s="33"/>
      <c r="M68" s="32"/>
      <c r="N68" s="34"/>
      <c r="O68" s="32"/>
      <c r="P68" s="34"/>
      <c r="Q68" s="35"/>
      <c r="R68" s="32"/>
      <c r="S68" s="34"/>
      <c r="T68" s="32"/>
      <c r="U68" s="34"/>
      <c r="V68" s="36"/>
      <c r="W68" s="37"/>
      <c r="X68" s="37"/>
      <c r="Y68" s="37"/>
      <c r="Z68" s="38"/>
    </row>
    <row r="69" spans="1:26" ht="15" thickBot="1" x14ac:dyDescent="0.35">
      <c r="A69" s="3"/>
      <c r="C69" s="181"/>
      <c r="D69" s="67" t="s">
        <v>28</v>
      </c>
      <c r="E69" s="71" t="s">
        <v>38</v>
      </c>
      <c r="F69" s="156">
        <f>'Control Scheme 4 Data'!M17</f>
        <v>0.14746543778802054</v>
      </c>
      <c r="G69" s="156">
        <f>'Control Scheme 4 Data'!M29</f>
        <v>0.14746543778802054</v>
      </c>
      <c r="H69" s="156">
        <f>'Control Scheme 4 Data'!M41</f>
        <v>1.6624259830873629</v>
      </c>
      <c r="I69" s="157">
        <f>'Control Scheme 4 Data'!M53</f>
        <v>1.6624259830873629</v>
      </c>
      <c r="J69" s="32"/>
      <c r="K69" s="32"/>
      <c r="L69" s="33"/>
      <c r="M69" s="32"/>
      <c r="N69" s="34"/>
      <c r="O69" s="32"/>
      <c r="P69" s="34"/>
      <c r="Q69" s="35"/>
      <c r="R69" s="32"/>
      <c r="S69" s="34"/>
      <c r="T69" s="32"/>
      <c r="U69" s="34"/>
      <c r="V69" s="36"/>
      <c r="W69" s="37"/>
      <c r="X69" s="37"/>
      <c r="Y69" s="37"/>
      <c r="Z69" s="38"/>
    </row>
    <row r="70" spans="1:26" ht="15" thickBot="1" x14ac:dyDescent="0.35">
      <c r="A70" s="3"/>
      <c r="C70" s="181"/>
      <c r="D70" s="67" t="s">
        <v>28</v>
      </c>
      <c r="E70" s="71" t="s">
        <v>39</v>
      </c>
      <c r="F70" s="156">
        <f>'Control Scheme 4 Data'!M18</f>
        <v>0.21170197505635149</v>
      </c>
      <c r="G70" s="156">
        <f>'Control Scheme 4 Data'!M30</f>
        <v>0.14405888538380651</v>
      </c>
      <c r="H70" s="156">
        <f>'Control Scheme 4 Data'!M42</f>
        <v>0.14405888538380651</v>
      </c>
      <c r="I70" s="157">
        <f>'Control Scheme 4 Data'!M54</f>
        <v>0.21170197505635149</v>
      </c>
      <c r="J70" s="32"/>
      <c r="K70" s="32"/>
      <c r="L70" s="33"/>
      <c r="M70" s="32"/>
      <c r="N70" s="34"/>
      <c r="O70" s="32"/>
      <c r="P70" s="34"/>
      <c r="Q70" s="35"/>
      <c r="R70" s="32"/>
      <c r="S70" s="34"/>
      <c r="T70" s="32"/>
      <c r="U70" s="34"/>
      <c r="V70" s="36"/>
      <c r="W70" s="37"/>
      <c r="X70" s="37"/>
      <c r="Y70" s="37"/>
      <c r="Z70" s="38"/>
    </row>
    <row r="71" spans="1:26" ht="24.6" customHeight="1" thickBot="1" x14ac:dyDescent="0.35">
      <c r="A71" s="3"/>
      <c r="C71" s="181"/>
      <c r="D71" s="115" t="s">
        <v>28</v>
      </c>
      <c r="E71" s="108" t="s">
        <v>0</v>
      </c>
      <c r="F71" s="162">
        <f>'Control Scheme 4 Data'!M19</f>
        <v>0.26826265480151767</v>
      </c>
      <c r="G71" s="162">
        <f>'Control Scheme 4 Data'!M31</f>
        <v>0.13894375586759131</v>
      </c>
      <c r="H71" s="162">
        <f>'Control Scheme 4 Data'!M43</f>
        <v>0.25658405633731168</v>
      </c>
      <c r="I71" s="163">
        <f>'Control Scheme 4 Data'!M55</f>
        <v>0.38590295527123192</v>
      </c>
      <c r="J71" s="32"/>
      <c r="K71" s="32"/>
      <c r="L71" s="33"/>
      <c r="M71" s="32"/>
      <c r="N71" s="34"/>
      <c r="O71" s="32"/>
      <c r="P71" s="34"/>
      <c r="Q71" s="35"/>
      <c r="R71" s="32"/>
      <c r="S71" s="34"/>
      <c r="T71" s="32"/>
      <c r="U71" s="34"/>
      <c r="V71" s="36"/>
      <c r="W71" s="37"/>
      <c r="X71" s="37"/>
      <c r="Y71" s="37"/>
      <c r="Z71" s="38"/>
    </row>
    <row r="72" spans="1:26" ht="15" thickBot="1" x14ac:dyDescent="0.35">
      <c r="A72" s="3"/>
      <c r="C72" s="181" t="s">
        <v>15</v>
      </c>
      <c r="D72" s="65" t="s">
        <v>29</v>
      </c>
      <c r="E72" s="66" t="s">
        <v>34</v>
      </c>
      <c r="F72" s="159">
        <f>'Control Scheme 4 Data'!N13</f>
        <v>3641</v>
      </c>
      <c r="G72" s="159">
        <f>'Control Scheme 4 Data'!N25</f>
        <v>3641</v>
      </c>
      <c r="H72" s="159">
        <f>'Control Scheme 4 Data'!N37</f>
        <v>3641</v>
      </c>
      <c r="I72" s="148">
        <f>'Control Scheme 4 Data'!N49</f>
        <v>3641</v>
      </c>
      <c r="J72" s="32"/>
      <c r="K72" s="32"/>
      <c r="L72" s="33"/>
      <c r="M72" s="32"/>
      <c r="N72" s="34"/>
      <c r="O72" s="32"/>
      <c r="P72" s="34"/>
      <c r="Q72" s="35"/>
      <c r="R72" s="32"/>
      <c r="S72" s="34"/>
      <c r="T72" s="32"/>
      <c r="U72" s="34"/>
      <c r="V72" s="36"/>
      <c r="W72" s="37"/>
      <c r="X72" s="37"/>
      <c r="Y72" s="37"/>
      <c r="Z72" s="38"/>
    </row>
    <row r="73" spans="1:26" ht="15" thickBot="1" x14ac:dyDescent="0.35">
      <c r="A73" s="3"/>
      <c r="C73" s="181"/>
      <c r="D73" s="67" t="s">
        <v>29</v>
      </c>
      <c r="E73" s="68" t="s">
        <v>35</v>
      </c>
      <c r="F73" s="144">
        <f>'Control Scheme 4 Data'!N14</f>
        <v>2181</v>
      </c>
      <c r="G73" s="144">
        <f>'Control Scheme 4 Data'!N26</f>
        <v>2181</v>
      </c>
      <c r="H73" s="144">
        <f>'Control Scheme 4 Data'!N38</f>
        <v>2181</v>
      </c>
      <c r="I73" s="149">
        <f>'Control Scheme 4 Data'!N50</f>
        <v>2181</v>
      </c>
      <c r="J73" s="32"/>
      <c r="K73" s="32"/>
      <c r="L73" s="33"/>
      <c r="M73" s="32"/>
      <c r="N73" s="34"/>
      <c r="O73" s="32"/>
      <c r="P73" s="34"/>
      <c r="Q73" s="35"/>
      <c r="R73" s="32"/>
      <c r="S73" s="34"/>
      <c r="T73" s="32"/>
      <c r="U73" s="34"/>
      <c r="V73" s="36"/>
      <c r="W73" s="37"/>
      <c r="X73" s="37"/>
      <c r="Y73" s="37"/>
      <c r="Z73" s="38"/>
    </row>
    <row r="74" spans="1:26" ht="15" thickBot="1" x14ac:dyDescent="0.35">
      <c r="A74" s="3"/>
      <c r="C74" s="181"/>
      <c r="D74" s="67" t="s">
        <v>29</v>
      </c>
      <c r="E74" s="69" t="s">
        <v>36</v>
      </c>
      <c r="F74" s="144">
        <f>'Control Scheme 4 Data'!N15</f>
        <v>7</v>
      </c>
      <c r="G74" s="144">
        <f>'Control Scheme 4 Data'!N27</f>
        <v>7</v>
      </c>
      <c r="H74" s="144">
        <f>'Control Scheme 4 Data'!N39</f>
        <v>7</v>
      </c>
      <c r="I74" s="149">
        <f>'Control Scheme 4 Data'!N51</f>
        <v>7</v>
      </c>
      <c r="J74" s="32"/>
      <c r="K74" s="32"/>
      <c r="L74" s="33"/>
      <c r="M74" s="32"/>
      <c r="N74" s="34"/>
      <c r="O74" s="32"/>
      <c r="P74" s="34"/>
      <c r="Q74" s="35"/>
      <c r="R74" s="32"/>
      <c r="S74" s="34"/>
      <c r="T74" s="32"/>
      <c r="U74" s="34"/>
      <c r="V74" s="36"/>
      <c r="W74" s="37"/>
      <c r="X74" s="37"/>
      <c r="Y74" s="37"/>
      <c r="Z74" s="38"/>
    </row>
    <row r="75" spans="1:26" ht="15" thickBot="1" x14ac:dyDescent="0.35">
      <c r="A75" s="3"/>
      <c r="C75" s="181"/>
      <c r="D75" s="67" t="s">
        <v>29</v>
      </c>
      <c r="E75" s="70" t="s">
        <v>37</v>
      </c>
      <c r="F75" s="144">
        <f>'Control Scheme 4 Data'!N16</f>
        <v>1889</v>
      </c>
      <c r="G75" s="144">
        <f>'Control Scheme 4 Data'!N28</f>
        <v>1889</v>
      </c>
      <c r="H75" s="144">
        <f>'Control Scheme 4 Data'!N40</f>
        <v>1889</v>
      </c>
      <c r="I75" s="149">
        <f>'Control Scheme 4 Data'!N52</f>
        <v>1889</v>
      </c>
      <c r="J75" s="32"/>
      <c r="K75" s="32"/>
      <c r="L75" s="33"/>
      <c r="M75" s="32"/>
      <c r="N75" s="34"/>
      <c r="O75" s="32"/>
      <c r="P75" s="34"/>
      <c r="Q75" s="35"/>
      <c r="R75" s="32"/>
      <c r="S75" s="34"/>
      <c r="T75" s="32"/>
      <c r="U75" s="34"/>
      <c r="V75" s="36"/>
      <c r="W75" s="37"/>
      <c r="X75" s="37"/>
      <c r="Y75" s="37"/>
      <c r="Z75" s="38"/>
    </row>
    <row r="76" spans="1:26" ht="15" thickBot="1" x14ac:dyDescent="0.35">
      <c r="A76" s="3"/>
      <c r="C76" s="181"/>
      <c r="D76" s="67" t="s">
        <v>29</v>
      </c>
      <c r="E76" s="71" t="s">
        <v>38</v>
      </c>
      <c r="F76" s="144">
        <f>'Control Scheme 4 Data'!N17</f>
        <v>5781</v>
      </c>
      <c r="G76" s="144">
        <f>'Control Scheme 4 Data'!N29</f>
        <v>5781</v>
      </c>
      <c r="H76" s="144">
        <f>'Control Scheme 4 Data'!N41</f>
        <v>8088</v>
      </c>
      <c r="I76" s="149">
        <f>'Control Scheme 4 Data'!N53</f>
        <v>8088</v>
      </c>
      <c r="J76" s="32"/>
      <c r="K76" s="32"/>
      <c r="L76" s="33"/>
      <c r="M76" s="32"/>
      <c r="N76" s="34"/>
      <c r="O76" s="32"/>
      <c r="P76" s="34"/>
      <c r="Q76" s="35"/>
      <c r="R76" s="32"/>
      <c r="S76" s="34"/>
      <c r="T76" s="32"/>
      <c r="U76" s="34"/>
      <c r="V76" s="36"/>
      <c r="W76" s="37"/>
      <c r="X76" s="37"/>
      <c r="Y76" s="37"/>
      <c r="Z76" s="38"/>
    </row>
    <row r="77" spans="1:26" ht="15" thickBot="1" x14ac:dyDescent="0.35">
      <c r="A77" s="3"/>
      <c r="C77" s="181"/>
      <c r="D77" s="67" t="s">
        <v>29</v>
      </c>
      <c r="E77" s="71" t="s">
        <v>39</v>
      </c>
      <c r="F77" s="144">
        <f>'Control Scheme 4 Data'!N18</f>
        <v>4171</v>
      </c>
      <c r="G77" s="144">
        <f>'Control Scheme 4 Data'!N30</f>
        <v>4171</v>
      </c>
      <c r="H77" s="144">
        <f>'Control Scheme 4 Data'!N42</f>
        <v>4171</v>
      </c>
      <c r="I77" s="149">
        <f>'Control Scheme 4 Data'!N54</f>
        <v>4171</v>
      </c>
      <c r="J77" s="32"/>
      <c r="K77" s="32"/>
      <c r="L77" s="33"/>
      <c r="M77" s="32"/>
      <c r="N77" s="34"/>
      <c r="O77" s="32"/>
      <c r="P77" s="34"/>
      <c r="Q77" s="35"/>
      <c r="R77" s="32"/>
      <c r="S77" s="34"/>
      <c r="T77" s="32"/>
      <c r="U77" s="34"/>
      <c r="V77" s="36"/>
      <c r="W77" s="37"/>
      <c r="X77" s="37"/>
      <c r="Y77" s="37"/>
      <c r="Z77" s="38"/>
    </row>
    <row r="78" spans="1:26" ht="24.6" customHeight="1" thickBot="1" x14ac:dyDescent="0.35">
      <c r="A78" s="3"/>
      <c r="C78" s="181"/>
      <c r="D78" s="115" t="s">
        <v>29</v>
      </c>
      <c r="E78" s="108" t="s">
        <v>0</v>
      </c>
      <c r="F78" s="109">
        <f>'Control Scheme 4 Data'!N19</f>
        <v>17670</v>
      </c>
      <c r="G78" s="109">
        <f>'Control Scheme 4 Data'!N31</f>
        <v>17670</v>
      </c>
      <c r="H78" s="109">
        <f>'Control Scheme 4 Data'!N43</f>
        <v>19977</v>
      </c>
      <c r="I78" s="110">
        <f>'Control Scheme 4 Data'!N55</f>
        <v>19977</v>
      </c>
      <c r="J78" s="32"/>
      <c r="K78" s="32"/>
      <c r="L78" s="33"/>
      <c r="M78" s="32"/>
      <c r="N78" s="34"/>
      <c r="O78" s="32"/>
      <c r="P78" s="34"/>
      <c r="Q78" s="35"/>
      <c r="R78" s="32"/>
      <c r="S78" s="34"/>
      <c r="T78" s="32"/>
      <c r="U78" s="34"/>
      <c r="V78" s="36"/>
      <c r="W78" s="37"/>
      <c r="X78" s="37"/>
      <c r="Y78" s="37"/>
      <c r="Z78" s="38"/>
    </row>
    <row r="79" spans="1:26" ht="15" thickBot="1" x14ac:dyDescent="0.35">
      <c r="A79" s="3"/>
      <c r="C79" s="181" t="s">
        <v>15</v>
      </c>
      <c r="D79" s="65" t="s">
        <v>30</v>
      </c>
      <c r="E79" s="66" t="s">
        <v>34</v>
      </c>
      <c r="F79" s="93">
        <f>'Control Scheme 4 Data'!O13</f>
        <v>0.4501730959446093</v>
      </c>
      <c r="G79" s="78">
        <f>'Control Scheme 4 Data'!O25</f>
        <v>0.4501730959446093</v>
      </c>
      <c r="H79" s="93">
        <f>'Control Scheme 4 Data'!O37</f>
        <v>0.4501730959446093</v>
      </c>
      <c r="I79" s="78">
        <f>'Control Scheme 4 Data'!O49</f>
        <v>0.4501730959446093</v>
      </c>
      <c r="J79" s="32"/>
      <c r="K79" s="32"/>
      <c r="L79" s="33"/>
      <c r="M79" s="32"/>
      <c r="N79" s="34"/>
      <c r="O79" s="32"/>
      <c r="P79" s="34"/>
      <c r="Q79" s="35"/>
      <c r="R79" s="32"/>
      <c r="S79" s="34"/>
      <c r="T79" s="32"/>
      <c r="U79" s="34"/>
      <c r="V79" s="36"/>
      <c r="W79" s="37"/>
      <c r="X79" s="37"/>
      <c r="Y79" s="37"/>
      <c r="Z79" s="38"/>
    </row>
    <row r="80" spans="1:26" ht="15" thickBot="1" x14ac:dyDescent="0.35">
      <c r="A80" s="3"/>
      <c r="C80" s="181"/>
      <c r="D80" s="67" t="s">
        <v>30</v>
      </c>
      <c r="E80" s="68" t="s">
        <v>35</v>
      </c>
      <c r="F80" s="93">
        <f>'Control Scheme 4 Data'!O14</f>
        <v>0.26965875370919884</v>
      </c>
      <c r="G80" s="78">
        <f>'Control Scheme 4 Data'!O26</f>
        <v>0.26965875370919884</v>
      </c>
      <c r="H80" s="93">
        <f>'Control Scheme 4 Data'!O38</f>
        <v>0.26965875370919884</v>
      </c>
      <c r="I80" s="78">
        <f>'Control Scheme 4 Data'!O50</f>
        <v>0.26965875370919884</v>
      </c>
      <c r="J80" s="32"/>
      <c r="K80" s="32"/>
      <c r="L80" s="33"/>
      <c r="M80" s="32"/>
      <c r="N80" s="34"/>
      <c r="O80" s="32"/>
      <c r="P80" s="34"/>
      <c r="Q80" s="35"/>
      <c r="R80" s="32"/>
      <c r="S80" s="34"/>
      <c r="T80" s="32"/>
      <c r="U80" s="34"/>
      <c r="V80" s="36"/>
      <c r="W80" s="37"/>
      <c r="X80" s="37"/>
      <c r="Y80" s="37"/>
      <c r="Z80" s="38"/>
    </row>
    <row r="81" spans="1:26" ht="15" thickBot="1" x14ac:dyDescent="0.35">
      <c r="A81" s="3"/>
      <c r="C81" s="181"/>
      <c r="D81" s="67" t="s">
        <v>30</v>
      </c>
      <c r="E81" s="69" t="s">
        <v>36</v>
      </c>
      <c r="F81" s="93">
        <f>'Control Scheme 4 Data'!O15</f>
        <v>8.6547972304648862E-4</v>
      </c>
      <c r="G81" s="78">
        <f>'Control Scheme 4 Data'!O27</f>
        <v>8.6547972304648862E-4</v>
      </c>
      <c r="H81" s="93">
        <f>'Control Scheme 4 Data'!O39</f>
        <v>8.6547972304648862E-4</v>
      </c>
      <c r="I81" s="78">
        <f>'Control Scheme 4 Data'!O51</f>
        <v>8.6547972304648862E-4</v>
      </c>
      <c r="J81" s="32"/>
      <c r="K81" s="32"/>
      <c r="L81" s="33"/>
      <c r="M81" s="32"/>
      <c r="N81" s="34"/>
      <c r="O81" s="32"/>
      <c r="P81" s="34"/>
      <c r="Q81" s="35"/>
      <c r="R81" s="32"/>
      <c r="S81" s="34"/>
      <c r="T81" s="32"/>
      <c r="U81" s="34"/>
      <c r="V81" s="36"/>
      <c r="W81" s="37"/>
      <c r="X81" s="37"/>
      <c r="Y81" s="37"/>
      <c r="Z81" s="38"/>
    </row>
    <row r="82" spans="1:26" ht="15" thickBot="1" x14ac:dyDescent="0.35">
      <c r="A82" s="3"/>
      <c r="C82" s="181"/>
      <c r="D82" s="67" t="s">
        <v>30</v>
      </c>
      <c r="E82" s="70" t="s">
        <v>37</v>
      </c>
      <c r="F82" s="93">
        <f>'Control Scheme 4 Data'!O16</f>
        <v>0.23355588526211671</v>
      </c>
      <c r="G82" s="78">
        <f>'Control Scheme 4 Data'!O28</f>
        <v>0.23355588526211671</v>
      </c>
      <c r="H82" s="93">
        <f>'Control Scheme 4 Data'!O40</f>
        <v>0.23355588526211671</v>
      </c>
      <c r="I82" s="78">
        <f>'Control Scheme 4 Data'!O52</f>
        <v>0.23355588526211671</v>
      </c>
      <c r="J82" s="32"/>
      <c r="K82" s="32"/>
      <c r="L82" s="33"/>
      <c r="M82" s="32"/>
      <c r="N82" s="34"/>
      <c r="O82" s="32"/>
      <c r="P82" s="34"/>
      <c r="Q82" s="35"/>
      <c r="R82" s="32"/>
      <c r="S82" s="34"/>
      <c r="T82" s="32"/>
      <c r="U82" s="34"/>
      <c r="V82" s="36"/>
      <c r="W82" s="37"/>
      <c r="X82" s="37"/>
      <c r="Y82" s="37"/>
      <c r="Z82" s="38"/>
    </row>
    <row r="83" spans="1:26" ht="15" thickBot="1" x14ac:dyDescent="0.35">
      <c r="A83" s="3"/>
      <c r="C83" s="181"/>
      <c r="D83" s="67" t="s">
        <v>30</v>
      </c>
      <c r="E83" s="71" t="s">
        <v>38</v>
      </c>
      <c r="F83" s="93">
        <f>'Control Scheme 4 Data'!O17</f>
        <v>0.71476261127596441</v>
      </c>
      <c r="G83" s="78">
        <f>'Control Scheme 4 Data'!O29</f>
        <v>0.71476261127596441</v>
      </c>
      <c r="H83" s="93">
        <f>'Control Scheme 4 Data'!O41</f>
        <v>1</v>
      </c>
      <c r="I83" s="78">
        <f>'Control Scheme 4 Data'!O53</f>
        <v>1</v>
      </c>
      <c r="J83" s="32"/>
      <c r="K83" s="32"/>
      <c r="L83" s="33"/>
      <c r="M83" s="32"/>
      <c r="N83" s="34"/>
      <c r="O83" s="32"/>
      <c r="P83" s="34"/>
      <c r="Q83" s="35"/>
      <c r="R83" s="32"/>
      <c r="S83" s="34"/>
      <c r="T83" s="32"/>
      <c r="U83" s="34"/>
      <c r="V83" s="36"/>
      <c r="W83" s="37"/>
      <c r="X83" s="37"/>
      <c r="Y83" s="37"/>
      <c r="Z83" s="38"/>
    </row>
    <row r="84" spans="1:26" ht="15" thickBot="1" x14ac:dyDescent="0.35">
      <c r="A84" s="3"/>
      <c r="C84" s="181"/>
      <c r="D84" s="67" t="s">
        <v>30</v>
      </c>
      <c r="E84" s="71" t="s">
        <v>39</v>
      </c>
      <c r="F84" s="93">
        <f>'Control Scheme 4 Data'!O18</f>
        <v>0.51570227497527199</v>
      </c>
      <c r="G84" s="78">
        <f>'Control Scheme 4 Data'!O30</f>
        <v>0.51570227497527199</v>
      </c>
      <c r="H84" s="93">
        <f>'Control Scheme 4 Data'!O42</f>
        <v>0.51570227497527199</v>
      </c>
      <c r="I84" s="78">
        <f>'Control Scheme 4 Data'!O54</f>
        <v>0.51570227497527199</v>
      </c>
      <c r="J84" s="32"/>
      <c r="K84" s="32"/>
      <c r="L84" s="33"/>
      <c r="M84" s="32"/>
      <c r="N84" s="34"/>
      <c r="O84" s="32"/>
      <c r="P84" s="34"/>
      <c r="Q84" s="35"/>
      <c r="R84" s="32"/>
      <c r="S84" s="34"/>
      <c r="T84" s="32"/>
      <c r="U84" s="34"/>
      <c r="V84" s="36"/>
      <c r="W84" s="37"/>
      <c r="X84" s="37"/>
      <c r="Y84" s="37"/>
      <c r="Z84" s="38"/>
    </row>
    <row r="85" spans="1:26" ht="26.4" customHeight="1" thickBot="1" x14ac:dyDescent="0.35">
      <c r="A85" s="3"/>
      <c r="C85" s="181"/>
      <c r="D85" s="115" t="s">
        <v>30</v>
      </c>
      <c r="E85" s="108" t="s">
        <v>0</v>
      </c>
      <c r="F85" s="93">
        <f>'Control Scheme 4 Data'!O19</f>
        <v>0.36411968348170126</v>
      </c>
      <c r="G85" s="78">
        <f>'Control Scheme 4 Data'!O31</f>
        <v>0.36411968348170126</v>
      </c>
      <c r="H85" s="93">
        <f>'Control Scheme 4 Data'!O43</f>
        <v>0.41165924826904055</v>
      </c>
      <c r="I85" s="78">
        <f>'Control Scheme 4 Data'!O55</f>
        <v>0.41165924826904055</v>
      </c>
      <c r="J85" s="32"/>
      <c r="K85" s="32"/>
      <c r="L85" s="33"/>
      <c r="M85" s="32"/>
      <c r="N85" s="34"/>
      <c r="O85" s="32"/>
      <c r="P85" s="34"/>
      <c r="Q85" s="35"/>
      <c r="R85" s="32"/>
      <c r="S85" s="34"/>
      <c r="T85" s="32"/>
      <c r="U85" s="34"/>
      <c r="V85" s="36"/>
      <c r="W85" s="37"/>
      <c r="X85" s="37"/>
      <c r="Y85" s="37"/>
      <c r="Z85" s="38"/>
    </row>
    <row r="86" spans="1:26" ht="16.2" thickBot="1" x14ac:dyDescent="0.35">
      <c r="A86" s="3"/>
      <c r="C86" s="181" t="s">
        <v>16</v>
      </c>
      <c r="D86" s="65" t="s">
        <v>29</v>
      </c>
      <c r="E86" s="138" t="s">
        <v>34</v>
      </c>
      <c r="F86" s="159">
        <f>'Control Scheme 4 Data'!P13</f>
        <v>4447</v>
      </c>
      <c r="G86" s="159">
        <f>'Control Scheme 4 Data'!P25</f>
        <v>4447</v>
      </c>
      <c r="H86" s="159">
        <f>'Control Scheme 4 Data'!P37</f>
        <v>4447</v>
      </c>
      <c r="I86" s="148">
        <f>'Control Scheme 4 Data'!P49</f>
        <v>4447</v>
      </c>
      <c r="J86" s="40"/>
      <c r="K86" s="40"/>
      <c r="L86" s="41"/>
      <c r="M86" s="40"/>
      <c r="N86" s="42"/>
      <c r="O86" s="40"/>
      <c r="P86" s="43"/>
      <c r="Q86" s="44"/>
      <c r="R86" s="40"/>
      <c r="S86" s="42"/>
      <c r="T86" s="40"/>
      <c r="U86" s="42"/>
      <c r="V86" s="45"/>
      <c r="W86" s="46"/>
      <c r="X86" s="46"/>
      <c r="Y86" s="46"/>
      <c r="Z86" s="47"/>
    </row>
    <row r="87" spans="1:26" ht="16.2" thickBot="1" x14ac:dyDescent="0.35">
      <c r="A87" s="3"/>
      <c r="C87" s="181"/>
      <c r="D87" s="67" t="s">
        <v>29</v>
      </c>
      <c r="E87" s="139" t="s">
        <v>35</v>
      </c>
      <c r="F87" s="144">
        <f>'Control Scheme 4 Data'!P14</f>
        <v>5907</v>
      </c>
      <c r="G87" s="144">
        <f>'Control Scheme 4 Data'!P26</f>
        <v>5907</v>
      </c>
      <c r="H87" s="144">
        <f>'Control Scheme 4 Data'!P38</f>
        <v>5907</v>
      </c>
      <c r="I87" s="149">
        <f>'Control Scheme 4 Data'!P50</f>
        <v>5907</v>
      </c>
      <c r="J87" s="40"/>
      <c r="K87" s="40"/>
      <c r="L87" s="41"/>
      <c r="M87" s="40"/>
      <c r="N87" s="42"/>
      <c r="O87" s="40"/>
      <c r="P87" s="43"/>
      <c r="Q87" s="44"/>
      <c r="R87" s="40"/>
      <c r="S87" s="42"/>
      <c r="T87" s="40"/>
      <c r="U87" s="42"/>
      <c r="V87" s="45"/>
      <c r="W87" s="46"/>
      <c r="X87" s="46"/>
      <c r="Y87" s="46"/>
      <c r="Z87" s="47"/>
    </row>
    <row r="88" spans="1:26" ht="16.2" thickBot="1" x14ac:dyDescent="0.35">
      <c r="A88" s="3"/>
      <c r="C88" s="181"/>
      <c r="D88" s="67" t="s">
        <v>29</v>
      </c>
      <c r="E88" s="140" t="s">
        <v>36</v>
      </c>
      <c r="F88" s="144">
        <f>'Control Scheme 4 Data'!P15</f>
        <v>8081</v>
      </c>
      <c r="G88" s="144">
        <f>'Control Scheme 4 Data'!P27</f>
        <v>8081</v>
      </c>
      <c r="H88" s="144">
        <f>'Control Scheme 4 Data'!P39</f>
        <v>8081</v>
      </c>
      <c r="I88" s="149">
        <f>'Control Scheme 4 Data'!P51</f>
        <v>8081</v>
      </c>
      <c r="J88" s="40"/>
      <c r="K88" s="40"/>
      <c r="L88" s="41"/>
      <c r="M88" s="40"/>
      <c r="N88" s="42"/>
      <c r="O88" s="40"/>
      <c r="P88" s="43"/>
      <c r="Q88" s="44"/>
      <c r="R88" s="40"/>
      <c r="S88" s="42"/>
      <c r="T88" s="40"/>
      <c r="U88" s="42"/>
      <c r="V88" s="45"/>
      <c r="W88" s="46"/>
      <c r="X88" s="46"/>
      <c r="Y88" s="46"/>
      <c r="Z88" s="47"/>
    </row>
    <row r="89" spans="1:26" ht="16.2" thickBot="1" x14ac:dyDescent="0.35">
      <c r="A89" s="3"/>
      <c r="C89" s="181"/>
      <c r="D89" s="67" t="s">
        <v>29</v>
      </c>
      <c r="E89" s="141" t="s">
        <v>37</v>
      </c>
      <c r="F89" s="144">
        <f>'Control Scheme 4 Data'!P16</f>
        <v>6199</v>
      </c>
      <c r="G89" s="144">
        <f>'Control Scheme 4 Data'!P28</f>
        <v>6199</v>
      </c>
      <c r="H89" s="144">
        <f>'Control Scheme 4 Data'!P40</f>
        <v>6199</v>
      </c>
      <c r="I89" s="149">
        <f>'Control Scheme 4 Data'!P52</f>
        <v>6199</v>
      </c>
      <c r="J89" s="40"/>
      <c r="K89" s="40"/>
      <c r="L89" s="41"/>
      <c r="M89" s="40"/>
      <c r="N89" s="42"/>
      <c r="O89" s="40"/>
      <c r="P89" s="43"/>
      <c r="Q89" s="44"/>
      <c r="R89" s="40"/>
      <c r="S89" s="42"/>
      <c r="T89" s="40"/>
      <c r="U89" s="42"/>
      <c r="V89" s="45"/>
      <c r="W89" s="46"/>
      <c r="X89" s="46"/>
      <c r="Y89" s="46"/>
      <c r="Z89" s="47"/>
    </row>
    <row r="90" spans="1:26" ht="16.2" thickBot="1" x14ac:dyDescent="0.35">
      <c r="A90" s="3"/>
      <c r="C90" s="181"/>
      <c r="D90" s="67" t="s">
        <v>29</v>
      </c>
      <c r="E90" s="142" t="s">
        <v>38</v>
      </c>
      <c r="F90" s="144">
        <f>'Control Scheme 4 Data'!P17</f>
        <v>2307</v>
      </c>
      <c r="G90" s="144">
        <f>'Control Scheme 4 Data'!P29</f>
        <v>2307</v>
      </c>
      <c r="H90" s="144">
        <f>'Control Scheme 4 Data'!P41</f>
        <v>0</v>
      </c>
      <c r="I90" s="149">
        <f>'Control Scheme 4 Data'!P53</f>
        <v>0</v>
      </c>
      <c r="J90" s="40"/>
      <c r="K90" s="40"/>
      <c r="L90" s="41"/>
      <c r="M90" s="40"/>
      <c r="N90" s="42"/>
      <c r="O90" s="40"/>
      <c r="P90" s="43"/>
      <c r="Q90" s="44"/>
      <c r="R90" s="40"/>
      <c r="S90" s="42"/>
      <c r="T90" s="40"/>
      <c r="U90" s="42"/>
      <c r="V90" s="45"/>
      <c r="W90" s="46"/>
      <c r="X90" s="46"/>
      <c r="Y90" s="46"/>
      <c r="Z90" s="47"/>
    </row>
    <row r="91" spans="1:26" ht="16.2" thickBot="1" x14ac:dyDescent="0.35">
      <c r="A91" s="3"/>
      <c r="C91" s="181"/>
      <c r="D91" s="67" t="s">
        <v>29</v>
      </c>
      <c r="E91" s="142" t="s">
        <v>39</v>
      </c>
      <c r="F91" s="144">
        <f>'Control Scheme 4 Data'!P18</f>
        <v>3917</v>
      </c>
      <c r="G91" s="144">
        <f>'Control Scheme 4 Data'!P30</f>
        <v>3917</v>
      </c>
      <c r="H91" s="144">
        <f>'Control Scheme 4 Data'!P42</f>
        <v>3917</v>
      </c>
      <c r="I91" s="149">
        <f>'Control Scheme 4 Data'!P54</f>
        <v>3917</v>
      </c>
      <c r="J91" s="40"/>
      <c r="K91" s="40"/>
      <c r="L91" s="41"/>
      <c r="M91" s="40"/>
      <c r="N91" s="42"/>
      <c r="O91" s="40"/>
      <c r="P91" s="43"/>
      <c r="Q91" s="44"/>
      <c r="R91" s="40"/>
      <c r="S91" s="42"/>
      <c r="T91" s="40"/>
      <c r="U91" s="42"/>
      <c r="V91" s="45"/>
      <c r="W91" s="46"/>
      <c r="X91" s="46"/>
      <c r="Y91" s="46"/>
      <c r="Z91" s="47"/>
    </row>
    <row r="92" spans="1:26" ht="31.8" customHeight="1" thickBot="1" x14ac:dyDescent="0.35">
      <c r="A92" s="3"/>
      <c r="C92" s="181"/>
      <c r="D92" s="115" t="s">
        <v>29</v>
      </c>
      <c r="E92" s="108" t="s">
        <v>0</v>
      </c>
      <c r="F92" s="109">
        <f>'Control Scheme 4 Data'!P19</f>
        <v>30858</v>
      </c>
      <c r="G92" s="109">
        <f>'Control Scheme 4 Data'!P31</f>
        <v>30858</v>
      </c>
      <c r="H92" s="109">
        <f>'Control Scheme 4 Data'!P43</f>
        <v>28551</v>
      </c>
      <c r="I92" s="110">
        <f>'Control Scheme 4 Data'!P55</f>
        <v>28551</v>
      </c>
      <c r="J92" s="40"/>
      <c r="K92" s="40"/>
      <c r="L92" s="41"/>
      <c r="M92" s="40"/>
      <c r="N92" s="42"/>
      <c r="O92" s="40"/>
      <c r="P92" s="43"/>
      <c r="Q92" s="44"/>
      <c r="R92" s="40"/>
      <c r="S92" s="42"/>
      <c r="T92" s="40"/>
      <c r="U92" s="42"/>
      <c r="V92" s="45"/>
      <c r="W92" s="46"/>
      <c r="X92" s="46"/>
      <c r="Y92" s="46"/>
      <c r="Z92" s="47"/>
    </row>
    <row r="93" spans="1:26" ht="15" thickBot="1" x14ac:dyDescent="0.35">
      <c r="A93" s="3"/>
      <c r="C93" s="181" t="s">
        <v>16</v>
      </c>
      <c r="D93" s="65" t="s">
        <v>30</v>
      </c>
      <c r="E93" s="66" t="s">
        <v>34</v>
      </c>
      <c r="F93" s="93">
        <f>'Control Scheme 4 Data'!Q13</f>
        <v>0.5498269040553907</v>
      </c>
      <c r="G93" s="78">
        <f>'Control Scheme 4 Data'!Q25</f>
        <v>0.5498269040553907</v>
      </c>
      <c r="H93" s="93">
        <f>'Control Scheme 4 Data'!Q37</f>
        <v>0.5498269040553907</v>
      </c>
      <c r="I93" s="78">
        <f>'Control Scheme 4 Data'!Q49</f>
        <v>0.5498269040553907</v>
      </c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" thickBot="1" x14ac:dyDescent="0.35">
      <c r="A94" s="3"/>
      <c r="C94" s="181"/>
      <c r="D94" s="67" t="s">
        <v>30</v>
      </c>
      <c r="E94" s="68" t="s">
        <v>35</v>
      </c>
      <c r="F94" s="94">
        <f>'Control Scheme 4 Data'!Q14</f>
        <v>0.73034124629080122</v>
      </c>
      <c r="G94" s="79">
        <f>'Control Scheme 4 Data'!Q26</f>
        <v>0.73034124629080122</v>
      </c>
      <c r="H94" s="94">
        <f>'Control Scheme 4 Data'!Q38</f>
        <v>0.73034124629080122</v>
      </c>
      <c r="I94" s="79">
        <f>'Control Scheme 4 Data'!Q50</f>
        <v>0.73034124629080122</v>
      </c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" thickBot="1" x14ac:dyDescent="0.35">
      <c r="A95" s="3"/>
      <c r="C95" s="181"/>
      <c r="D95" s="67" t="s">
        <v>30</v>
      </c>
      <c r="E95" s="69" t="s">
        <v>36</v>
      </c>
      <c r="F95" s="94">
        <f>'Control Scheme 4 Data'!Q15</f>
        <v>0.99913452027695349</v>
      </c>
      <c r="G95" s="79">
        <f>'Control Scheme 4 Data'!Q27</f>
        <v>0.99913452027695349</v>
      </c>
      <c r="H95" s="94">
        <f>'Control Scheme 4 Data'!Q39</f>
        <v>0.99913452027695349</v>
      </c>
      <c r="I95" s="79">
        <f>'Control Scheme 4 Data'!Q51</f>
        <v>0.99913452027695349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" thickBot="1" x14ac:dyDescent="0.35">
      <c r="A96" s="3"/>
      <c r="C96" s="181"/>
      <c r="D96" s="67" t="s">
        <v>30</v>
      </c>
      <c r="E96" s="70" t="s">
        <v>37</v>
      </c>
      <c r="F96" s="94">
        <f>'Control Scheme 4 Data'!Q16</f>
        <v>0.76644411473788332</v>
      </c>
      <c r="G96" s="79">
        <f>'Control Scheme 4 Data'!Q28</f>
        <v>0.76644411473788332</v>
      </c>
      <c r="H96" s="94">
        <f>'Control Scheme 4 Data'!Q40</f>
        <v>0.76644411473788332</v>
      </c>
      <c r="I96" s="79">
        <f>'Control Scheme 4 Data'!Q52</f>
        <v>0.76644411473788332</v>
      </c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" thickBot="1" x14ac:dyDescent="0.35">
      <c r="A97" s="3"/>
      <c r="C97" s="181"/>
      <c r="D97" s="67" t="s">
        <v>30</v>
      </c>
      <c r="E97" s="71" t="s">
        <v>38</v>
      </c>
      <c r="F97" s="94">
        <f>'Control Scheme 4 Data'!Q17</f>
        <v>0.28523738872403559</v>
      </c>
      <c r="G97" s="79">
        <f>'Control Scheme 4 Data'!Q29</f>
        <v>0.28523738872403559</v>
      </c>
      <c r="H97" s="94">
        <f>'Control Scheme 4 Data'!Q41</f>
        <v>0</v>
      </c>
      <c r="I97" s="79">
        <f>'Control Scheme 4 Data'!Q53</f>
        <v>0</v>
      </c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" thickBot="1" x14ac:dyDescent="0.35">
      <c r="A98" s="3"/>
      <c r="C98" s="181"/>
      <c r="D98" s="67" t="s">
        <v>30</v>
      </c>
      <c r="E98" s="71" t="s">
        <v>39</v>
      </c>
      <c r="F98" s="94">
        <f>'Control Scheme 4 Data'!Q18</f>
        <v>0.48429772502472801</v>
      </c>
      <c r="G98" s="79">
        <f>'Control Scheme 4 Data'!Q30</f>
        <v>0.48429772502472801</v>
      </c>
      <c r="H98" s="94">
        <f>'Control Scheme 4 Data'!Q42</f>
        <v>0.48429772502472801</v>
      </c>
      <c r="I98" s="79">
        <f>'Control Scheme 4 Data'!Q54</f>
        <v>0.48429772502472801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27" customHeight="1" thickBot="1" x14ac:dyDescent="0.35">
      <c r="A99" s="3"/>
      <c r="C99" s="181"/>
      <c r="D99" s="115" t="s">
        <v>30</v>
      </c>
      <c r="E99" s="108" t="s">
        <v>0</v>
      </c>
      <c r="F99" s="136">
        <f>'Control Scheme 4 Data'!Q19</f>
        <v>0.63588031651829868</v>
      </c>
      <c r="G99" s="136">
        <f>'Control Scheme 4 Data'!Q31</f>
        <v>0.63588031651829868</v>
      </c>
      <c r="H99" s="136">
        <f>'Control Scheme 4 Data'!Q43</f>
        <v>0.58834075173095945</v>
      </c>
      <c r="I99" s="143">
        <f>'Control Scheme 4 Data'!Q55</f>
        <v>0.58834075173095945</v>
      </c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8" customHeight="1" thickBot="1" x14ac:dyDescent="0.35">
      <c r="A100" s="3"/>
      <c r="C100" s="181" t="s">
        <v>43</v>
      </c>
      <c r="D100" s="65" t="s">
        <v>29</v>
      </c>
      <c r="E100" s="138" t="s">
        <v>34</v>
      </c>
      <c r="F100" s="144">
        <f>F72+F86</f>
        <v>8088</v>
      </c>
      <c r="G100" s="144">
        <f t="shared" ref="G100:I100" si="91">G72+G86</f>
        <v>8088</v>
      </c>
      <c r="H100" s="144">
        <f t="shared" si="91"/>
        <v>8088</v>
      </c>
      <c r="I100" s="149">
        <f t="shared" si="91"/>
        <v>8088</v>
      </c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8" customHeight="1" thickBot="1" x14ac:dyDescent="0.35">
      <c r="A101" s="3"/>
      <c r="C101" s="181"/>
      <c r="D101" s="67" t="s">
        <v>29</v>
      </c>
      <c r="E101" s="139" t="s">
        <v>35</v>
      </c>
      <c r="F101" s="144">
        <f t="shared" ref="F101:I106" si="92">F73+F87</f>
        <v>8088</v>
      </c>
      <c r="G101" s="144">
        <f t="shared" si="92"/>
        <v>8088</v>
      </c>
      <c r="H101" s="144">
        <f t="shared" si="92"/>
        <v>8088</v>
      </c>
      <c r="I101" s="149">
        <f t="shared" si="92"/>
        <v>8088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8" customHeight="1" thickBot="1" x14ac:dyDescent="0.35">
      <c r="A102" s="3"/>
      <c r="C102" s="181"/>
      <c r="D102" s="67" t="s">
        <v>29</v>
      </c>
      <c r="E102" s="140" t="s">
        <v>36</v>
      </c>
      <c r="F102" s="144">
        <f t="shared" si="92"/>
        <v>8088</v>
      </c>
      <c r="G102" s="144">
        <f t="shared" si="92"/>
        <v>8088</v>
      </c>
      <c r="H102" s="144">
        <f t="shared" si="92"/>
        <v>8088</v>
      </c>
      <c r="I102" s="149">
        <f t="shared" si="92"/>
        <v>8088</v>
      </c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8" customHeight="1" thickBot="1" x14ac:dyDescent="0.35">
      <c r="A103" s="3"/>
      <c r="C103" s="181"/>
      <c r="D103" s="67" t="s">
        <v>29</v>
      </c>
      <c r="E103" s="141" t="s">
        <v>37</v>
      </c>
      <c r="F103" s="144">
        <f t="shared" si="92"/>
        <v>8088</v>
      </c>
      <c r="G103" s="144">
        <f t="shared" si="92"/>
        <v>8088</v>
      </c>
      <c r="H103" s="144">
        <f t="shared" si="92"/>
        <v>8088</v>
      </c>
      <c r="I103" s="149">
        <f t="shared" si="92"/>
        <v>8088</v>
      </c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8" customHeight="1" thickBot="1" x14ac:dyDescent="0.35">
      <c r="A104" s="3"/>
      <c r="C104" s="181"/>
      <c r="D104" s="67" t="s">
        <v>29</v>
      </c>
      <c r="E104" s="142" t="s">
        <v>38</v>
      </c>
      <c r="F104" s="144">
        <f t="shared" si="92"/>
        <v>8088</v>
      </c>
      <c r="G104" s="144">
        <f t="shared" si="92"/>
        <v>8088</v>
      </c>
      <c r="H104" s="144">
        <f t="shared" si="92"/>
        <v>8088</v>
      </c>
      <c r="I104" s="149">
        <f t="shared" si="92"/>
        <v>8088</v>
      </c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8" customHeight="1" thickBot="1" x14ac:dyDescent="0.35">
      <c r="A105" s="3"/>
      <c r="C105" s="181"/>
      <c r="D105" s="67" t="s">
        <v>29</v>
      </c>
      <c r="E105" s="142" t="s">
        <v>39</v>
      </c>
      <c r="F105" s="144">
        <f t="shared" si="92"/>
        <v>8088</v>
      </c>
      <c r="G105" s="144">
        <f t="shared" si="92"/>
        <v>8088</v>
      </c>
      <c r="H105" s="144">
        <f t="shared" si="92"/>
        <v>8088</v>
      </c>
      <c r="I105" s="149">
        <f t="shared" si="92"/>
        <v>8088</v>
      </c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27" customHeight="1" thickBot="1" x14ac:dyDescent="0.35">
      <c r="A106" s="3"/>
      <c r="C106" s="181"/>
      <c r="D106" s="115" t="s">
        <v>29</v>
      </c>
      <c r="E106" s="108" t="s">
        <v>0</v>
      </c>
      <c r="F106" s="133">
        <f t="shared" si="92"/>
        <v>48528</v>
      </c>
      <c r="G106" s="133">
        <f t="shared" si="92"/>
        <v>48528</v>
      </c>
      <c r="H106" s="133">
        <f t="shared" si="92"/>
        <v>48528</v>
      </c>
      <c r="I106" s="134">
        <f t="shared" si="92"/>
        <v>48528</v>
      </c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" thickBot="1" x14ac:dyDescent="0.35">
      <c r="A107" s="3"/>
      <c r="C107" s="181" t="s">
        <v>18</v>
      </c>
      <c r="D107" s="65" t="s">
        <v>3</v>
      </c>
      <c r="E107" s="66" t="s">
        <v>34</v>
      </c>
      <c r="F107" s="159">
        <f>'Control Scheme 4 Data'!S13</f>
        <v>733062.5</v>
      </c>
      <c r="G107" s="159">
        <f>'Control Scheme 4 Data'!S25</f>
        <v>455125</v>
      </c>
      <c r="H107" s="159">
        <f>'Control Scheme 4 Data'!S37</f>
        <v>455125</v>
      </c>
      <c r="I107" s="148">
        <f>'Control Scheme 4 Data'!S49</f>
        <v>733062.5</v>
      </c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" thickBot="1" x14ac:dyDescent="0.35">
      <c r="A108" s="3"/>
      <c r="C108" s="181"/>
      <c r="D108" s="67" t="s">
        <v>3</v>
      </c>
      <c r="E108" s="68" t="s">
        <v>35</v>
      </c>
      <c r="F108" s="144">
        <f>'Control Scheme 4 Data'!S14</f>
        <v>641812.5</v>
      </c>
      <c r="G108" s="144">
        <f>'Control Scheme 4 Data'!S26</f>
        <v>272625</v>
      </c>
      <c r="H108" s="144">
        <f>'Control Scheme 4 Data'!S38</f>
        <v>272625</v>
      </c>
      <c r="I108" s="149">
        <f>'Control Scheme 4 Data'!S50</f>
        <v>641812.5</v>
      </c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" thickBot="1" x14ac:dyDescent="0.35">
      <c r="A109" s="3"/>
      <c r="C109" s="181"/>
      <c r="D109" s="67" t="s">
        <v>3</v>
      </c>
      <c r="E109" s="69" t="s">
        <v>36</v>
      </c>
      <c r="F109" s="144">
        <f>'Control Scheme 4 Data'!S15</f>
        <v>505937.5</v>
      </c>
      <c r="G109" s="144">
        <f>'Control Scheme 4 Data'!S27</f>
        <v>875</v>
      </c>
      <c r="H109" s="144">
        <f>'Control Scheme 4 Data'!S39</f>
        <v>875</v>
      </c>
      <c r="I109" s="149">
        <f>'Control Scheme 4 Data'!S51</f>
        <v>505937.5</v>
      </c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" thickBot="1" x14ac:dyDescent="0.35">
      <c r="A110" s="3"/>
      <c r="C110" s="181"/>
      <c r="D110" s="67" t="s">
        <v>3</v>
      </c>
      <c r="E110" s="70" t="s">
        <v>37</v>
      </c>
      <c r="F110" s="144">
        <f>'Control Scheme 4 Data'!S16</f>
        <v>882964.5</v>
      </c>
      <c r="G110" s="144">
        <f>'Control Scheme 4 Data'!S28</f>
        <v>334353</v>
      </c>
      <c r="H110" s="144">
        <f>'Control Scheme 4 Data'!S40</f>
        <v>334353</v>
      </c>
      <c r="I110" s="149">
        <f>'Control Scheme 4 Data'!S52</f>
        <v>882964.5</v>
      </c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" thickBot="1" x14ac:dyDescent="0.35">
      <c r="A111" s="3"/>
      <c r="C111" s="181"/>
      <c r="D111" s="67" t="s">
        <v>3</v>
      </c>
      <c r="E111" s="71" t="s">
        <v>38</v>
      </c>
      <c r="F111" s="144">
        <f>'Control Scheme 4 Data'!S17</f>
        <v>198121.73271889685</v>
      </c>
      <c r="G111" s="144">
        <f>'Control Scheme 4 Data'!S29</f>
        <v>198121.73271889685</v>
      </c>
      <c r="H111" s="144">
        <f>'Control Scheme 4 Data'!S41</f>
        <v>2233490.9198156521</v>
      </c>
      <c r="I111" s="149">
        <f>'Control Scheme 4 Data'!S53</f>
        <v>2233490.9198156521</v>
      </c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" thickBot="1" x14ac:dyDescent="0.35">
      <c r="A112" s="3"/>
      <c r="C112" s="181"/>
      <c r="D112" s="67" t="s">
        <v>3</v>
      </c>
      <c r="E112" s="71" t="s">
        <v>39</v>
      </c>
      <c r="F112" s="144">
        <f>'Control Scheme 4 Data'!S18</f>
        <v>1142854</v>
      </c>
      <c r="G112" s="144">
        <f>'Control Scheme 4 Data'!S30</f>
        <v>1142854</v>
      </c>
      <c r="H112" s="144">
        <f>'Control Scheme 4 Data'!S42</f>
        <v>1142854</v>
      </c>
      <c r="I112" s="149">
        <f>'Control Scheme 4 Data'!S54</f>
        <v>1142854</v>
      </c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25.8" customHeight="1" thickBot="1" x14ac:dyDescent="0.35">
      <c r="A113" s="3"/>
      <c r="C113" s="181"/>
      <c r="D113" s="115" t="s">
        <v>3</v>
      </c>
      <c r="E113" s="108" t="s">
        <v>0</v>
      </c>
      <c r="F113" s="109">
        <f>'Control Scheme 4 Data'!S19</f>
        <v>4104752.7327188971</v>
      </c>
      <c r="G113" s="109">
        <f>'Control Scheme 4 Data'!S31</f>
        <v>2403953.7327188971</v>
      </c>
      <c r="H113" s="109">
        <f>'Control Scheme 4 Data'!S43</f>
        <v>4439322.9198156521</v>
      </c>
      <c r="I113" s="110">
        <f>'Control Scheme 4 Data'!S55</f>
        <v>6140121.9198156521</v>
      </c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" thickBot="1" x14ac:dyDescent="0.35">
      <c r="A114" s="3"/>
      <c r="C114" s="181" t="s">
        <v>18</v>
      </c>
      <c r="D114" s="65" t="s">
        <v>30</v>
      </c>
      <c r="E114" s="66" t="s">
        <v>34</v>
      </c>
      <c r="F114" s="93">
        <f>'Control Scheme 4 Data'!T13</f>
        <v>1</v>
      </c>
      <c r="G114" s="78">
        <f>'Control Scheme 4 Data'!T25</f>
        <v>1</v>
      </c>
      <c r="H114" s="93">
        <f>'Control Scheme 4 Data'!T37</f>
        <v>1</v>
      </c>
      <c r="I114" s="78">
        <f>'Control Scheme 4 Data'!T49</f>
        <v>1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" thickBot="1" x14ac:dyDescent="0.35">
      <c r="A115" s="3"/>
      <c r="C115" s="181"/>
      <c r="D115" s="67" t="s">
        <v>30</v>
      </c>
      <c r="E115" s="68" t="s">
        <v>35</v>
      </c>
      <c r="F115" s="94">
        <f>'Control Scheme 4 Data'!T14</f>
        <v>1</v>
      </c>
      <c r="G115" s="79">
        <f>'Control Scheme 4 Data'!T26</f>
        <v>1</v>
      </c>
      <c r="H115" s="94">
        <f>'Control Scheme 4 Data'!T38</f>
        <v>1</v>
      </c>
      <c r="I115" s="79">
        <f>'Control Scheme 4 Data'!T50</f>
        <v>1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5" thickBot="1" x14ac:dyDescent="0.35">
      <c r="A116" s="3"/>
      <c r="C116" s="181"/>
      <c r="D116" s="67" t="s">
        <v>30</v>
      </c>
      <c r="E116" s="69" t="s">
        <v>36</v>
      </c>
      <c r="F116" s="94">
        <f>'Control Scheme 4 Data'!T15</f>
        <v>1</v>
      </c>
      <c r="G116" s="79">
        <f>'Control Scheme 4 Data'!T27</f>
        <v>1</v>
      </c>
      <c r="H116" s="94">
        <f>'Control Scheme 4 Data'!T39</f>
        <v>1</v>
      </c>
      <c r="I116" s="79">
        <f>'Control Scheme 4 Data'!T51</f>
        <v>1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5" thickBot="1" x14ac:dyDescent="0.35">
      <c r="A117" s="3"/>
      <c r="C117" s="181"/>
      <c r="D117" s="67" t="s">
        <v>30</v>
      </c>
      <c r="E117" s="70" t="s">
        <v>37</v>
      </c>
      <c r="F117" s="94">
        <f>'Control Scheme 4 Data'!T16</f>
        <v>1</v>
      </c>
      <c r="G117" s="79">
        <f>'Control Scheme 4 Data'!T28</f>
        <v>1</v>
      </c>
      <c r="H117" s="94">
        <f>'Control Scheme 4 Data'!T40</f>
        <v>1</v>
      </c>
      <c r="I117" s="79">
        <f>'Control Scheme 4 Data'!T52</f>
        <v>1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" thickBot="1" x14ac:dyDescent="0.35">
      <c r="A118" s="3"/>
      <c r="C118" s="181"/>
      <c r="D118" s="67" t="s">
        <v>30</v>
      </c>
      <c r="E118" s="71" t="s">
        <v>38</v>
      </c>
      <c r="F118" s="94">
        <f>'Control Scheme 4 Data'!T17</f>
        <v>1</v>
      </c>
      <c r="G118" s="79">
        <f>'Control Scheme 4 Data'!T29</f>
        <v>1</v>
      </c>
      <c r="H118" s="94">
        <f>'Control Scheme 4 Data'!T41</f>
        <v>1</v>
      </c>
      <c r="I118" s="79">
        <f>'Control Scheme 4 Data'!T53</f>
        <v>1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" thickBot="1" x14ac:dyDescent="0.35">
      <c r="A119" s="3"/>
      <c r="C119" s="181"/>
      <c r="D119" s="67" t="s">
        <v>30</v>
      </c>
      <c r="E119" s="71" t="s">
        <v>39</v>
      </c>
      <c r="F119" s="94">
        <f>'Control Scheme 4 Data'!T18</f>
        <v>0.68047964760584057</v>
      </c>
      <c r="G119" s="79">
        <f>'Control Scheme 4 Data'!T30</f>
        <v>1</v>
      </c>
      <c r="H119" s="94">
        <f>'Control Scheme 4 Data'!T42</f>
        <v>1</v>
      </c>
      <c r="I119" s="79">
        <f>'Control Scheme 4 Data'!T54</f>
        <v>0.68047964760584057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25.8" customHeight="1" thickBot="1" x14ac:dyDescent="0.35">
      <c r="A120" s="3"/>
      <c r="C120" s="181"/>
      <c r="D120" s="115" t="s">
        <v>30</v>
      </c>
      <c r="E120" s="108" t="s">
        <v>0</v>
      </c>
      <c r="F120" s="136">
        <f>'Control Scheme 4 Data'!T19</f>
        <v>0.88438162794990671</v>
      </c>
      <c r="G120" s="136">
        <f>'Control Scheme 4 Data'!T31</f>
        <v>1</v>
      </c>
      <c r="H120" s="136">
        <f>'Control Scheme 4 Data'!T43</f>
        <v>1</v>
      </c>
      <c r="I120" s="143">
        <f>'Control Scheme 4 Data'!T55</f>
        <v>0.91962722491154181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" thickBot="1" x14ac:dyDescent="0.35">
      <c r="A121" s="3"/>
      <c r="C121" s="181" t="s">
        <v>19</v>
      </c>
      <c r="D121" s="65" t="s">
        <v>3</v>
      </c>
      <c r="E121" s="66" t="s">
        <v>34</v>
      </c>
      <c r="F121" s="159">
        <f>'Control Scheme 4 Data'!U13</f>
        <v>0</v>
      </c>
      <c r="G121" s="159">
        <f>'Control Scheme 4 Data'!U25</f>
        <v>0</v>
      </c>
      <c r="H121" s="159">
        <f>'Control Scheme 4 Data'!U37</f>
        <v>0</v>
      </c>
      <c r="I121" s="148">
        <f>'Control Scheme 4 Data'!U49</f>
        <v>0</v>
      </c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" thickBot="1" x14ac:dyDescent="0.35">
      <c r="A122" s="3"/>
      <c r="C122" s="181"/>
      <c r="D122" s="67" t="s">
        <v>3</v>
      </c>
      <c r="E122" s="68" t="s">
        <v>35</v>
      </c>
      <c r="F122" s="144">
        <f>'Control Scheme 4 Data'!U14</f>
        <v>0</v>
      </c>
      <c r="G122" s="144">
        <f>'Control Scheme 4 Data'!U26</f>
        <v>0</v>
      </c>
      <c r="H122" s="144">
        <f>'Control Scheme 4 Data'!U38</f>
        <v>0</v>
      </c>
      <c r="I122" s="149">
        <f>'Control Scheme 4 Data'!U50</f>
        <v>0</v>
      </c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" thickBot="1" x14ac:dyDescent="0.35">
      <c r="A123" s="3"/>
      <c r="C123" s="181"/>
      <c r="D123" s="67" t="s">
        <v>3</v>
      </c>
      <c r="E123" s="69" t="s">
        <v>36</v>
      </c>
      <c r="F123" s="144">
        <f>'Control Scheme 4 Data'!U15</f>
        <v>0</v>
      </c>
      <c r="G123" s="144">
        <f>'Control Scheme 4 Data'!U27</f>
        <v>0</v>
      </c>
      <c r="H123" s="144">
        <f>'Control Scheme 4 Data'!U39</f>
        <v>0</v>
      </c>
      <c r="I123" s="149">
        <f>'Control Scheme 4 Data'!U51</f>
        <v>0</v>
      </c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" thickBot="1" x14ac:dyDescent="0.35">
      <c r="A124" s="3"/>
      <c r="C124" s="181"/>
      <c r="D124" s="67" t="s">
        <v>3</v>
      </c>
      <c r="E124" s="70" t="s">
        <v>37</v>
      </c>
      <c r="F124" s="144">
        <f>'Control Scheme 4 Data'!U16</f>
        <v>0</v>
      </c>
      <c r="G124" s="144">
        <f>'Control Scheme 4 Data'!U28</f>
        <v>0</v>
      </c>
      <c r="H124" s="144">
        <f>'Control Scheme 4 Data'!U40</f>
        <v>0</v>
      </c>
      <c r="I124" s="149">
        <f>'Control Scheme 4 Data'!U52</f>
        <v>0</v>
      </c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" thickBot="1" x14ac:dyDescent="0.35">
      <c r="A125" s="3"/>
      <c r="C125" s="181"/>
      <c r="D125" s="67" t="s">
        <v>3</v>
      </c>
      <c r="E125" s="71" t="s">
        <v>38</v>
      </c>
      <c r="F125" s="144">
        <f>'Control Scheme 4 Data'!U17</f>
        <v>0</v>
      </c>
      <c r="G125" s="144">
        <f>'Control Scheme 4 Data'!U29</f>
        <v>0</v>
      </c>
      <c r="H125" s="144">
        <f>'Control Scheme 4 Data'!U41</f>
        <v>0</v>
      </c>
      <c r="I125" s="149">
        <f>'Control Scheme 4 Data'!U53</f>
        <v>0</v>
      </c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" thickBot="1" x14ac:dyDescent="0.35">
      <c r="A126" s="3"/>
      <c r="C126" s="181"/>
      <c r="D126" s="67" t="s">
        <v>3</v>
      </c>
      <c r="E126" s="71" t="s">
        <v>39</v>
      </c>
      <c r="F126" s="144">
        <f>'Control Scheme 4 Data'!U18</f>
        <v>536629</v>
      </c>
      <c r="G126" s="144">
        <f>'Control Scheme 4 Data'!U30</f>
        <v>0</v>
      </c>
      <c r="H126" s="144">
        <f>'Control Scheme 4 Data'!U42</f>
        <v>0</v>
      </c>
      <c r="I126" s="149">
        <f>'Control Scheme 4 Data'!U54</f>
        <v>536629</v>
      </c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26.4" customHeight="1" thickBot="1" x14ac:dyDescent="0.35">
      <c r="A127" s="3"/>
      <c r="C127" s="181"/>
      <c r="D127" s="115" t="s">
        <v>3</v>
      </c>
      <c r="E127" s="108" t="s">
        <v>0</v>
      </c>
      <c r="F127" s="109">
        <f>'Control Scheme 4 Data'!U19</f>
        <v>536629</v>
      </c>
      <c r="G127" s="109">
        <f>'Control Scheme 4 Data'!U31</f>
        <v>0</v>
      </c>
      <c r="H127" s="109">
        <f>'Control Scheme 4 Data'!U43</f>
        <v>0</v>
      </c>
      <c r="I127" s="110">
        <f>'Control Scheme 4 Data'!U55</f>
        <v>536629</v>
      </c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" thickBot="1" x14ac:dyDescent="0.35">
      <c r="A128" s="3"/>
      <c r="C128" s="181" t="s">
        <v>19</v>
      </c>
      <c r="D128" s="65" t="s">
        <v>30</v>
      </c>
      <c r="E128" s="66" t="s">
        <v>34</v>
      </c>
      <c r="F128" s="93">
        <f>'Control Scheme 4 Data'!V13</f>
        <v>0</v>
      </c>
      <c r="G128" s="78">
        <f>'Control Scheme 4 Data'!V25</f>
        <v>0</v>
      </c>
      <c r="H128" s="93">
        <f>'Control Scheme 4 Data'!V37</f>
        <v>0</v>
      </c>
      <c r="I128" s="78">
        <f>'Control Scheme 4 Data'!V49</f>
        <v>0</v>
      </c>
      <c r="J128" s="19"/>
      <c r="K128" s="19"/>
      <c r="L128" s="48"/>
      <c r="M128" s="19"/>
      <c r="N128" s="34"/>
      <c r="O128" s="19"/>
      <c r="P128" s="34"/>
      <c r="Q128" s="19"/>
      <c r="R128" s="19"/>
      <c r="S128" s="34"/>
      <c r="T128" s="19"/>
      <c r="U128" s="34"/>
      <c r="V128" s="49"/>
      <c r="W128" s="50"/>
      <c r="X128" s="50"/>
      <c r="Y128" s="50"/>
      <c r="Z128" s="38"/>
    </row>
    <row r="129" spans="1:26" ht="15" thickBot="1" x14ac:dyDescent="0.35">
      <c r="A129" s="3"/>
      <c r="C129" s="181"/>
      <c r="D129" s="67" t="s">
        <v>30</v>
      </c>
      <c r="E129" s="68" t="s">
        <v>35</v>
      </c>
      <c r="F129" s="94">
        <f>'Control Scheme 4 Data'!V14</f>
        <v>0</v>
      </c>
      <c r="G129" s="79">
        <f>'Control Scheme 4 Data'!V26</f>
        <v>0</v>
      </c>
      <c r="H129" s="94">
        <f>'Control Scheme 4 Data'!V38</f>
        <v>0</v>
      </c>
      <c r="I129" s="79">
        <f>'Control Scheme 4 Data'!V50</f>
        <v>0</v>
      </c>
      <c r="J129" s="19"/>
      <c r="K129" s="19"/>
      <c r="L129" s="48"/>
      <c r="M129" s="19"/>
      <c r="N129" s="34"/>
      <c r="O129" s="19"/>
      <c r="P129" s="34"/>
      <c r="Q129" s="19"/>
      <c r="R129" s="19"/>
      <c r="S129" s="34"/>
      <c r="T129" s="19"/>
      <c r="U129" s="34"/>
      <c r="V129" s="49"/>
      <c r="W129" s="50"/>
      <c r="X129" s="50"/>
      <c r="Y129" s="50"/>
      <c r="Z129" s="38"/>
    </row>
    <row r="130" spans="1:26" ht="15" thickBot="1" x14ac:dyDescent="0.35">
      <c r="A130" s="3"/>
      <c r="C130" s="181"/>
      <c r="D130" s="67" t="s">
        <v>30</v>
      </c>
      <c r="E130" s="69" t="s">
        <v>36</v>
      </c>
      <c r="F130" s="94">
        <f>'Control Scheme 4 Data'!V15</f>
        <v>0</v>
      </c>
      <c r="G130" s="79">
        <f>'Control Scheme 4 Data'!V27</f>
        <v>0</v>
      </c>
      <c r="H130" s="94">
        <f>'Control Scheme 4 Data'!V39</f>
        <v>0</v>
      </c>
      <c r="I130" s="79">
        <f>'Control Scheme 4 Data'!V51</f>
        <v>0</v>
      </c>
      <c r="J130" s="19"/>
      <c r="K130" s="19"/>
      <c r="L130" s="48"/>
      <c r="M130" s="19"/>
      <c r="N130" s="34"/>
      <c r="O130" s="19"/>
      <c r="P130" s="34"/>
      <c r="Q130" s="19"/>
      <c r="R130" s="19"/>
      <c r="S130" s="34"/>
      <c r="T130" s="19"/>
      <c r="U130" s="34"/>
      <c r="V130" s="49"/>
      <c r="W130" s="50"/>
      <c r="X130" s="50"/>
      <c r="Y130" s="50"/>
      <c r="Z130" s="38"/>
    </row>
    <row r="131" spans="1:26" ht="15" thickBot="1" x14ac:dyDescent="0.35">
      <c r="A131" s="3"/>
      <c r="C131" s="181"/>
      <c r="D131" s="67" t="s">
        <v>30</v>
      </c>
      <c r="E131" s="70" t="s">
        <v>37</v>
      </c>
      <c r="F131" s="94">
        <f>'Control Scheme 4 Data'!V16</f>
        <v>0</v>
      </c>
      <c r="G131" s="79">
        <f>'Control Scheme 4 Data'!V28</f>
        <v>0</v>
      </c>
      <c r="H131" s="94">
        <f>'Control Scheme 4 Data'!V40</f>
        <v>0</v>
      </c>
      <c r="I131" s="79">
        <f>'Control Scheme 4 Data'!V52</f>
        <v>0</v>
      </c>
      <c r="J131" s="19"/>
      <c r="K131" s="19"/>
      <c r="L131" s="48"/>
      <c r="M131" s="19"/>
      <c r="N131" s="34"/>
      <c r="O131" s="19"/>
      <c r="P131" s="34"/>
      <c r="Q131" s="19"/>
      <c r="R131" s="19"/>
      <c r="S131" s="34"/>
      <c r="T131" s="19"/>
      <c r="U131" s="34"/>
      <c r="V131" s="49"/>
      <c r="W131" s="50"/>
      <c r="X131" s="50"/>
      <c r="Y131" s="50"/>
      <c r="Z131" s="38"/>
    </row>
    <row r="132" spans="1:26" ht="15" thickBot="1" x14ac:dyDescent="0.35">
      <c r="A132" s="3"/>
      <c r="C132" s="181"/>
      <c r="D132" s="67" t="s">
        <v>30</v>
      </c>
      <c r="E132" s="71" t="s">
        <v>38</v>
      </c>
      <c r="F132" s="94">
        <f>'Control Scheme 4 Data'!V17</f>
        <v>0</v>
      </c>
      <c r="G132" s="79">
        <f>'Control Scheme 4 Data'!V29</f>
        <v>0</v>
      </c>
      <c r="H132" s="94">
        <f>'Control Scheme 4 Data'!V41</f>
        <v>0</v>
      </c>
      <c r="I132" s="79">
        <f>'Control Scheme 4 Data'!V53</f>
        <v>0</v>
      </c>
      <c r="J132" s="19"/>
      <c r="K132" s="19"/>
      <c r="L132" s="48"/>
      <c r="M132" s="19"/>
      <c r="N132" s="34"/>
      <c r="O132" s="19"/>
      <c r="P132" s="34"/>
      <c r="Q132" s="19"/>
      <c r="R132" s="19"/>
      <c r="S132" s="34"/>
      <c r="T132" s="19"/>
      <c r="U132" s="34"/>
      <c r="V132" s="49"/>
      <c r="W132" s="50"/>
      <c r="X132" s="50"/>
      <c r="Y132" s="50"/>
      <c r="Z132" s="38"/>
    </row>
    <row r="133" spans="1:26" ht="15" thickBot="1" x14ac:dyDescent="0.35">
      <c r="A133" s="3"/>
      <c r="C133" s="181"/>
      <c r="D133" s="67" t="s">
        <v>30</v>
      </c>
      <c r="E133" s="71" t="s">
        <v>39</v>
      </c>
      <c r="F133" s="94">
        <f>'Control Scheme 4 Data'!V18</f>
        <v>0.31952035239415938</v>
      </c>
      <c r="G133" s="79">
        <f>'Control Scheme 4 Data'!V30</f>
        <v>0</v>
      </c>
      <c r="H133" s="94">
        <f>'Control Scheme 4 Data'!V42</f>
        <v>0</v>
      </c>
      <c r="I133" s="79">
        <f>'Control Scheme 4 Data'!V54</f>
        <v>0.31952035239415938</v>
      </c>
      <c r="J133" s="19"/>
      <c r="K133" s="19"/>
      <c r="L133" s="48"/>
      <c r="M133" s="19"/>
      <c r="N133" s="34"/>
      <c r="O133" s="19"/>
      <c r="P133" s="34"/>
      <c r="Q133" s="19"/>
      <c r="R133" s="19"/>
      <c r="S133" s="34"/>
      <c r="T133" s="19"/>
      <c r="U133" s="34"/>
      <c r="V133" s="49"/>
      <c r="W133" s="50"/>
      <c r="X133" s="50"/>
      <c r="Y133" s="50"/>
      <c r="Z133" s="38"/>
    </row>
    <row r="134" spans="1:26" ht="27.6" customHeight="1" thickBot="1" x14ac:dyDescent="0.35">
      <c r="A134" s="3"/>
      <c r="C134" s="181"/>
      <c r="D134" s="115" t="s">
        <v>30</v>
      </c>
      <c r="E134" s="108" t="s">
        <v>0</v>
      </c>
      <c r="F134" s="136">
        <f>'Control Scheme 4 Data'!V19</f>
        <v>0.11561837205009327</v>
      </c>
      <c r="G134" s="136">
        <f>'Control Scheme 4 Data'!V31</f>
        <v>0</v>
      </c>
      <c r="H134" s="136">
        <f>'Control Scheme 4 Data'!V43</f>
        <v>0</v>
      </c>
      <c r="I134" s="143">
        <f>'Control Scheme 4 Data'!V55</f>
        <v>8.0372775088458234E-2</v>
      </c>
      <c r="J134" s="51"/>
      <c r="K134" s="51"/>
      <c r="L134" s="52"/>
      <c r="M134" s="51"/>
      <c r="N134" s="42"/>
      <c r="O134" s="51"/>
      <c r="P134" s="42"/>
      <c r="Q134" s="51"/>
      <c r="R134" s="51"/>
      <c r="S134" s="42"/>
      <c r="T134" s="51"/>
      <c r="U134" s="42"/>
      <c r="V134" s="53"/>
      <c r="W134" s="54"/>
      <c r="X134" s="54"/>
      <c r="Y134" s="54"/>
      <c r="Z134" s="47"/>
    </row>
    <row r="135" spans="1:26" ht="18.600000000000001" customHeight="1" thickBot="1" x14ac:dyDescent="0.35">
      <c r="A135" s="3"/>
      <c r="C135" s="181" t="s">
        <v>12</v>
      </c>
      <c r="D135" s="65" t="s">
        <v>3</v>
      </c>
      <c r="E135" s="66" t="s">
        <v>34</v>
      </c>
      <c r="F135" s="159">
        <f>F107+F121</f>
        <v>733062.5</v>
      </c>
      <c r="G135" s="159">
        <f t="shared" ref="G135:I135" si="93">G107+G121</f>
        <v>455125</v>
      </c>
      <c r="H135" s="159">
        <f t="shared" si="93"/>
        <v>455125</v>
      </c>
      <c r="I135" s="148">
        <f t="shared" si="93"/>
        <v>733062.5</v>
      </c>
      <c r="J135" s="51"/>
      <c r="K135" s="51"/>
      <c r="L135" s="52"/>
      <c r="M135" s="51"/>
      <c r="N135" s="42"/>
      <c r="O135" s="51"/>
      <c r="P135" s="42"/>
      <c r="Q135" s="51"/>
      <c r="R135" s="51"/>
      <c r="S135" s="42"/>
      <c r="T135" s="51"/>
      <c r="U135" s="42"/>
      <c r="V135" s="53"/>
      <c r="W135" s="54"/>
      <c r="X135" s="54"/>
      <c r="Y135" s="54"/>
      <c r="Z135" s="47"/>
    </row>
    <row r="136" spans="1:26" ht="18.600000000000001" customHeight="1" thickBot="1" x14ac:dyDescent="0.35">
      <c r="A136" s="3"/>
      <c r="C136" s="181"/>
      <c r="D136" s="67" t="s">
        <v>3</v>
      </c>
      <c r="E136" s="68" t="s">
        <v>35</v>
      </c>
      <c r="F136" s="144">
        <f t="shared" ref="F136:I141" si="94">F108+F122</f>
        <v>641812.5</v>
      </c>
      <c r="G136" s="144">
        <f t="shared" si="94"/>
        <v>272625</v>
      </c>
      <c r="H136" s="144">
        <f t="shared" si="94"/>
        <v>272625</v>
      </c>
      <c r="I136" s="149">
        <f t="shared" si="94"/>
        <v>641812.5</v>
      </c>
      <c r="J136" s="51"/>
      <c r="K136" s="51"/>
      <c r="L136" s="52"/>
      <c r="M136" s="51"/>
      <c r="N136" s="42"/>
      <c r="O136" s="51"/>
      <c r="P136" s="42"/>
      <c r="Q136" s="51"/>
      <c r="R136" s="51"/>
      <c r="S136" s="42"/>
      <c r="T136" s="51"/>
      <c r="U136" s="42"/>
      <c r="V136" s="53"/>
      <c r="W136" s="54"/>
      <c r="X136" s="54"/>
      <c r="Y136" s="54"/>
      <c r="Z136" s="47"/>
    </row>
    <row r="137" spans="1:26" ht="18.600000000000001" customHeight="1" thickBot="1" x14ac:dyDescent="0.35">
      <c r="A137" s="3"/>
      <c r="C137" s="181"/>
      <c r="D137" s="67" t="s">
        <v>3</v>
      </c>
      <c r="E137" s="69" t="s">
        <v>36</v>
      </c>
      <c r="F137" s="144">
        <f t="shared" si="94"/>
        <v>505937.5</v>
      </c>
      <c r="G137" s="144">
        <f t="shared" si="94"/>
        <v>875</v>
      </c>
      <c r="H137" s="144">
        <f t="shared" si="94"/>
        <v>875</v>
      </c>
      <c r="I137" s="149">
        <f t="shared" si="94"/>
        <v>505937.5</v>
      </c>
      <c r="J137" s="51"/>
      <c r="K137" s="51"/>
      <c r="L137" s="52"/>
      <c r="M137" s="51"/>
      <c r="N137" s="42"/>
      <c r="O137" s="51"/>
      <c r="P137" s="42"/>
      <c r="Q137" s="51"/>
      <c r="R137" s="51"/>
      <c r="S137" s="42"/>
      <c r="T137" s="51"/>
      <c r="U137" s="42"/>
      <c r="V137" s="53"/>
      <c r="W137" s="54"/>
      <c r="X137" s="54"/>
      <c r="Y137" s="54"/>
      <c r="Z137" s="47"/>
    </row>
    <row r="138" spans="1:26" ht="18.600000000000001" customHeight="1" thickBot="1" x14ac:dyDescent="0.35">
      <c r="A138" s="3"/>
      <c r="C138" s="181"/>
      <c r="D138" s="67" t="s">
        <v>3</v>
      </c>
      <c r="E138" s="70" t="s">
        <v>37</v>
      </c>
      <c r="F138" s="144">
        <f t="shared" si="94"/>
        <v>882964.5</v>
      </c>
      <c r="G138" s="144">
        <f t="shared" si="94"/>
        <v>334353</v>
      </c>
      <c r="H138" s="144">
        <f t="shared" si="94"/>
        <v>334353</v>
      </c>
      <c r="I138" s="149">
        <f t="shared" si="94"/>
        <v>882964.5</v>
      </c>
      <c r="J138" s="51"/>
      <c r="K138" s="51"/>
      <c r="L138" s="52"/>
      <c r="M138" s="51"/>
      <c r="N138" s="42"/>
      <c r="O138" s="51"/>
      <c r="P138" s="42"/>
      <c r="Q138" s="51"/>
      <c r="R138" s="51"/>
      <c r="S138" s="42"/>
      <c r="T138" s="51"/>
      <c r="U138" s="42"/>
      <c r="V138" s="53"/>
      <c r="W138" s="54"/>
      <c r="X138" s="54"/>
      <c r="Y138" s="54"/>
      <c r="Z138" s="47"/>
    </row>
    <row r="139" spans="1:26" ht="18.600000000000001" customHeight="1" thickBot="1" x14ac:dyDescent="0.35">
      <c r="A139" s="3"/>
      <c r="C139" s="181"/>
      <c r="D139" s="67" t="s">
        <v>3</v>
      </c>
      <c r="E139" s="71" t="s">
        <v>38</v>
      </c>
      <c r="F139" s="144">
        <f t="shared" si="94"/>
        <v>198121.73271889685</v>
      </c>
      <c r="G139" s="144">
        <f t="shared" si="94"/>
        <v>198121.73271889685</v>
      </c>
      <c r="H139" s="144">
        <f t="shared" si="94"/>
        <v>2233490.9198156521</v>
      </c>
      <c r="I139" s="149">
        <f t="shared" si="94"/>
        <v>2233490.9198156521</v>
      </c>
      <c r="J139" s="51"/>
      <c r="K139" s="51"/>
      <c r="L139" s="52"/>
      <c r="M139" s="51"/>
      <c r="N139" s="42"/>
      <c r="O139" s="51"/>
      <c r="P139" s="42"/>
      <c r="Q139" s="51"/>
      <c r="R139" s="51"/>
      <c r="S139" s="42"/>
      <c r="T139" s="51"/>
      <c r="U139" s="42"/>
      <c r="V139" s="53"/>
      <c r="W139" s="54"/>
      <c r="X139" s="54"/>
      <c r="Y139" s="54"/>
      <c r="Z139" s="47"/>
    </row>
    <row r="140" spans="1:26" ht="18.600000000000001" customHeight="1" thickBot="1" x14ac:dyDescent="0.35">
      <c r="A140" s="3"/>
      <c r="C140" s="181"/>
      <c r="D140" s="67" t="s">
        <v>3</v>
      </c>
      <c r="E140" s="71" t="s">
        <v>39</v>
      </c>
      <c r="F140" s="144">
        <f t="shared" si="94"/>
        <v>1679483</v>
      </c>
      <c r="G140" s="144">
        <f t="shared" si="94"/>
        <v>1142854</v>
      </c>
      <c r="H140" s="144">
        <f t="shared" si="94"/>
        <v>1142854</v>
      </c>
      <c r="I140" s="149">
        <f t="shared" si="94"/>
        <v>1679483</v>
      </c>
      <c r="J140" s="51"/>
      <c r="K140" s="51"/>
      <c r="L140" s="52"/>
      <c r="M140" s="51"/>
      <c r="N140" s="42"/>
      <c r="O140" s="51"/>
      <c r="P140" s="42"/>
      <c r="Q140" s="51"/>
      <c r="R140" s="51"/>
      <c r="S140" s="42"/>
      <c r="T140" s="51"/>
      <c r="U140" s="42"/>
      <c r="V140" s="53"/>
      <c r="W140" s="54"/>
      <c r="X140" s="54"/>
      <c r="Y140" s="54"/>
      <c r="Z140" s="47"/>
    </row>
    <row r="141" spans="1:26" ht="27.6" customHeight="1" thickBot="1" x14ac:dyDescent="0.35">
      <c r="A141" s="3"/>
      <c r="C141" s="181"/>
      <c r="D141" s="115" t="s">
        <v>3</v>
      </c>
      <c r="E141" s="108" t="s">
        <v>0</v>
      </c>
      <c r="F141" s="109">
        <f>F113+F127</f>
        <v>4641381.7327188971</v>
      </c>
      <c r="G141" s="109">
        <f t="shared" si="94"/>
        <v>2403953.7327188971</v>
      </c>
      <c r="H141" s="109">
        <f t="shared" si="94"/>
        <v>4439322.9198156521</v>
      </c>
      <c r="I141" s="110">
        <f t="shared" si="94"/>
        <v>6676750.9198156521</v>
      </c>
      <c r="J141" s="51"/>
      <c r="K141" s="51"/>
      <c r="L141" s="52"/>
      <c r="M141" s="51"/>
      <c r="N141" s="42"/>
      <c r="O141" s="51"/>
      <c r="P141" s="42"/>
      <c r="Q141" s="51"/>
      <c r="R141" s="51"/>
      <c r="S141" s="42"/>
      <c r="T141" s="51"/>
      <c r="U141" s="42"/>
      <c r="V141" s="53"/>
      <c r="W141" s="54"/>
      <c r="X141" s="54"/>
      <c r="Y141" s="54"/>
      <c r="Z141" s="47"/>
    </row>
    <row r="142" spans="1:26" ht="15" thickBot="1" x14ac:dyDescent="0.35">
      <c r="A142" s="3"/>
      <c r="C142" s="181" t="s">
        <v>21</v>
      </c>
      <c r="D142" s="65" t="s">
        <v>32</v>
      </c>
      <c r="E142" s="66" t="s">
        <v>34</v>
      </c>
      <c r="F142" s="160">
        <f>'Control Scheme 4 Data'!X13</f>
        <v>66607.700552045833</v>
      </c>
      <c r="G142" s="160">
        <f>'Control Scheme 4 Data'!X25</f>
        <v>41353.676819848049</v>
      </c>
      <c r="H142" s="160">
        <f>'Control Scheme 4 Data'!X37</f>
        <v>41353.676819848049</v>
      </c>
      <c r="I142" s="151">
        <f>'Control Scheme 4 Data'!X49</f>
        <v>66607.700552045833</v>
      </c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" thickBot="1" x14ac:dyDescent="0.35">
      <c r="A143" s="3"/>
      <c r="C143" s="181"/>
      <c r="D143" s="67" t="s">
        <v>32</v>
      </c>
      <c r="E143" s="68" t="s">
        <v>35</v>
      </c>
      <c r="F143" s="150">
        <f>'Control Scheme 4 Data'!X14</f>
        <v>58316.521184155397</v>
      </c>
      <c r="G143" s="150">
        <f>'Control Scheme 4 Data'!X26</f>
        <v>24771.318084067178</v>
      </c>
      <c r="H143" s="150">
        <f>'Control Scheme 4 Data'!X38</f>
        <v>24771.318084067178</v>
      </c>
      <c r="I143" s="152">
        <f>'Control Scheme 4 Data'!X50</f>
        <v>58316.521184155397</v>
      </c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" thickBot="1" x14ac:dyDescent="0.35">
      <c r="A144" s="3"/>
      <c r="C144" s="181"/>
      <c r="D144" s="67" t="s">
        <v>32</v>
      </c>
      <c r="E144" s="69" t="s">
        <v>36</v>
      </c>
      <c r="F144" s="150">
        <f>'Control Scheme 4 Data'!X15</f>
        <v>45970.614371967858</v>
      </c>
      <c r="G144" s="150">
        <f>'Control Scheme 4 Data'!X27</f>
        <v>79.50445969210007</v>
      </c>
      <c r="H144" s="150">
        <f>'Control Scheme 4 Data'!X39</f>
        <v>79.50445969210007</v>
      </c>
      <c r="I144" s="152">
        <f>'Control Scheme 4 Data'!X51</f>
        <v>45970.614371967858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" thickBot="1" x14ac:dyDescent="0.35">
      <c r="A145" s="3"/>
      <c r="C145" s="181"/>
      <c r="D145" s="67" t="s">
        <v>32</v>
      </c>
      <c r="E145" s="70" t="s">
        <v>37</v>
      </c>
      <c r="F145" s="150">
        <f>'Control Scheme 4 Data'!X16</f>
        <v>80228.13199977747</v>
      </c>
      <c r="G145" s="150">
        <f>'Control Scheme 4 Data'!X28</f>
        <v>30380.062413065982</v>
      </c>
      <c r="H145" s="150">
        <f>'Control Scheme 4 Data'!X40</f>
        <v>30380.062413065982</v>
      </c>
      <c r="I145" s="152">
        <f>'Control Scheme 4 Data'!X52</f>
        <v>80228.13199977747</v>
      </c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" thickBot="1" x14ac:dyDescent="0.35">
      <c r="A146" s="3"/>
      <c r="C146" s="181"/>
      <c r="D146" s="67" t="s">
        <v>32</v>
      </c>
      <c r="E146" s="71" t="s">
        <v>38</v>
      </c>
      <c r="F146" s="150">
        <f>'Control Scheme 4 Data'!X17</f>
        <v>18001.784357804067</v>
      </c>
      <c r="G146" s="150">
        <f>'Control Scheme 4 Data'!X29</f>
        <v>18001.784357804067</v>
      </c>
      <c r="H146" s="150">
        <f>'Control Scheme 4 Data'!X41</f>
        <v>202939.98720817716</v>
      </c>
      <c r="I146" s="152">
        <f>'Control Scheme 4 Data'!X53</f>
        <v>202939.98720817716</v>
      </c>
      <c r="J146" s="19"/>
      <c r="K146" s="19"/>
      <c r="L146" s="48"/>
      <c r="M146" s="19"/>
      <c r="N146" s="34"/>
      <c r="O146" s="19"/>
      <c r="P146" s="34"/>
      <c r="Q146" s="19"/>
      <c r="R146" s="19"/>
      <c r="S146" s="34"/>
      <c r="T146" s="19"/>
      <c r="U146" s="34"/>
      <c r="V146" s="49"/>
      <c r="W146" s="50"/>
      <c r="X146" s="50"/>
      <c r="Y146" s="50"/>
      <c r="Z146" s="38"/>
    </row>
    <row r="147" spans="1:26" ht="15" thickBot="1" x14ac:dyDescent="0.35">
      <c r="A147" s="3"/>
      <c r="C147" s="181"/>
      <c r="D147" s="67" t="s">
        <v>32</v>
      </c>
      <c r="E147" s="71" t="s">
        <v>39</v>
      </c>
      <c r="F147" s="150">
        <f>'Control Scheme 4 Data'!X18</f>
        <v>103842.27403080609</v>
      </c>
      <c r="G147" s="150">
        <f>'Control Scheme 4 Data'!X30</f>
        <v>103842.27403080609</v>
      </c>
      <c r="H147" s="150">
        <f>'Control Scheme 4 Data'!X42</f>
        <v>103842.27403080609</v>
      </c>
      <c r="I147" s="152">
        <f>'Control Scheme 4 Data'!X54</f>
        <v>103842.27403080609</v>
      </c>
      <c r="J147" s="19"/>
      <c r="K147" s="19"/>
      <c r="L147" s="48"/>
      <c r="M147" s="19"/>
      <c r="N147" s="34"/>
      <c r="O147" s="19"/>
      <c r="P147" s="34"/>
      <c r="Q147" s="19"/>
      <c r="R147" s="19"/>
      <c r="S147" s="34"/>
      <c r="T147" s="19"/>
      <c r="U147" s="34"/>
      <c r="V147" s="49"/>
      <c r="W147" s="50"/>
      <c r="X147" s="50"/>
      <c r="Y147" s="50"/>
      <c r="Z147" s="38"/>
    </row>
    <row r="148" spans="1:26" ht="25.8" customHeight="1" thickBot="1" x14ac:dyDescent="0.35">
      <c r="A148" s="3"/>
      <c r="C148" s="181"/>
      <c r="D148" s="115" t="s">
        <v>32</v>
      </c>
      <c r="E148" s="108" t="s">
        <v>0</v>
      </c>
      <c r="F148" s="164">
        <f>'Control Scheme 4 Data'!X19</f>
        <v>372967.02649655676</v>
      </c>
      <c r="G148" s="164">
        <f>'Control Scheme 4 Data'!X31</f>
        <v>218428.6201652835</v>
      </c>
      <c r="H148" s="164">
        <f>'Control Scheme 4 Data'!X43</f>
        <v>403366.82301565656</v>
      </c>
      <c r="I148" s="165">
        <f>'Control Scheme 4 Data'!X55</f>
        <v>557905.22934692982</v>
      </c>
      <c r="J148" s="19"/>
      <c r="K148" s="19"/>
      <c r="L148" s="48"/>
      <c r="M148" s="19"/>
      <c r="N148" s="34"/>
      <c r="O148" s="19"/>
      <c r="P148" s="34"/>
      <c r="Q148" s="19"/>
      <c r="R148" s="19"/>
      <c r="S148" s="34"/>
      <c r="T148" s="19"/>
      <c r="U148" s="34"/>
      <c r="V148" s="49"/>
      <c r="W148" s="50"/>
      <c r="X148" s="50"/>
      <c r="Y148" s="50"/>
      <c r="Z148" s="38"/>
    </row>
    <row r="149" spans="1:26" ht="15" thickBot="1" x14ac:dyDescent="0.35">
      <c r="A149" s="3"/>
      <c r="C149" s="181" t="s">
        <v>22</v>
      </c>
      <c r="D149" s="65" t="s">
        <v>32</v>
      </c>
      <c r="E149" s="66" t="s">
        <v>34</v>
      </c>
      <c r="F149" s="160">
        <f>'Control Scheme 4 Data'!Y13</f>
        <v>0</v>
      </c>
      <c r="G149" s="160">
        <f>'Control Scheme 4 Data'!Y25</f>
        <v>0</v>
      </c>
      <c r="H149" s="160">
        <f>'Control Scheme 4 Data'!Y37</f>
        <v>0</v>
      </c>
      <c r="I149" s="151">
        <f>'Control Scheme 4 Data'!Y49</f>
        <v>0</v>
      </c>
      <c r="J149" s="19"/>
      <c r="K149" s="19"/>
      <c r="L149" s="48"/>
      <c r="M149" s="19"/>
      <c r="N149" s="34"/>
      <c r="O149" s="19"/>
      <c r="P149" s="34"/>
      <c r="Q149" s="19"/>
      <c r="R149" s="19"/>
      <c r="S149" s="34"/>
      <c r="T149" s="19"/>
      <c r="U149" s="34"/>
      <c r="V149" s="49"/>
      <c r="W149" s="50"/>
      <c r="X149" s="50"/>
      <c r="Y149" s="50"/>
      <c r="Z149" s="38"/>
    </row>
    <row r="150" spans="1:26" ht="15" thickBot="1" x14ac:dyDescent="0.35">
      <c r="A150" s="3"/>
      <c r="C150" s="181"/>
      <c r="D150" s="65" t="s">
        <v>32</v>
      </c>
      <c r="E150" s="68" t="s">
        <v>35</v>
      </c>
      <c r="F150" s="150">
        <f>'Control Scheme 4 Data'!Y14</f>
        <v>0</v>
      </c>
      <c r="G150" s="150">
        <f>'Control Scheme 4 Data'!Y26</f>
        <v>0</v>
      </c>
      <c r="H150" s="150">
        <f>'Control Scheme 4 Data'!Y38</f>
        <v>0</v>
      </c>
      <c r="I150" s="152">
        <f>'Control Scheme 4 Data'!Y50</f>
        <v>0</v>
      </c>
      <c r="J150" s="19"/>
      <c r="K150" s="19"/>
      <c r="L150" s="48"/>
      <c r="M150" s="19"/>
      <c r="N150" s="34"/>
      <c r="O150" s="19"/>
      <c r="P150" s="34"/>
      <c r="Q150" s="19"/>
      <c r="R150" s="19"/>
      <c r="S150" s="34"/>
      <c r="T150" s="19"/>
      <c r="U150" s="34"/>
      <c r="V150" s="49"/>
      <c r="W150" s="50"/>
      <c r="X150" s="50"/>
      <c r="Y150" s="50"/>
      <c r="Z150" s="38"/>
    </row>
    <row r="151" spans="1:26" ht="15" thickBot="1" x14ac:dyDescent="0.35">
      <c r="A151" s="3"/>
      <c r="C151" s="181"/>
      <c r="D151" s="65" t="s">
        <v>32</v>
      </c>
      <c r="E151" s="69" t="s">
        <v>36</v>
      </c>
      <c r="F151" s="150">
        <f>'Control Scheme 4 Data'!Y15</f>
        <v>0</v>
      </c>
      <c r="G151" s="150">
        <f>'Control Scheme 4 Data'!Y27</f>
        <v>0</v>
      </c>
      <c r="H151" s="150">
        <f>'Control Scheme 4 Data'!Y39</f>
        <v>0</v>
      </c>
      <c r="I151" s="152">
        <f>'Control Scheme 4 Data'!Y51</f>
        <v>0</v>
      </c>
      <c r="J151" s="19"/>
      <c r="K151" s="19"/>
      <c r="L151" s="48"/>
      <c r="M151" s="19"/>
      <c r="N151" s="34"/>
      <c r="O151" s="19"/>
      <c r="P151" s="34"/>
      <c r="Q151" s="19"/>
      <c r="R151" s="19"/>
      <c r="S151" s="34"/>
      <c r="T151" s="19"/>
      <c r="U151" s="34"/>
      <c r="V151" s="49"/>
      <c r="W151" s="50"/>
      <c r="X151" s="50"/>
      <c r="Y151" s="50"/>
      <c r="Z151" s="38"/>
    </row>
    <row r="152" spans="1:26" ht="16.2" thickBot="1" x14ac:dyDescent="0.35">
      <c r="A152" s="3"/>
      <c r="C152" s="181"/>
      <c r="D152" s="65" t="s">
        <v>32</v>
      </c>
      <c r="E152" s="70" t="s">
        <v>37</v>
      </c>
      <c r="F152" s="150">
        <f>'Control Scheme 4 Data'!Y16</f>
        <v>0</v>
      </c>
      <c r="G152" s="150">
        <f>'Control Scheme 4 Data'!Y28</f>
        <v>0</v>
      </c>
      <c r="H152" s="150">
        <f>'Control Scheme 4 Data'!Y40</f>
        <v>0</v>
      </c>
      <c r="I152" s="152">
        <f>'Control Scheme 4 Data'!Y52</f>
        <v>0</v>
      </c>
      <c r="J152" s="51"/>
      <c r="K152" s="51"/>
      <c r="L152" s="52"/>
      <c r="M152" s="51"/>
      <c r="N152" s="42"/>
      <c r="O152" s="51"/>
      <c r="P152" s="42"/>
      <c r="Q152" s="51"/>
      <c r="R152" s="51"/>
      <c r="S152" s="42"/>
      <c r="T152" s="51"/>
      <c r="U152" s="42"/>
      <c r="V152" s="53"/>
      <c r="W152" s="54"/>
      <c r="X152" s="54"/>
      <c r="Y152" s="54"/>
      <c r="Z152" s="47"/>
    </row>
    <row r="153" spans="1:26" ht="15" thickBot="1" x14ac:dyDescent="0.35">
      <c r="A153" s="4"/>
      <c r="C153" s="181"/>
      <c r="D153" s="65" t="s">
        <v>32</v>
      </c>
      <c r="E153" s="71" t="s">
        <v>38</v>
      </c>
      <c r="F153" s="150">
        <f>'Control Scheme 4 Data'!Y17</f>
        <v>0</v>
      </c>
      <c r="G153" s="150">
        <f>'Control Scheme 4 Data'!Y29</f>
        <v>0</v>
      </c>
      <c r="H153" s="150">
        <f>'Control Scheme 4 Data'!Y41</f>
        <v>0</v>
      </c>
      <c r="I153" s="152">
        <f>'Control Scheme 4 Data'!Y53</f>
        <v>0</v>
      </c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" thickBot="1" x14ac:dyDescent="0.35">
      <c r="C154" s="181"/>
      <c r="D154" s="65" t="s">
        <v>32</v>
      </c>
      <c r="E154" s="71" t="s">
        <v>39</v>
      </c>
      <c r="F154" s="150">
        <f>'Control Scheme 4 Data'!Y18</f>
        <v>48759.312800127962</v>
      </c>
      <c r="G154" s="150">
        <f>'Control Scheme 4 Data'!Y30</f>
        <v>0</v>
      </c>
      <c r="H154" s="150">
        <f>'Control Scheme 4 Data'!Y42</f>
        <v>0</v>
      </c>
      <c r="I154" s="152">
        <f>'Control Scheme 4 Data'!Y54</f>
        <v>48759.312800127962</v>
      </c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27.6" customHeight="1" thickBot="1" x14ac:dyDescent="0.35">
      <c r="C155" s="181"/>
      <c r="D155" s="65" t="s">
        <v>32</v>
      </c>
      <c r="E155" s="108" t="s">
        <v>0</v>
      </c>
      <c r="F155" s="164">
        <f>'Control Scheme 4 Data'!Y19</f>
        <v>48759.312800127962</v>
      </c>
      <c r="G155" s="164">
        <f>'Control Scheme 4 Data'!Y31</f>
        <v>0</v>
      </c>
      <c r="H155" s="164">
        <f>'Control Scheme 4 Data'!Y43</f>
        <v>0</v>
      </c>
      <c r="I155" s="165">
        <f>'Control Scheme 4 Data'!Y55</f>
        <v>48759.312800127962</v>
      </c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" thickBot="1" x14ac:dyDescent="0.35">
      <c r="C156" s="181" t="s">
        <v>23</v>
      </c>
      <c r="D156" s="65" t="s">
        <v>32</v>
      </c>
      <c r="E156" s="66" t="s">
        <v>34</v>
      </c>
      <c r="F156" s="160">
        <f>'Control Scheme 4 Data'!Z13</f>
        <v>66607.700552045833</v>
      </c>
      <c r="G156" s="160">
        <f>'Control Scheme 4 Data'!Z25</f>
        <v>41353.676819848049</v>
      </c>
      <c r="H156" s="160">
        <f>'Control Scheme 4 Data'!Z37</f>
        <v>41353.676819848049</v>
      </c>
      <c r="I156" s="151">
        <f>'Control Scheme 4 Data'!Z49</f>
        <v>66607.700552045833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" thickBot="1" x14ac:dyDescent="0.35">
      <c r="C157" s="181"/>
      <c r="D157" s="65" t="s">
        <v>32</v>
      </c>
      <c r="E157" s="68" t="s">
        <v>35</v>
      </c>
      <c r="F157" s="150">
        <f>'Control Scheme 4 Data'!Z14</f>
        <v>58316.521184155397</v>
      </c>
      <c r="G157" s="150">
        <f>'Control Scheme 4 Data'!Z26</f>
        <v>24771.318084067178</v>
      </c>
      <c r="H157" s="150">
        <f>'Control Scheme 4 Data'!Z38</f>
        <v>24771.318084067178</v>
      </c>
      <c r="I157" s="152">
        <f>'Control Scheme 4 Data'!Z50</f>
        <v>58316.521184155397</v>
      </c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" thickBot="1" x14ac:dyDescent="0.35">
      <c r="C158" s="181"/>
      <c r="D158" s="65" t="s">
        <v>32</v>
      </c>
      <c r="E158" s="69" t="s">
        <v>36</v>
      </c>
      <c r="F158" s="150">
        <f>'Control Scheme 4 Data'!Z15</f>
        <v>45970.614371967858</v>
      </c>
      <c r="G158" s="150">
        <f>'Control Scheme 4 Data'!Z27</f>
        <v>79.50445969210007</v>
      </c>
      <c r="H158" s="150">
        <f>'Control Scheme 4 Data'!Z39</f>
        <v>79.50445969210007</v>
      </c>
      <c r="I158" s="152">
        <f>'Control Scheme 4 Data'!Z51</f>
        <v>45970.614371967858</v>
      </c>
      <c r="J158" s="19"/>
      <c r="K158" s="19"/>
      <c r="L158" s="48"/>
      <c r="M158" s="19"/>
      <c r="N158" s="34"/>
      <c r="O158" s="19"/>
      <c r="P158" s="34"/>
      <c r="Q158" s="19"/>
      <c r="R158" s="19"/>
      <c r="S158" s="34"/>
      <c r="T158" s="19"/>
      <c r="U158" s="34"/>
      <c r="V158" s="49"/>
      <c r="W158" s="50"/>
      <c r="X158" s="50"/>
      <c r="Y158" s="50"/>
      <c r="Z158" s="38"/>
    </row>
    <row r="159" spans="1:26" ht="15" thickBot="1" x14ac:dyDescent="0.35">
      <c r="C159" s="181"/>
      <c r="D159" s="65" t="s">
        <v>32</v>
      </c>
      <c r="E159" s="70" t="s">
        <v>37</v>
      </c>
      <c r="F159" s="150">
        <f>'Control Scheme 4 Data'!Z16</f>
        <v>80228.13199977747</v>
      </c>
      <c r="G159" s="150">
        <f>'Control Scheme 4 Data'!Z28</f>
        <v>30380.062413065982</v>
      </c>
      <c r="H159" s="150">
        <f>'Control Scheme 4 Data'!Z40</f>
        <v>30380.062413065982</v>
      </c>
      <c r="I159" s="152">
        <f>'Control Scheme 4 Data'!Z52</f>
        <v>80228.13199977747</v>
      </c>
      <c r="J159" s="19"/>
      <c r="K159" s="19"/>
      <c r="L159" s="48"/>
      <c r="M159" s="19"/>
      <c r="N159" s="34"/>
      <c r="O159" s="19"/>
      <c r="P159" s="34"/>
      <c r="Q159" s="19"/>
      <c r="R159" s="19"/>
      <c r="S159" s="34"/>
      <c r="T159" s="19"/>
      <c r="U159" s="34"/>
      <c r="V159" s="49"/>
      <c r="W159" s="50"/>
      <c r="X159" s="50"/>
      <c r="Y159" s="50"/>
      <c r="Z159" s="38"/>
    </row>
    <row r="160" spans="1:26" ht="15" thickBot="1" x14ac:dyDescent="0.35">
      <c r="C160" s="181"/>
      <c r="D160" s="65" t="s">
        <v>32</v>
      </c>
      <c r="E160" s="71" t="s">
        <v>38</v>
      </c>
      <c r="F160" s="150">
        <f>'Control Scheme 4 Data'!Z17</f>
        <v>18001.784357804067</v>
      </c>
      <c r="G160" s="150">
        <f>'Control Scheme 4 Data'!Z29</f>
        <v>18001.784357804067</v>
      </c>
      <c r="H160" s="150">
        <f>'Control Scheme 4 Data'!Z41</f>
        <v>202939.98720817716</v>
      </c>
      <c r="I160" s="152">
        <f>'Control Scheme 4 Data'!Z53</f>
        <v>202939.98720817716</v>
      </c>
      <c r="J160" s="19"/>
      <c r="K160" s="19"/>
      <c r="L160" s="48"/>
      <c r="M160" s="19"/>
      <c r="N160" s="34"/>
      <c r="O160" s="19"/>
      <c r="P160" s="34"/>
      <c r="Q160" s="19"/>
      <c r="R160" s="19"/>
      <c r="S160" s="34"/>
      <c r="T160" s="19"/>
      <c r="U160" s="34"/>
      <c r="V160" s="49"/>
      <c r="W160" s="50"/>
      <c r="X160" s="50"/>
      <c r="Y160" s="50"/>
      <c r="Z160" s="38"/>
    </row>
    <row r="161" spans="3:26" ht="15" thickBot="1" x14ac:dyDescent="0.35">
      <c r="C161" s="181"/>
      <c r="D161" s="65" t="s">
        <v>32</v>
      </c>
      <c r="E161" s="71" t="s">
        <v>39</v>
      </c>
      <c r="F161" s="150">
        <f>'Control Scheme 4 Data'!Z18</f>
        <v>152601.58683093404</v>
      </c>
      <c r="G161" s="150">
        <f>'Control Scheme 4 Data'!Z30</f>
        <v>103842.27403080609</v>
      </c>
      <c r="H161" s="150">
        <f>'Control Scheme 4 Data'!Z42</f>
        <v>103842.27403080609</v>
      </c>
      <c r="I161" s="152">
        <f>'Control Scheme 4 Data'!Z54</f>
        <v>152601.58683093404</v>
      </c>
      <c r="J161" s="19"/>
      <c r="K161" s="19"/>
      <c r="L161" s="48"/>
      <c r="M161" s="19"/>
      <c r="N161" s="34"/>
      <c r="O161" s="19"/>
      <c r="P161" s="34"/>
      <c r="Q161" s="19"/>
      <c r="R161" s="19"/>
      <c r="S161" s="34"/>
      <c r="T161" s="19"/>
      <c r="U161" s="34"/>
      <c r="V161" s="49"/>
      <c r="W161" s="50"/>
      <c r="X161" s="50"/>
      <c r="Y161" s="50"/>
      <c r="Z161" s="38"/>
    </row>
    <row r="162" spans="3:26" ht="27" customHeight="1" thickBot="1" x14ac:dyDescent="0.35">
      <c r="C162" s="181"/>
      <c r="D162" s="65" t="s">
        <v>32</v>
      </c>
      <c r="E162" s="108" t="s">
        <v>0</v>
      </c>
      <c r="F162" s="164">
        <f>'Control Scheme 4 Data'!Z19</f>
        <v>421726.33929668472</v>
      </c>
      <c r="G162" s="164">
        <f>'Control Scheme 4 Data'!Z31</f>
        <v>218428.6201652835</v>
      </c>
      <c r="H162" s="164">
        <f>'Control Scheme 4 Data'!Z43</f>
        <v>403366.82301565656</v>
      </c>
      <c r="I162" s="165">
        <f>'Control Scheme 4 Data'!Z55</f>
        <v>606664.54214705783</v>
      </c>
      <c r="J162" s="19"/>
      <c r="K162" s="19"/>
      <c r="L162" s="48"/>
      <c r="M162" s="19"/>
      <c r="N162" s="34"/>
      <c r="O162" s="19"/>
      <c r="P162" s="34"/>
      <c r="Q162" s="19"/>
      <c r="R162" s="19"/>
      <c r="S162" s="34"/>
      <c r="T162" s="19"/>
      <c r="U162" s="34"/>
      <c r="V162" s="49"/>
      <c r="W162" s="50"/>
      <c r="X162" s="50"/>
      <c r="Y162" s="50"/>
      <c r="Z162" s="38"/>
    </row>
    <row r="163" spans="3:26" x14ac:dyDescent="0.3">
      <c r="C163" s="29"/>
      <c r="D163" s="29"/>
      <c r="E163" s="19"/>
      <c r="F163" s="19"/>
      <c r="G163" s="19"/>
      <c r="H163" s="19"/>
      <c r="I163" s="19"/>
      <c r="J163" s="19"/>
      <c r="K163" s="19"/>
      <c r="L163" s="48"/>
      <c r="M163" s="19"/>
      <c r="N163" s="34"/>
      <c r="O163" s="19"/>
      <c r="P163" s="34"/>
      <c r="Q163" s="19"/>
      <c r="R163" s="19"/>
      <c r="S163" s="34"/>
      <c r="T163" s="19"/>
      <c r="U163" s="34"/>
      <c r="V163" s="49"/>
      <c r="W163" s="50"/>
      <c r="X163" s="50"/>
      <c r="Y163" s="50"/>
      <c r="Z163" s="38"/>
    </row>
    <row r="164" spans="3:26" ht="15.6" x14ac:dyDescent="0.3">
      <c r="C164" s="39"/>
      <c r="D164" s="39"/>
      <c r="E164" s="51"/>
      <c r="F164" s="51"/>
      <c r="G164" s="51"/>
      <c r="H164" s="51"/>
      <c r="I164" s="51"/>
      <c r="J164" s="51"/>
      <c r="K164" s="51"/>
      <c r="L164" s="52"/>
      <c r="M164" s="51"/>
      <c r="N164" s="42"/>
      <c r="O164" s="51"/>
      <c r="P164" s="42"/>
      <c r="Q164" s="51"/>
      <c r="R164" s="51"/>
      <c r="S164" s="42"/>
      <c r="T164" s="51"/>
      <c r="U164" s="42"/>
      <c r="V164" s="53"/>
      <c r="W164" s="54"/>
      <c r="X164" s="54"/>
      <c r="Y164" s="54"/>
      <c r="Z164" s="47"/>
    </row>
    <row r="165" spans="3:26" ht="3.6" customHeight="1" x14ac:dyDescent="0.3"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3:26" x14ac:dyDescent="0.3">
      <c r="C166" s="28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3:26" ht="3.6" customHeight="1" x14ac:dyDescent="0.3"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3:26" x14ac:dyDescent="0.3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3:26" x14ac:dyDescent="0.3"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3:26" x14ac:dyDescent="0.3">
      <c r="C170" s="29"/>
      <c r="D170" s="29"/>
      <c r="E170" s="19"/>
      <c r="F170" s="19"/>
      <c r="G170" s="19"/>
      <c r="H170" s="19"/>
      <c r="I170" s="19"/>
      <c r="J170" s="19"/>
      <c r="K170" s="19"/>
      <c r="L170" s="48"/>
      <c r="M170" s="19"/>
      <c r="N170" s="34"/>
      <c r="O170" s="19"/>
      <c r="P170" s="34"/>
      <c r="Q170" s="19"/>
      <c r="R170" s="19"/>
      <c r="S170" s="34"/>
      <c r="T170" s="19"/>
      <c r="U170" s="34"/>
      <c r="V170" s="49"/>
      <c r="W170" s="50"/>
      <c r="X170" s="50"/>
      <c r="Y170" s="50"/>
      <c r="Z170" s="38"/>
    </row>
    <row r="171" spans="3:26" x14ac:dyDescent="0.3">
      <c r="C171" s="29"/>
      <c r="D171" s="29"/>
      <c r="E171" s="19"/>
      <c r="F171" s="19"/>
      <c r="G171" s="19"/>
      <c r="H171" s="19"/>
      <c r="I171" s="19"/>
      <c r="J171" s="19"/>
      <c r="K171" s="19"/>
      <c r="L171" s="48"/>
      <c r="M171" s="19"/>
      <c r="N171" s="34"/>
      <c r="O171" s="19"/>
      <c r="P171" s="34"/>
      <c r="Q171" s="19"/>
      <c r="R171" s="19"/>
      <c r="S171" s="34"/>
      <c r="T171" s="19"/>
      <c r="U171" s="34"/>
      <c r="V171" s="49"/>
      <c r="W171" s="50"/>
      <c r="X171" s="50"/>
      <c r="Y171" s="50"/>
      <c r="Z171" s="38"/>
    </row>
    <row r="172" spans="3:26" x14ac:dyDescent="0.3">
      <c r="C172" s="29"/>
      <c r="D172" s="29"/>
      <c r="E172" s="19"/>
      <c r="F172" s="19"/>
      <c r="G172" s="19"/>
      <c r="H172" s="19"/>
      <c r="I172" s="19"/>
      <c r="J172" s="19"/>
      <c r="K172" s="19"/>
      <c r="L172" s="48"/>
      <c r="M172" s="19"/>
      <c r="N172" s="34"/>
      <c r="O172" s="19"/>
      <c r="P172" s="34"/>
      <c r="Q172" s="19"/>
      <c r="R172" s="19"/>
      <c r="S172" s="34"/>
      <c r="T172" s="19"/>
      <c r="U172" s="34"/>
      <c r="V172" s="49"/>
      <c r="W172" s="50"/>
      <c r="X172" s="50"/>
      <c r="Y172" s="50"/>
      <c r="Z172" s="38"/>
    </row>
    <row r="173" spans="3:26" x14ac:dyDescent="0.3">
      <c r="C173" s="29"/>
      <c r="D173" s="29"/>
      <c r="E173" s="19"/>
      <c r="F173" s="19"/>
      <c r="G173" s="19"/>
      <c r="H173" s="19"/>
      <c r="I173" s="19"/>
      <c r="J173" s="19"/>
      <c r="K173" s="19"/>
      <c r="L173" s="48"/>
      <c r="M173" s="19"/>
      <c r="N173" s="34"/>
      <c r="O173" s="19"/>
      <c r="P173" s="34"/>
      <c r="Q173" s="19"/>
      <c r="R173" s="19"/>
      <c r="S173" s="34"/>
      <c r="T173" s="19"/>
      <c r="U173" s="34"/>
      <c r="V173" s="49"/>
      <c r="W173" s="50"/>
      <c r="X173" s="50"/>
      <c r="Y173" s="50"/>
      <c r="Z173" s="38"/>
    </row>
    <row r="174" spans="3:26" x14ac:dyDescent="0.3">
      <c r="C174" s="29"/>
      <c r="D174" s="29"/>
      <c r="E174" s="19"/>
      <c r="F174" s="19"/>
      <c r="G174" s="19"/>
      <c r="H174" s="19"/>
      <c r="I174" s="19"/>
      <c r="J174" s="19"/>
      <c r="K174" s="19"/>
      <c r="L174" s="48"/>
      <c r="M174" s="19"/>
      <c r="N174" s="34"/>
      <c r="O174" s="19"/>
      <c r="P174" s="34"/>
      <c r="Q174" s="19"/>
      <c r="R174" s="19"/>
      <c r="S174" s="34"/>
      <c r="T174" s="19"/>
      <c r="U174" s="34"/>
      <c r="V174" s="49"/>
      <c r="W174" s="50"/>
      <c r="X174" s="50"/>
      <c r="Y174" s="50"/>
      <c r="Z174" s="38"/>
    </row>
    <row r="175" spans="3:26" x14ac:dyDescent="0.3">
      <c r="C175" s="29"/>
      <c r="D175" s="29"/>
      <c r="E175" s="19"/>
      <c r="F175" s="19"/>
      <c r="G175" s="19"/>
      <c r="H175" s="19"/>
      <c r="I175" s="19"/>
      <c r="J175" s="19"/>
      <c r="K175" s="19"/>
      <c r="L175" s="48"/>
      <c r="M175" s="19"/>
      <c r="N175" s="34"/>
      <c r="O175" s="19"/>
      <c r="P175" s="34"/>
      <c r="Q175" s="19"/>
      <c r="R175" s="19"/>
      <c r="S175" s="34"/>
      <c r="T175" s="19"/>
      <c r="U175" s="34"/>
      <c r="V175" s="49"/>
      <c r="W175" s="50"/>
      <c r="X175" s="50"/>
      <c r="Y175" s="50"/>
      <c r="Z175" s="38"/>
    </row>
    <row r="176" spans="3:26" ht="15.6" x14ac:dyDescent="0.3">
      <c r="C176" s="39"/>
      <c r="D176" s="39"/>
      <c r="E176" s="51"/>
      <c r="F176" s="51"/>
      <c r="G176" s="51"/>
      <c r="H176" s="51"/>
      <c r="I176" s="51"/>
      <c r="J176" s="51"/>
      <c r="K176" s="51"/>
      <c r="L176" s="52"/>
      <c r="M176" s="51"/>
      <c r="N176" s="42"/>
      <c r="O176" s="51"/>
      <c r="P176" s="42"/>
      <c r="Q176" s="51"/>
      <c r="R176" s="51"/>
      <c r="S176" s="42"/>
      <c r="T176" s="51"/>
      <c r="U176" s="42"/>
      <c r="V176" s="53"/>
      <c r="W176" s="54"/>
      <c r="X176" s="54"/>
      <c r="Y176" s="54"/>
      <c r="Z176" s="47"/>
    </row>
  </sheetData>
  <mergeCells count="23">
    <mergeCell ref="C135:C141"/>
    <mergeCell ref="C142:C148"/>
    <mergeCell ref="C149:C155"/>
    <mergeCell ref="C156:C162"/>
    <mergeCell ref="C93:C99"/>
    <mergeCell ref="C100:C106"/>
    <mergeCell ref="C107:C113"/>
    <mergeCell ref="C114:C120"/>
    <mergeCell ref="C121:C127"/>
    <mergeCell ref="C128:C134"/>
    <mergeCell ref="F7:I7"/>
    <mergeCell ref="C86:C92"/>
    <mergeCell ref="C9:C15"/>
    <mergeCell ref="C16:C22"/>
    <mergeCell ref="C23:C29"/>
    <mergeCell ref="C30:C36"/>
    <mergeCell ref="C37:C43"/>
    <mergeCell ref="C44:C50"/>
    <mergeCell ref="C51:C57"/>
    <mergeCell ref="C58:C64"/>
    <mergeCell ref="C65:C71"/>
    <mergeCell ref="C72:C78"/>
    <mergeCell ref="C79:C8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666A-C3DE-43DA-A7D7-67267D328696}">
  <dimension ref="A1:CO178"/>
  <sheetViews>
    <sheetView topLeftCell="Z57" zoomScale="96" zoomScaleNormal="55" workbookViewId="0">
      <selection activeCell="AU89" sqref="AU89"/>
    </sheetView>
  </sheetViews>
  <sheetFormatPr defaultColWidth="8.88671875" defaultRowHeight="14.4" x14ac:dyDescent="0.3"/>
  <cols>
    <col min="1" max="1" width="1.109375" style="1" customWidth="1"/>
    <col min="2" max="2" width="8.88671875" style="1" customWidth="1"/>
    <col min="3" max="3" width="18.77734375" style="1" customWidth="1"/>
    <col min="4" max="4" width="13.33203125" style="1" customWidth="1"/>
    <col min="5" max="5" width="13.109375" style="1" customWidth="1"/>
    <col min="6" max="7" width="15.44140625" style="1" bestFit="1" customWidth="1"/>
    <col min="8" max="9" width="15.77734375" style="1" bestFit="1" customWidth="1"/>
    <col min="10" max="25" width="15.77734375" style="1" customWidth="1"/>
    <col min="26" max="27" width="13.33203125" style="1" customWidth="1"/>
    <col min="28" max="28" width="12.44140625" style="1" customWidth="1"/>
    <col min="29" max="42" width="13.33203125" style="1" customWidth="1"/>
    <col min="43" max="52" width="8.88671875" style="1" customWidth="1"/>
    <col min="53" max="64" width="8.88671875" style="1"/>
    <col min="65" max="65" width="15" style="1" bestFit="1" customWidth="1"/>
    <col min="66" max="66" width="13.5546875" style="1" customWidth="1"/>
    <col min="67" max="68" width="13.77734375" style="1" customWidth="1"/>
    <col min="69" max="69" width="12.109375" style="1" customWidth="1"/>
    <col min="70" max="70" width="8.88671875" style="1"/>
    <col min="71" max="71" width="16.77734375" style="1" bestFit="1" customWidth="1"/>
    <col min="72" max="72" width="11.21875" style="1" customWidth="1"/>
    <col min="73" max="75" width="13.6640625" style="1" customWidth="1"/>
    <col min="76" max="76" width="8.88671875" style="1"/>
    <col min="77" max="77" width="16.77734375" style="1" bestFit="1" customWidth="1"/>
    <col min="78" max="78" width="8.88671875" style="1"/>
    <col min="79" max="81" width="13.88671875" style="1" customWidth="1"/>
    <col min="82" max="82" width="8.88671875" style="1"/>
    <col min="83" max="83" width="16.77734375" style="1" bestFit="1" customWidth="1"/>
    <col min="84" max="84" width="8.88671875" style="1"/>
    <col min="85" max="85" width="13.77734375" style="1" customWidth="1"/>
    <col min="86" max="86" width="14.6640625" style="1" customWidth="1"/>
    <col min="87" max="88" width="8.88671875" style="1"/>
    <col min="89" max="89" width="16.77734375" style="1" bestFit="1" customWidth="1"/>
    <col min="90" max="90" width="8.88671875" style="1"/>
    <col min="91" max="91" width="14.88671875" style="1" customWidth="1"/>
    <col min="92" max="92" width="14.6640625" style="1" customWidth="1"/>
    <col min="93" max="93" width="11.6640625" style="1" bestFit="1" customWidth="1"/>
    <col min="94" max="16384" width="8.88671875" style="1"/>
  </cols>
  <sheetData>
    <row r="1" spans="1:93" ht="53.4" customHeight="1" x14ac:dyDescent="0.95">
      <c r="A1" s="3"/>
      <c r="B1" s="7" t="s">
        <v>1</v>
      </c>
    </row>
    <row r="2" spans="1:93" ht="5.4" customHeight="1" thickBot="1" x14ac:dyDescent="0.35">
      <c r="A2" s="3"/>
    </row>
    <row r="3" spans="1:93" ht="4.95" customHeight="1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6"/>
    </row>
    <row r="4" spans="1:93" ht="3.6" customHeight="1" thickBot="1" x14ac:dyDescent="0.35">
      <c r="A4" s="3"/>
    </row>
    <row r="5" spans="1:93" ht="15" customHeight="1" thickBot="1" x14ac:dyDescent="0.35">
      <c r="A5" s="3"/>
      <c r="C5" s="14" t="s">
        <v>2</v>
      </c>
      <c r="D5" s="15"/>
      <c r="E5" s="16">
        <v>3633181.0079999822</v>
      </c>
      <c r="F5" s="17" t="s">
        <v>3</v>
      </c>
    </row>
    <row r="6" spans="1:93" ht="4.2" customHeight="1" x14ac:dyDescent="0.3">
      <c r="A6" s="3"/>
      <c r="G6" s="179"/>
      <c r="H6" s="179"/>
      <c r="I6" s="179"/>
    </row>
    <row r="7" spans="1:93" x14ac:dyDescent="0.3">
      <c r="A7" s="3"/>
      <c r="F7" s="1" t="str">
        <f>F9</f>
        <v>Opt</v>
      </c>
      <c r="G7" s="179"/>
      <c r="H7" s="179"/>
      <c r="I7" s="179"/>
      <c r="J7" s="1" t="str">
        <f>J9</f>
        <v>CS1</v>
      </c>
      <c r="N7" s="1" t="str">
        <f>N9</f>
        <v>CS2</v>
      </c>
      <c r="R7" s="1" t="str">
        <f>R9</f>
        <v>CS3</v>
      </c>
      <c r="V7" s="1" t="str">
        <f>V9</f>
        <v>CS4</v>
      </c>
    </row>
    <row r="8" spans="1:93" x14ac:dyDescent="0.3">
      <c r="A8" s="3"/>
      <c r="F8" s="1" t="str">
        <f>_xlfn.TEXTJOIN(" ",TRUE, F10:I10)</f>
        <v>op1 op2 op3 op4</v>
      </c>
      <c r="G8" s="179"/>
      <c r="H8" s="179"/>
      <c r="I8" s="179"/>
      <c r="J8" s="1" t="str">
        <f>_xlfn.TEXTJOIN(" ",TRUE, J10:M10)</f>
        <v>op1 op2 op3 op4</v>
      </c>
      <c r="N8" s="1" t="str">
        <f>_xlfn.TEXTJOIN(" ",TRUE, N10:Q10)</f>
        <v>op1 op2 op3 op4</v>
      </c>
      <c r="R8" s="1" t="str">
        <f>_xlfn.TEXTJOIN(" ",TRUE, R10:U10)</f>
        <v>op1 op2 op3 op4</v>
      </c>
      <c r="V8" s="1" t="str">
        <f>_xlfn.TEXTJOIN(" ",TRUE, V10:Y10)</f>
        <v>op1 op2 op3 op4</v>
      </c>
    </row>
    <row r="9" spans="1:93" ht="15" thickBot="1" x14ac:dyDescent="0.35">
      <c r="A9" s="3"/>
      <c r="F9" s="180" t="str">
        <f>'Optimisation Data'!C7</f>
        <v>Opt</v>
      </c>
      <c r="G9" s="180"/>
      <c r="H9" s="180"/>
      <c r="I9" s="180"/>
      <c r="J9" s="180" t="str">
        <f>'Control Scheme 1 Data'!C7</f>
        <v>CS1</v>
      </c>
      <c r="K9" s="180"/>
      <c r="L9" s="180"/>
      <c r="M9" s="180"/>
      <c r="N9" s="180" t="str">
        <f>'Control Scheme 2 Data'!C7</f>
        <v>CS2</v>
      </c>
      <c r="O9" s="180"/>
      <c r="P9" s="180"/>
      <c r="Q9" s="180"/>
      <c r="R9" s="180" t="str">
        <f>'Control Scheme 3 Data'!C7</f>
        <v>CS3</v>
      </c>
      <c r="S9" s="180"/>
      <c r="T9" s="180"/>
      <c r="U9" s="180"/>
      <c r="V9" s="182" t="str">
        <f>'Control Scheme 4 Data'!C7</f>
        <v>CS4</v>
      </c>
      <c r="W9" s="182"/>
      <c r="X9" s="182"/>
      <c r="Y9" s="182"/>
    </row>
    <row r="10" spans="1:93" s="55" customFormat="1" ht="56.4" customHeight="1" thickBot="1" x14ac:dyDescent="0.35">
      <c r="A10" s="57"/>
      <c r="C10" s="62" t="s">
        <v>40</v>
      </c>
      <c r="D10" s="63" t="s">
        <v>41</v>
      </c>
      <c r="E10" s="64" t="s">
        <v>42</v>
      </c>
      <c r="F10" s="64" t="str">
        <f>'Optimisation Graphs'!F8</f>
        <v>op1</v>
      </c>
      <c r="G10" s="64" t="str">
        <f>'Optimisation Graphs'!G8</f>
        <v>op2</v>
      </c>
      <c r="H10" s="64" t="str">
        <f>'Optimisation Graphs'!H8</f>
        <v>op3</v>
      </c>
      <c r="I10" s="64" t="str">
        <f>'Optimisation Graphs'!I8</f>
        <v>op4</v>
      </c>
      <c r="J10" s="64" t="str">
        <f>'Control Scheme 1 Graphs'!F8</f>
        <v>op1</v>
      </c>
      <c r="K10" s="64" t="str">
        <f>'Control Scheme 1 Graphs'!G8</f>
        <v>op2</v>
      </c>
      <c r="L10" s="64" t="str">
        <f>'Control Scheme 1 Graphs'!H8</f>
        <v>op3</v>
      </c>
      <c r="M10" s="64" t="str">
        <f>'Control Scheme 1 Graphs'!I8</f>
        <v>op4</v>
      </c>
      <c r="N10" s="64" t="str">
        <f>'Control Scheme 2 Graphs'!F8</f>
        <v>op1</v>
      </c>
      <c r="O10" s="64" t="str">
        <f>'Control Scheme 2 Graphs'!G8</f>
        <v>op2</v>
      </c>
      <c r="P10" s="64" t="str">
        <f>'Control Scheme 2 Graphs'!H8</f>
        <v>op3</v>
      </c>
      <c r="Q10" s="64" t="str">
        <f>'Control Scheme 2 Graphs'!I8</f>
        <v>op4</v>
      </c>
      <c r="R10" s="64" t="str">
        <f>'Control Scheme 3 Graphs'!F8</f>
        <v>op1</v>
      </c>
      <c r="S10" s="64" t="str">
        <f>'Control Scheme 3 Graphs'!G8</f>
        <v>op2</v>
      </c>
      <c r="T10" s="64" t="str">
        <f>'Control Scheme 3 Graphs'!H8</f>
        <v>op3</v>
      </c>
      <c r="U10" s="166" t="str">
        <f>'Control Scheme 3 Graphs'!I8</f>
        <v>op4</v>
      </c>
      <c r="V10" s="167" t="str">
        <f>'Control Scheme 4 Graphs'!F8</f>
        <v>op1</v>
      </c>
      <c r="W10" s="168" t="str">
        <f>'Control Scheme 4 Graphs'!G8</f>
        <v>op2</v>
      </c>
      <c r="X10" s="168" t="str">
        <f>'Control Scheme 4 Graphs'!H8</f>
        <v>op3</v>
      </c>
      <c r="Y10" s="169" t="str">
        <f>'Control Scheme 4 Graphs'!I8</f>
        <v>op4</v>
      </c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BO10" s="55" t="str">
        <f>C74</f>
        <v>Time Loaded</v>
      </c>
      <c r="BP10" s="55" t="str">
        <f>C88</f>
        <v>Time Unloaded</v>
      </c>
      <c r="BQ10" s="55" t="str">
        <f>E80</f>
        <v>Total</v>
      </c>
      <c r="BU10" s="55" t="str">
        <f>BO10</f>
        <v>Time Loaded</v>
      </c>
      <c r="BV10" s="55" t="str">
        <f t="shared" ref="BV10:BW10" si="0">BP10</f>
        <v>Time Unloaded</v>
      </c>
      <c r="BW10" s="55" t="str">
        <f t="shared" si="0"/>
        <v>Total</v>
      </c>
      <c r="CA10" s="55" t="str">
        <f>C109</f>
        <v>Loaded Energy</v>
      </c>
      <c r="CB10" s="55" t="str">
        <f>C123</f>
        <v>Unloaded Energy</v>
      </c>
      <c r="CC10" s="55" t="str">
        <f t="shared" ref="CC10" si="1">BW10</f>
        <v>Total</v>
      </c>
      <c r="CG10" s="55" t="str">
        <f>CA10</f>
        <v>Loaded Energy</v>
      </c>
      <c r="CH10" s="55" t="str">
        <f t="shared" ref="CH10:CI10" si="2">CB10</f>
        <v>Unloaded Energy</v>
      </c>
      <c r="CI10" s="55" t="str">
        <f t="shared" si="2"/>
        <v>Total</v>
      </c>
      <c r="CM10" s="55" t="str">
        <f>C144</f>
        <v>Loaded Cost</v>
      </c>
      <c r="CN10" s="55" t="str">
        <f>C151</f>
        <v>Unloaded Cost</v>
      </c>
      <c r="CO10" s="55" t="str">
        <f t="shared" ref="CO10" si="3">CI10</f>
        <v>Total</v>
      </c>
    </row>
    <row r="11" spans="1:93" s="55" customFormat="1" ht="14.4" customHeight="1" thickBot="1" x14ac:dyDescent="0.35">
      <c r="A11" s="57"/>
      <c r="C11" s="181" t="s">
        <v>10</v>
      </c>
      <c r="D11" s="65" t="s">
        <v>25</v>
      </c>
      <c r="E11" s="66" t="s">
        <v>34</v>
      </c>
      <c r="F11" s="144">
        <f>'Optimisation Data'!I13</f>
        <v>96.717359050445097</v>
      </c>
      <c r="G11" s="144">
        <f>'Optimisation Data'!I25</f>
        <v>68.434718100890208</v>
      </c>
      <c r="H11" s="144">
        <f>'Optimisation Data'!I37</f>
        <v>55.838897131552919</v>
      </c>
      <c r="I11" s="144">
        <f>'Optimisation Data'!I49</f>
        <v>90.488996043521269</v>
      </c>
      <c r="J11" s="144">
        <f>'Control Scheme 1 Graphs'!F9</f>
        <v>97.072823936696338</v>
      </c>
      <c r="K11" s="144">
        <f>'Control Scheme 1 Graphs'!G9</f>
        <v>78.791182170542641</v>
      </c>
      <c r="L11" s="144">
        <f>'Control Scheme 1 Graphs'!H9</f>
        <v>69.145647873392676</v>
      </c>
      <c r="M11" s="144">
        <f>'Control Scheme 1 Graphs'!I9</f>
        <v>97.072823936696338</v>
      </c>
      <c r="N11" s="144">
        <f>'Control Scheme 2 Graphs'!F9</f>
        <v>96.709631552917898</v>
      </c>
      <c r="O11" s="144">
        <f>'Control Scheme 2 Graphs'!G9</f>
        <v>68.41926310583581</v>
      </c>
      <c r="P11" s="144">
        <f>'Control Scheme 2 Graphs'!H9</f>
        <v>68.41926310583581</v>
      </c>
      <c r="Q11" s="144">
        <f>'Control Scheme 2 Graphs'!I9</f>
        <v>96.709631552917898</v>
      </c>
      <c r="R11" s="144">
        <f>'Control Scheme 3 Graphs'!F9</f>
        <v>94.924579624134523</v>
      </c>
      <c r="S11" s="144">
        <f>'Control Scheme 3 Graphs'!G9</f>
        <v>64.849159248269046</v>
      </c>
      <c r="T11" s="144">
        <f>'Control Scheme 3 Graphs'!H9</f>
        <v>64.849159248269046</v>
      </c>
      <c r="U11" s="144">
        <f>'Control Scheme 3 Graphs'!I9</f>
        <v>94.924579624134523</v>
      </c>
      <c r="V11" s="144">
        <f>'Control Scheme 4 Graphs'!F9</f>
        <v>90.635818496538079</v>
      </c>
      <c r="W11" s="144">
        <f>'Control Scheme 4 Graphs'!G9</f>
        <v>56.271636993076164</v>
      </c>
      <c r="X11" s="144">
        <f>'Control Scheme 4 Graphs'!H9</f>
        <v>56.271636993076164</v>
      </c>
      <c r="Y11" s="149">
        <f>'Control Scheme 4 Graphs'!I9</f>
        <v>90.635818496538079</v>
      </c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BM11" s="55" t="str">
        <f>F10</f>
        <v>op1</v>
      </c>
      <c r="BS11" s="55" t="str">
        <f>BM11</f>
        <v>op1</v>
      </c>
      <c r="BY11" s="55" t="str">
        <f>BS11</f>
        <v>op1</v>
      </c>
      <c r="CE11" s="55" t="str">
        <f>BY11</f>
        <v>op1</v>
      </c>
      <c r="CK11" s="55" t="str">
        <f>CE11</f>
        <v>op1</v>
      </c>
    </row>
    <row r="12" spans="1:93" ht="15" thickBot="1" x14ac:dyDescent="0.35">
      <c r="A12" s="3"/>
      <c r="C12" s="181"/>
      <c r="D12" s="67" t="s">
        <v>25</v>
      </c>
      <c r="E12" s="68" t="s">
        <v>35</v>
      </c>
      <c r="F12" s="144">
        <f>'Optimisation Data'!I14</f>
        <v>94.847304648862519</v>
      </c>
      <c r="G12" s="144">
        <f>'Optimisation Data'!I26</f>
        <v>64.694609297725023</v>
      </c>
      <c r="H12" s="144">
        <f>'Optimisation Data'!I38</f>
        <v>39.719337289812067</v>
      </c>
      <c r="I12" s="144">
        <f>'Optimisation Data'!I50</f>
        <v>82.359668644906037</v>
      </c>
      <c r="J12" s="144">
        <f>'Control Scheme 1 Graphs'!F10</f>
        <v>96.493261622156282</v>
      </c>
      <c r="K12" s="144">
        <f>'Control Scheme 1 Graphs'!G10</f>
        <v>75.975048449612402</v>
      </c>
      <c r="L12" s="144">
        <f>'Control Scheme 1 Graphs'!H10</f>
        <v>67.986523244312565</v>
      </c>
      <c r="M12" s="144">
        <f>'Control Scheme 1 Graphs'!I10</f>
        <v>96.493261622156282</v>
      </c>
      <c r="N12" s="144">
        <f>'Control Scheme 2 Graphs'!F10</f>
        <v>94.831849653808106</v>
      </c>
      <c r="O12" s="144">
        <f>'Control Scheme 2 Graphs'!G10</f>
        <v>64.663699307616227</v>
      </c>
      <c r="P12" s="144">
        <f>'Control Scheme 2 Graphs'!H10</f>
        <v>64.663699307616227</v>
      </c>
      <c r="Q12" s="144">
        <f>'Control Scheme 2 Graphs'!I10</f>
        <v>94.831849653808106</v>
      </c>
      <c r="R12" s="144">
        <f>'Control Scheme 3 Graphs'!F10</f>
        <v>86.254327398615231</v>
      </c>
      <c r="S12" s="144">
        <f>'Control Scheme 3 Graphs'!G10</f>
        <v>47.508654797230463</v>
      </c>
      <c r="T12" s="144">
        <f>'Control Scheme 3 Graphs'!H10</f>
        <v>47.508654797230463</v>
      </c>
      <c r="U12" s="144">
        <f>'Control Scheme 3 Graphs'!I10</f>
        <v>86.254327398615231</v>
      </c>
      <c r="V12" s="144">
        <f>'Control Scheme 4 Graphs'!F10</f>
        <v>79.353672106824931</v>
      </c>
      <c r="W12" s="144">
        <f>'Control Scheme 4 Graphs'!G10</f>
        <v>33.707344213649854</v>
      </c>
      <c r="X12" s="144">
        <f>'Control Scheme 4 Graphs'!H10</f>
        <v>33.707344213649854</v>
      </c>
      <c r="Y12" s="149">
        <f>'Control Scheme 4 Graphs'!I10</f>
        <v>79.353672106824931</v>
      </c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BN12" s="1" t="str">
        <f t="shared" ref="BN12:BO17" si="4">E74</f>
        <v>C1</v>
      </c>
      <c r="BO12" s="137">
        <f t="shared" si="4"/>
        <v>4428</v>
      </c>
      <c r="BP12" s="137">
        <f t="shared" ref="BP12:BP17" si="5">F88</f>
        <v>3660</v>
      </c>
      <c r="BQ12" s="137">
        <f>SUM(BO12,BP12)</f>
        <v>8088</v>
      </c>
      <c r="BT12" s="1" t="str">
        <f>BN12</f>
        <v>C1</v>
      </c>
      <c r="BU12" s="145">
        <f t="shared" ref="BU12:BU17" si="6">F81</f>
        <v>0.54747774480712164</v>
      </c>
      <c r="BV12" s="145">
        <f t="shared" ref="BV12:BV17" si="7">F95</f>
        <v>0.45252225519287836</v>
      </c>
      <c r="BW12" s="145">
        <f>SUM(BU12,BV12)</f>
        <v>1</v>
      </c>
      <c r="BZ12" s="1" t="str">
        <f>BT12</f>
        <v>C1</v>
      </c>
      <c r="CA12" s="137">
        <f t="shared" ref="CA12:CA17" si="8">F109</f>
        <v>782250</v>
      </c>
      <c r="CB12" s="137">
        <f t="shared" ref="CB12:CB17" si="9">F123</f>
        <v>0</v>
      </c>
      <c r="CC12" s="137">
        <f>SUM(CA12,CB12)</f>
        <v>782250</v>
      </c>
      <c r="CF12" s="1" t="str">
        <f>BZ12</f>
        <v>C1</v>
      </c>
      <c r="CG12" s="145">
        <f t="shared" ref="CG12:CG17" si="10">F116</f>
        <v>1</v>
      </c>
      <c r="CH12" s="145">
        <f t="shared" ref="CH12:CH17" si="11">F130</f>
        <v>0</v>
      </c>
      <c r="CI12" s="145">
        <f>SUM(CG12,CH12)</f>
        <v>1</v>
      </c>
      <c r="CL12" s="1" t="str">
        <f>CF12</f>
        <v>C1</v>
      </c>
      <c r="CM12" s="147">
        <f t="shared" ref="CM12:CM17" si="12">F144</f>
        <v>71076.986964737458</v>
      </c>
      <c r="CN12" s="147">
        <f t="shared" ref="CN12:CN17" si="13">F151</f>
        <v>0</v>
      </c>
      <c r="CO12" s="147">
        <f>SUM(CM12,CN12)</f>
        <v>71076.986964737458</v>
      </c>
    </row>
    <row r="13" spans="1:93" ht="15" customHeight="1" thickBot="1" x14ac:dyDescent="0.35">
      <c r="A13" s="3"/>
      <c r="C13" s="181"/>
      <c r="D13" s="67" t="s">
        <v>25</v>
      </c>
      <c r="E13" s="69" t="s">
        <v>36</v>
      </c>
      <c r="F13" s="144">
        <f>'Optimisation Data'!I15</f>
        <v>72.236646884273</v>
      </c>
      <c r="G13" s="144">
        <f>'Optimisation Data'!I27</f>
        <v>19.519658753709198</v>
      </c>
      <c r="H13" s="144">
        <f>'Optimisation Data'!I39</f>
        <v>0.57183481701285854</v>
      </c>
      <c r="I13" s="144">
        <f>'Optimisation Data'!I51</f>
        <v>62.785917408506428</v>
      </c>
      <c r="J13" s="144">
        <f>'Control Scheme 1 Graphs'!F11</f>
        <v>94.329562314540055</v>
      </c>
      <c r="K13" s="144">
        <f>'Control Scheme 1 Graphs'!G11</f>
        <v>73.688832364341081</v>
      </c>
      <c r="L13" s="144">
        <f>'Control Scheme 1 Graphs'!H11</f>
        <v>63.659124629080118</v>
      </c>
      <c r="M13" s="144">
        <f>'Control Scheme 1 Graphs'!I11</f>
        <v>94.329562314540055</v>
      </c>
      <c r="N13" s="144">
        <f>'Control Scheme 2 Graphs'!F11</f>
        <v>72.228919386745801</v>
      </c>
      <c r="O13" s="144">
        <f>'Control Scheme 2 Graphs'!G11</f>
        <v>19.457838773491591</v>
      </c>
      <c r="P13" s="144">
        <f>'Control Scheme 2 Graphs'!H11</f>
        <v>19.457838773491591</v>
      </c>
      <c r="Q13" s="144">
        <f>'Control Scheme 2 Graphs'!I11</f>
        <v>72.228919386745801</v>
      </c>
      <c r="R13" s="144">
        <f>'Control Scheme 3 Graphs'!F11</f>
        <v>63.249567260138477</v>
      </c>
      <c r="S13" s="144">
        <f>'Control Scheme 3 Graphs'!G11</f>
        <v>1.4991345202769535</v>
      </c>
      <c r="T13" s="144">
        <f>'Control Scheme 3 Graphs'!H11</f>
        <v>1.4991345202769535</v>
      </c>
      <c r="U13" s="144">
        <f>'Control Scheme 3 Graphs'!I11</f>
        <v>63.249567260138477</v>
      </c>
      <c r="V13" s="144">
        <f>'Control Scheme 4 Graphs'!F11</f>
        <v>62.554092482690407</v>
      </c>
      <c r="W13" s="144">
        <f>'Control Scheme 4 Graphs'!G11</f>
        <v>0.10818496538081109</v>
      </c>
      <c r="X13" s="144">
        <f>'Control Scheme 4 Graphs'!H11</f>
        <v>0.10818496538081109</v>
      </c>
      <c r="Y13" s="149">
        <f>'Control Scheme 4 Graphs'!I11</f>
        <v>62.554092482690407</v>
      </c>
      <c r="Z13" s="31"/>
      <c r="AA13" s="31"/>
      <c r="AB13" s="31"/>
      <c r="AC13" s="31"/>
      <c r="AD13" s="31"/>
      <c r="AE13" s="31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BN13" s="1" t="str">
        <f t="shared" si="4"/>
        <v>C2</v>
      </c>
      <c r="BO13" s="137">
        <f t="shared" si="4"/>
        <v>4186</v>
      </c>
      <c r="BP13" s="137">
        <f t="shared" si="5"/>
        <v>3902</v>
      </c>
      <c r="BQ13" s="137">
        <f t="shared" ref="BQ13:BQ17" si="14">SUM(BO13,BP13)</f>
        <v>8088</v>
      </c>
      <c r="BT13" s="1" t="str">
        <f t="shared" ref="BT13:BT17" si="15">BN13</f>
        <v>C2</v>
      </c>
      <c r="BU13" s="145">
        <f t="shared" si="6"/>
        <v>0.5175568743818002</v>
      </c>
      <c r="BV13" s="145">
        <f t="shared" si="7"/>
        <v>0.4824431256181998</v>
      </c>
      <c r="BW13" s="145">
        <f t="shared" ref="BW13:BW17" si="16">SUM(BU13,BV13)</f>
        <v>1</v>
      </c>
      <c r="BZ13" s="1" t="str">
        <f t="shared" ref="BZ13:BZ17" si="17">BT13</f>
        <v>C2</v>
      </c>
      <c r="CA13" s="137">
        <f t="shared" si="8"/>
        <v>767125</v>
      </c>
      <c r="CB13" s="137">
        <f t="shared" si="9"/>
        <v>0</v>
      </c>
      <c r="CC13" s="137">
        <f t="shared" ref="CC13:CC17" si="18">SUM(CA13,CB13)</f>
        <v>767125</v>
      </c>
      <c r="CF13" s="1" t="str">
        <f t="shared" ref="CF13:CF17" si="19">BZ13</f>
        <v>C2</v>
      </c>
      <c r="CG13" s="145">
        <f t="shared" si="10"/>
        <v>1</v>
      </c>
      <c r="CH13" s="145">
        <f t="shared" si="11"/>
        <v>0</v>
      </c>
      <c r="CI13" s="145">
        <f t="shared" ref="CI13:CI17" si="20">SUM(CG13,CH13)</f>
        <v>1</v>
      </c>
      <c r="CL13" s="1" t="str">
        <f t="shared" ref="CL13:CL17" si="21">CF13</f>
        <v>C2</v>
      </c>
      <c r="CM13" s="147">
        <f t="shared" si="12"/>
        <v>69702.695590059739</v>
      </c>
      <c r="CN13" s="147">
        <f t="shared" si="13"/>
        <v>0</v>
      </c>
      <c r="CO13" s="147">
        <f t="shared" ref="CO13:CO17" si="22">SUM(CM13,CN13)</f>
        <v>69702.695590059739</v>
      </c>
    </row>
    <row r="14" spans="1:93" ht="15" thickBot="1" x14ac:dyDescent="0.35">
      <c r="A14" s="3"/>
      <c r="C14" s="181"/>
      <c r="D14" s="67" t="s">
        <v>25</v>
      </c>
      <c r="E14" s="70" t="s">
        <v>37</v>
      </c>
      <c r="F14" s="144">
        <f>'Optimisation Data'!I16</f>
        <v>108.58976261127596</v>
      </c>
      <c r="G14" s="144">
        <f>'Optimisation Data'!I28</f>
        <v>88.696958456973292</v>
      </c>
      <c r="H14" s="144">
        <f>'Optimisation Data'!I40</f>
        <v>18.382789317507417</v>
      </c>
      <c r="I14" s="144">
        <f>'Optimisation Data'!I52</f>
        <v>97.789873887240361</v>
      </c>
      <c r="J14" s="144">
        <f>'Control Scheme 1 Graphs'!F12</f>
        <v>97.713278931750736</v>
      </c>
      <c r="K14" s="144">
        <f>'Control Scheme 1 Graphs'!G12</f>
        <v>31.77252906976744</v>
      </c>
      <c r="L14" s="144">
        <f>'Control Scheme 1 Graphs'!H12</f>
        <v>18.426557863501483</v>
      </c>
      <c r="M14" s="144">
        <f>'Control Scheme 1 Graphs'!I12</f>
        <v>97.713278931750736</v>
      </c>
      <c r="N14" s="144">
        <f>'Control Scheme 2 Graphs'!F12</f>
        <v>132.85942136498517</v>
      </c>
      <c r="O14" s="144">
        <f>'Control Scheme 2 Graphs'!G12</f>
        <v>88.718842729970333</v>
      </c>
      <c r="P14" s="144">
        <f>'Control Scheme 2 Graphs'!H12</f>
        <v>88.718842729970333</v>
      </c>
      <c r="Q14" s="144">
        <f>'Control Scheme 2 Graphs'!I12</f>
        <v>132.85942136498517</v>
      </c>
      <c r="R14" s="144">
        <f>'Control Scheme 3 Graphs'!F12</f>
        <v>88.5</v>
      </c>
      <c r="S14" s="144">
        <f>'Control Scheme 3 Graphs'!G12</f>
        <v>0</v>
      </c>
      <c r="T14" s="144">
        <f>'Control Scheme 3 Graphs'!H12</f>
        <v>0</v>
      </c>
      <c r="U14" s="144">
        <f>'Control Scheme 3 Graphs'!I12</f>
        <v>88.5</v>
      </c>
      <c r="V14" s="144">
        <f>'Control Scheme 4 Graphs'!F12</f>
        <v>109.16969584569733</v>
      </c>
      <c r="W14" s="144">
        <f>'Control Scheme 4 Graphs'!G12</f>
        <v>41.33939169139466</v>
      </c>
      <c r="X14" s="144">
        <f>'Control Scheme 4 Graphs'!H12</f>
        <v>41.33939169139466</v>
      </c>
      <c r="Y14" s="149">
        <f>'Control Scheme 4 Graphs'!I12</f>
        <v>109.16969584569733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BN14" s="1" t="str">
        <f t="shared" si="4"/>
        <v>C3</v>
      </c>
      <c r="BO14" s="137">
        <f t="shared" si="4"/>
        <v>1260</v>
      </c>
      <c r="BP14" s="137">
        <f t="shared" si="5"/>
        <v>6828</v>
      </c>
      <c r="BQ14" s="137">
        <f t="shared" si="14"/>
        <v>8088</v>
      </c>
      <c r="BT14" s="1" t="str">
        <f t="shared" si="15"/>
        <v>C3</v>
      </c>
      <c r="BU14" s="145">
        <f t="shared" si="6"/>
        <v>0.15578635014836795</v>
      </c>
      <c r="BV14" s="145">
        <f t="shared" si="7"/>
        <v>0.84421364985163205</v>
      </c>
      <c r="BW14" s="145">
        <f t="shared" si="16"/>
        <v>1</v>
      </c>
      <c r="BZ14" s="1" t="str">
        <f t="shared" si="17"/>
        <v>C3</v>
      </c>
      <c r="CA14" s="137">
        <f t="shared" si="8"/>
        <v>584250</v>
      </c>
      <c r="CB14" s="137">
        <f t="shared" si="9"/>
        <v>0</v>
      </c>
      <c r="CC14" s="137">
        <f t="shared" si="18"/>
        <v>584250</v>
      </c>
      <c r="CF14" s="1" t="str">
        <f t="shared" si="19"/>
        <v>C3</v>
      </c>
      <c r="CG14" s="145">
        <f t="shared" si="10"/>
        <v>1</v>
      </c>
      <c r="CH14" s="145">
        <f t="shared" si="11"/>
        <v>0</v>
      </c>
      <c r="CI14" s="145">
        <f t="shared" si="20"/>
        <v>1</v>
      </c>
      <c r="CL14" s="1" t="str">
        <f t="shared" si="21"/>
        <v>C3</v>
      </c>
      <c r="CM14" s="147">
        <f t="shared" si="12"/>
        <v>53086.263514410821</v>
      </c>
      <c r="CN14" s="147">
        <f t="shared" si="13"/>
        <v>0</v>
      </c>
      <c r="CO14" s="147">
        <f t="shared" si="22"/>
        <v>53086.263514410821</v>
      </c>
    </row>
    <row r="15" spans="1:93" ht="15" thickBot="1" x14ac:dyDescent="0.35">
      <c r="A15" s="3"/>
      <c r="C15" s="181"/>
      <c r="D15" s="67" t="s">
        <v>25</v>
      </c>
      <c r="E15" s="71" t="s">
        <v>38</v>
      </c>
      <c r="F15" s="144">
        <f>'Optimisation Data'!I17</f>
        <v>23.235039564787339</v>
      </c>
      <c r="G15" s="144">
        <f>'Optimisation Data'!I29</f>
        <v>46.567260138476755</v>
      </c>
      <c r="H15" s="144">
        <f>'Optimisation Data'!I41</f>
        <v>55.900840751730961</v>
      </c>
      <c r="I15" s="144">
        <f>'Optimisation Data'!I53</f>
        <v>55.882171117705241</v>
      </c>
      <c r="J15" s="144">
        <f>'Control Scheme 1 Graphs'!F13</f>
        <v>67.652796200321575</v>
      </c>
      <c r="K15" s="144">
        <f>'Control Scheme 1 Graphs'!G13</f>
        <v>64.720055013753381</v>
      </c>
      <c r="L15" s="144">
        <f>'Control Scheme 1 Graphs'!H13</f>
        <v>289.0958388600904</v>
      </c>
      <c r="M15" s="144">
        <f>'Control Scheme 1 Graphs'!I13</f>
        <v>289.0958388600904</v>
      </c>
      <c r="N15" s="144">
        <f>'Control Scheme 2 Graphs'!F13</f>
        <v>47.024445386462759</v>
      </c>
      <c r="O15" s="144">
        <f>'Control Scheme 2 Graphs'!G13</f>
        <v>47.024445386462759</v>
      </c>
      <c r="P15" s="144">
        <f>'Control Scheme 2 Graphs'!H13</f>
        <v>282.90733361593271</v>
      </c>
      <c r="Q15" s="144">
        <f>'Control Scheme 2 Graphs'!I13</f>
        <v>282.90733361593271</v>
      </c>
      <c r="R15" s="144">
        <f>'Control Scheme 3 Graphs'!F13</f>
        <v>36.014950749132922</v>
      </c>
      <c r="S15" s="144">
        <f>'Control Scheme 3 Graphs'!G13</f>
        <v>36.014950749132922</v>
      </c>
      <c r="T15" s="144">
        <f>'Control Scheme 3 Graphs'!H13</f>
        <v>279.60448522473581</v>
      </c>
      <c r="U15" s="144">
        <f>'Control Scheme 3 Graphs'!I13</f>
        <v>279.60448522473581</v>
      </c>
      <c r="V15" s="144">
        <f>'Control Scheme 4 Graphs'!F13</f>
        <v>24.495763194720183</v>
      </c>
      <c r="W15" s="144">
        <f>'Control Scheme 4 Graphs'!G13</f>
        <v>24.495763194720183</v>
      </c>
      <c r="X15" s="144">
        <f>'Control Scheme 4 Graphs'!H13</f>
        <v>276.14872895841398</v>
      </c>
      <c r="Y15" s="149">
        <f>'Control Scheme 4 Graphs'!I13</f>
        <v>276.14872895841398</v>
      </c>
      <c r="Z15" s="58"/>
      <c r="AA15" s="58"/>
      <c r="AB15" s="59"/>
      <c r="AC15" s="58"/>
      <c r="AD15" s="60"/>
      <c r="AE15" s="58"/>
      <c r="AF15" s="34"/>
      <c r="AG15" s="35"/>
      <c r="AH15" s="32"/>
      <c r="AI15" s="34"/>
      <c r="AJ15" s="32"/>
      <c r="AK15" s="34"/>
      <c r="AL15" s="36"/>
      <c r="AM15" s="37"/>
      <c r="AN15" s="37"/>
      <c r="AO15" s="37"/>
      <c r="AP15" s="38"/>
      <c r="BN15" s="1" t="str">
        <f t="shared" si="4"/>
        <v>C4</v>
      </c>
      <c r="BO15" s="137">
        <f t="shared" si="4"/>
        <v>1836</v>
      </c>
      <c r="BP15" s="137">
        <f t="shared" si="5"/>
        <v>6252</v>
      </c>
      <c r="BQ15" s="137">
        <f t="shared" si="14"/>
        <v>8088</v>
      </c>
      <c r="BT15" s="1" t="str">
        <f t="shared" si="15"/>
        <v>C4</v>
      </c>
      <c r="BU15" s="145">
        <f t="shared" si="6"/>
        <v>0.22700296735905046</v>
      </c>
      <c r="BV15" s="145">
        <f t="shared" si="7"/>
        <v>0.77299703264094954</v>
      </c>
      <c r="BW15" s="145">
        <f t="shared" si="16"/>
        <v>1</v>
      </c>
      <c r="BZ15" s="1" t="str">
        <f t="shared" si="17"/>
        <v>C4</v>
      </c>
      <c r="CA15" s="137">
        <f t="shared" si="8"/>
        <v>878274</v>
      </c>
      <c r="CB15" s="137">
        <f t="shared" si="9"/>
        <v>0</v>
      </c>
      <c r="CC15" s="137">
        <f t="shared" si="18"/>
        <v>878274</v>
      </c>
      <c r="CF15" s="1" t="str">
        <f t="shared" si="19"/>
        <v>C4</v>
      </c>
      <c r="CG15" s="145">
        <f t="shared" si="10"/>
        <v>1</v>
      </c>
      <c r="CH15" s="145">
        <f t="shared" si="11"/>
        <v>0</v>
      </c>
      <c r="CI15" s="145">
        <f t="shared" si="20"/>
        <v>1</v>
      </c>
      <c r="CL15" s="1" t="str">
        <f t="shared" si="21"/>
        <v>C4</v>
      </c>
      <c r="CM15" s="147">
        <f t="shared" si="12"/>
        <v>79801.942664707996</v>
      </c>
      <c r="CN15" s="147">
        <f t="shared" si="13"/>
        <v>0</v>
      </c>
      <c r="CO15" s="147">
        <f t="shared" si="22"/>
        <v>79801.942664707996</v>
      </c>
    </row>
    <row r="16" spans="1:93" ht="15" thickBot="1" x14ac:dyDescent="0.35">
      <c r="A16" s="3"/>
      <c r="C16" s="181"/>
      <c r="D16" s="61" t="s">
        <v>25</v>
      </c>
      <c r="E16" s="103" t="s">
        <v>39</v>
      </c>
      <c r="F16" s="144">
        <f>'Optimisation Data'!I18</f>
        <v>174.60385756676558</v>
      </c>
      <c r="G16" s="144">
        <f>'Optimisation Data'!I30</f>
        <v>0</v>
      </c>
      <c r="H16" s="144">
        <f>'Optimisation Data'!I42</f>
        <v>0.30489614243323443</v>
      </c>
      <c r="I16" s="144">
        <f>'Optimisation Data'!I54</f>
        <v>137</v>
      </c>
      <c r="J16" s="144">
        <f>'Control Scheme 1 Graphs'!F14</f>
        <v>138.52448071216617</v>
      </c>
      <c r="K16" s="144">
        <f>'Control Scheme 1 Graphs'!G14</f>
        <v>109.25484496124031</v>
      </c>
      <c r="L16" s="144">
        <f>'Control Scheme 1 Graphs'!H14</f>
        <v>3.0489614243323442</v>
      </c>
      <c r="M16" s="144">
        <f>'Control Scheme 1 Graphs'!I14</f>
        <v>138.52448071216617</v>
      </c>
      <c r="N16" s="144">
        <f>'Control Scheme 2 Graphs'!F14</f>
        <v>137</v>
      </c>
      <c r="O16" s="144">
        <f>'Control Scheme 2 Graphs'!G14</f>
        <v>0</v>
      </c>
      <c r="P16" s="144">
        <f>'Control Scheme 2 Graphs'!H14</f>
        <v>0</v>
      </c>
      <c r="Q16" s="144">
        <f>'Control Scheme 2 Graphs'!I14</f>
        <v>137</v>
      </c>
      <c r="R16" s="144">
        <f>'Control Scheme 3 Graphs'!F14</f>
        <v>211.36078140454995</v>
      </c>
      <c r="S16" s="144">
        <f>'Control Scheme 3 Graphs'!G14</f>
        <v>148.72156280909991</v>
      </c>
      <c r="T16" s="144">
        <f>'Control Scheme 3 Graphs'!H14</f>
        <v>148.72156280909991</v>
      </c>
      <c r="U16" s="144">
        <f>'Control Scheme 3 Graphs'!I14</f>
        <v>211.36078140454995</v>
      </c>
      <c r="V16" s="144">
        <f>'Control Scheme 4 Graphs'!F14</f>
        <v>207.65121167161226</v>
      </c>
      <c r="W16" s="144">
        <f>'Control Scheme 4 Graphs'!G14</f>
        <v>141.30242334322452</v>
      </c>
      <c r="X16" s="144">
        <f>'Control Scheme 4 Graphs'!H14</f>
        <v>141.30242334322452</v>
      </c>
      <c r="Y16" s="149">
        <f>'Control Scheme 4 Graphs'!I14</f>
        <v>207.65121167161226</v>
      </c>
      <c r="Z16" s="58"/>
      <c r="AA16" s="58"/>
      <c r="AB16" s="59"/>
      <c r="AC16" s="58"/>
      <c r="AD16" s="60"/>
      <c r="AE16" s="58"/>
      <c r="AF16" s="34"/>
      <c r="AG16" s="35"/>
      <c r="AH16" s="32"/>
      <c r="AI16" s="34"/>
      <c r="AJ16" s="32"/>
      <c r="AK16" s="34"/>
      <c r="AL16" s="36"/>
      <c r="AM16" s="37"/>
      <c r="AN16" s="37"/>
      <c r="AO16" s="37"/>
      <c r="AP16" s="38"/>
      <c r="BN16" s="1" t="str">
        <f t="shared" si="4"/>
        <v>C5</v>
      </c>
      <c r="BO16" s="137">
        <f t="shared" si="4"/>
        <v>5689</v>
      </c>
      <c r="BP16" s="137">
        <f t="shared" si="5"/>
        <v>2399</v>
      </c>
      <c r="BQ16" s="137">
        <f t="shared" si="14"/>
        <v>8088</v>
      </c>
      <c r="BT16" s="1" t="str">
        <f t="shared" si="15"/>
        <v>C5</v>
      </c>
      <c r="BU16" s="145">
        <f t="shared" si="6"/>
        <v>0.70338773491592488</v>
      </c>
      <c r="BV16" s="145">
        <f t="shared" si="7"/>
        <v>0.29661226508407518</v>
      </c>
      <c r="BW16" s="145">
        <f t="shared" si="16"/>
        <v>1</v>
      </c>
      <c r="BZ16" s="1" t="str">
        <f t="shared" si="17"/>
        <v>C5</v>
      </c>
      <c r="CA16" s="137">
        <f t="shared" si="8"/>
        <v>187925</v>
      </c>
      <c r="CB16" s="137">
        <f t="shared" si="9"/>
        <v>0</v>
      </c>
      <c r="CC16" s="137">
        <f t="shared" si="18"/>
        <v>187925</v>
      </c>
      <c r="CF16" s="1" t="str">
        <f t="shared" si="19"/>
        <v>C5</v>
      </c>
      <c r="CG16" s="145">
        <f t="shared" si="10"/>
        <v>1</v>
      </c>
      <c r="CH16" s="145">
        <f t="shared" si="11"/>
        <v>0</v>
      </c>
      <c r="CI16" s="145">
        <f t="shared" si="20"/>
        <v>1</v>
      </c>
      <c r="CL16" s="1" t="str">
        <f t="shared" si="21"/>
        <v>C5</v>
      </c>
      <c r="CM16" s="147">
        <f t="shared" si="12"/>
        <v>17075.286385871892</v>
      </c>
      <c r="CN16" s="147">
        <f t="shared" si="13"/>
        <v>0</v>
      </c>
      <c r="CO16" s="147">
        <f t="shared" si="22"/>
        <v>17075.286385871892</v>
      </c>
    </row>
    <row r="17" spans="1:93" ht="22.8" customHeight="1" thickBot="1" x14ac:dyDescent="0.35">
      <c r="A17" s="3"/>
      <c r="C17" s="181"/>
      <c r="D17" s="104" t="s">
        <v>25</v>
      </c>
      <c r="E17" s="105" t="s">
        <v>0</v>
      </c>
      <c r="F17" s="133">
        <f>'Optimisation Data'!I19</f>
        <v>570.22997032640944</v>
      </c>
      <c r="G17" s="133">
        <f>'Optimisation Data'!I31</f>
        <v>287.9132047477745</v>
      </c>
      <c r="H17" s="133">
        <f>'Optimisation Data'!I43</f>
        <v>170.71859545004946</v>
      </c>
      <c r="I17" s="133">
        <f>'Optimisation Data'!I55</f>
        <v>526.30662710187937</v>
      </c>
      <c r="J17" s="133">
        <f>'Control Scheme 1 Graphs'!F15</f>
        <v>591.78620371764146</v>
      </c>
      <c r="K17" s="133">
        <f>'Control Scheme 1 Graphs'!G15</f>
        <v>434.20249202925606</v>
      </c>
      <c r="L17" s="133">
        <f>'Control Scheme 1 Graphs'!H15</f>
        <v>511.36265389467655</v>
      </c>
      <c r="M17" s="133">
        <f>'Control Scheme 1 Graphs'!I15</f>
        <v>813.22924637738413</v>
      </c>
      <c r="N17" s="133">
        <f>'Control Scheme 2 Graphs'!F15</f>
        <v>580.65426734492326</v>
      </c>
      <c r="O17" s="133">
        <f>'Control Scheme 2 Graphs'!G15</f>
        <v>288.28408930338122</v>
      </c>
      <c r="P17" s="133">
        <f>'Control Scheme 2 Graphs'!H15</f>
        <v>524.16697753282483</v>
      </c>
      <c r="Q17" s="133">
        <f>'Control Scheme 2 Graphs'!I15</f>
        <v>816.53715557435612</v>
      </c>
      <c r="R17" s="133">
        <f>'Control Scheme 3 Graphs'!F15</f>
        <v>580.30420643656919</v>
      </c>
      <c r="S17" s="133">
        <f>'Control Scheme 3 Graphs'!G15</f>
        <v>298.59346212400976</v>
      </c>
      <c r="T17" s="133">
        <f>'Control Scheme 3 Graphs'!H15</f>
        <v>542.18299659958973</v>
      </c>
      <c r="U17" s="133">
        <f>'Control Scheme 3 Graphs'!I15</f>
        <v>823.89374091213494</v>
      </c>
      <c r="V17" s="133">
        <f>'Control Scheme 4 Graphs'!F15</f>
        <v>573.86025379808257</v>
      </c>
      <c r="W17" s="133">
        <f>'Control Scheme 4 Graphs'!G15</f>
        <v>297.22474440144731</v>
      </c>
      <c r="X17" s="133">
        <f>'Control Scheme 4 Graphs'!H15</f>
        <v>548.87771016511317</v>
      </c>
      <c r="Y17" s="134">
        <f>'Control Scheme 4 Graphs'!I15</f>
        <v>825.51321956173535</v>
      </c>
      <c r="Z17" s="32"/>
      <c r="AA17" s="32"/>
      <c r="AB17" s="33"/>
      <c r="AC17" s="32"/>
      <c r="AD17" s="34"/>
      <c r="AE17" s="32"/>
      <c r="AF17" s="34"/>
      <c r="AG17" s="35"/>
      <c r="AH17" s="32"/>
      <c r="AI17" s="34"/>
      <c r="AJ17" s="32"/>
      <c r="AK17" s="34"/>
      <c r="AL17" s="36"/>
      <c r="AM17" s="37"/>
      <c r="AN17" s="37"/>
      <c r="AO17" s="37"/>
      <c r="AP17" s="38"/>
      <c r="BN17" s="1" t="str">
        <f t="shared" si="4"/>
        <v>C6</v>
      </c>
      <c r="BO17" s="137">
        <f t="shared" si="4"/>
        <v>2220</v>
      </c>
      <c r="BP17" s="137">
        <f t="shared" si="5"/>
        <v>5868</v>
      </c>
      <c r="BQ17" s="137">
        <f t="shared" si="14"/>
        <v>8088</v>
      </c>
      <c r="BT17" s="1" t="str">
        <f t="shared" si="15"/>
        <v>C6</v>
      </c>
      <c r="BU17" s="145">
        <f t="shared" si="6"/>
        <v>0.27448071216617209</v>
      </c>
      <c r="BV17" s="145">
        <f t="shared" si="7"/>
        <v>0.72551928783382791</v>
      </c>
      <c r="BW17" s="145">
        <f t="shared" si="16"/>
        <v>1</v>
      </c>
      <c r="BZ17" s="1" t="str">
        <f t="shared" si="17"/>
        <v>C6</v>
      </c>
      <c r="CA17" s="137">
        <f t="shared" si="8"/>
        <v>608280</v>
      </c>
      <c r="CB17" s="137">
        <f t="shared" si="9"/>
        <v>803916</v>
      </c>
      <c r="CC17" s="137">
        <f t="shared" si="18"/>
        <v>1412196</v>
      </c>
      <c r="CF17" s="1" t="str">
        <f t="shared" si="19"/>
        <v>C6</v>
      </c>
      <c r="CG17" s="145">
        <f t="shared" si="10"/>
        <v>0.43073341094295692</v>
      </c>
      <c r="CH17" s="145">
        <f t="shared" si="11"/>
        <v>0.56926658905704308</v>
      </c>
      <c r="CI17" s="145">
        <f t="shared" si="20"/>
        <v>1</v>
      </c>
      <c r="CL17" s="1" t="str">
        <f t="shared" si="21"/>
        <v>C6</v>
      </c>
      <c r="CM17" s="147">
        <f t="shared" si="12"/>
        <v>55269.683133155006</v>
      </c>
      <c r="CN17" s="147">
        <f t="shared" si="13"/>
        <v>73045.608248953504</v>
      </c>
      <c r="CO17" s="147">
        <f t="shared" si="22"/>
        <v>128315.29138210851</v>
      </c>
    </row>
    <row r="18" spans="1:93" ht="16.8" customHeight="1" thickBot="1" x14ac:dyDescent="0.35">
      <c r="A18" s="3"/>
      <c r="C18" s="181" t="s">
        <v>10</v>
      </c>
      <c r="D18" s="65" t="s">
        <v>30</v>
      </c>
      <c r="E18" s="66" t="s">
        <v>34</v>
      </c>
      <c r="F18" s="93">
        <f>F11/F$17</f>
        <v>0.16961114652581732</v>
      </c>
      <c r="G18" s="78">
        <f t="shared" ref="G18:I18" si="23">G11/G$17</f>
        <v>0.23769218282587018</v>
      </c>
      <c r="H18" s="93">
        <f t="shared" si="23"/>
        <v>0.32708151671673524</v>
      </c>
      <c r="I18" s="78">
        <f t="shared" si="23"/>
        <v>0.17193208556350734</v>
      </c>
      <c r="J18" s="93">
        <f>'Control Scheme 1 Graphs'!F16</f>
        <v>0.1640336042423399</v>
      </c>
      <c r="K18" s="78">
        <f>'Control Scheme 1 Graphs'!G16</f>
        <v>0.18146183777598812</v>
      </c>
      <c r="L18" s="93">
        <f>'Control Scheme 1 Graphs'!H16</f>
        <v>0.13521841563274259</v>
      </c>
      <c r="M18" s="78">
        <f>'Control Scheme 1 Graphs'!I16</f>
        <v>0.11936710880617922</v>
      </c>
      <c r="N18" s="93">
        <f>'Control Scheme 2 Graphs'!F16</f>
        <v>0.16655286457314528</v>
      </c>
      <c r="O18" s="78">
        <f>'Control Scheme 2 Graphs'!G16</f>
        <v>0.23733277570457073</v>
      </c>
      <c r="P18" s="93">
        <f>'Control Scheme 2 Graphs'!H16</f>
        <v>0.13052951833760112</v>
      </c>
      <c r="Q18" s="78">
        <f>'Control Scheme 2 Graphs'!I16</f>
        <v>0.1184387396123963</v>
      </c>
      <c r="R18" s="93">
        <f>'Control Scheme 3 Graphs'!F16</f>
        <v>0.16357727304275599</v>
      </c>
      <c r="S18" s="78">
        <f>'Control Scheme 3 Graphs'!G16</f>
        <v>0.21718211372403173</v>
      </c>
      <c r="T18" s="93">
        <f>'Control Scheme 3 Graphs'!H16</f>
        <v>0.11960751195626505</v>
      </c>
      <c r="U18" s="93">
        <f>'Control Scheme 3 Graphs'!I16</f>
        <v>0.11521459007449586</v>
      </c>
      <c r="V18" s="93">
        <f>'Control Scheme 4 Graphs'!F16</f>
        <v>0.15794057507322859</v>
      </c>
      <c r="W18" s="78">
        <f>'Control Scheme 4 Graphs'!G16</f>
        <v>0.1893235272399553</v>
      </c>
      <c r="X18" s="93">
        <f>'Control Scheme 4 Graphs'!H16</f>
        <v>0.10252126466594635</v>
      </c>
      <c r="Y18" s="78">
        <f>'Control Scheme 4 Graphs'!I16</f>
        <v>0.10979329748911422</v>
      </c>
      <c r="Z18" s="32"/>
      <c r="AA18" s="32"/>
      <c r="AB18" s="33"/>
      <c r="AC18" s="32"/>
      <c r="AD18" s="34"/>
      <c r="AE18" s="32"/>
      <c r="AF18" s="34"/>
      <c r="AG18" s="35"/>
      <c r="AH18" s="32"/>
      <c r="AI18" s="34"/>
      <c r="AJ18" s="32"/>
      <c r="AK18" s="34"/>
      <c r="AL18" s="36"/>
      <c r="AM18" s="37"/>
      <c r="AN18" s="37"/>
      <c r="AO18" s="37"/>
      <c r="AP18" s="38"/>
      <c r="CA18" s="146"/>
      <c r="CB18" s="146"/>
      <c r="CC18" s="146"/>
      <c r="CG18" s="145"/>
      <c r="CH18" s="145"/>
      <c r="CI18" s="145"/>
      <c r="CM18" s="146"/>
      <c r="CN18" s="146"/>
      <c r="CO18" s="146"/>
    </row>
    <row r="19" spans="1:93" ht="16.8" customHeight="1" thickBot="1" x14ac:dyDescent="0.35">
      <c r="A19" s="3"/>
      <c r="C19" s="181"/>
      <c r="D19" s="67" t="s">
        <v>30</v>
      </c>
      <c r="E19" s="68" t="s">
        <v>35</v>
      </c>
      <c r="F19" s="94">
        <f t="shared" ref="F19:I24" si="24">F12/F$17</f>
        <v>0.16633167245588704</v>
      </c>
      <c r="G19" s="79">
        <f t="shared" si="24"/>
        <v>0.22470177897675983</v>
      </c>
      <c r="H19" s="94">
        <f t="shared" si="24"/>
        <v>0.23265970051536386</v>
      </c>
      <c r="I19" s="79">
        <f t="shared" si="24"/>
        <v>0.15648609461450563</v>
      </c>
      <c r="J19" s="94">
        <f>'Control Scheme 1 Graphs'!F17</f>
        <v>0.16305426016351685</v>
      </c>
      <c r="K19" s="79">
        <f>'Control Scheme 1 Graphs'!G17</f>
        <v>0.17497607647192703</v>
      </c>
      <c r="L19" s="94">
        <f>'Control Scheme 1 Graphs'!H17</f>
        <v>0.13295167866974403</v>
      </c>
      <c r="M19" s="79">
        <f>'Control Scheme 1 Graphs'!I17</f>
        <v>0.11865444098573157</v>
      </c>
      <c r="N19" s="94">
        <f>'Control Scheme 2 Graphs'!F17</f>
        <v>0.16331895757424203</v>
      </c>
      <c r="O19" s="79">
        <f>'Control Scheme 2 Graphs'!G17</f>
        <v>0.2243054740338658</v>
      </c>
      <c r="P19" s="94">
        <f>'Control Scheme 2 Graphs'!H17</f>
        <v>0.12336469499085681</v>
      </c>
      <c r="Q19" s="79">
        <f>'Control Scheme 2 Graphs'!I17</f>
        <v>0.11613905014169616</v>
      </c>
      <c r="R19" s="94">
        <f>'Control Scheme 3 Graphs'!F17</f>
        <v>0.14863639870589729</v>
      </c>
      <c r="S19" s="79">
        <f>'Control Scheme 3 Graphs'!G17</f>
        <v>0.15910815481117097</v>
      </c>
      <c r="T19" s="94">
        <f>'Control Scheme 3 Graphs'!H17</f>
        <v>8.7624759712478253E-2</v>
      </c>
      <c r="U19" s="94">
        <f>'Control Scheme 3 Graphs'!I17</f>
        <v>0.1046910822542757</v>
      </c>
      <c r="V19" s="94">
        <f>'Control Scheme 4 Graphs'!F17</f>
        <v>0.1382804813221063</v>
      </c>
      <c r="W19" s="79">
        <f>'Control Scheme 4 Graphs'!G17</f>
        <v>0.11340692472132451</v>
      </c>
      <c r="X19" s="94">
        <f>'Control Scheme 4 Graphs'!H17</f>
        <v>6.1411391990230435E-2</v>
      </c>
      <c r="Y19" s="79">
        <f>'Control Scheme 4 Graphs'!I17</f>
        <v>9.6126470450653437E-2</v>
      </c>
      <c r="Z19" s="32"/>
      <c r="AA19" s="32"/>
      <c r="AB19" s="33"/>
      <c r="AC19" s="32"/>
      <c r="AD19" s="34"/>
      <c r="AE19" s="32"/>
      <c r="AF19" s="34"/>
      <c r="AG19" s="35"/>
      <c r="AH19" s="32"/>
      <c r="AI19" s="34"/>
      <c r="AJ19" s="32"/>
      <c r="AK19" s="34"/>
      <c r="AL19" s="36"/>
      <c r="AM19" s="37"/>
      <c r="AN19" s="37"/>
      <c r="AO19" s="37"/>
      <c r="AP19" s="38"/>
      <c r="BM19" s="1" t="str">
        <f>G10</f>
        <v>op2</v>
      </c>
      <c r="BS19" s="55" t="str">
        <f>BM19</f>
        <v>op2</v>
      </c>
      <c r="BY19" s="55" t="str">
        <f>BS19</f>
        <v>op2</v>
      </c>
      <c r="CA19" s="146"/>
      <c r="CB19" s="146"/>
      <c r="CC19" s="146"/>
      <c r="CE19" s="55" t="str">
        <f>BY19</f>
        <v>op2</v>
      </c>
      <c r="CG19" s="145"/>
      <c r="CH19" s="145"/>
      <c r="CI19" s="145"/>
      <c r="CK19" s="55" t="str">
        <f>CE19</f>
        <v>op2</v>
      </c>
      <c r="CM19" s="146"/>
      <c r="CN19" s="146"/>
      <c r="CO19" s="146"/>
    </row>
    <row r="20" spans="1:93" ht="16.8" customHeight="1" thickBot="1" x14ac:dyDescent="0.35">
      <c r="A20" s="3"/>
      <c r="C20" s="181"/>
      <c r="D20" s="67" t="s">
        <v>30</v>
      </c>
      <c r="E20" s="69" t="s">
        <v>36</v>
      </c>
      <c r="F20" s="94">
        <f t="shared" si="24"/>
        <v>0.12667984961036596</v>
      </c>
      <c r="G20" s="79">
        <f t="shared" si="24"/>
        <v>6.7797025047216353E-2</v>
      </c>
      <c r="H20" s="94">
        <f t="shared" si="24"/>
        <v>3.3495754548904522E-3</v>
      </c>
      <c r="I20" s="79">
        <f t="shared" si="24"/>
        <v>0.11929531982950443</v>
      </c>
      <c r="J20" s="94">
        <f>'Control Scheme 1 Graphs'!F18</f>
        <v>0.15939804226924401</v>
      </c>
      <c r="K20" s="79">
        <f>'Control Scheme 1 Graphs'!G18</f>
        <v>0.16971075412293124</v>
      </c>
      <c r="L20" s="94">
        <f>'Control Scheme 1 Graphs'!H18</f>
        <v>0.12448919400788261</v>
      </c>
      <c r="M20" s="79">
        <f>'Control Scheme 1 Graphs'!I18</f>
        <v>0.11599381445606032</v>
      </c>
      <c r="N20" s="94">
        <f>'Control Scheme 2 Graphs'!F18</f>
        <v>0.1243922992541102</v>
      </c>
      <c r="O20" s="79">
        <f>'Control Scheme 2 Graphs'!G18</f>
        <v>6.7495361330936185E-2</v>
      </c>
      <c r="P20" s="94">
        <f>'Control Scheme 2 Graphs'!H18</f>
        <v>3.7121451002267852E-2</v>
      </c>
      <c r="Q20" s="79">
        <f>'Control Scheme 2 Graphs'!I18</f>
        <v>8.8457602809194444E-2</v>
      </c>
      <c r="R20" s="94">
        <f>'Control Scheme 3 Graphs'!F18</f>
        <v>0.10899381145025706</v>
      </c>
      <c r="S20" s="79">
        <f>'Control Scheme 3 Graphs'!G18</f>
        <v>5.0206542019139832E-3</v>
      </c>
      <c r="T20" s="94">
        <f>'Control Scheme 3 Graphs'!H18</f>
        <v>2.7649972973683768E-3</v>
      </c>
      <c r="U20" s="94">
        <f>'Control Scheme 3 Graphs'!I18</f>
        <v>7.6769083340910829E-2</v>
      </c>
      <c r="V20" s="94">
        <f>'Control Scheme 4 Graphs'!F18</f>
        <v>0.10900579377762687</v>
      </c>
      <c r="W20" s="79">
        <f>'Control Scheme 4 Graphs'!G18</f>
        <v>3.6398371070576411E-4</v>
      </c>
      <c r="X20" s="94">
        <f>'Control Scheme 4 Graphs'!H18</f>
        <v>1.9710212926713115E-4</v>
      </c>
      <c r="Y20" s="79">
        <f>'Control Scheme 4 Graphs'!I18</f>
        <v>7.5776003339959055E-2</v>
      </c>
      <c r="Z20" s="32"/>
      <c r="AA20" s="32"/>
      <c r="AB20" s="33"/>
      <c r="AC20" s="32"/>
      <c r="AD20" s="34"/>
      <c r="AE20" s="32"/>
      <c r="AF20" s="34"/>
      <c r="AG20" s="35"/>
      <c r="AH20" s="32"/>
      <c r="AI20" s="34"/>
      <c r="AJ20" s="32"/>
      <c r="AK20" s="34"/>
      <c r="AL20" s="36"/>
      <c r="AM20" s="37"/>
      <c r="AN20" s="37"/>
      <c r="AO20" s="37"/>
      <c r="AP20" s="38"/>
      <c r="BN20" s="1" t="str">
        <f t="shared" ref="BN20:BN25" si="25">BN12</f>
        <v>C1</v>
      </c>
      <c r="BO20" s="137">
        <f t="shared" ref="BO20:BO25" si="26">G74</f>
        <v>4428</v>
      </c>
      <c r="BP20" s="137">
        <f t="shared" ref="BP20:BP25" si="27">G88</f>
        <v>3660</v>
      </c>
      <c r="BQ20" s="137">
        <f>SUM(BO20,BP20)</f>
        <v>8088</v>
      </c>
      <c r="BT20" s="1" t="str">
        <f t="shared" ref="BT20:BT25" si="28">BT12</f>
        <v>C1</v>
      </c>
      <c r="BU20" s="145">
        <f t="shared" ref="BU20:BU25" si="29">G81</f>
        <v>0.54747774480712164</v>
      </c>
      <c r="BV20" s="145">
        <f t="shared" ref="BV20:BV25" si="30">G95</f>
        <v>0.45252225519287836</v>
      </c>
      <c r="BW20" s="145">
        <f>SUM(BU20,BV20)</f>
        <v>1</v>
      </c>
      <c r="BZ20" s="1" t="str">
        <f t="shared" ref="BZ20:BZ25" si="31">BZ12</f>
        <v>C1</v>
      </c>
      <c r="CA20" s="137">
        <f t="shared" ref="CA20:CA25" si="32">G109</f>
        <v>553500</v>
      </c>
      <c r="CB20" s="137">
        <f t="shared" ref="CB20:CB25" si="33">G123</f>
        <v>0</v>
      </c>
      <c r="CC20" s="137">
        <f>SUM(CA20,CB20)</f>
        <v>553500</v>
      </c>
      <c r="CF20" s="1" t="str">
        <f t="shared" ref="CF20:CF25" si="34">CF12</f>
        <v>C1</v>
      </c>
      <c r="CG20" s="145">
        <f t="shared" ref="CG20:CG25" si="35">G116</f>
        <v>1</v>
      </c>
      <c r="CH20" s="145">
        <f t="shared" ref="CH20:CH25" si="36">G130</f>
        <v>0</v>
      </c>
      <c r="CI20" s="145">
        <f>SUM(CG20,CH20)</f>
        <v>1</v>
      </c>
      <c r="CL20" s="1" t="str">
        <f t="shared" ref="CL20:CL25" si="37">CL12</f>
        <v>C1</v>
      </c>
      <c r="CM20" s="147">
        <f t="shared" ref="CM20:CM25" si="38">G144</f>
        <v>50292.249645231299</v>
      </c>
      <c r="CN20" s="147">
        <f t="shared" ref="CN20:CN25" si="39">G151</f>
        <v>0</v>
      </c>
      <c r="CO20" s="147">
        <f>SUM(CM20,CN20)</f>
        <v>50292.249645231299</v>
      </c>
    </row>
    <row r="21" spans="1:93" ht="16.8" customHeight="1" thickBot="1" x14ac:dyDescent="0.35">
      <c r="A21" s="3"/>
      <c r="C21" s="181"/>
      <c r="D21" s="67" t="s">
        <v>30</v>
      </c>
      <c r="E21" s="70" t="s">
        <v>37</v>
      </c>
      <c r="F21" s="94">
        <f t="shared" si="24"/>
        <v>0.19043152458141988</v>
      </c>
      <c r="G21" s="79">
        <f t="shared" si="24"/>
        <v>0.30806839351003718</v>
      </c>
      <c r="H21" s="94">
        <f t="shared" si="24"/>
        <v>0.10767889267742971</v>
      </c>
      <c r="I21" s="79">
        <f t="shared" si="24"/>
        <v>0.18580399495579744</v>
      </c>
      <c r="J21" s="94">
        <f>'Control Scheme 1 Graphs'!F19</f>
        <v>0.16511584473904464</v>
      </c>
      <c r="K21" s="79">
        <f>'Control Scheme 1 Graphs'!G19</f>
        <v>7.3174451213482775E-2</v>
      </c>
      <c r="L21" s="94">
        <f>'Control Scheme 1 Graphs'!H19</f>
        <v>3.6034226831310079E-2</v>
      </c>
      <c r="M21" s="79">
        <f>'Control Scheme 1 Graphs'!I19</f>
        <v>0.12015465425896191</v>
      </c>
      <c r="N21" s="94">
        <f>'Control Scheme 2 Graphs'!F19</f>
        <v>0.22880985956151309</v>
      </c>
      <c r="O21" s="79">
        <f>'Control Scheme 2 Graphs'!G19</f>
        <v>0.30774796813918293</v>
      </c>
      <c r="P21" s="94">
        <f>'Control Scheme 2 Graphs'!H19</f>
        <v>0.16925683328537136</v>
      </c>
      <c r="Q21" s="79">
        <f>'Control Scheme 2 Graphs'!I19</f>
        <v>0.16271080924851633</v>
      </c>
      <c r="R21" s="94">
        <f>'Control Scheme 3 Graphs'!F19</f>
        <v>0.15250621832201658</v>
      </c>
      <c r="S21" s="79">
        <f>'Control Scheme 3 Graphs'!G19</f>
        <v>0</v>
      </c>
      <c r="T21" s="94">
        <f>'Control Scheme 3 Graphs'!H19</f>
        <v>0</v>
      </c>
      <c r="U21" s="94">
        <f>'Control Scheme 3 Graphs'!I19</f>
        <v>0.10741676457211753</v>
      </c>
      <c r="V21" s="94">
        <f>'Control Scheme 4 Graphs'!F19</f>
        <v>0.19023742300178464</v>
      </c>
      <c r="W21" s="79">
        <f>'Control Scheme 4 Graphs'!G19</f>
        <v>0.13908462357211926</v>
      </c>
      <c r="X21" s="94">
        <f>'Control Scheme 4 Graphs'!H19</f>
        <v>7.5316215116403545E-2</v>
      </c>
      <c r="Y21" s="79">
        <f>'Control Scheme 4 Graphs'!I19</f>
        <v>0.13224463674083314</v>
      </c>
      <c r="Z21" s="32"/>
      <c r="AA21" s="32"/>
      <c r="AB21" s="33"/>
      <c r="AC21" s="32"/>
      <c r="AD21" s="34"/>
      <c r="AE21" s="32"/>
      <c r="AF21" s="34"/>
      <c r="AG21" s="35"/>
      <c r="AH21" s="32"/>
      <c r="AI21" s="34"/>
      <c r="AJ21" s="32"/>
      <c r="AK21" s="34"/>
      <c r="AL21" s="36"/>
      <c r="AM21" s="37"/>
      <c r="AN21" s="37"/>
      <c r="AO21" s="37"/>
      <c r="AP21" s="38"/>
      <c r="BN21" s="1" t="str">
        <f t="shared" si="25"/>
        <v>C2</v>
      </c>
      <c r="BO21" s="137">
        <f t="shared" si="26"/>
        <v>4186</v>
      </c>
      <c r="BP21" s="137">
        <f t="shared" si="27"/>
        <v>3902</v>
      </c>
      <c r="BQ21" s="137">
        <f t="shared" ref="BQ21:BQ25" si="40">SUM(BO21,BP21)</f>
        <v>8088</v>
      </c>
      <c r="BT21" s="1" t="str">
        <f t="shared" si="28"/>
        <v>C2</v>
      </c>
      <c r="BU21" s="145">
        <f t="shared" si="29"/>
        <v>0.5175568743818002</v>
      </c>
      <c r="BV21" s="145">
        <f t="shared" si="30"/>
        <v>0.4824431256181998</v>
      </c>
      <c r="BW21" s="145">
        <f t="shared" ref="BW21:BW25" si="41">SUM(BU21,BV21)</f>
        <v>1</v>
      </c>
      <c r="BZ21" s="1" t="str">
        <f t="shared" si="31"/>
        <v>C2</v>
      </c>
      <c r="CA21" s="137">
        <f t="shared" si="32"/>
        <v>523250</v>
      </c>
      <c r="CB21" s="137">
        <f t="shared" si="33"/>
        <v>0</v>
      </c>
      <c r="CC21" s="137">
        <f t="shared" ref="CC21:CC25" si="42">SUM(CA21,CB21)</f>
        <v>523250</v>
      </c>
      <c r="CF21" s="1" t="str">
        <f t="shared" si="34"/>
        <v>C2</v>
      </c>
      <c r="CG21" s="145">
        <f t="shared" si="35"/>
        <v>1</v>
      </c>
      <c r="CH21" s="145">
        <f t="shared" si="36"/>
        <v>0</v>
      </c>
      <c r="CI21" s="145">
        <f t="shared" ref="CI21:CI25" si="43">SUM(CG21,CH21)</f>
        <v>1</v>
      </c>
      <c r="CL21" s="1" t="str">
        <f t="shared" si="37"/>
        <v>C2</v>
      </c>
      <c r="CM21" s="147">
        <f t="shared" si="38"/>
        <v>47543.666895875838</v>
      </c>
      <c r="CN21" s="147">
        <f t="shared" si="39"/>
        <v>0</v>
      </c>
      <c r="CO21" s="147">
        <f t="shared" ref="CO21:CO25" si="44">SUM(CM21,CN21)</f>
        <v>47543.666895875838</v>
      </c>
    </row>
    <row r="22" spans="1:93" ht="16.8" customHeight="1" thickBot="1" x14ac:dyDescent="0.35">
      <c r="A22" s="3"/>
      <c r="C22" s="181"/>
      <c r="D22" s="67" t="s">
        <v>30</v>
      </c>
      <c r="E22" s="71" t="s">
        <v>38</v>
      </c>
      <c r="F22" s="94">
        <f t="shared" si="24"/>
        <v>4.0746787741596964E-2</v>
      </c>
      <c r="G22" s="79">
        <f t="shared" si="24"/>
        <v>0.16174061964011641</v>
      </c>
      <c r="H22" s="94">
        <f t="shared" si="24"/>
        <v>0.32744435721465964</v>
      </c>
      <c r="I22" s="79">
        <f t="shared" si="24"/>
        <v>0.10617797352357468</v>
      </c>
      <c r="J22" s="94">
        <f>'Control Scheme 1 Graphs'!F20</f>
        <v>0.11431965763196586</v>
      </c>
      <c r="K22" s="79">
        <f>'Control Scheme 1 Graphs'!G20</f>
        <v>0.149055005905845</v>
      </c>
      <c r="L22" s="94">
        <f>'Control Scheme 1 Graphs'!H20</f>
        <v>0.56534405995091375</v>
      </c>
      <c r="M22" s="79">
        <f>'Control Scheme 1 Graphs'!I20</f>
        <v>0.35549119777467231</v>
      </c>
      <c r="N22" s="94">
        <f>'Control Scheme 2 Graphs'!F20</f>
        <v>8.0985274768555271E-2</v>
      </c>
      <c r="O22" s="79">
        <f>'Control Scheme 2 Graphs'!G20</f>
        <v>0.16311842079142874</v>
      </c>
      <c r="P22" s="94">
        <f>'Control Scheme 2 Graphs'!H20</f>
        <v>0.53972750238394451</v>
      </c>
      <c r="Q22" s="79">
        <f>'Control Scheme 2 Graphs'!I20</f>
        <v>0.34647208848314359</v>
      </c>
      <c r="R22" s="94">
        <f>'Control Scheme 3 Graphs'!F20</f>
        <v>6.2062191432812878E-2</v>
      </c>
      <c r="S22" s="79">
        <f>'Control Scheme 3 Graphs'!G20</f>
        <v>0.12061533595861333</v>
      </c>
      <c r="T22" s="94">
        <f>'Control Scheme 3 Graphs'!H20</f>
        <v>0.51570131667413377</v>
      </c>
      <c r="U22" s="94">
        <f>'Control Scheme 3 Graphs'!I20</f>
        <v>0.3393695950586843</v>
      </c>
      <c r="V22" s="94">
        <f>'Control Scheme 4 Graphs'!F20</f>
        <v>4.2685937965899305E-2</v>
      </c>
      <c r="W22" s="79">
        <f>'Control Scheme 4 Graphs'!G20</f>
        <v>8.2414952510262471E-2</v>
      </c>
      <c r="X22" s="94">
        <f>'Control Scheme 4 Graphs'!H20</f>
        <v>0.50311521827939243</v>
      </c>
      <c r="Y22" s="79">
        <f>'Control Scheme 4 Graphs'!I20</f>
        <v>0.3345176338969123</v>
      </c>
      <c r="Z22" s="32"/>
      <c r="AA22" s="32"/>
      <c r="AB22" s="33"/>
      <c r="AC22" s="32"/>
      <c r="AD22" s="34"/>
      <c r="AE22" s="32"/>
      <c r="AF22" s="34"/>
      <c r="AG22" s="35"/>
      <c r="AH22" s="32"/>
      <c r="AI22" s="34"/>
      <c r="AJ22" s="32"/>
      <c r="AK22" s="34"/>
      <c r="AL22" s="36"/>
      <c r="AM22" s="37"/>
      <c r="AN22" s="37"/>
      <c r="AO22" s="37"/>
      <c r="AP22" s="38"/>
      <c r="BN22" s="1" t="str">
        <f t="shared" si="25"/>
        <v>C3</v>
      </c>
      <c r="BO22" s="137">
        <f t="shared" si="26"/>
        <v>1263</v>
      </c>
      <c r="BP22" s="137">
        <f t="shared" si="27"/>
        <v>6825</v>
      </c>
      <c r="BQ22" s="137">
        <f t="shared" si="40"/>
        <v>8088</v>
      </c>
      <c r="BT22" s="1" t="str">
        <f t="shared" si="28"/>
        <v>C3</v>
      </c>
      <c r="BU22" s="145">
        <f t="shared" si="29"/>
        <v>0.15615727002967358</v>
      </c>
      <c r="BV22" s="145">
        <f t="shared" si="30"/>
        <v>0.84384272997032639</v>
      </c>
      <c r="BW22" s="145">
        <f t="shared" si="41"/>
        <v>1</v>
      </c>
      <c r="BZ22" s="1" t="str">
        <f t="shared" si="31"/>
        <v>C3</v>
      </c>
      <c r="CA22" s="137">
        <f t="shared" si="32"/>
        <v>157875</v>
      </c>
      <c r="CB22" s="137">
        <f t="shared" si="33"/>
        <v>0</v>
      </c>
      <c r="CC22" s="137">
        <f t="shared" si="42"/>
        <v>157875</v>
      </c>
      <c r="CF22" s="1" t="str">
        <f t="shared" si="34"/>
        <v>C3</v>
      </c>
      <c r="CG22" s="145">
        <f t="shared" si="35"/>
        <v>1</v>
      </c>
      <c r="CH22" s="145">
        <f t="shared" si="36"/>
        <v>0</v>
      </c>
      <c r="CI22" s="145">
        <f t="shared" si="43"/>
        <v>1</v>
      </c>
      <c r="CL22" s="1" t="str">
        <f t="shared" si="37"/>
        <v>C3</v>
      </c>
      <c r="CM22" s="147">
        <f t="shared" si="38"/>
        <v>14344.876084446056</v>
      </c>
      <c r="CN22" s="147">
        <f t="shared" si="39"/>
        <v>0</v>
      </c>
      <c r="CO22" s="147">
        <f t="shared" si="44"/>
        <v>14344.876084446056</v>
      </c>
    </row>
    <row r="23" spans="1:93" ht="16.8" customHeight="1" thickBot="1" x14ac:dyDescent="0.35">
      <c r="A23" s="3"/>
      <c r="C23" s="181"/>
      <c r="D23" s="67" t="s">
        <v>30</v>
      </c>
      <c r="E23" s="103" t="s">
        <v>39</v>
      </c>
      <c r="F23" s="94">
        <f t="shared" si="24"/>
        <v>0.30619901908491293</v>
      </c>
      <c r="G23" s="79">
        <f t="shared" si="24"/>
        <v>0</v>
      </c>
      <c r="H23" s="94">
        <f t="shared" si="24"/>
        <v>1.7859574209210499E-3</v>
      </c>
      <c r="I23" s="79">
        <f t="shared" si="24"/>
        <v>0.26030453151311039</v>
      </c>
      <c r="J23" s="94">
        <f>'Control Scheme 1 Graphs'!F21</f>
        <v>0.23407859095387135</v>
      </c>
      <c r="K23" s="79">
        <f>'Control Scheme 1 Graphs'!G21</f>
        <v>0.25162187450982859</v>
      </c>
      <c r="L23" s="94">
        <f>'Control Scheme 1 Graphs'!H21</f>
        <v>5.9624249074714938E-3</v>
      </c>
      <c r="M23" s="79">
        <f>'Control Scheme 1 Graphs'!I21</f>
        <v>0.17033878371841416</v>
      </c>
      <c r="N23" s="94">
        <f>'Control Scheme 2 Graphs'!F21</f>
        <v>0.23594074426842807</v>
      </c>
      <c r="O23" s="79">
        <f>'Control Scheme 2 Graphs'!G21</f>
        <v>0</v>
      </c>
      <c r="P23" s="94">
        <f>'Control Scheme 2 Graphs'!H21</f>
        <v>0</v>
      </c>
      <c r="Q23" s="79">
        <f>'Control Scheme 2 Graphs'!I21</f>
        <v>0.16778170970509426</v>
      </c>
      <c r="R23" s="94">
        <f>'Control Scheme 3 Graphs'!F21</f>
        <v>0.36422410704626346</v>
      </c>
      <c r="S23" s="79">
        <f>'Control Scheme 3 Graphs'!G21</f>
        <v>0.4980737413042684</v>
      </c>
      <c r="T23" s="94">
        <f>'Control Scheme 3 Graphs'!H21</f>
        <v>0.27430141435979594</v>
      </c>
      <c r="U23" s="94">
        <f>'Control Scheme 3 Graphs'!I21</f>
        <v>0.25653888469956315</v>
      </c>
      <c r="V23" s="94">
        <f>'Control Scheme 4 Graphs'!F21</f>
        <v>0.36184978885935537</v>
      </c>
      <c r="W23" s="79">
        <f>'Control Scheme 4 Graphs'!G21</f>
        <v>0.47540598824562891</v>
      </c>
      <c r="X23" s="94">
        <f>'Control Scheme 4 Graphs'!H21</f>
        <v>0.25743880781880901</v>
      </c>
      <c r="Y23" s="79">
        <f>'Control Scheme 4 Graphs'!I21</f>
        <v>0.25154195808257829</v>
      </c>
      <c r="Z23" s="32"/>
      <c r="AA23" s="32"/>
      <c r="AB23" s="33"/>
      <c r="AC23" s="32"/>
      <c r="AD23" s="34"/>
      <c r="AE23" s="32"/>
      <c r="AF23" s="34"/>
      <c r="AG23" s="35"/>
      <c r="AH23" s="32"/>
      <c r="AI23" s="34"/>
      <c r="AJ23" s="32"/>
      <c r="AK23" s="34"/>
      <c r="AL23" s="36"/>
      <c r="AM23" s="37"/>
      <c r="AN23" s="37"/>
      <c r="AO23" s="37"/>
      <c r="AP23" s="38"/>
      <c r="BN23" s="1" t="str">
        <f t="shared" si="25"/>
        <v>C4</v>
      </c>
      <c r="BO23" s="137">
        <f t="shared" si="26"/>
        <v>4053</v>
      </c>
      <c r="BP23" s="137">
        <f t="shared" si="27"/>
        <v>4035</v>
      </c>
      <c r="BQ23" s="137">
        <f t="shared" si="40"/>
        <v>8088</v>
      </c>
      <c r="BT23" s="1" t="str">
        <f t="shared" si="28"/>
        <v>C4</v>
      </c>
      <c r="BU23" s="145">
        <f t="shared" si="29"/>
        <v>0.50111275964391688</v>
      </c>
      <c r="BV23" s="145">
        <f t="shared" si="30"/>
        <v>0.49888724035608306</v>
      </c>
      <c r="BW23" s="145">
        <f t="shared" si="41"/>
        <v>1</v>
      </c>
      <c r="BZ23" s="1" t="str">
        <f t="shared" si="31"/>
        <v>C4</v>
      </c>
      <c r="CA23" s="137">
        <f t="shared" si="32"/>
        <v>717381</v>
      </c>
      <c r="CB23" s="137">
        <f t="shared" si="33"/>
        <v>0</v>
      </c>
      <c r="CC23" s="137">
        <f t="shared" si="42"/>
        <v>717381</v>
      </c>
      <c r="CF23" s="1" t="str">
        <f t="shared" si="34"/>
        <v>C4</v>
      </c>
      <c r="CG23" s="145">
        <f t="shared" si="35"/>
        <v>1</v>
      </c>
      <c r="CH23" s="145">
        <f t="shared" si="36"/>
        <v>0</v>
      </c>
      <c r="CI23" s="145">
        <f t="shared" si="43"/>
        <v>1</v>
      </c>
      <c r="CL23" s="1" t="str">
        <f t="shared" si="37"/>
        <v>C4</v>
      </c>
      <c r="CM23" s="147">
        <f t="shared" si="38"/>
        <v>65182.844341003933</v>
      </c>
      <c r="CN23" s="147">
        <f t="shared" si="39"/>
        <v>0</v>
      </c>
      <c r="CO23" s="147">
        <f t="shared" si="44"/>
        <v>65182.844341003933</v>
      </c>
    </row>
    <row r="24" spans="1:93" ht="22.8" customHeight="1" thickBot="1" x14ac:dyDescent="0.35">
      <c r="A24" s="3"/>
      <c r="C24" s="181"/>
      <c r="D24" s="115" t="s">
        <v>30</v>
      </c>
      <c r="E24" s="112" t="s">
        <v>0</v>
      </c>
      <c r="F24" s="135">
        <f t="shared" si="24"/>
        <v>1</v>
      </c>
      <c r="G24" s="135">
        <f t="shared" si="24"/>
        <v>1</v>
      </c>
      <c r="H24" s="135">
        <f t="shared" si="24"/>
        <v>1</v>
      </c>
      <c r="I24" s="135">
        <f t="shared" si="24"/>
        <v>1</v>
      </c>
      <c r="J24" s="135">
        <f>'Control Scheme 1 Graphs'!F22</f>
        <v>1</v>
      </c>
      <c r="K24" s="135">
        <f>'Control Scheme 1 Graphs'!G22</f>
        <v>1</v>
      </c>
      <c r="L24" s="135">
        <f>'Control Scheme 1 Graphs'!H22</f>
        <v>1</v>
      </c>
      <c r="M24" s="135">
        <f>'Control Scheme 1 Graphs'!I22</f>
        <v>1</v>
      </c>
      <c r="N24" s="135">
        <f>'Control Scheme 2 Graphs'!F22</f>
        <v>1</v>
      </c>
      <c r="O24" s="135">
        <f>'Control Scheme 2 Graphs'!G22</f>
        <v>1</v>
      </c>
      <c r="P24" s="135">
        <f>'Control Scheme 2 Graphs'!H22</f>
        <v>1</v>
      </c>
      <c r="Q24" s="135">
        <f>'Control Scheme 2 Graphs'!I22</f>
        <v>1</v>
      </c>
      <c r="R24" s="135">
        <f>'Control Scheme 3 Graphs'!F22</f>
        <v>1</v>
      </c>
      <c r="S24" s="135">
        <f>'Control Scheme 3 Graphs'!G22</f>
        <v>1</v>
      </c>
      <c r="T24" s="135">
        <f>'Control Scheme 3 Graphs'!H22</f>
        <v>1</v>
      </c>
      <c r="U24" s="135">
        <f>'Control Scheme 3 Graphs'!I22</f>
        <v>1</v>
      </c>
      <c r="V24" s="135">
        <f>'Control Scheme 4 Graphs'!F22</f>
        <v>1</v>
      </c>
      <c r="W24" s="135">
        <f>'Control Scheme 4 Graphs'!G22</f>
        <v>1</v>
      </c>
      <c r="X24" s="135">
        <f>'Control Scheme 4 Graphs'!H22</f>
        <v>1</v>
      </c>
      <c r="Y24" s="154">
        <f>'Control Scheme 4 Graphs'!I22</f>
        <v>1</v>
      </c>
      <c r="Z24" s="32"/>
      <c r="AA24" s="32"/>
      <c r="AB24" s="33"/>
      <c r="AC24" s="32"/>
      <c r="AD24" s="34"/>
      <c r="AE24" s="32"/>
      <c r="AF24" s="34"/>
      <c r="AG24" s="35"/>
      <c r="AH24" s="32"/>
      <c r="AI24" s="34"/>
      <c r="AJ24" s="32"/>
      <c r="AK24" s="34"/>
      <c r="AL24" s="36"/>
      <c r="AM24" s="37"/>
      <c r="AN24" s="37"/>
      <c r="AO24" s="37"/>
      <c r="AP24" s="38"/>
      <c r="BN24" s="1" t="str">
        <f t="shared" si="25"/>
        <v>C5</v>
      </c>
      <c r="BO24" s="137">
        <f t="shared" si="26"/>
        <v>5701</v>
      </c>
      <c r="BP24" s="137">
        <f t="shared" si="27"/>
        <v>2387</v>
      </c>
      <c r="BQ24" s="137">
        <f t="shared" si="40"/>
        <v>8088</v>
      </c>
      <c r="BT24" s="1" t="str">
        <f t="shared" si="28"/>
        <v>C5</v>
      </c>
      <c r="BU24" s="145">
        <f t="shared" si="29"/>
        <v>0.70487141444114743</v>
      </c>
      <c r="BV24" s="145">
        <f t="shared" si="30"/>
        <v>0.29512858555885263</v>
      </c>
      <c r="BW24" s="145">
        <f t="shared" si="41"/>
        <v>1</v>
      </c>
      <c r="BZ24" s="1" t="str">
        <f t="shared" si="31"/>
        <v>C5</v>
      </c>
      <c r="CA24" s="137">
        <f t="shared" si="32"/>
        <v>376636</v>
      </c>
      <c r="CB24" s="137">
        <f t="shared" si="33"/>
        <v>0</v>
      </c>
      <c r="CC24" s="137">
        <f t="shared" si="42"/>
        <v>376636</v>
      </c>
      <c r="CF24" s="1" t="str">
        <f t="shared" si="34"/>
        <v>C5</v>
      </c>
      <c r="CG24" s="145">
        <f t="shared" si="35"/>
        <v>1</v>
      </c>
      <c r="CH24" s="145">
        <f t="shared" si="36"/>
        <v>0</v>
      </c>
      <c r="CI24" s="145">
        <f t="shared" si="43"/>
        <v>1</v>
      </c>
      <c r="CL24" s="1" t="str">
        <f t="shared" si="37"/>
        <v>C5</v>
      </c>
      <c r="CM24" s="147">
        <f t="shared" si="38"/>
        <v>34221.990492107201</v>
      </c>
      <c r="CN24" s="147">
        <f t="shared" si="39"/>
        <v>0</v>
      </c>
      <c r="CO24" s="147">
        <f t="shared" si="44"/>
        <v>34221.990492107201</v>
      </c>
    </row>
    <row r="25" spans="1:93" ht="15" thickBot="1" x14ac:dyDescent="0.35">
      <c r="A25" s="3"/>
      <c r="C25" s="181" t="s">
        <v>11</v>
      </c>
      <c r="D25" s="65" t="s">
        <v>26</v>
      </c>
      <c r="E25" s="66" t="s">
        <v>34</v>
      </c>
      <c r="F25" s="144">
        <f>'Optimisation Data'!J13</f>
        <v>518.46142433234422</v>
      </c>
      <c r="G25" s="144">
        <f>'Optimisation Data'!J25</f>
        <v>518.46142433234422</v>
      </c>
      <c r="H25" s="144">
        <f>'Optimisation Data'!J37</f>
        <v>423.03548466864493</v>
      </c>
      <c r="I25" s="144">
        <f>'Optimisation Data'!J49</f>
        <v>424.0892680514342</v>
      </c>
      <c r="J25" s="144">
        <f>'Control Scheme 1 Graphs'!F23</f>
        <v>523.84742828882293</v>
      </c>
      <c r="K25" s="144">
        <f>'Control Scheme 1 Graphs'!G23</f>
        <v>596.92199612403101</v>
      </c>
      <c r="L25" s="144">
        <f>'Control Scheme 1 Graphs'!H23</f>
        <v>523.84742828882293</v>
      </c>
      <c r="M25" s="144">
        <f>'Control Scheme 1 Graphs'!I23</f>
        <v>523.84742828882293</v>
      </c>
      <c r="N25" s="144">
        <f>'Control Scheme 2 Graphs'!F23</f>
        <v>518.34433728981207</v>
      </c>
      <c r="O25" s="144">
        <f>'Control Scheme 2 Graphs'!G23</f>
        <v>518.34433728981207</v>
      </c>
      <c r="P25" s="144">
        <f>'Control Scheme 2 Graphs'!H23</f>
        <v>518.34433728981207</v>
      </c>
      <c r="Q25" s="144">
        <f>'Control Scheme 2 Graphs'!I23</f>
        <v>518.34433728981207</v>
      </c>
      <c r="R25" s="144">
        <f>'Control Scheme 3 Graphs'!F23</f>
        <v>491.29723046488624</v>
      </c>
      <c r="S25" s="144">
        <f>'Control Scheme 3 Graphs'!G23</f>
        <v>491.29723046488624</v>
      </c>
      <c r="T25" s="144">
        <f>'Control Scheme 3 Graphs'!H23</f>
        <v>491.29723046488624</v>
      </c>
      <c r="U25" s="144">
        <f>'Control Scheme 3 Graphs'!I23</f>
        <v>491.29723046488624</v>
      </c>
      <c r="V25" s="144">
        <f>'Control Scheme 4 Graphs'!F23</f>
        <v>426.31392185954502</v>
      </c>
      <c r="W25" s="144">
        <f>'Control Scheme 4 Graphs'!G23</f>
        <v>426.31392185954502</v>
      </c>
      <c r="X25" s="144">
        <f>'Control Scheme 4 Graphs'!H23</f>
        <v>426.31392185954502</v>
      </c>
      <c r="Y25" s="149">
        <f>'Control Scheme 4 Graphs'!I23</f>
        <v>426.31392185954502</v>
      </c>
      <c r="Z25" s="32"/>
      <c r="AA25" s="32"/>
      <c r="AB25" s="33"/>
      <c r="AC25" s="32"/>
      <c r="AD25" s="34"/>
      <c r="AE25" s="32"/>
      <c r="AF25" s="34"/>
      <c r="AG25" s="35"/>
      <c r="AH25" s="32"/>
      <c r="AI25" s="34"/>
      <c r="AJ25" s="32"/>
      <c r="AK25" s="34"/>
      <c r="AL25" s="36"/>
      <c r="AM25" s="37"/>
      <c r="AN25" s="37"/>
      <c r="AO25" s="37"/>
      <c r="AP25" s="38"/>
      <c r="BN25" s="1" t="str">
        <f t="shared" si="25"/>
        <v>C6</v>
      </c>
      <c r="BO25" s="137">
        <f t="shared" si="26"/>
        <v>0</v>
      </c>
      <c r="BP25" s="137">
        <f t="shared" si="27"/>
        <v>8088</v>
      </c>
      <c r="BQ25" s="137">
        <f t="shared" si="40"/>
        <v>8088</v>
      </c>
      <c r="BT25" s="1" t="str">
        <f t="shared" si="28"/>
        <v>C6</v>
      </c>
      <c r="BU25" s="145">
        <f t="shared" si="29"/>
        <v>0</v>
      </c>
      <c r="BV25" s="145">
        <f t="shared" si="30"/>
        <v>1</v>
      </c>
      <c r="BW25" s="145">
        <f t="shared" si="41"/>
        <v>1</v>
      </c>
      <c r="BZ25" s="1" t="str">
        <f t="shared" si="31"/>
        <v>C6</v>
      </c>
      <c r="CA25" s="137">
        <f t="shared" si="32"/>
        <v>0</v>
      </c>
      <c r="CB25" s="137">
        <f t="shared" si="33"/>
        <v>0</v>
      </c>
      <c r="CC25" s="137">
        <f t="shared" si="42"/>
        <v>0</v>
      </c>
      <c r="CF25" s="1" t="str">
        <f t="shared" si="34"/>
        <v>C6</v>
      </c>
      <c r="CG25" s="145" t="e">
        <f t="shared" si="35"/>
        <v>#DIV/0!</v>
      </c>
      <c r="CH25" s="145" t="e">
        <f t="shared" si="36"/>
        <v>#DIV/0!</v>
      </c>
      <c r="CI25" s="145" t="e">
        <f t="shared" si="43"/>
        <v>#DIV/0!</v>
      </c>
      <c r="CL25" s="1" t="str">
        <f t="shared" si="37"/>
        <v>C6</v>
      </c>
      <c r="CM25" s="147">
        <f t="shared" si="38"/>
        <v>0</v>
      </c>
      <c r="CN25" s="147">
        <f t="shared" si="39"/>
        <v>0</v>
      </c>
      <c r="CO25" s="147">
        <f t="shared" si="44"/>
        <v>0</v>
      </c>
    </row>
    <row r="26" spans="1:93" ht="15" thickBot="1" x14ac:dyDescent="0.35">
      <c r="A26" s="3"/>
      <c r="C26" s="181"/>
      <c r="D26" s="67" t="s">
        <v>26</v>
      </c>
      <c r="E26" s="68" t="s">
        <v>35</v>
      </c>
      <c r="F26" s="144">
        <f>'Optimisation Data'!J14</f>
        <v>490.12636003956482</v>
      </c>
      <c r="G26" s="144">
        <f>'Optimisation Data'!J26</f>
        <v>490.12636003956482</v>
      </c>
      <c r="H26" s="144">
        <f>'Optimisation Data'!J38</f>
        <v>300.91369930761624</v>
      </c>
      <c r="I26" s="144">
        <f>'Optimisation Data'!J50</f>
        <v>300.91369930761624</v>
      </c>
      <c r="J26" s="144">
        <f>'Control Scheme 1 Graphs'!F24</f>
        <v>515.06590009891192</v>
      </c>
      <c r="K26" s="144">
        <f>'Control Scheme 1 Graphs'!G24</f>
        <v>575.5869670542636</v>
      </c>
      <c r="L26" s="144">
        <f>'Control Scheme 1 Graphs'!H24</f>
        <v>515.06590009891192</v>
      </c>
      <c r="M26" s="144">
        <f>'Control Scheme 1 Graphs'!I24</f>
        <v>515.06590009891192</v>
      </c>
      <c r="N26" s="144">
        <f>'Control Scheme 2 Graphs'!F24</f>
        <v>489.89218595450052</v>
      </c>
      <c r="O26" s="144">
        <f>'Control Scheme 2 Graphs'!G24</f>
        <v>489.89218595450052</v>
      </c>
      <c r="P26" s="144">
        <f>'Control Scheme 2 Graphs'!H24</f>
        <v>489.89218595450052</v>
      </c>
      <c r="Q26" s="144">
        <f>'Control Scheme 2 Graphs'!I24</f>
        <v>489.89218595450052</v>
      </c>
      <c r="R26" s="144">
        <f>'Control Scheme 3 Graphs'!F24</f>
        <v>359.92556874381802</v>
      </c>
      <c r="S26" s="144">
        <f>'Control Scheme 3 Graphs'!G24</f>
        <v>359.92556874381802</v>
      </c>
      <c r="T26" s="144">
        <f>'Control Scheme 3 Graphs'!H24</f>
        <v>359.92556874381802</v>
      </c>
      <c r="U26" s="144">
        <f>'Control Scheme 3 Graphs'!I24</f>
        <v>359.92556874381802</v>
      </c>
      <c r="V26" s="144">
        <f>'Control Scheme 4 Graphs'!F24</f>
        <v>255.36683976261128</v>
      </c>
      <c r="W26" s="144">
        <f>'Control Scheme 4 Graphs'!G24</f>
        <v>255.36683976261128</v>
      </c>
      <c r="X26" s="144">
        <f>'Control Scheme 4 Graphs'!H24</f>
        <v>255.36683976261128</v>
      </c>
      <c r="Y26" s="149">
        <f>'Control Scheme 4 Graphs'!I24</f>
        <v>255.36683976261128</v>
      </c>
      <c r="Z26" s="32"/>
      <c r="AA26" s="32"/>
      <c r="AB26" s="33"/>
      <c r="AC26" s="32"/>
      <c r="AD26" s="34"/>
      <c r="AE26" s="32"/>
      <c r="AF26" s="34"/>
      <c r="AG26" s="35"/>
      <c r="AH26" s="32"/>
      <c r="AI26" s="34"/>
      <c r="AJ26" s="32"/>
      <c r="AK26" s="34"/>
      <c r="AL26" s="36"/>
      <c r="AM26" s="37"/>
      <c r="AN26" s="37"/>
      <c r="AO26" s="37"/>
      <c r="AP26" s="38"/>
      <c r="CA26" s="146"/>
      <c r="CB26" s="146"/>
      <c r="CC26" s="146"/>
      <c r="CG26" s="145"/>
      <c r="CH26" s="145"/>
      <c r="CI26" s="145"/>
      <c r="CM26" s="146"/>
      <c r="CN26" s="146"/>
      <c r="CO26" s="146"/>
    </row>
    <row r="27" spans="1:93" ht="15" thickBot="1" x14ac:dyDescent="0.35">
      <c r="A27" s="3"/>
      <c r="C27" s="181"/>
      <c r="D27" s="67" t="s">
        <v>26</v>
      </c>
      <c r="E27" s="69" t="s">
        <v>36</v>
      </c>
      <c r="F27" s="144">
        <f>'Optimisation Data'!J15</f>
        <v>147.52967359050444</v>
      </c>
      <c r="G27" s="144">
        <f>'Optimisation Data'!J27</f>
        <v>147.88093471810089</v>
      </c>
      <c r="H27" s="144">
        <f>'Optimisation Data'!J39</f>
        <v>4.3322205736894164</v>
      </c>
      <c r="I27" s="144">
        <f>'Optimisation Data'!J51</f>
        <v>4.3322205736894164</v>
      </c>
      <c r="J27" s="144">
        <f>'Control Scheme 1 Graphs'!F25</f>
        <v>482.281528189911</v>
      </c>
      <c r="K27" s="144">
        <f>'Control Scheme 1 Graphs'!G25</f>
        <v>558.26659399224809</v>
      </c>
      <c r="L27" s="144">
        <f>'Control Scheme 1 Graphs'!H25</f>
        <v>482.281528189911</v>
      </c>
      <c r="M27" s="144">
        <f>'Control Scheme 1 Graphs'!I25</f>
        <v>482.281528189911</v>
      </c>
      <c r="N27" s="144">
        <f>'Control Scheme 2 Graphs'!F25</f>
        <v>147.4125865479723</v>
      </c>
      <c r="O27" s="144">
        <f>'Control Scheme 2 Graphs'!G25</f>
        <v>147.4125865479723</v>
      </c>
      <c r="P27" s="144">
        <f>'Control Scheme 2 Graphs'!H25</f>
        <v>147.4125865479723</v>
      </c>
      <c r="Q27" s="144">
        <f>'Control Scheme 2 Graphs'!I25</f>
        <v>147.4125865479723</v>
      </c>
      <c r="R27" s="144">
        <f>'Control Scheme 3 Graphs'!F25</f>
        <v>11.3574431256182</v>
      </c>
      <c r="S27" s="144">
        <f>'Control Scheme 3 Graphs'!G25</f>
        <v>11.3574431256182</v>
      </c>
      <c r="T27" s="144">
        <f>'Control Scheme 3 Graphs'!H25</f>
        <v>11.3574431256182</v>
      </c>
      <c r="U27" s="144">
        <f>'Control Scheme 3 Graphs'!I25</f>
        <v>11.3574431256182</v>
      </c>
      <c r="V27" s="144">
        <f>'Control Scheme 4 Graphs'!F25</f>
        <v>0.81960929772502478</v>
      </c>
      <c r="W27" s="144">
        <f>'Control Scheme 4 Graphs'!G25</f>
        <v>0.81960929772502478</v>
      </c>
      <c r="X27" s="144">
        <f>'Control Scheme 4 Graphs'!H25</f>
        <v>0.81960929772502478</v>
      </c>
      <c r="Y27" s="149">
        <f>'Control Scheme 4 Graphs'!I25</f>
        <v>0.81960929772502478</v>
      </c>
      <c r="Z27" s="32"/>
      <c r="AA27" s="32"/>
      <c r="AB27" s="33"/>
      <c r="AC27" s="32"/>
      <c r="AD27" s="34"/>
      <c r="AE27" s="32"/>
      <c r="AF27" s="34"/>
      <c r="AG27" s="35"/>
      <c r="AH27" s="32"/>
      <c r="AI27" s="34"/>
      <c r="AJ27" s="32"/>
      <c r="AK27" s="34"/>
      <c r="AL27" s="36"/>
      <c r="AM27" s="37"/>
      <c r="AN27" s="37"/>
      <c r="AO27" s="37"/>
      <c r="AP27" s="38"/>
      <c r="BM27" s="1" t="str">
        <f>H10</f>
        <v>op3</v>
      </c>
      <c r="BS27" s="55" t="str">
        <f>BM27</f>
        <v>op3</v>
      </c>
      <c r="BY27" s="55" t="str">
        <f>BS27</f>
        <v>op3</v>
      </c>
      <c r="CA27" s="146"/>
      <c r="CB27" s="146"/>
      <c r="CC27" s="146"/>
      <c r="CE27" s="55" t="str">
        <f>BY27</f>
        <v>op3</v>
      </c>
      <c r="CG27" s="145"/>
      <c r="CH27" s="145"/>
      <c r="CI27" s="145"/>
      <c r="CK27" s="55" t="str">
        <f>CE27</f>
        <v>op3</v>
      </c>
      <c r="CM27" s="146"/>
      <c r="CN27" s="146"/>
      <c r="CO27" s="146"/>
    </row>
    <row r="28" spans="1:93" ht="15" thickBot="1" x14ac:dyDescent="0.35">
      <c r="A28" s="3"/>
      <c r="C28" s="181"/>
      <c r="D28" s="67" t="s">
        <v>26</v>
      </c>
      <c r="E28" s="70" t="s">
        <v>37</v>
      </c>
      <c r="F28" s="144">
        <f>'Optimisation Data'!J16</f>
        <v>301.00593471810089</v>
      </c>
      <c r="G28" s="144">
        <f>'Optimisation Data'!J28</f>
        <v>664.47551928783378</v>
      </c>
      <c r="H28" s="144">
        <f>'Optimisation Data'!J40</f>
        <v>137.71513353115728</v>
      </c>
      <c r="I28" s="144">
        <f>'Optimisation Data'!J52</f>
        <v>139.19065281899111</v>
      </c>
      <c r="J28" s="144">
        <f>'Control Scheme 1 Graphs'!F26</f>
        <v>138.04302670623144</v>
      </c>
      <c r="K28" s="144">
        <f>'Control Scheme 1 Graphs'!G26</f>
        <v>238.02470930232559</v>
      </c>
      <c r="L28" s="144">
        <f>'Control Scheme 1 Graphs'!H26</f>
        <v>138.04302670623144</v>
      </c>
      <c r="M28" s="144">
        <f>'Control Scheme 1 Graphs'!I26</f>
        <v>138.04302670623144</v>
      </c>
      <c r="N28" s="144">
        <f>'Control Scheme 2 Graphs'!F26</f>
        <v>664.63946587537089</v>
      </c>
      <c r="O28" s="144">
        <f>'Control Scheme 2 Graphs'!G26</f>
        <v>664.63946587537089</v>
      </c>
      <c r="P28" s="144">
        <f>'Control Scheme 2 Graphs'!H26</f>
        <v>664.63946587537089</v>
      </c>
      <c r="Q28" s="144">
        <f>'Control Scheme 2 Graphs'!I26</f>
        <v>664.63946587537089</v>
      </c>
      <c r="R28" s="144">
        <f>'Control Scheme 3 Graphs'!F26</f>
        <v>0</v>
      </c>
      <c r="S28" s="144">
        <f>'Control Scheme 3 Graphs'!G26</f>
        <v>0</v>
      </c>
      <c r="T28" s="144">
        <f>'Control Scheme 3 Graphs'!H26</f>
        <v>0</v>
      </c>
      <c r="U28" s="144">
        <f>'Control Scheme 3 Graphs'!I26</f>
        <v>0</v>
      </c>
      <c r="V28" s="144">
        <f>'Control Scheme 4 Graphs'!F26</f>
        <v>309.69510385756678</v>
      </c>
      <c r="W28" s="144">
        <f>'Control Scheme 4 Graphs'!G26</f>
        <v>309.69510385756678</v>
      </c>
      <c r="X28" s="144">
        <f>'Control Scheme 4 Graphs'!H26</f>
        <v>309.69510385756678</v>
      </c>
      <c r="Y28" s="149">
        <f>'Control Scheme 4 Graphs'!I26</f>
        <v>309.69510385756678</v>
      </c>
      <c r="Z28" s="32"/>
      <c r="AA28" s="32"/>
      <c r="AB28" s="33"/>
      <c r="AC28" s="32"/>
      <c r="AD28" s="34"/>
      <c r="AE28" s="32"/>
      <c r="AF28" s="34"/>
      <c r="AG28" s="35"/>
      <c r="AH28" s="32"/>
      <c r="AI28" s="34"/>
      <c r="AJ28" s="32"/>
      <c r="AK28" s="34"/>
      <c r="AL28" s="36"/>
      <c r="AM28" s="37"/>
      <c r="AN28" s="37"/>
      <c r="AO28" s="37"/>
      <c r="AP28" s="38"/>
      <c r="BN28" s="1" t="str">
        <f t="shared" ref="BN28:BN33" si="45">BN20</f>
        <v>C1</v>
      </c>
      <c r="BO28" s="137">
        <f t="shared" ref="BO28:BO33" si="46">H74</f>
        <v>3613</v>
      </c>
      <c r="BP28" s="137">
        <f t="shared" ref="BP28:BP33" si="47">H88</f>
        <v>4475</v>
      </c>
      <c r="BQ28" s="137">
        <f>SUM(BO28,BP28)</f>
        <v>8088</v>
      </c>
      <c r="BT28" s="1" t="str">
        <f t="shared" ref="BT28:BT33" si="48">BT20</f>
        <v>C1</v>
      </c>
      <c r="BU28" s="145">
        <f t="shared" ref="BU28:BU33" si="49">H81</f>
        <v>0.44671117705242336</v>
      </c>
      <c r="BV28" s="145">
        <f t="shared" ref="BV28:BV33" si="50">H95</f>
        <v>0.55328882294757664</v>
      </c>
      <c r="BW28" s="145">
        <f>SUM(BU28,BV28)</f>
        <v>1</v>
      </c>
      <c r="BZ28" s="1" t="str">
        <f t="shared" ref="BZ28:BZ33" si="51">BZ20</f>
        <v>C1</v>
      </c>
      <c r="CA28" s="137">
        <f t="shared" ref="CA28:CA33" si="52">H109</f>
        <v>451625</v>
      </c>
      <c r="CB28" s="137">
        <f t="shared" ref="CB28:CB33" si="53">H123</f>
        <v>0</v>
      </c>
      <c r="CC28" s="137">
        <f>SUM(CA28,CB28)</f>
        <v>451625</v>
      </c>
      <c r="CF28" s="1" t="str">
        <f t="shared" ref="CF28:CF33" si="54">CF20</f>
        <v>C1</v>
      </c>
      <c r="CG28" s="145">
        <f t="shared" ref="CG28:CG33" si="55">H116</f>
        <v>1</v>
      </c>
      <c r="CH28" s="145">
        <f t="shared" ref="CH28:CH33" si="56">H130</f>
        <v>0</v>
      </c>
      <c r="CI28" s="145">
        <f>SUM(CG28,CH28)</f>
        <v>1</v>
      </c>
      <c r="CL28" s="1" t="str">
        <f t="shared" ref="CL28:CL33" si="57">CL20</f>
        <v>C1</v>
      </c>
      <c r="CM28" s="147">
        <f t="shared" ref="CM28:CM33" si="58">H144</f>
        <v>41035.65898107965</v>
      </c>
      <c r="CN28" s="147">
        <f t="shared" ref="CN28:CN33" si="59">H151</f>
        <v>0</v>
      </c>
      <c r="CO28" s="147">
        <f>SUM(CM28,CN28)</f>
        <v>41035.65898107965</v>
      </c>
    </row>
    <row r="29" spans="1:93" ht="15" thickBot="1" x14ac:dyDescent="0.35">
      <c r="A29" s="3"/>
      <c r="C29" s="181"/>
      <c r="D29" s="67" t="s">
        <v>26</v>
      </c>
      <c r="E29" s="71" t="s">
        <v>38</v>
      </c>
      <c r="F29" s="144">
        <f>'Optimisation Data'!J17</f>
        <v>159.98738872403561</v>
      </c>
      <c r="G29" s="144">
        <f>'Optimisation Data'!J29</f>
        <v>318.22885756676556</v>
      </c>
      <c r="H29" s="144">
        <f>'Optimisation Data'!J41</f>
        <v>1271.0600890207716</v>
      </c>
      <c r="I29" s="144">
        <f>'Optimisation Data'!J53</f>
        <v>1270.6472551928784</v>
      </c>
      <c r="J29" s="144">
        <f>'Control Scheme 1 Graphs'!F27</f>
        <v>458.77052423343224</v>
      </c>
      <c r="K29" s="144">
        <f>'Control Scheme 1 Graphs'!G27</f>
        <v>438.88287306201551</v>
      </c>
      <c r="L29" s="144">
        <f>'Control Scheme 1 Graphs'!H27</f>
        <v>458.77052423343224</v>
      </c>
      <c r="M29" s="144">
        <f>'Control Scheme 1 Graphs'!I27</f>
        <v>458.77052423343224</v>
      </c>
      <c r="N29" s="144">
        <f>'Control Scheme 2 Graphs'!F27</f>
        <v>318.88452027695354</v>
      </c>
      <c r="O29" s="144">
        <f>'Control Scheme 2 Graphs'!G27</f>
        <v>318.88452027695354</v>
      </c>
      <c r="P29" s="144">
        <f>'Control Scheme 2 Graphs'!H27</f>
        <v>318.88452027695354</v>
      </c>
      <c r="Q29" s="144">
        <f>'Control Scheme 2 Graphs'!I27</f>
        <v>318.88452027695354</v>
      </c>
      <c r="R29" s="144">
        <f>'Control Scheme 3 Graphs'!F27</f>
        <v>244.22638476755688</v>
      </c>
      <c r="S29" s="144">
        <f>'Control Scheme 3 Graphs'!G27</f>
        <v>244.22638476755688</v>
      </c>
      <c r="T29" s="144">
        <f>'Control Scheme 3 Graphs'!H27</f>
        <v>244.22638476755688</v>
      </c>
      <c r="U29" s="144">
        <f>'Control Scheme 3 Graphs'!I27</f>
        <v>244.22638476755688</v>
      </c>
      <c r="V29" s="144">
        <f>'Control Scheme 4 Graphs'!F27</f>
        <v>166.11189416419387</v>
      </c>
      <c r="W29" s="144">
        <f>'Control Scheme 4 Graphs'!G27</f>
        <v>166.11189416419387</v>
      </c>
      <c r="X29" s="144">
        <f>'Control Scheme 4 Graphs'!H27</f>
        <v>166.11189416419387</v>
      </c>
      <c r="Y29" s="149">
        <f>'Control Scheme 4 Graphs'!I27</f>
        <v>166.11189416419387</v>
      </c>
      <c r="Z29" s="32"/>
      <c r="AA29" s="32"/>
      <c r="AB29" s="33"/>
      <c r="AC29" s="32"/>
      <c r="AD29" s="34"/>
      <c r="AE29" s="32"/>
      <c r="AF29" s="34"/>
      <c r="AG29" s="35"/>
      <c r="AH29" s="32"/>
      <c r="AI29" s="34"/>
      <c r="AJ29" s="32"/>
      <c r="AK29" s="34"/>
      <c r="AL29" s="36"/>
      <c r="AM29" s="37"/>
      <c r="AN29" s="37"/>
      <c r="AO29" s="37"/>
      <c r="AP29" s="38"/>
      <c r="BN29" s="1" t="str">
        <f t="shared" si="45"/>
        <v>C2</v>
      </c>
      <c r="BO29" s="137">
        <f t="shared" si="46"/>
        <v>2570</v>
      </c>
      <c r="BP29" s="137">
        <f t="shared" si="47"/>
        <v>5518</v>
      </c>
      <c r="BQ29" s="137">
        <f t="shared" ref="BQ29:BQ33" si="60">SUM(BO29,BP29)</f>
        <v>8088</v>
      </c>
      <c r="BT29" s="1" t="str">
        <f t="shared" si="48"/>
        <v>C2</v>
      </c>
      <c r="BU29" s="145">
        <f t="shared" si="49"/>
        <v>0.31775469831849656</v>
      </c>
      <c r="BV29" s="145">
        <f t="shared" si="50"/>
        <v>0.68224530168150344</v>
      </c>
      <c r="BW29" s="145">
        <f t="shared" ref="BW29:BW33" si="61">SUM(BU29,BV29)</f>
        <v>1</v>
      </c>
      <c r="BZ29" s="1" t="str">
        <f t="shared" si="51"/>
        <v>C2</v>
      </c>
      <c r="CA29" s="137">
        <f t="shared" si="52"/>
        <v>321250</v>
      </c>
      <c r="CB29" s="137">
        <f t="shared" si="53"/>
        <v>0</v>
      </c>
      <c r="CC29" s="137">
        <f t="shared" ref="CC29:CC33" si="62">SUM(CA29,CB29)</f>
        <v>321250</v>
      </c>
      <c r="CF29" s="1" t="str">
        <f t="shared" si="54"/>
        <v>C2</v>
      </c>
      <c r="CG29" s="145">
        <f t="shared" si="55"/>
        <v>1</v>
      </c>
      <c r="CH29" s="145">
        <f t="shared" si="56"/>
        <v>0</v>
      </c>
      <c r="CI29" s="145">
        <f t="shared" ref="CI29:CI33" si="63">SUM(CG29,CH29)</f>
        <v>1</v>
      </c>
      <c r="CL29" s="1" t="str">
        <f t="shared" si="57"/>
        <v>C2</v>
      </c>
      <c r="CM29" s="147">
        <f t="shared" si="58"/>
        <v>29189.494486956741</v>
      </c>
      <c r="CN29" s="147">
        <f t="shared" si="59"/>
        <v>0</v>
      </c>
      <c r="CO29" s="147">
        <f t="shared" ref="CO29:CO33" si="64">SUM(CM29,CN29)</f>
        <v>29189.494486956741</v>
      </c>
    </row>
    <row r="30" spans="1:93" ht="15" thickBot="1" x14ac:dyDescent="0.35">
      <c r="A30" s="3"/>
      <c r="C30" s="181"/>
      <c r="D30" s="67" t="s">
        <v>26</v>
      </c>
      <c r="E30" s="103" t="s">
        <v>39</v>
      </c>
      <c r="F30" s="144">
        <f>'Optimisation Data'!J18</f>
        <v>522.06231454005933</v>
      </c>
      <c r="G30" s="144">
        <f>'Optimisation Data'!J30</f>
        <v>0</v>
      </c>
      <c r="H30" s="144">
        <f>'Optimisation Data'!J42</f>
        <v>2.1164688427299705</v>
      </c>
      <c r="I30" s="144">
        <f>'Optimisation Data'!J54</f>
        <v>0</v>
      </c>
      <c r="J30" s="144">
        <f>'Control Scheme 1 Graphs'!F28</f>
        <v>21.164688427299705</v>
      </c>
      <c r="K30" s="144">
        <f>'Control Scheme 1 Graphs'!G28</f>
        <v>758.40406976744191</v>
      </c>
      <c r="L30" s="144">
        <f>'Control Scheme 1 Graphs'!H28</f>
        <v>21.164688427299705</v>
      </c>
      <c r="M30" s="144">
        <f>'Control Scheme 1 Graphs'!I28</f>
        <v>21.164688427299705</v>
      </c>
      <c r="N30" s="144">
        <f>'Control Scheme 2 Graphs'!F28</f>
        <v>0</v>
      </c>
      <c r="O30" s="144">
        <f>'Control Scheme 2 Graphs'!G28</f>
        <v>0</v>
      </c>
      <c r="P30" s="144">
        <f>'Control Scheme 2 Graphs'!H28</f>
        <v>0</v>
      </c>
      <c r="Q30" s="144">
        <f>'Control Scheme 2 Graphs'!I28</f>
        <v>0</v>
      </c>
      <c r="R30" s="144">
        <f>'Control Scheme 3 Graphs'!F28</f>
        <v>1032.36646884273</v>
      </c>
      <c r="S30" s="144">
        <f>'Control Scheme 3 Graphs'!G28</f>
        <v>1032.36646884273</v>
      </c>
      <c r="T30" s="144">
        <f>'Control Scheme 3 Graphs'!H28</f>
        <v>1032.36646884273</v>
      </c>
      <c r="U30" s="144">
        <f>'Control Scheme 3 Graphs'!I28</f>
        <v>1032.36646884273</v>
      </c>
      <c r="V30" s="144">
        <f>'Control Scheme 4 Graphs'!F28</f>
        <v>980.86572700296733</v>
      </c>
      <c r="W30" s="144">
        <f>'Control Scheme 4 Graphs'!G28</f>
        <v>980.86572700296733</v>
      </c>
      <c r="X30" s="144">
        <f>'Control Scheme 4 Graphs'!H28</f>
        <v>980.86572700296733</v>
      </c>
      <c r="Y30" s="149">
        <f>'Control Scheme 4 Graphs'!I28</f>
        <v>980.86572700296733</v>
      </c>
      <c r="Z30" s="32"/>
      <c r="AA30" s="32"/>
      <c r="AB30" s="33"/>
      <c r="AC30" s="32"/>
      <c r="AD30" s="34"/>
      <c r="AE30" s="32"/>
      <c r="AF30" s="34"/>
      <c r="AG30" s="35"/>
      <c r="AH30" s="32"/>
      <c r="AI30" s="34"/>
      <c r="AJ30" s="32"/>
      <c r="AK30" s="34"/>
      <c r="AL30" s="36"/>
      <c r="AM30" s="37"/>
      <c r="AN30" s="37"/>
      <c r="AO30" s="37"/>
      <c r="AP30" s="38"/>
      <c r="BN30" s="1" t="str">
        <f t="shared" si="45"/>
        <v>C3</v>
      </c>
      <c r="BO30" s="137">
        <f t="shared" si="46"/>
        <v>37</v>
      </c>
      <c r="BP30" s="137">
        <f t="shared" si="47"/>
        <v>8051</v>
      </c>
      <c r="BQ30" s="137">
        <f t="shared" si="60"/>
        <v>8088</v>
      </c>
      <c r="BT30" s="1" t="str">
        <f t="shared" si="48"/>
        <v>C3</v>
      </c>
      <c r="BU30" s="145">
        <f t="shared" si="49"/>
        <v>4.5746785361028683E-3</v>
      </c>
      <c r="BV30" s="145">
        <f t="shared" si="50"/>
        <v>0.99542532146389717</v>
      </c>
      <c r="BW30" s="145">
        <f t="shared" si="61"/>
        <v>1</v>
      </c>
      <c r="BZ30" s="1" t="str">
        <f t="shared" si="51"/>
        <v>C3</v>
      </c>
      <c r="CA30" s="137">
        <f t="shared" si="52"/>
        <v>4625</v>
      </c>
      <c r="CB30" s="137">
        <f t="shared" si="53"/>
        <v>0</v>
      </c>
      <c r="CC30" s="137">
        <f t="shared" si="62"/>
        <v>4625</v>
      </c>
      <c r="CF30" s="1" t="str">
        <f t="shared" si="54"/>
        <v>C3</v>
      </c>
      <c r="CG30" s="145">
        <f t="shared" si="55"/>
        <v>1</v>
      </c>
      <c r="CH30" s="145">
        <f t="shared" si="56"/>
        <v>0</v>
      </c>
      <c r="CI30" s="145">
        <f t="shared" si="63"/>
        <v>1</v>
      </c>
      <c r="CL30" s="1" t="str">
        <f t="shared" si="57"/>
        <v>C3</v>
      </c>
      <c r="CM30" s="147">
        <f t="shared" si="58"/>
        <v>420.23785837252893</v>
      </c>
      <c r="CN30" s="147">
        <f t="shared" si="59"/>
        <v>0</v>
      </c>
      <c r="CO30" s="147">
        <f t="shared" si="64"/>
        <v>420.23785837252893</v>
      </c>
    </row>
    <row r="31" spans="1:93" ht="24" customHeight="1" thickBot="1" x14ac:dyDescent="0.35">
      <c r="A31" s="3"/>
      <c r="C31" s="181"/>
      <c r="D31" s="111" t="s">
        <v>26</v>
      </c>
      <c r="E31" s="112" t="s">
        <v>0</v>
      </c>
      <c r="F31" s="133">
        <f>'Optimisation Data'!J19</f>
        <v>2139.1730959446095</v>
      </c>
      <c r="G31" s="133">
        <f>'Optimisation Data'!J31</f>
        <v>2139.1730959446095</v>
      </c>
      <c r="H31" s="133">
        <f>'Optimisation Data'!J43</f>
        <v>2139.1730959446095</v>
      </c>
      <c r="I31" s="133">
        <f>'Optimisation Data'!J55</f>
        <v>2139.1730959446095</v>
      </c>
      <c r="J31" s="133">
        <f>'Control Scheme 1 Graphs'!F29</f>
        <v>2139.1730959446095</v>
      </c>
      <c r="K31" s="133">
        <f>'Control Scheme 1 Graphs'!G29</f>
        <v>3166.0872093023254</v>
      </c>
      <c r="L31" s="133">
        <f>'Control Scheme 1 Graphs'!H29</f>
        <v>2139.1730959446095</v>
      </c>
      <c r="M31" s="133">
        <f>'Control Scheme 1 Graphs'!I29</f>
        <v>2139.1730959446095</v>
      </c>
      <c r="N31" s="133">
        <f>'Control Scheme 2 Graphs'!F29</f>
        <v>2139.1730959446095</v>
      </c>
      <c r="O31" s="133">
        <f>'Control Scheme 2 Graphs'!G29</f>
        <v>2139.1730959446095</v>
      </c>
      <c r="P31" s="133">
        <f>'Control Scheme 2 Graphs'!H29</f>
        <v>2139.1730959446095</v>
      </c>
      <c r="Q31" s="133">
        <f>'Control Scheme 2 Graphs'!I29</f>
        <v>2139.1730959446095</v>
      </c>
      <c r="R31" s="133">
        <f>'Control Scheme 3 Graphs'!F29</f>
        <v>2139.1730959446095</v>
      </c>
      <c r="S31" s="133">
        <f>'Control Scheme 3 Graphs'!G29</f>
        <v>2139.1730959446095</v>
      </c>
      <c r="T31" s="133">
        <f>'Control Scheme 3 Graphs'!H29</f>
        <v>2139.1730959446095</v>
      </c>
      <c r="U31" s="133">
        <f>'Control Scheme 3 Graphs'!I29</f>
        <v>2139.1730959446095</v>
      </c>
      <c r="V31" s="133">
        <f>'Control Scheme 4 Graphs'!F29</f>
        <v>2139.1730959446095</v>
      </c>
      <c r="W31" s="133">
        <f>'Control Scheme 4 Graphs'!G29</f>
        <v>2139.1730959446095</v>
      </c>
      <c r="X31" s="133">
        <f>'Control Scheme 4 Graphs'!H29</f>
        <v>2139.1730959446095</v>
      </c>
      <c r="Y31" s="134">
        <f>'Control Scheme 4 Graphs'!I29</f>
        <v>2139.1730959446095</v>
      </c>
      <c r="Z31" s="32"/>
      <c r="AA31" s="32"/>
      <c r="AB31" s="33"/>
      <c r="AC31" s="32"/>
      <c r="AD31" s="34"/>
      <c r="AE31" s="32"/>
      <c r="AF31" s="34"/>
      <c r="AG31" s="35"/>
      <c r="AH31" s="32"/>
      <c r="AI31" s="34"/>
      <c r="AJ31" s="32"/>
      <c r="AK31" s="34"/>
      <c r="AL31" s="36"/>
      <c r="AM31" s="37"/>
      <c r="AN31" s="37"/>
      <c r="AO31" s="37"/>
      <c r="AP31" s="38"/>
      <c r="BN31" s="1" t="str">
        <f t="shared" si="45"/>
        <v>C4</v>
      </c>
      <c r="BO31" s="137">
        <f t="shared" si="46"/>
        <v>840</v>
      </c>
      <c r="BP31" s="137">
        <f t="shared" si="47"/>
        <v>7248</v>
      </c>
      <c r="BQ31" s="137">
        <f t="shared" si="60"/>
        <v>8088</v>
      </c>
      <c r="BT31" s="1" t="str">
        <f t="shared" si="48"/>
        <v>C4</v>
      </c>
      <c r="BU31" s="145">
        <f t="shared" si="49"/>
        <v>0.10385756676557864</v>
      </c>
      <c r="BV31" s="145">
        <f t="shared" si="50"/>
        <v>0.89614243323442133</v>
      </c>
      <c r="BW31" s="145">
        <f t="shared" si="61"/>
        <v>1</v>
      </c>
      <c r="BZ31" s="1" t="str">
        <f t="shared" si="51"/>
        <v>C4</v>
      </c>
      <c r="CA31" s="137">
        <f t="shared" si="52"/>
        <v>148680</v>
      </c>
      <c r="CB31" s="137">
        <f t="shared" si="53"/>
        <v>0</v>
      </c>
      <c r="CC31" s="137">
        <f t="shared" si="62"/>
        <v>148680</v>
      </c>
      <c r="CF31" s="1" t="str">
        <f t="shared" si="54"/>
        <v>C4</v>
      </c>
      <c r="CG31" s="145">
        <f t="shared" si="55"/>
        <v>1</v>
      </c>
      <c r="CH31" s="145">
        <f t="shared" si="56"/>
        <v>0</v>
      </c>
      <c r="CI31" s="145">
        <f t="shared" si="63"/>
        <v>1</v>
      </c>
      <c r="CL31" s="1" t="str">
        <f t="shared" si="57"/>
        <v>C4</v>
      </c>
      <c r="CM31" s="147">
        <f t="shared" si="58"/>
        <v>13509.397790881643</v>
      </c>
      <c r="CN31" s="147">
        <f t="shared" si="59"/>
        <v>0</v>
      </c>
      <c r="CO31" s="147">
        <f t="shared" si="64"/>
        <v>13509.397790881643</v>
      </c>
    </row>
    <row r="32" spans="1:93" ht="18.600000000000001" customHeight="1" thickBot="1" x14ac:dyDescent="0.35">
      <c r="A32" s="3"/>
      <c r="C32" s="181" t="s">
        <v>11</v>
      </c>
      <c r="D32" s="65" t="s">
        <v>30</v>
      </c>
      <c r="E32" s="66" t="s">
        <v>34</v>
      </c>
      <c r="F32" s="93">
        <f>F25/F$31</f>
        <v>0.24236534449466962</v>
      </c>
      <c r="G32" s="78">
        <f t="shared" ref="G32:I32" si="65">G25/G$31</f>
        <v>0.24236534449466962</v>
      </c>
      <c r="H32" s="93">
        <f t="shared" si="65"/>
        <v>0.19775654689684763</v>
      </c>
      <c r="I32" s="78">
        <f t="shared" si="65"/>
        <v>0.19824915938565793</v>
      </c>
      <c r="J32" s="93">
        <f>'Control Scheme 1 Graphs'!F30</f>
        <v>0.24488314165970004</v>
      </c>
      <c r="K32" s="78">
        <f>'Control Scheme 1 Graphs'!G30</f>
        <v>0.18853618256951549</v>
      </c>
      <c r="L32" s="93">
        <f>'Control Scheme 1 Graphs'!H30</f>
        <v>0.24488314165970004</v>
      </c>
      <c r="M32" s="78">
        <f>'Control Scheme 1 Graphs'!I30</f>
        <v>0.24488314165970004</v>
      </c>
      <c r="N32" s="93">
        <f>'Control Scheme 2 Graphs'!F30</f>
        <v>0.2423106097736907</v>
      </c>
      <c r="O32" s="78">
        <f>'Control Scheme 2 Graphs'!G30</f>
        <v>0.2423106097736907</v>
      </c>
      <c r="P32" s="93">
        <f>'Control Scheme 2 Graphs'!H30</f>
        <v>0.2423106097736907</v>
      </c>
      <c r="Q32" s="78">
        <f>'Control Scheme 2 Graphs'!I30</f>
        <v>0.2423106097736907</v>
      </c>
      <c r="R32" s="93">
        <f>'Control Scheme 3 Graphs'!F30</f>
        <v>0.22966688922755954</v>
      </c>
      <c r="S32" s="78">
        <f>'Control Scheme 3 Graphs'!G30</f>
        <v>0.22966688922755954</v>
      </c>
      <c r="T32" s="93">
        <f>'Control Scheme 3 Graphs'!H30</f>
        <v>0.22966688922755954</v>
      </c>
      <c r="U32" s="93">
        <f>'Control Scheme 3 Graphs'!I30</f>
        <v>0.22966688922755954</v>
      </c>
      <c r="V32" s="93">
        <f>'Control Scheme 4 Graphs'!F30</f>
        <v>0.19928911908425748</v>
      </c>
      <c r="W32" s="78">
        <f>'Control Scheme 4 Graphs'!G30</f>
        <v>0.19928911908425748</v>
      </c>
      <c r="X32" s="93">
        <f>'Control Scheme 4 Graphs'!H30</f>
        <v>0.19928911908425748</v>
      </c>
      <c r="Y32" s="78">
        <f>'Control Scheme 4 Graphs'!I30</f>
        <v>0.19928911908425748</v>
      </c>
      <c r="Z32" s="32"/>
      <c r="AA32" s="32"/>
      <c r="AB32" s="33"/>
      <c r="AC32" s="32"/>
      <c r="AD32" s="34"/>
      <c r="AE32" s="32"/>
      <c r="AF32" s="34"/>
      <c r="AG32" s="35"/>
      <c r="AH32" s="32"/>
      <c r="AI32" s="34"/>
      <c r="AJ32" s="32"/>
      <c r="AK32" s="34"/>
      <c r="AL32" s="36"/>
      <c r="AM32" s="37"/>
      <c r="AN32" s="37"/>
      <c r="AO32" s="37"/>
      <c r="AP32" s="38"/>
      <c r="BN32" s="1" t="str">
        <f t="shared" si="45"/>
        <v>C5</v>
      </c>
      <c r="BO32" s="137">
        <f t="shared" si="46"/>
        <v>5699</v>
      </c>
      <c r="BP32" s="137">
        <f t="shared" si="47"/>
        <v>2389</v>
      </c>
      <c r="BQ32" s="137">
        <f t="shared" si="60"/>
        <v>8088</v>
      </c>
      <c r="BT32" s="1" t="str">
        <f t="shared" si="48"/>
        <v>C5</v>
      </c>
      <c r="BU32" s="145">
        <f t="shared" si="49"/>
        <v>0.70462413452027695</v>
      </c>
      <c r="BV32" s="145">
        <f t="shared" si="50"/>
        <v>0.29537586547972305</v>
      </c>
      <c r="BW32" s="145">
        <f t="shared" si="61"/>
        <v>1</v>
      </c>
      <c r="BZ32" s="1" t="str">
        <f t="shared" si="51"/>
        <v>C5</v>
      </c>
      <c r="CA32" s="137">
        <f t="shared" si="52"/>
        <v>452126</v>
      </c>
      <c r="CB32" s="137">
        <f t="shared" si="53"/>
        <v>0</v>
      </c>
      <c r="CC32" s="137">
        <f t="shared" si="62"/>
        <v>452126</v>
      </c>
      <c r="CF32" s="1" t="str">
        <f t="shared" si="54"/>
        <v>C5</v>
      </c>
      <c r="CG32" s="145">
        <f t="shared" si="55"/>
        <v>1</v>
      </c>
      <c r="CH32" s="145">
        <f t="shared" si="56"/>
        <v>0</v>
      </c>
      <c r="CI32" s="145">
        <f t="shared" si="63"/>
        <v>1</v>
      </c>
      <c r="CL32" s="1" t="str">
        <f t="shared" si="57"/>
        <v>C5</v>
      </c>
      <c r="CM32" s="147">
        <f t="shared" si="58"/>
        <v>41081.180963143357</v>
      </c>
      <c r="CN32" s="147">
        <f t="shared" si="59"/>
        <v>0</v>
      </c>
      <c r="CO32" s="147">
        <f t="shared" si="64"/>
        <v>41081.180963143357</v>
      </c>
    </row>
    <row r="33" spans="1:93" ht="18.600000000000001" customHeight="1" thickBot="1" x14ac:dyDescent="0.35">
      <c r="A33" s="3"/>
      <c r="C33" s="181"/>
      <c r="D33" s="67" t="s">
        <v>30</v>
      </c>
      <c r="E33" s="68" t="s">
        <v>35</v>
      </c>
      <c r="F33" s="94">
        <f t="shared" ref="F33:I38" si="66">F26/F$31</f>
        <v>0.22911954201777035</v>
      </c>
      <c r="G33" s="79">
        <f t="shared" si="66"/>
        <v>0.22911954201777035</v>
      </c>
      <c r="H33" s="94">
        <f t="shared" si="66"/>
        <v>0.14066823291583128</v>
      </c>
      <c r="I33" s="79">
        <f t="shared" si="66"/>
        <v>0.14066823291583128</v>
      </c>
      <c r="J33" s="94">
        <f>'Control Scheme 1 Graphs'!F31</f>
        <v>0.24077803758628083</v>
      </c>
      <c r="K33" s="79">
        <f>'Control Scheme 1 Graphs'!G31</f>
        <v>0.18179757189351053</v>
      </c>
      <c r="L33" s="94">
        <f>'Control Scheme 1 Graphs'!H31</f>
        <v>0.24077803758628083</v>
      </c>
      <c r="M33" s="79">
        <f>'Control Scheme 1 Graphs'!I31</f>
        <v>0.24077803758628083</v>
      </c>
      <c r="N33" s="94">
        <f>'Control Scheme 2 Graphs'!F31</f>
        <v>0.22901007257581249</v>
      </c>
      <c r="O33" s="79">
        <f>'Control Scheme 2 Graphs'!G31</f>
        <v>0.22901007257581249</v>
      </c>
      <c r="P33" s="94">
        <f>'Control Scheme 2 Graphs'!H31</f>
        <v>0.22901007257581249</v>
      </c>
      <c r="Q33" s="79">
        <f>'Control Scheme 2 Graphs'!I31</f>
        <v>0.22901007257581249</v>
      </c>
      <c r="R33" s="94">
        <f>'Control Scheme 3 Graphs'!F31</f>
        <v>0.16825453228920831</v>
      </c>
      <c r="S33" s="79">
        <f>'Control Scheme 3 Graphs'!G31</f>
        <v>0.16825453228920831</v>
      </c>
      <c r="T33" s="94">
        <f>'Control Scheme 3 Graphs'!H31</f>
        <v>0.16825453228920831</v>
      </c>
      <c r="U33" s="94">
        <f>'Control Scheme 3 Graphs'!I31</f>
        <v>0.16825453228920831</v>
      </c>
      <c r="V33" s="94">
        <f>'Control Scheme 4 Graphs'!F31</f>
        <v>0.11937642645503035</v>
      </c>
      <c r="W33" s="79">
        <f>'Control Scheme 4 Graphs'!G31</f>
        <v>0.11937642645503035</v>
      </c>
      <c r="X33" s="94">
        <f>'Control Scheme 4 Graphs'!H31</f>
        <v>0.11937642645503035</v>
      </c>
      <c r="Y33" s="79">
        <f>'Control Scheme 4 Graphs'!I31</f>
        <v>0.11937642645503035</v>
      </c>
      <c r="Z33" s="32"/>
      <c r="AA33" s="32"/>
      <c r="AB33" s="33"/>
      <c r="AC33" s="32"/>
      <c r="AD33" s="34"/>
      <c r="AE33" s="32"/>
      <c r="AF33" s="34"/>
      <c r="AG33" s="35"/>
      <c r="AH33" s="32"/>
      <c r="AI33" s="34"/>
      <c r="AJ33" s="32"/>
      <c r="AK33" s="34"/>
      <c r="AL33" s="36"/>
      <c r="AM33" s="37"/>
      <c r="AN33" s="37"/>
      <c r="AO33" s="37"/>
      <c r="AP33" s="38"/>
      <c r="BN33" s="1" t="str">
        <f t="shared" si="45"/>
        <v>C6</v>
      </c>
      <c r="BO33" s="137">
        <f t="shared" si="46"/>
        <v>9</v>
      </c>
      <c r="BP33" s="137">
        <f t="shared" si="47"/>
        <v>8079</v>
      </c>
      <c r="BQ33" s="137">
        <f t="shared" si="60"/>
        <v>8088</v>
      </c>
      <c r="BT33" s="1" t="str">
        <f t="shared" si="48"/>
        <v>C6</v>
      </c>
      <c r="BU33" s="145">
        <f t="shared" si="49"/>
        <v>1.112759643916914E-3</v>
      </c>
      <c r="BV33" s="145">
        <f t="shared" si="50"/>
        <v>0.99888724035608312</v>
      </c>
      <c r="BW33" s="145">
        <f t="shared" si="61"/>
        <v>1</v>
      </c>
      <c r="BZ33" s="1" t="str">
        <f t="shared" si="51"/>
        <v>C6</v>
      </c>
      <c r="CA33" s="137">
        <f t="shared" si="52"/>
        <v>2466</v>
      </c>
      <c r="CB33" s="137">
        <f t="shared" si="53"/>
        <v>0</v>
      </c>
      <c r="CC33" s="137">
        <f t="shared" si="62"/>
        <v>2466</v>
      </c>
      <c r="CF33" s="1" t="str">
        <f t="shared" si="54"/>
        <v>C6</v>
      </c>
      <c r="CG33" s="145">
        <f t="shared" si="55"/>
        <v>1</v>
      </c>
      <c r="CH33" s="145">
        <f t="shared" si="56"/>
        <v>0</v>
      </c>
      <c r="CI33" s="145">
        <f t="shared" si="63"/>
        <v>1</v>
      </c>
      <c r="CL33" s="1" t="str">
        <f t="shared" si="57"/>
        <v>C6</v>
      </c>
      <c r="CM33" s="147">
        <f t="shared" si="58"/>
        <v>224.06628297225004</v>
      </c>
      <c r="CN33" s="147">
        <f t="shared" si="59"/>
        <v>0</v>
      </c>
      <c r="CO33" s="147">
        <f t="shared" si="64"/>
        <v>224.06628297225004</v>
      </c>
    </row>
    <row r="34" spans="1:93" ht="18.600000000000001" customHeight="1" thickBot="1" x14ac:dyDescent="0.35">
      <c r="A34" s="3"/>
      <c r="C34" s="181"/>
      <c r="D34" s="67" t="s">
        <v>30</v>
      </c>
      <c r="E34" s="69" t="s">
        <v>36</v>
      </c>
      <c r="F34" s="94">
        <f t="shared" si="66"/>
        <v>6.8965748433442567E-2</v>
      </c>
      <c r="G34" s="79">
        <f t="shared" si="66"/>
        <v>6.9129952596379343E-2</v>
      </c>
      <c r="H34" s="94">
        <f t="shared" si="66"/>
        <v>2.0251846762201391E-3</v>
      </c>
      <c r="I34" s="79">
        <f t="shared" si="66"/>
        <v>2.0251846762201391E-3</v>
      </c>
      <c r="J34" s="94">
        <f>'Control Scheme 1 Graphs'!F32</f>
        <v>0.22545231571218252</v>
      </c>
      <c r="K34" s="79">
        <f>'Control Scheme 1 Graphs'!G32</f>
        <v>0.17632697935546349</v>
      </c>
      <c r="L34" s="94">
        <f>'Control Scheme 1 Graphs'!H32</f>
        <v>0.22545231571218252</v>
      </c>
      <c r="M34" s="79">
        <f>'Control Scheme 1 Graphs'!I32</f>
        <v>0.22545231571218252</v>
      </c>
      <c r="N34" s="94">
        <f>'Control Scheme 2 Graphs'!F32</f>
        <v>6.8911013712463651E-2</v>
      </c>
      <c r="O34" s="79">
        <f>'Control Scheme 2 Graphs'!G32</f>
        <v>6.8911013712463651E-2</v>
      </c>
      <c r="P34" s="94">
        <f>'Control Scheme 2 Graphs'!H32</f>
        <v>6.8911013712463651E-2</v>
      </c>
      <c r="Q34" s="79">
        <f>'Control Scheme 2 Graphs'!I32</f>
        <v>6.8911013712463651E-2</v>
      </c>
      <c r="R34" s="94">
        <f>'Control Scheme 3 Graphs'!F32</f>
        <v>5.3092679349554996E-3</v>
      </c>
      <c r="S34" s="79">
        <f>'Control Scheme 3 Graphs'!G32</f>
        <v>5.3092679349554996E-3</v>
      </c>
      <c r="T34" s="94">
        <f>'Control Scheme 3 Graphs'!H32</f>
        <v>5.3092679349554996E-3</v>
      </c>
      <c r="U34" s="94">
        <f>'Control Scheme 3 Graphs'!I32</f>
        <v>5.3092679349554996E-3</v>
      </c>
      <c r="V34" s="94">
        <f>'Control Scheme 4 Graphs'!F32</f>
        <v>3.8314304685245878E-4</v>
      </c>
      <c r="W34" s="79">
        <f>'Control Scheme 4 Graphs'!G32</f>
        <v>3.8314304685245878E-4</v>
      </c>
      <c r="X34" s="94">
        <f>'Control Scheme 4 Graphs'!H32</f>
        <v>3.8314304685245878E-4</v>
      </c>
      <c r="Y34" s="79">
        <f>'Control Scheme 4 Graphs'!I32</f>
        <v>3.8314304685245878E-4</v>
      </c>
      <c r="Z34" s="32"/>
      <c r="AA34" s="32"/>
      <c r="AB34" s="33"/>
      <c r="AC34" s="32"/>
      <c r="AD34" s="34"/>
      <c r="AE34" s="32"/>
      <c r="AF34" s="34"/>
      <c r="AG34" s="35"/>
      <c r="AH34" s="32"/>
      <c r="AI34" s="34"/>
      <c r="AJ34" s="32"/>
      <c r="AK34" s="34"/>
      <c r="AL34" s="36"/>
      <c r="AM34" s="37"/>
      <c r="AN34" s="37"/>
      <c r="AO34" s="37"/>
      <c r="AP34" s="38"/>
      <c r="CA34" s="146"/>
      <c r="CB34" s="146"/>
      <c r="CC34" s="146"/>
      <c r="CG34" s="145"/>
      <c r="CH34" s="145"/>
      <c r="CI34" s="145"/>
      <c r="CM34" s="146"/>
      <c r="CN34" s="146"/>
      <c r="CO34" s="146"/>
    </row>
    <row r="35" spans="1:93" ht="18.600000000000001" customHeight="1" thickBot="1" x14ac:dyDescent="0.35">
      <c r="A35" s="3"/>
      <c r="C35" s="181"/>
      <c r="D35" s="67" t="s">
        <v>30</v>
      </c>
      <c r="E35" s="70" t="s">
        <v>37</v>
      </c>
      <c r="F35" s="94">
        <f t="shared" si="66"/>
        <v>0.14071135023563094</v>
      </c>
      <c r="G35" s="79">
        <f t="shared" si="66"/>
        <v>0.31062260485022447</v>
      </c>
      <c r="H35" s="94">
        <f t="shared" si="66"/>
        <v>6.4377741937870367E-2</v>
      </c>
      <c r="I35" s="79">
        <f t="shared" si="66"/>
        <v>6.5067503458633269E-2</v>
      </c>
      <c r="J35" s="94">
        <f>'Control Scheme 1 Graphs'!F33</f>
        <v>6.4531022275817668E-2</v>
      </c>
      <c r="K35" s="79">
        <f>'Control Scheme 1 Graphs'!G33</f>
        <v>7.5179454502384474E-2</v>
      </c>
      <c r="L35" s="94">
        <f>'Control Scheme 1 Graphs'!H33</f>
        <v>6.4531022275817668E-2</v>
      </c>
      <c r="M35" s="79">
        <f>'Control Scheme 1 Graphs'!I33</f>
        <v>6.4531022275817668E-2</v>
      </c>
      <c r="N35" s="94">
        <f>'Control Scheme 2 Graphs'!F33</f>
        <v>0.31069924501919816</v>
      </c>
      <c r="O35" s="79">
        <f>'Control Scheme 2 Graphs'!G33</f>
        <v>0.31069924501919816</v>
      </c>
      <c r="P35" s="94">
        <f>'Control Scheme 2 Graphs'!H33</f>
        <v>0.31069924501919816</v>
      </c>
      <c r="Q35" s="79">
        <f>'Control Scheme 2 Graphs'!I33</f>
        <v>0.31069924501919816</v>
      </c>
      <c r="R35" s="94">
        <f>'Control Scheme 3 Graphs'!F33</f>
        <v>0</v>
      </c>
      <c r="S35" s="79">
        <f>'Control Scheme 3 Graphs'!G33</f>
        <v>0</v>
      </c>
      <c r="T35" s="94">
        <f>'Control Scheme 3 Graphs'!H33</f>
        <v>0</v>
      </c>
      <c r="U35" s="94">
        <f>'Control Scheme 3 Graphs'!I33</f>
        <v>0</v>
      </c>
      <c r="V35" s="94">
        <f>'Control Scheme 4 Graphs'!F33</f>
        <v>0.14477327919123467</v>
      </c>
      <c r="W35" s="79">
        <f>'Control Scheme 4 Graphs'!G33</f>
        <v>0.14477327919123467</v>
      </c>
      <c r="X35" s="94">
        <f>'Control Scheme 4 Graphs'!H33</f>
        <v>0.14477327919123467</v>
      </c>
      <c r="Y35" s="79">
        <f>'Control Scheme 4 Graphs'!I33</f>
        <v>0.14477327919123467</v>
      </c>
      <c r="Z35" s="32"/>
      <c r="AA35" s="32"/>
      <c r="AB35" s="33"/>
      <c r="AC35" s="32"/>
      <c r="AD35" s="34"/>
      <c r="AE35" s="32"/>
      <c r="AF35" s="34"/>
      <c r="AG35" s="35"/>
      <c r="AH35" s="32"/>
      <c r="AI35" s="34"/>
      <c r="AJ35" s="32"/>
      <c r="AK35" s="34"/>
      <c r="AL35" s="36"/>
      <c r="AM35" s="37"/>
      <c r="AN35" s="37"/>
      <c r="AO35" s="37"/>
      <c r="AP35" s="38"/>
      <c r="BM35" s="1" t="str">
        <f>I10</f>
        <v>op4</v>
      </c>
      <c r="BS35" s="55" t="str">
        <f>BM35</f>
        <v>op4</v>
      </c>
      <c r="BY35" s="55" t="str">
        <f>BS35</f>
        <v>op4</v>
      </c>
      <c r="CA35" s="146"/>
      <c r="CB35" s="146"/>
      <c r="CC35" s="146"/>
      <c r="CE35" s="55" t="str">
        <f>BY35</f>
        <v>op4</v>
      </c>
      <c r="CG35" s="145"/>
      <c r="CH35" s="145"/>
      <c r="CI35" s="145"/>
      <c r="CK35" s="55" t="str">
        <f>CE35</f>
        <v>op4</v>
      </c>
      <c r="CM35" s="146"/>
      <c r="CN35" s="146"/>
      <c r="CO35" s="146"/>
    </row>
    <row r="36" spans="1:93" ht="18.600000000000001" customHeight="1" thickBot="1" x14ac:dyDescent="0.35">
      <c r="A36" s="3"/>
      <c r="C36" s="181"/>
      <c r="D36" s="67" t="s">
        <v>30</v>
      </c>
      <c r="E36" s="71" t="s">
        <v>38</v>
      </c>
      <c r="F36" s="94">
        <f t="shared" si="66"/>
        <v>7.4789360911155664E-2</v>
      </c>
      <c r="G36" s="79">
        <f t="shared" si="66"/>
        <v>0.14876255604095612</v>
      </c>
      <c r="H36" s="94">
        <f t="shared" si="66"/>
        <v>0.59418290713847111</v>
      </c>
      <c r="I36" s="79">
        <f t="shared" si="66"/>
        <v>0.59398991956365732</v>
      </c>
      <c r="J36" s="94">
        <f>'Control Scheme 1 Graphs'!F34</f>
        <v>0.21446161841842432</v>
      </c>
      <c r="K36" s="79">
        <f>'Control Scheme 1 Graphs'!G34</f>
        <v>0.13861995707904937</v>
      </c>
      <c r="L36" s="94">
        <f>'Control Scheme 1 Graphs'!H34</f>
        <v>0.21446161841842432</v>
      </c>
      <c r="M36" s="79">
        <f>'Control Scheme 1 Graphs'!I34</f>
        <v>0.21446161841842432</v>
      </c>
      <c r="N36" s="94">
        <f>'Control Scheme 2 Graphs'!F34</f>
        <v>0.14906905891883493</v>
      </c>
      <c r="O36" s="79">
        <f>'Control Scheme 2 Graphs'!G34</f>
        <v>0.14906905891883493</v>
      </c>
      <c r="P36" s="94">
        <f>'Control Scheme 2 Graphs'!H34</f>
        <v>0.14906905891883493</v>
      </c>
      <c r="Q36" s="79">
        <f>'Control Scheme 2 Graphs'!I34</f>
        <v>0.14906905891883493</v>
      </c>
      <c r="R36" s="94">
        <f>'Control Scheme 3 Graphs'!F34</f>
        <v>0.11416859403783411</v>
      </c>
      <c r="S36" s="79">
        <f>'Control Scheme 3 Graphs'!G34</f>
        <v>0.11416859403783411</v>
      </c>
      <c r="T36" s="94">
        <f>'Control Scheme 3 Graphs'!H34</f>
        <v>0.11416859403783411</v>
      </c>
      <c r="U36" s="94">
        <f>'Control Scheme 3 Graphs'!I34</f>
        <v>0.11416859403783411</v>
      </c>
      <c r="V36" s="94">
        <f>'Control Scheme 4 Graphs'!F34</f>
        <v>7.7652385624662451E-2</v>
      </c>
      <c r="W36" s="79">
        <f>'Control Scheme 4 Graphs'!G34</f>
        <v>7.7652385624662451E-2</v>
      </c>
      <c r="X36" s="94">
        <f>'Control Scheme 4 Graphs'!H34</f>
        <v>7.7652385624662451E-2</v>
      </c>
      <c r="Y36" s="79">
        <f>'Control Scheme 4 Graphs'!I34</f>
        <v>7.7652385624662451E-2</v>
      </c>
      <c r="Z36" s="32"/>
      <c r="AA36" s="32"/>
      <c r="AB36" s="33"/>
      <c r="AC36" s="32"/>
      <c r="AD36" s="34"/>
      <c r="AE36" s="32"/>
      <c r="AF36" s="34"/>
      <c r="AG36" s="35"/>
      <c r="AH36" s="32"/>
      <c r="AI36" s="34"/>
      <c r="AJ36" s="32"/>
      <c r="AK36" s="34"/>
      <c r="AL36" s="36"/>
      <c r="AM36" s="37"/>
      <c r="AN36" s="37"/>
      <c r="AO36" s="37"/>
      <c r="AP36" s="38"/>
      <c r="BN36" s="1" t="str">
        <f t="shared" ref="BN36:BN41" si="67">BN28</f>
        <v>C1</v>
      </c>
      <c r="BO36" s="137">
        <f t="shared" ref="BO36:BO41" si="68">I74</f>
        <v>3622</v>
      </c>
      <c r="BP36" s="137">
        <f t="shared" ref="BP36:BP41" si="69">I88</f>
        <v>4466</v>
      </c>
      <c r="BQ36" s="137">
        <f>SUM(BO36,BP36)</f>
        <v>8088</v>
      </c>
      <c r="BT36" s="1" t="str">
        <f t="shared" ref="BT36:BT41" si="70">BT28</f>
        <v>C1</v>
      </c>
      <c r="BU36" s="145">
        <f t="shared" ref="BU36:BU41" si="71">I81</f>
        <v>0.44782393669634024</v>
      </c>
      <c r="BV36" s="145">
        <f t="shared" ref="BV36:BV41" si="72">I95</f>
        <v>0.55217606330365976</v>
      </c>
      <c r="BW36" s="145">
        <f>SUM(BU36,BV36)</f>
        <v>1</v>
      </c>
      <c r="BZ36" s="1" t="str">
        <f t="shared" ref="BZ36:BZ41" si="73">BZ28</f>
        <v>C1</v>
      </c>
      <c r="CA36" s="137">
        <f t="shared" ref="CA36:CA41" si="74">I109</f>
        <v>731875</v>
      </c>
      <c r="CB36" s="137">
        <f t="shared" ref="CB36:CB41" si="75">I123</f>
        <v>0</v>
      </c>
      <c r="CC36" s="137">
        <f>SUM(CA36,CB36)</f>
        <v>731875</v>
      </c>
      <c r="CF36" s="1" t="str">
        <f t="shared" ref="CF36:CF41" si="76">CF28</f>
        <v>C1</v>
      </c>
      <c r="CG36" s="145">
        <f t="shared" ref="CG36:CG41" si="77">I116</f>
        <v>1</v>
      </c>
      <c r="CH36" s="145">
        <f t="shared" ref="CH36:CH41" si="78">I130</f>
        <v>0</v>
      </c>
      <c r="CI36" s="145">
        <f>SUM(CG36,CH36)</f>
        <v>1</v>
      </c>
      <c r="CL36" s="1" t="str">
        <f t="shared" ref="CL36:CL41" si="79">CL28</f>
        <v>C1</v>
      </c>
      <c r="CM36" s="147">
        <f t="shared" ref="CM36:CM41" si="80">I144</f>
        <v>66499.801642463703</v>
      </c>
      <c r="CN36" s="147">
        <f t="shared" ref="CN36:CN41" si="81">I151</f>
        <v>0</v>
      </c>
      <c r="CO36" s="147">
        <f>SUM(CM36,CN36)</f>
        <v>66499.801642463703</v>
      </c>
    </row>
    <row r="37" spans="1:93" ht="18.600000000000001" customHeight="1" thickBot="1" x14ac:dyDescent="0.35">
      <c r="A37" s="3"/>
      <c r="C37" s="181"/>
      <c r="D37" s="67" t="s">
        <v>30</v>
      </c>
      <c r="E37" s="103" t="s">
        <v>39</v>
      </c>
      <c r="F37" s="94">
        <f t="shared" si="66"/>
        <v>0.2440486539073308</v>
      </c>
      <c r="G37" s="79">
        <f t="shared" si="66"/>
        <v>0</v>
      </c>
      <c r="H37" s="94">
        <f t="shared" si="66"/>
        <v>9.8938643475944923E-4</v>
      </c>
      <c r="I37" s="79">
        <f t="shared" si="66"/>
        <v>0</v>
      </c>
      <c r="J37" s="94">
        <f>'Control Scheme 1 Graphs'!F35</f>
        <v>9.8938643475944919E-3</v>
      </c>
      <c r="K37" s="79">
        <f>'Control Scheme 1 Graphs'!G35</f>
        <v>0.23953985460007679</v>
      </c>
      <c r="L37" s="94">
        <f>'Control Scheme 1 Graphs'!H35</f>
        <v>9.8938643475944919E-3</v>
      </c>
      <c r="M37" s="79">
        <f>'Control Scheme 1 Graphs'!I35</f>
        <v>9.8938643475944919E-3</v>
      </c>
      <c r="N37" s="94">
        <f>'Control Scheme 2 Graphs'!F35</f>
        <v>0</v>
      </c>
      <c r="O37" s="79">
        <f>'Control Scheme 2 Graphs'!G35</f>
        <v>0</v>
      </c>
      <c r="P37" s="94">
        <f>'Control Scheme 2 Graphs'!H35</f>
        <v>0</v>
      </c>
      <c r="Q37" s="79">
        <f>'Control Scheme 2 Graphs'!I35</f>
        <v>0</v>
      </c>
      <c r="R37" s="94">
        <f>'Control Scheme 3 Graphs'!F35</f>
        <v>0.48260071651044245</v>
      </c>
      <c r="S37" s="79">
        <f>'Control Scheme 3 Graphs'!G35</f>
        <v>0.48260071651044245</v>
      </c>
      <c r="T37" s="94">
        <f>'Control Scheme 3 Graphs'!H35</f>
        <v>0.48260071651044245</v>
      </c>
      <c r="U37" s="94">
        <f>'Control Scheme 3 Graphs'!I35</f>
        <v>0.48260071651044245</v>
      </c>
      <c r="V37" s="94">
        <f>'Control Scheme 4 Graphs'!F35</f>
        <v>0.45852564659796252</v>
      </c>
      <c r="W37" s="79">
        <f>'Control Scheme 4 Graphs'!G35</f>
        <v>0.45852564659796252</v>
      </c>
      <c r="X37" s="94">
        <f>'Control Scheme 4 Graphs'!H35</f>
        <v>0.45852564659796252</v>
      </c>
      <c r="Y37" s="79">
        <f>'Control Scheme 4 Graphs'!I35</f>
        <v>0.45852564659796252</v>
      </c>
      <c r="Z37" s="32"/>
      <c r="AA37" s="32"/>
      <c r="AB37" s="33"/>
      <c r="AC37" s="32"/>
      <c r="AD37" s="34"/>
      <c r="AE37" s="32"/>
      <c r="AF37" s="34"/>
      <c r="AG37" s="35"/>
      <c r="AH37" s="32"/>
      <c r="AI37" s="34"/>
      <c r="AJ37" s="32"/>
      <c r="AK37" s="34"/>
      <c r="AL37" s="36"/>
      <c r="AM37" s="37"/>
      <c r="AN37" s="37"/>
      <c r="AO37" s="37"/>
      <c r="AP37" s="38"/>
      <c r="BN37" s="1" t="str">
        <f t="shared" si="67"/>
        <v>C2</v>
      </c>
      <c r="BO37" s="137">
        <f t="shared" si="68"/>
        <v>2570</v>
      </c>
      <c r="BP37" s="137">
        <f t="shared" si="69"/>
        <v>5518</v>
      </c>
      <c r="BQ37" s="137">
        <f t="shared" ref="BQ37:BQ41" si="82">SUM(BO37,BP37)</f>
        <v>8088</v>
      </c>
      <c r="BT37" s="1" t="str">
        <f t="shared" si="70"/>
        <v>C2</v>
      </c>
      <c r="BU37" s="145">
        <f t="shared" si="71"/>
        <v>0.31775469831849656</v>
      </c>
      <c r="BV37" s="145">
        <f t="shared" si="72"/>
        <v>0.68224530168150344</v>
      </c>
      <c r="BW37" s="145">
        <f t="shared" ref="BW37:BW41" si="83">SUM(BU37,BV37)</f>
        <v>1</v>
      </c>
      <c r="BZ37" s="1" t="str">
        <f t="shared" si="73"/>
        <v>C2</v>
      </c>
      <c r="CA37" s="137">
        <f t="shared" si="74"/>
        <v>666125</v>
      </c>
      <c r="CB37" s="137">
        <f t="shared" si="75"/>
        <v>0</v>
      </c>
      <c r="CC37" s="137">
        <f t="shared" ref="CC37:CC41" si="84">SUM(CA37,CB37)</f>
        <v>666125</v>
      </c>
      <c r="CF37" s="1" t="str">
        <f t="shared" si="76"/>
        <v>C2</v>
      </c>
      <c r="CG37" s="145">
        <f t="shared" si="77"/>
        <v>1</v>
      </c>
      <c r="CH37" s="145">
        <f t="shared" si="78"/>
        <v>0</v>
      </c>
      <c r="CI37" s="145">
        <f t="shared" ref="CI37:CI41" si="85">SUM(CG37,CH37)</f>
        <v>1</v>
      </c>
      <c r="CL37" s="1" t="str">
        <f t="shared" si="79"/>
        <v>C2</v>
      </c>
      <c r="CM37" s="147">
        <f t="shared" si="80"/>
        <v>60525.609385600183</v>
      </c>
      <c r="CN37" s="147">
        <f t="shared" si="81"/>
        <v>0</v>
      </c>
      <c r="CO37" s="147">
        <f t="shared" ref="CO37:CO41" si="86">SUM(CM37,CN37)</f>
        <v>60525.609385600183</v>
      </c>
    </row>
    <row r="38" spans="1:93" ht="24" customHeight="1" thickBot="1" x14ac:dyDescent="0.35">
      <c r="A38" s="3"/>
      <c r="C38" s="181"/>
      <c r="D38" s="115" t="s">
        <v>30</v>
      </c>
      <c r="E38" s="112" t="s">
        <v>0</v>
      </c>
      <c r="F38" s="132">
        <f>F31/F$31</f>
        <v>1</v>
      </c>
      <c r="G38" s="132">
        <f t="shared" si="66"/>
        <v>1</v>
      </c>
      <c r="H38" s="132">
        <f t="shared" si="66"/>
        <v>1</v>
      </c>
      <c r="I38" s="132">
        <f t="shared" si="66"/>
        <v>1</v>
      </c>
      <c r="J38" s="132">
        <f>'Control Scheme 1 Graphs'!F36</f>
        <v>1</v>
      </c>
      <c r="K38" s="132">
        <f>'Control Scheme 1 Graphs'!G36</f>
        <v>1</v>
      </c>
      <c r="L38" s="132">
        <f>'Control Scheme 1 Graphs'!H36</f>
        <v>1</v>
      </c>
      <c r="M38" s="132">
        <f>'Control Scheme 1 Graphs'!I36</f>
        <v>1</v>
      </c>
      <c r="N38" s="132">
        <f>'Control Scheme 2 Graphs'!F36</f>
        <v>1</v>
      </c>
      <c r="O38" s="132">
        <f>'Control Scheme 2 Graphs'!G36</f>
        <v>1</v>
      </c>
      <c r="P38" s="132">
        <f>'Control Scheme 2 Graphs'!H36</f>
        <v>1</v>
      </c>
      <c r="Q38" s="132">
        <f>'Control Scheme 2 Graphs'!I36</f>
        <v>1</v>
      </c>
      <c r="R38" s="132">
        <f>'Control Scheme 3 Graphs'!F36</f>
        <v>1</v>
      </c>
      <c r="S38" s="132">
        <f>'Control Scheme 3 Graphs'!G36</f>
        <v>1</v>
      </c>
      <c r="T38" s="132">
        <f>'Control Scheme 3 Graphs'!H36</f>
        <v>1</v>
      </c>
      <c r="U38" s="132">
        <f>'Control Scheme 3 Graphs'!I36</f>
        <v>1</v>
      </c>
      <c r="V38" s="132">
        <f>'Control Scheme 4 Graphs'!F36</f>
        <v>1</v>
      </c>
      <c r="W38" s="132">
        <f>'Control Scheme 4 Graphs'!G36</f>
        <v>1</v>
      </c>
      <c r="X38" s="132">
        <f>'Control Scheme 4 Graphs'!H36</f>
        <v>1</v>
      </c>
      <c r="Y38" s="155">
        <f>'Control Scheme 4 Graphs'!I36</f>
        <v>1</v>
      </c>
      <c r="Z38" s="32"/>
      <c r="AA38" s="32"/>
      <c r="AB38" s="33"/>
      <c r="AC38" s="32"/>
      <c r="AD38" s="34"/>
      <c r="AE38" s="32"/>
      <c r="AF38" s="34"/>
      <c r="AG38" s="35"/>
      <c r="AH38" s="32"/>
      <c r="AI38" s="34"/>
      <c r="AJ38" s="32"/>
      <c r="AK38" s="34"/>
      <c r="AL38" s="36"/>
      <c r="AM38" s="37"/>
      <c r="AN38" s="37"/>
      <c r="AO38" s="37"/>
      <c r="AP38" s="38"/>
      <c r="BN38" s="1" t="str">
        <f t="shared" si="67"/>
        <v>C3</v>
      </c>
      <c r="BO38" s="137">
        <f t="shared" si="68"/>
        <v>37</v>
      </c>
      <c r="BP38" s="137">
        <f t="shared" si="69"/>
        <v>8051</v>
      </c>
      <c r="BQ38" s="137">
        <f t="shared" si="82"/>
        <v>8088</v>
      </c>
      <c r="BT38" s="1" t="str">
        <f t="shared" si="70"/>
        <v>C3</v>
      </c>
      <c r="BU38" s="145">
        <f t="shared" si="71"/>
        <v>4.5746785361028683E-3</v>
      </c>
      <c r="BV38" s="145">
        <f t="shared" si="72"/>
        <v>0.99542532146389717</v>
      </c>
      <c r="BW38" s="145">
        <f t="shared" si="83"/>
        <v>1</v>
      </c>
      <c r="BZ38" s="1" t="str">
        <f t="shared" si="73"/>
        <v>C3</v>
      </c>
      <c r="CA38" s="137">
        <f t="shared" si="74"/>
        <v>507812.5</v>
      </c>
      <c r="CB38" s="137">
        <f t="shared" si="75"/>
        <v>0</v>
      </c>
      <c r="CC38" s="137">
        <f t="shared" si="84"/>
        <v>507812.5</v>
      </c>
      <c r="CF38" s="1" t="str">
        <f t="shared" si="76"/>
        <v>C3</v>
      </c>
      <c r="CG38" s="145">
        <f t="shared" si="77"/>
        <v>1</v>
      </c>
      <c r="CH38" s="145">
        <f t="shared" si="78"/>
        <v>0</v>
      </c>
      <c r="CI38" s="145">
        <f t="shared" si="85"/>
        <v>1</v>
      </c>
      <c r="CL38" s="1" t="str">
        <f t="shared" si="79"/>
        <v>C3</v>
      </c>
      <c r="CM38" s="147">
        <f t="shared" si="80"/>
        <v>46140.981071308073</v>
      </c>
      <c r="CN38" s="147">
        <f t="shared" si="81"/>
        <v>0</v>
      </c>
      <c r="CO38" s="147">
        <f t="shared" si="86"/>
        <v>46140.981071308073</v>
      </c>
    </row>
    <row r="39" spans="1:93" ht="15" thickBot="1" x14ac:dyDescent="0.35">
      <c r="A39" s="3"/>
      <c r="C39" s="181" t="s">
        <v>12</v>
      </c>
      <c r="D39" s="65" t="s">
        <v>3</v>
      </c>
      <c r="E39" s="66" t="s">
        <v>34</v>
      </c>
      <c r="F39" s="144">
        <f>'Optimisation Data'!K13</f>
        <v>782250</v>
      </c>
      <c r="G39" s="144">
        <f>'Optimisation Data'!K25</f>
        <v>553500</v>
      </c>
      <c r="H39" s="144">
        <f>'Optimisation Data'!K37</f>
        <v>451625</v>
      </c>
      <c r="I39" s="144">
        <f>'Optimisation Data'!K49</f>
        <v>731875</v>
      </c>
      <c r="J39" s="144">
        <f>'Control Scheme 1 Graphs'!F37</f>
        <v>785125</v>
      </c>
      <c r="K39" s="144">
        <f>'Control Scheme 1 Graphs'!G37</f>
        <v>650500</v>
      </c>
      <c r="L39" s="144">
        <f>'Control Scheme 1 Graphs'!H37</f>
        <v>559250</v>
      </c>
      <c r="M39" s="144">
        <f>'Control Scheme 1 Graphs'!I37</f>
        <v>785125</v>
      </c>
      <c r="N39" s="144">
        <f>'Control Scheme 2 Graphs'!F37</f>
        <v>782187.5</v>
      </c>
      <c r="O39" s="144">
        <f>'Control Scheme 2 Graphs'!G37</f>
        <v>553375</v>
      </c>
      <c r="P39" s="144">
        <f>'Control Scheme 2 Graphs'!H37</f>
        <v>553375</v>
      </c>
      <c r="Q39" s="144">
        <f>'Control Scheme 2 Graphs'!I37</f>
        <v>782187.5</v>
      </c>
      <c r="R39" s="144">
        <f>'Control Scheme 3 Graphs'!F37</f>
        <v>767750</v>
      </c>
      <c r="S39" s="144">
        <f>'Control Scheme 3 Graphs'!G37</f>
        <v>524500</v>
      </c>
      <c r="T39" s="144">
        <f>'Control Scheme 3 Graphs'!H37</f>
        <v>524500</v>
      </c>
      <c r="U39" s="144">
        <f>'Control Scheme 3 Graphs'!I37</f>
        <v>767750</v>
      </c>
      <c r="V39" s="144">
        <f>'Control Scheme 4 Graphs'!F37</f>
        <v>733062.5</v>
      </c>
      <c r="W39" s="144">
        <f>'Control Scheme 4 Graphs'!G37</f>
        <v>455125</v>
      </c>
      <c r="X39" s="144">
        <f>'Control Scheme 4 Graphs'!H37</f>
        <v>455125</v>
      </c>
      <c r="Y39" s="149">
        <f>'Control Scheme 4 Graphs'!I37</f>
        <v>733062.5</v>
      </c>
      <c r="Z39" s="32"/>
      <c r="AA39" s="32"/>
      <c r="AB39" s="33"/>
      <c r="AC39" s="32"/>
      <c r="AD39" s="34"/>
      <c r="AE39" s="32"/>
      <c r="AF39" s="34"/>
      <c r="AG39" s="35"/>
      <c r="AH39" s="32"/>
      <c r="AI39" s="34"/>
      <c r="AJ39" s="32"/>
      <c r="AK39" s="34"/>
      <c r="AL39" s="36"/>
      <c r="AM39" s="37"/>
      <c r="AN39" s="37"/>
      <c r="AO39" s="37"/>
      <c r="AP39" s="38"/>
      <c r="BN39" s="1" t="str">
        <f t="shared" si="67"/>
        <v>C4</v>
      </c>
      <c r="BO39" s="137">
        <f t="shared" si="68"/>
        <v>849</v>
      </c>
      <c r="BP39" s="137">
        <f t="shared" si="69"/>
        <v>7239</v>
      </c>
      <c r="BQ39" s="137">
        <f t="shared" si="82"/>
        <v>8088</v>
      </c>
      <c r="BT39" s="1" t="str">
        <f t="shared" si="70"/>
        <v>C4</v>
      </c>
      <c r="BU39" s="145">
        <f t="shared" si="71"/>
        <v>0.10497032640949555</v>
      </c>
      <c r="BV39" s="145">
        <f t="shared" si="72"/>
        <v>0.89502967359050445</v>
      </c>
      <c r="BW39" s="145">
        <f t="shared" si="83"/>
        <v>1</v>
      </c>
      <c r="BZ39" s="1" t="str">
        <f t="shared" si="73"/>
        <v>C4</v>
      </c>
      <c r="CA39" s="137">
        <f t="shared" si="74"/>
        <v>790924.5</v>
      </c>
      <c r="CB39" s="137">
        <f t="shared" si="75"/>
        <v>0</v>
      </c>
      <c r="CC39" s="137">
        <f t="shared" si="84"/>
        <v>790924.5</v>
      </c>
      <c r="CF39" s="1" t="str">
        <f t="shared" si="76"/>
        <v>C4</v>
      </c>
      <c r="CG39" s="145">
        <f t="shared" si="77"/>
        <v>1</v>
      </c>
      <c r="CH39" s="145">
        <f t="shared" si="78"/>
        <v>0</v>
      </c>
      <c r="CI39" s="145">
        <f t="shared" si="85"/>
        <v>1</v>
      </c>
      <c r="CL39" s="1" t="str">
        <f t="shared" si="79"/>
        <v>C4</v>
      </c>
      <c r="CM39" s="147">
        <f t="shared" si="80"/>
        <v>71865.171462565035</v>
      </c>
      <c r="CN39" s="147">
        <f t="shared" si="81"/>
        <v>0</v>
      </c>
      <c r="CO39" s="147">
        <f t="shared" si="86"/>
        <v>71865.171462565035</v>
      </c>
    </row>
    <row r="40" spans="1:93" ht="15" thickBot="1" x14ac:dyDescent="0.35">
      <c r="A40" s="3"/>
      <c r="C40" s="181"/>
      <c r="D40" s="65" t="s">
        <v>3</v>
      </c>
      <c r="E40" s="68" t="s">
        <v>35</v>
      </c>
      <c r="F40" s="144">
        <f>'Optimisation Data'!K14</f>
        <v>767125</v>
      </c>
      <c r="G40" s="144">
        <f>'Optimisation Data'!K26</f>
        <v>523250</v>
      </c>
      <c r="H40" s="144">
        <f>'Optimisation Data'!K38</f>
        <v>321250</v>
      </c>
      <c r="I40" s="144">
        <f>'Optimisation Data'!K50</f>
        <v>666125</v>
      </c>
      <c r="J40" s="144">
        <f>'Control Scheme 1 Graphs'!F38</f>
        <v>780437.5</v>
      </c>
      <c r="K40" s="144">
        <f>'Control Scheme 1 Graphs'!G38</f>
        <v>627250</v>
      </c>
      <c r="L40" s="144">
        <f>'Control Scheme 1 Graphs'!H38</f>
        <v>549875</v>
      </c>
      <c r="M40" s="144">
        <f>'Control Scheme 1 Graphs'!I38</f>
        <v>780437.5</v>
      </c>
      <c r="N40" s="144">
        <f>'Control Scheme 2 Graphs'!F38</f>
        <v>767000</v>
      </c>
      <c r="O40" s="144">
        <f>'Control Scheme 2 Graphs'!G38</f>
        <v>523000</v>
      </c>
      <c r="P40" s="144">
        <f>'Control Scheme 2 Graphs'!H38</f>
        <v>523000</v>
      </c>
      <c r="Q40" s="144">
        <f>'Control Scheme 2 Graphs'!I38</f>
        <v>767000</v>
      </c>
      <c r="R40" s="144">
        <f>'Control Scheme 3 Graphs'!F38</f>
        <v>697625</v>
      </c>
      <c r="S40" s="144">
        <f>'Control Scheme 3 Graphs'!G38</f>
        <v>384250</v>
      </c>
      <c r="T40" s="144">
        <f>'Control Scheme 3 Graphs'!H38</f>
        <v>384250</v>
      </c>
      <c r="U40" s="144">
        <f>'Control Scheme 3 Graphs'!I38</f>
        <v>697625</v>
      </c>
      <c r="V40" s="144">
        <f>'Control Scheme 4 Graphs'!F38</f>
        <v>641812.5</v>
      </c>
      <c r="W40" s="144">
        <f>'Control Scheme 4 Graphs'!G38</f>
        <v>272625</v>
      </c>
      <c r="X40" s="144">
        <f>'Control Scheme 4 Graphs'!H38</f>
        <v>272625</v>
      </c>
      <c r="Y40" s="149">
        <f>'Control Scheme 4 Graphs'!I38</f>
        <v>641812.5</v>
      </c>
      <c r="Z40" s="32"/>
      <c r="AA40" s="32"/>
      <c r="AB40" s="33"/>
      <c r="AC40" s="32"/>
      <c r="AD40" s="34"/>
      <c r="AE40" s="32"/>
      <c r="AF40" s="34"/>
      <c r="AG40" s="35"/>
      <c r="AH40" s="32"/>
      <c r="AI40" s="34"/>
      <c r="AJ40" s="32"/>
      <c r="AK40" s="34"/>
      <c r="AL40" s="36"/>
      <c r="AM40" s="37"/>
      <c r="AN40" s="37"/>
      <c r="AO40" s="37"/>
      <c r="AP40" s="38"/>
      <c r="BN40" s="1" t="str">
        <f t="shared" si="67"/>
        <v>C5</v>
      </c>
      <c r="BO40" s="137">
        <f t="shared" si="68"/>
        <v>5699</v>
      </c>
      <c r="BP40" s="137">
        <f t="shared" si="69"/>
        <v>2389</v>
      </c>
      <c r="BQ40" s="137">
        <f t="shared" si="82"/>
        <v>8088</v>
      </c>
      <c r="BT40" s="1" t="str">
        <f t="shared" si="70"/>
        <v>C5</v>
      </c>
      <c r="BU40" s="145">
        <f t="shared" si="71"/>
        <v>0.70462413452027695</v>
      </c>
      <c r="BV40" s="145">
        <f t="shared" si="72"/>
        <v>0.29537586547972305</v>
      </c>
      <c r="BW40" s="145">
        <f t="shared" si="83"/>
        <v>1</v>
      </c>
      <c r="BZ40" s="1" t="str">
        <f t="shared" si="73"/>
        <v>C5</v>
      </c>
      <c r="CA40" s="137">
        <f t="shared" si="74"/>
        <v>451975</v>
      </c>
      <c r="CB40" s="137">
        <f t="shared" si="75"/>
        <v>0</v>
      </c>
      <c r="CC40" s="137">
        <f t="shared" si="84"/>
        <v>451975</v>
      </c>
      <c r="CF40" s="1" t="str">
        <f t="shared" si="76"/>
        <v>C5</v>
      </c>
      <c r="CG40" s="145">
        <f t="shared" si="77"/>
        <v>1</v>
      </c>
      <c r="CH40" s="145">
        <f t="shared" si="78"/>
        <v>0</v>
      </c>
      <c r="CI40" s="145">
        <f t="shared" si="85"/>
        <v>1</v>
      </c>
      <c r="CL40" s="1" t="str">
        <f t="shared" si="79"/>
        <v>C5</v>
      </c>
      <c r="CM40" s="147">
        <f t="shared" si="80"/>
        <v>41067.460764956493</v>
      </c>
      <c r="CN40" s="147">
        <f t="shared" si="81"/>
        <v>0</v>
      </c>
      <c r="CO40" s="147">
        <f t="shared" si="86"/>
        <v>41067.460764956493</v>
      </c>
    </row>
    <row r="41" spans="1:93" ht="15" thickBot="1" x14ac:dyDescent="0.35">
      <c r="A41" s="3"/>
      <c r="C41" s="181"/>
      <c r="D41" s="65" t="s">
        <v>3</v>
      </c>
      <c r="E41" s="69" t="s">
        <v>36</v>
      </c>
      <c r="F41" s="144">
        <f>'Optimisation Data'!K15</f>
        <v>584250</v>
      </c>
      <c r="G41" s="144">
        <f>'Optimisation Data'!K27</f>
        <v>157875</v>
      </c>
      <c r="H41" s="144">
        <f>'Optimisation Data'!K39</f>
        <v>4625</v>
      </c>
      <c r="I41" s="144">
        <f>'Optimisation Data'!K51</f>
        <v>507812.5</v>
      </c>
      <c r="J41" s="144">
        <f>'Control Scheme 1 Graphs'!F39</f>
        <v>762937.5</v>
      </c>
      <c r="K41" s="144">
        <f>'Control Scheme 1 Graphs'!G39</f>
        <v>608375</v>
      </c>
      <c r="L41" s="144">
        <f>'Control Scheme 1 Graphs'!H39</f>
        <v>514875</v>
      </c>
      <c r="M41" s="144">
        <f>'Control Scheme 1 Graphs'!I39</f>
        <v>762937.5</v>
      </c>
      <c r="N41" s="144">
        <f>'Control Scheme 2 Graphs'!F39</f>
        <v>584187.5</v>
      </c>
      <c r="O41" s="144">
        <f>'Control Scheme 2 Graphs'!G39</f>
        <v>157375</v>
      </c>
      <c r="P41" s="144">
        <f>'Control Scheme 2 Graphs'!H39</f>
        <v>157375</v>
      </c>
      <c r="Q41" s="144">
        <f>'Control Scheme 2 Graphs'!I39</f>
        <v>584187.5</v>
      </c>
      <c r="R41" s="144">
        <f>'Control Scheme 3 Graphs'!F39</f>
        <v>511562.5</v>
      </c>
      <c r="S41" s="144">
        <f>'Control Scheme 3 Graphs'!G39</f>
        <v>12125</v>
      </c>
      <c r="T41" s="144">
        <f>'Control Scheme 3 Graphs'!H39</f>
        <v>12125</v>
      </c>
      <c r="U41" s="144">
        <f>'Control Scheme 3 Graphs'!I39</f>
        <v>511562.5</v>
      </c>
      <c r="V41" s="144">
        <f>'Control Scheme 4 Graphs'!F39</f>
        <v>505937.5</v>
      </c>
      <c r="W41" s="144">
        <f>'Control Scheme 4 Graphs'!G39</f>
        <v>875</v>
      </c>
      <c r="X41" s="144">
        <f>'Control Scheme 4 Graphs'!H39</f>
        <v>875</v>
      </c>
      <c r="Y41" s="149">
        <f>'Control Scheme 4 Graphs'!I39</f>
        <v>505937.5</v>
      </c>
      <c r="Z41" s="32"/>
      <c r="AA41" s="32"/>
      <c r="AB41" s="33"/>
      <c r="AC41" s="32"/>
      <c r="AD41" s="34"/>
      <c r="AE41" s="32"/>
      <c r="AF41" s="34"/>
      <c r="AG41" s="35"/>
      <c r="AH41" s="32"/>
      <c r="AI41" s="34"/>
      <c r="AJ41" s="32"/>
      <c r="AK41" s="34"/>
      <c r="AL41" s="36"/>
      <c r="AM41" s="37"/>
      <c r="AN41" s="37"/>
      <c r="AO41" s="37"/>
      <c r="AP41" s="38"/>
      <c r="BN41" s="1" t="str">
        <f t="shared" si="67"/>
        <v>C6</v>
      </c>
      <c r="BO41" s="137">
        <f t="shared" si="68"/>
        <v>0</v>
      </c>
      <c r="BP41" s="137">
        <f t="shared" si="69"/>
        <v>8088</v>
      </c>
      <c r="BQ41" s="137">
        <f t="shared" si="82"/>
        <v>8088</v>
      </c>
      <c r="BT41" s="1" t="str">
        <f t="shared" si="70"/>
        <v>C6</v>
      </c>
      <c r="BU41" s="145">
        <f t="shared" si="71"/>
        <v>0</v>
      </c>
      <c r="BV41" s="145">
        <f t="shared" si="72"/>
        <v>1</v>
      </c>
      <c r="BW41" s="145">
        <f t="shared" si="83"/>
        <v>1</v>
      </c>
      <c r="BZ41" s="1" t="str">
        <f t="shared" si="73"/>
        <v>C6</v>
      </c>
      <c r="CA41" s="137">
        <f t="shared" si="74"/>
        <v>0</v>
      </c>
      <c r="CB41" s="137">
        <f t="shared" si="75"/>
        <v>1108056</v>
      </c>
      <c r="CC41" s="137">
        <f t="shared" si="84"/>
        <v>1108056</v>
      </c>
      <c r="CF41" s="1" t="str">
        <f t="shared" si="76"/>
        <v>C6</v>
      </c>
      <c r="CG41" s="145">
        <f t="shared" si="77"/>
        <v>0</v>
      </c>
      <c r="CH41" s="145">
        <f t="shared" si="78"/>
        <v>1</v>
      </c>
      <c r="CI41" s="145">
        <f t="shared" si="85"/>
        <v>1</v>
      </c>
      <c r="CL41" s="1" t="str">
        <f t="shared" si="79"/>
        <v>C6</v>
      </c>
      <c r="CM41" s="147">
        <f t="shared" si="80"/>
        <v>0</v>
      </c>
      <c r="CN41" s="147">
        <f t="shared" si="81"/>
        <v>100680.44981553101</v>
      </c>
      <c r="CO41" s="147">
        <f t="shared" si="86"/>
        <v>100680.44981553101</v>
      </c>
    </row>
    <row r="42" spans="1:93" ht="15" thickBot="1" x14ac:dyDescent="0.35">
      <c r="A42" s="3"/>
      <c r="C42" s="181"/>
      <c r="D42" s="65" t="s">
        <v>3</v>
      </c>
      <c r="E42" s="70" t="s">
        <v>37</v>
      </c>
      <c r="F42" s="144">
        <f>'Optimisation Data'!K16</f>
        <v>878274</v>
      </c>
      <c r="G42" s="144">
        <f>'Optimisation Data'!K28</f>
        <v>717381</v>
      </c>
      <c r="H42" s="144">
        <f>'Optimisation Data'!K40</f>
        <v>148680</v>
      </c>
      <c r="I42" s="144">
        <f>'Optimisation Data'!K52</f>
        <v>790924.5</v>
      </c>
      <c r="J42" s="144">
        <f>'Control Scheme 1 Graphs'!F40</f>
        <v>790305</v>
      </c>
      <c r="K42" s="144">
        <f>'Control Scheme 1 Graphs'!G40</f>
        <v>262314</v>
      </c>
      <c r="L42" s="144">
        <f>'Control Scheme 1 Graphs'!H40</f>
        <v>149034</v>
      </c>
      <c r="M42" s="144">
        <f>'Control Scheme 1 Graphs'!I40</f>
        <v>790305</v>
      </c>
      <c r="N42" s="144">
        <f>'Control Scheme 2 Graphs'!F40</f>
        <v>1074567</v>
      </c>
      <c r="O42" s="144">
        <f>'Control Scheme 2 Graphs'!G40</f>
        <v>717558</v>
      </c>
      <c r="P42" s="144">
        <f>'Control Scheme 2 Graphs'!H40</f>
        <v>717558</v>
      </c>
      <c r="Q42" s="144">
        <f>'Control Scheme 2 Graphs'!I40</f>
        <v>1074567</v>
      </c>
      <c r="R42" s="144">
        <f>'Control Scheme 3 Graphs'!F40</f>
        <v>715788</v>
      </c>
      <c r="S42" s="144">
        <f>'Control Scheme 3 Graphs'!G40</f>
        <v>0</v>
      </c>
      <c r="T42" s="144">
        <f>'Control Scheme 3 Graphs'!H40</f>
        <v>0</v>
      </c>
      <c r="U42" s="144">
        <f>'Control Scheme 3 Graphs'!I40</f>
        <v>715788</v>
      </c>
      <c r="V42" s="144">
        <f>'Control Scheme 4 Graphs'!F40</f>
        <v>882964.5</v>
      </c>
      <c r="W42" s="144">
        <f>'Control Scheme 4 Graphs'!G40</f>
        <v>334353</v>
      </c>
      <c r="X42" s="144">
        <f>'Control Scheme 4 Graphs'!H40</f>
        <v>334353</v>
      </c>
      <c r="Y42" s="149">
        <f>'Control Scheme 4 Graphs'!I40</f>
        <v>882964.5</v>
      </c>
      <c r="Z42" s="32"/>
      <c r="AA42" s="32"/>
      <c r="AB42" s="33"/>
      <c r="AC42" s="32"/>
      <c r="AD42" s="34"/>
      <c r="AE42" s="32"/>
      <c r="AF42" s="34"/>
      <c r="AG42" s="35"/>
      <c r="AH42" s="32"/>
      <c r="AI42" s="34"/>
      <c r="AJ42" s="32"/>
      <c r="AK42" s="34"/>
      <c r="AL42" s="36"/>
      <c r="AM42" s="37"/>
      <c r="AN42" s="37"/>
      <c r="AO42" s="37"/>
      <c r="AP42" s="38"/>
      <c r="CA42" s="146"/>
      <c r="CB42" s="146"/>
      <c r="CC42" s="146"/>
      <c r="CG42" s="145"/>
      <c r="CH42" s="145"/>
      <c r="CI42" s="145"/>
      <c r="CM42" s="146"/>
      <c r="CN42" s="146"/>
      <c r="CO42" s="146"/>
    </row>
    <row r="43" spans="1:93" ht="15" thickBot="1" x14ac:dyDescent="0.35">
      <c r="A43" s="3"/>
      <c r="C43" s="181"/>
      <c r="D43" s="65" t="s">
        <v>3</v>
      </c>
      <c r="E43" s="71" t="s">
        <v>38</v>
      </c>
      <c r="F43" s="144">
        <f>'Optimisation Data'!K17</f>
        <v>187925</v>
      </c>
      <c r="G43" s="144">
        <f>'Optimisation Data'!K29</f>
        <v>376636</v>
      </c>
      <c r="H43" s="144">
        <f>'Optimisation Data'!K41</f>
        <v>452126</v>
      </c>
      <c r="I43" s="144">
        <f>'Optimisation Data'!K53</f>
        <v>451975</v>
      </c>
      <c r="J43" s="144">
        <f>'Control Scheme 1 Graphs'!F41</f>
        <v>547175.81566820084</v>
      </c>
      <c r="K43" s="144">
        <f>'Control Scheme 1 Graphs'!G41</f>
        <v>534328.7741935479</v>
      </c>
      <c r="L43" s="144">
        <f>'Control Scheme 1 Graphs'!H41</f>
        <v>2338207.1447004112</v>
      </c>
      <c r="M43" s="144">
        <f>'Control Scheme 1 Graphs'!I41</f>
        <v>2338207.1447004112</v>
      </c>
      <c r="N43" s="144">
        <f>'Control Scheme 2 Graphs'!F41</f>
        <v>380333.71428571077</v>
      </c>
      <c r="O43" s="144">
        <f>'Control Scheme 2 Graphs'!G41</f>
        <v>380333.71428571077</v>
      </c>
      <c r="P43" s="144">
        <f>'Control Scheme 2 Graphs'!H41</f>
        <v>2288154.5142856636</v>
      </c>
      <c r="Q43" s="144">
        <f>'Control Scheme 2 Graphs'!I41</f>
        <v>2288154.5142856636</v>
      </c>
      <c r="R43" s="144">
        <f>'Control Scheme 3 Graphs'!F41</f>
        <v>291288.92165898706</v>
      </c>
      <c r="S43" s="144">
        <f>'Control Scheme 3 Graphs'!G41</f>
        <v>291288.92165898706</v>
      </c>
      <c r="T43" s="144">
        <f>'Control Scheme 3 Graphs'!H41</f>
        <v>2261441.0764976633</v>
      </c>
      <c r="U43" s="144">
        <f>'Control Scheme 3 Graphs'!I41</f>
        <v>2261441.0764976633</v>
      </c>
      <c r="V43" s="144">
        <f>'Control Scheme 4 Graphs'!F41</f>
        <v>198121.73271889685</v>
      </c>
      <c r="W43" s="144">
        <f>'Control Scheme 4 Graphs'!G41</f>
        <v>198121.73271889685</v>
      </c>
      <c r="X43" s="144">
        <f>'Control Scheme 4 Graphs'!H41</f>
        <v>2233490.9198156521</v>
      </c>
      <c r="Y43" s="149">
        <f>'Control Scheme 4 Graphs'!I41</f>
        <v>2233490.9198156521</v>
      </c>
      <c r="Z43" s="32"/>
      <c r="AA43" s="32"/>
      <c r="AB43" s="33"/>
      <c r="AC43" s="32"/>
      <c r="AD43" s="34"/>
      <c r="AE43" s="32"/>
      <c r="AF43" s="34"/>
      <c r="AG43" s="35"/>
      <c r="AH43" s="32"/>
      <c r="AI43" s="34"/>
      <c r="AJ43" s="32"/>
      <c r="AK43" s="34"/>
      <c r="AL43" s="36"/>
      <c r="AM43" s="37"/>
      <c r="AN43" s="37"/>
      <c r="AO43" s="37"/>
      <c r="AP43" s="38"/>
      <c r="BS43" s="55"/>
      <c r="BY43" s="55"/>
      <c r="CA43" s="146"/>
      <c r="CB43" s="146"/>
      <c r="CC43" s="146"/>
      <c r="CE43" s="55"/>
      <c r="CG43" s="145"/>
      <c r="CH43" s="145"/>
      <c r="CI43" s="145"/>
      <c r="CK43" s="55"/>
      <c r="CM43" s="146"/>
      <c r="CN43" s="146"/>
      <c r="CO43" s="146"/>
    </row>
    <row r="44" spans="1:93" ht="15" thickBot="1" x14ac:dyDescent="0.35">
      <c r="A44" s="3"/>
      <c r="C44" s="181"/>
      <c r="D44" s="65" t="s">
        <v>3</v>
      </c>
      <c r="E44" s="71" t="s">
        <v>39</v>
      </c>
      <c r="F44" s="144">
        <f>'Optimisation Data'!K18</f>
        <v>1412196</v>
      </c>
      <c r="G44" s="144">
        <f>'Optimisation Data'!K30</f>
        <v>0</v>
      </c>
      <c r="H44" s="144">
        <f>'Optimisation Data'!K42</f>
        <v>2466</v>
      </c>
      <c r="I44" s="144">
        <f>'Optimisation Data'!K54</f>
        <v>1108056</v>
      </c>
      <c r="J44" s="144">
        <f>'Control Scheme 1 Graphs'!F42</f>
        <v>1120386</v>
      </c>
      <c r="K44" s="144">
        <f>'Control Scheme 1 Graphs'!G42</f>
        <v>902008</v>
      </c>
      <c r="L44" s="144">
        <f>'Control Scheme 1 Graphs'!H42</f>
        <v>24660</v>
      </c>
      <c r="M44" s="144">
        <f>'Control Scheme 1 Graphs'!I42</f>
        <v>1120386</v>
      </c>
      <c r="N44" s="144">
        <f>'Control Scheme 2 Graphs'!F42</f>
        <v>1108056</v>
      </c>
      <c r="O44" s="144">
        <f>'Control Scheme 2 Graphs'!G42</f>
        <v>0</v>
      </c>
      <c r="P44" s="144">
        <f>'Control Scheme 2 Graphs'!H42</f>
        <v>0</v>
      </c>
      <c r="Q44" s="144">
        <f>'Control Scheme 2 Graphs'!I42</f>
        <v>1108056</v>
      </c>
      <c r="R44" s="144">
        <f>'Control Scheme 3 Graphs'!F42</f>
        <v>1709486</v>
      </c>
      <c r="S44" s="144">
        <f>'Control Scheme 3 Graphs'!G42</f>
        <v>1202860</v>
      </c>
      <c r="T44" s="144">
        <f>'Control Scheme 3 Graphs'!H42</f>
        <v>1202860</v>
      </c>
      <c r="U44" s="144">
        <f>'Control Scheme 3 Graphs'!I42</f>
        <v>1709486</v>
      </c>
      <c r="V44" s="144">
        <f>'Control Scheme 4 Graphs'!F42</f>
        <v>1679483</v>
      </c>
      <c r="W44" s="144">
        <f>'Control Scheme 4 Graphs'!G42</f>
        <v>1142854</v>
      </c>
      <c r="X44" s="144">
        <f>'Control Scheme 4 Graphs'!H42</f>
        <v>1142854</v>
      </c>
      <c r="Y44" s="149">
        <f>'Control Scheme 4 Graphs'!I42</f>
        <v>1679483</v>
      </c>
      <c r="Z44" s="32"/>
      <c r="AA44" s="32"/>
      <c r="AB44" s="33"/>
      <c r="AC44" s="32"/>
      <c r="AD44" s="34"/>
      <c r="AE44" s="32"/>
      <c r="AF44" s="34"/>
      <c r="AG44" s="35"/>
      <c r="AH44" s="32"/>
      <c r="AI44" s="34"/>
      <c r="AJ44" s="32"/>
      <c r="AK44" s="34"/>
      <c r="AL44" s="36"/>
      <c r="AM44" s="37"/>
      <c r="AN44" s="37"/>
      <c r="AO44" s="37"/>
      <c r="AP44" s="38"/>
      <c r="BO44" s="137"/>
      <c r="BP44" s="137"/>
      <c r="BQ44" s="137"/>
      <c r="BU44" s="145"/>
      <c r="BV44" s="145"/>
      <c r="BW44" s="145"/>
      <c r="CA44" s="137"/>
      <c r="CB44" s="137"/>
      <c r="CC44" s="137"/>
      <c r="CG44" s="145"/>
      <c r="CH44" s="145"/>
      <c r="CI44" s="145"/>
      <c r="CM44" s="147"/>
      <c r="CN44" s="147"/>
      <c r="CO44" s="147"/>
    </row>
    <row r="45" spans="1:93" ht="22.8" customHeight="1" thickBot="1" x14ac:dyDescent="0.35">
      <c r="A45" s="3"/>
      <c r="C45" s="181"/>
      <c r="D45" s="65" t="s">
        <v>3</v>
      </c>
      <c r="E45" s="108" t="s">
        <v>0</v>
      </c>
      <c r="F45" s="133">
        <f>'Optimisation Data'!K19</f>
        <v>4612020</v>
      </c>
      <c r="G45" s="133">
        <f>'Optimisation Data'!K31</f>
        <v>2328642</v>
      </c>
      <c r="H45" s="133">
        <f>'Optimisation Data'!K43</f>
        <v>1380772</v>
      </c>
      <c r="I45" s="133">
        <f>'Optimisation Data'!K55</f>
        <v>4256768</v>
      </c>
      <c r="J45" s="133">
        <f>'Control Scheme 1 Graphs'!F43</f>
        <v>4786366.8156682011</v>
      </c>
      <c r="K45" s="133">
        <f>'Control Scheme 1 Graphs'!G43</f>
        <v>3584775.7741935477</v>
      </c>
      <c r="L45" s="133">
        <f>'Control Scheme 1 Graphs'!H43</f>
        <v>4135901.1447004112</v>
      </c>
      <c r="M45" s="133">
        <f>'Control Scheme 1 Graphs'!I43</f>
        <v>6577398.1447004117</v>
      </c>
      <c r="N45" s="133">
        <f>'Control Scheme 2 Graphs'!F43</f>
        <v>4696331.7142857108</v>
      </c>
      <c r="O45" s="133">
        <f>'Control Scheme 2 Graphs'!G43</f>
        <v>2331641.7142857108</v>
      </c>
      <c r="P45" s="133">
        <f>'Control Scheme 2 Graphs'!H43</f>
        <v>4239462.5142856631</v>
      </c>
      <c r="Q45" s="133">
        <f>'Control Scheme 2 Graphs'!I43</f>
        <v>6604152.5142856631</v>
      </c>
      <c r="R45" s="133">
        <f>'Control Scheme 3 Graphs'!F43</f>
        <v>4693500.4216589872</v>
      </c>
      <c r="S45" s="133">
        <f>'Control Scheme 3 Graphs'!G43</f>
        <v>2415023.9216589872</v>
      </c>
      <c r="T45" s="133">
        <f>'Control Scheme 3 Graphs'!H43</f>
        <v>4385176.0764976628</v>
      </c>
      <c r="U45" s="133">
        <f>'Control Scheme 3 Graphs'!I43</f>
        <v>6663652.5764976628</v>
      </c>
      <c r="V45" s="133">
        <f>'Control Scheme 4 Graphs'!F43</f>
        <v>4641381.7327188971</v>
      </c>
      <c r="W45" s="133">
        <f>'Control Scheme 4 Graphs'!G43</f>
        <v>2403953.7327188971</v>
      </c>
      <c r="X45" s="133">
        <f>'Control Scheme 4 Graphs'!H43</f>
        <v>4439322.9198156521</v>
      </c>
      <c r="Y45" s="134">
        <f>'Control Scheme 4 Graphs'!I43</f>
        <v>6676750.9198156521</v>
      </c>
      <c r="Z45" s="32"/>
      <c r="AA45" s="32"/>
      <c r="AB45" s="33"/>
      <c r="AC45" s="32"/>
      <c r="AD45" s="34"/>
      <c r="AE45" s="32"/>
      <c r="AF45" s="34"/>
      <c r="AG45" s="35"/>
      <c r="AH45" s="32"/>
      <c r="AI45" s="34"/>
      <c r="AJ45" s="32"/>
      <c r="AK45" s="34"/>
      <c r="AL45" s="36"/>
      <c r="AM45" s="37"/>
      <c r="AN45" s="37"/>
      <c r="AO45" s="37"/>
      <c r="AP45" s="38"/>
      <c r="BO45" s="137"/>
      <c r="BP45" s="137"/>
      <c r="BQ45" s="137"/>
      <c r="BU45" s="145"/>
      <c r="BV45" s="145"/>
      <c r="BW45" s="145"/>
      <c r="CA45" s="137"/>
      <c r="CB45" s="137"/>
      <c r="CC45" s="137"/>
      <c r="CG45" s="145"/>
      <c r="CH45" s="145"/>
      <c r="CI45" s="145"/>
      <c r="CM45" s="147"/>
      <c r="CN45" s="147"/>
      <c r="CO45" s="147"/>
    </row>
    <row r="46" spans="1:93" ht="17.399999999999999" customHeight="1" thickBot="1" x14ac:dyDescent="0.35">
      <c r="A46" s="3"/>
      <c r="C46" s="181" t="s">
        <v>12</v>
      </c>
      <c r="D46" s="65" t="s">
        <v>30</v>
      </c>
      <c r="E46" s="66" t="s">
        <v>34</v>
      </c>
      <c r="F46" s="93">
        <f>F39/F$45</f>
        <v>0.16961114652581732</v>
      </c>
      <c r="G46" s="78">
        <f t="shared" ref="G46:I46" si="87">G39/G$45</f>
        <v>0.23769218282587018</v>
      </c>
      <c r="H46" s="93">
        <f t="shared" si="87"/>
        <v>0.3270815167167353</v>
      </c>
      <c r="I46" s="78">
        <f t="shared" si="87"/>
        <v>0.17193208556350734</v>
      </c>
      <c r="J46" s="93">
        <f>'Control Scheme 1 Graphs'!F44</f>
        <v>0.16403360424234276</v>
      </c>
      <c r="K46" s="78">
        <f>'Control Scheme 1 Graphs'!G44</f>
        <v>0.18146183777598762</v>
      </c>
      <c r="L46" s="93">
        <f>'Control Scheme 1 Graphs'!H44</f>
        <v>0.13521841563273387</v>
      </c>
      <c r="M46" s="78">
        <f>'Control Scheme 1 Graphs'!I44</f>
        <v>0.11936710880617689</v>
      </c>
      <c r="N46" s="93">
        <f>'Control Scheme 2 Graphs'!F44</f>
        <v>0.1665528645731463</v>
      </c>
      <c r="O46" s="78">
        <f>'Control Scheme 2 Graphs'!G44</f>
        <v>0.23733277570457442</v>
      </c>
      <c r="P46" s="93">
        <f>'Control Scheme 2 Graphs'!H44</f>
        <v>0.13052951833759568</v>
      </c>
      <c r="Q46" s="78">
        <f>'Control Scheme 2 Graphs'!I44</f>
        <v>0.11843873961239146</v>
      </c>
      <c r="R46" s="93">
        <f>'Control Scheme 3 Graphs'!F44</f>
        <v>0.16357727304275546</v>
      </c>
      <c r="S46" s="78">
        <f>'Control Scheme 3 Graphs'!G44</f>
        <v>0.21718211372403204</v>
      </c>
      <c r="T46" s="93">
        <f>'Control Scheme 3 Graphs'!H44</f>
        <v>0.11960751195626011</v>
      </c>
      <c r="U46" s="93">
        <f>'Control Scheme 3 Graphs'!I44</f>
        <v>0.11521459007449041</v>
      </c>
      <c r="V46" s="93">
        <f>'Control Scheme 4 Graphs'!F44</f>
        <v>0.15794057507322842</v>
      </c>
      <c r="W46" s="78">
        <f>'Control Scheme 4 Graphs'!G44</f>
        <v>0.18932352723995599</v>
      </c>
      <c r="X46" s="93">
        <f>'Control Scheme 4 Graphs'!H44</f>
        <v>0.10252126466594134</v>
      </c>
      <c r="Y46" s="78">
        <f>'Control Scheme 4 Graphs'!I44</f>
        <v>0.1097932974891087</v>
      </c>
      <c r="Z46" s="32"/>
      <c r="AA46" s="32"/>
      <c r="AB46" s="33"/>
      <c r="AC46" s="32"/>
      <c r="AD46" s="34"/>
      <c r="AE46" s="32"/>
      <c r="AF46" s="34"/>
      <c r="AG46" s="35"/>
      <c r="AH46" s="32"/>
      <c r="AI46" s="34"/>
      <c r="AJ46" s="32"/>
      <c r="AK46" s="34"/>
      <c r="AL46" s="36"/>
      <c r="AM46" s="37"/>
      <c r="AN46" s="37"/>
      <c r="AO46" s="37"/>
      <c r="AP46" s="38"/>
      <c r="BO46" s="137"/>
      <c r="BP46" s="137"/>
      <c r="BQ46" s="137"/>
      <c r="BU46" s="145"/>
      <c r="BV46" s="145"/>
      <c r="BW46" s="145"/>
      <c r="CA46" s="137"/>
      <c r="CB46" s="137"/>
      <c r="CC46" s="137"/>
      <c r="CG46" s="145"/>
      <c r="CH46" s="145"/>
      <c r="CI46" s="145"/>
      <c r="CM46" s="147"/>
      <c r="CN46" s="147"/>
      <c r="CO46" s="147"/>
    </row>
    <row r="47" spans="1:93" ht="17.399999999999999" customHeight="1" thickBot="1" x14ac:dyDescent="0.35">
      <c r="A47" s="3"/>
      <c r="C47" s="181"/>
      <c r="D47" s="67" t="s">
        <v>30</v>
      </c>
      <c r="E47" s="68" t="s">
        <v>35</v>
      </c>
      <c r="F47" s="94">
        <f t="shared" ref="F47:I52" si="88">F40/F$45</f>
        <v>0.16633167245588701</v>
      </c>
      <c r="G47" s="79">
        <f t="shared" si="88"/>
        <v>0.22470177897675986</v>
      </c>
      <c r="H47" s="94">
        <f t="shared" si="88"/>
        <v>0.23265970051536386</v>
      </c>
      <c r="I47" s="79">
        <f t="shared" si="88"/>
        <v>0.15648609461450566</v>
      </c>
      <c r="J47" s="94">
        <f>'Control Scheme 1 Graphs'!F45</f>
        <v>0.16305426016351965</v>
      </c>
      <c r="K47" s="79">
        <f>'Control Scheme 1 Graphs'!G45</f>
        <v>0.17497607647192659</v>
      </c>
      <c r="L47" s="94">
        <f>'Control Scheme 1 Graphs'!H45</f>
        <v>0.13295167866973542</v>
      </c>
      <c r="M47" s="79">
        <f>'Control Scheme 1 Graphs'!I45</f>
        <v>0.11865444098572923</v>
      </c>
      <c r="N47" s="94">
        <f>'Control Scheme 2 Graphs'!F45</f>
        <v>0.16331895757424303</v>
      </c>
      <c r="O47" s="79">
        <f>'Control Scheme 2 Graphs'!G45</f>
        <v>0.2243054740338693</v>
      </c>
      <c r="P47" s="94">
        <f>'Control Scheme 2 Graphs'!H45</f>
        <v>0.12336469499085168</v>
      </c>
      <c r="Q47" s="79">
        <f>'Control Scheme 2 Graphs'!I45</f>
        <v>0.1161390501416914</v>
      </c>
      <c r="R47" s="94">
        <f>'Control Scheme 3 Graphs'!F45</f>
        <v>0.14863639870589682</v>
      </c>
      <c r="S47" s="79">
        <f>'Control Scheme 3 Graphs'!G45</f>
        <v>0.15910815481117124</v>
      </c>
      <c r="T47" s="94">
        <f>'Control Scheme 3 Graphs'!H45</f>
        <v>8.7624759712474631E-2</v>
      </c>
      <c r="U47" s="94">
        <f>'Control Scheme 3 Graphs'!I45</f>
        <v>0.10469108225427075</v>
      </c>
      <c r="V47" s="94">
        <f>'Control Scheme 4 Graphs'!F45</f>
        <v>0.13828048132210613</v>
      </c>
      <c r="W47" s="79">
        <f>'Control Scheme 4 Graphs'!G45</f>
        <v>0.11340692472132492</v>
      </c>
      <c r="X47" s="94">
        <f>'Control Scheme 4 Graphs'!H45</f>
        <v>6.1411391990227431E-2</v>
      </c>
      <c r="Y47" s="79">
        <f>'Control Scheme 4 Graphs'!I45</f>
        <v>9.612647045064858E-2</v>
      </c>
      <c r="Z47" s="32"/>
      <c r="AA47" s="32"/>
      <c r="AB47" s="33"/>
      <c r="AC47" s="32"/>
      <c r="AD47" s="34"/>
      <c r="AE47" s="32"/>
      <c r="AF47" s="34"/>
      <c r="AG47" s="35"/>
      <c r="AH47" s="32"/>
      <c r="AI47" s="34"/>
      <c r="AJ47" s="32"/>
      <c r="AK47" s="34"/>
      <c r="AL47" s="36"/>
      <c r="AM47" s="37"/>
      <c r="AN47" s="37"/>
      <c r="AO47" s="37"/>
      <c r="AP47" s="38"/>
      <c r="BO47" s="137"/>
      <c r="BP47" s="137"/>
      <c r="BQ47" s="137"/>
      <c r="BU47" s="145"/>
      <c r="BV47" s="145"/>
      <c r="BW47" s="145"/>
      <c r="CA47" s="137"/>
      <c r="CB47" s="137"/>
      <c r="CC47" s="137"/>
      <c r="CG47" s="145"/>
      <c r="CH47" s="145"/>
      <c r="CI47" s="145"/>
      <c r="CM47" s="147"/>
      <c r="CN47" s="147"/>
      <c r="CO47" s="147"/>
    </row>
    <row r="48" spans="1:93" ht="17.399999999999999" customHeight="1" thickBot="1" x14ac:dyDescent="0.35">
      <c r="A48" s="3"/>
      <c r="C48" s="181"/>
      <c r="D48" s="67" t="s">
        <v>30</v>
      </c>
      <c r="E48" s="69" t="s">
        <v>36</v>
      </c>
      <c r="F48" s="94">
        <f t="shared" si="88"/>
        <v>0.12667984961036596</v>
      </c>
      <c r="G48" s="79">
        <f t="shared" si="88"/>
        <v>6.7797025047216367E-2</v>
      </c>
      <c r="H48" s="94">
        <f t="shared" si="88"/>
        <v>3.3495754548904526E-3</v>
      </c>
      <c r="I48" s="79">
        <f t="shared" si="88"/>
        <v>0.11929531982950445</v>
      </c>
      <c r="J48" s="94">
        <f>'Control Scheme 1 Graphs'!F46</f>
        <v>0.15939804226924678</v>
      </c>
      <c r="K48" s="79">
        <f>'Control Scheme 1 Graphs'!G46</f>
        <v>0.16971075412293077</v>
      </c>
      <c r="L48" s="94">
        <f>'Control Scheme 1 Graphs'!H46</f>
        <v>0.12448919400787457</v>
      </c>
      <c r="M48" s="79">
        <f>'Control Scheme 1 Graphs'!I46</f>
        <v>0.11599381445605805</v>
      </c>
      <c r="N48" s="94">
        <f>'Control Scheme 2 Graphs'!F46</f>
        <v>0.12439229925411094</v>
      </c>
      <c r="O48" s="79">
        <f>'Control Scheme 2 Graphs'!G46</f>
        <v>6.7495361330937254E-2</v>
      </c>
      <c r="P48" s="94">
        <f>'Control Scheme 2 Graphs'!H46</f>
        <v>3.7121451002266312E-2</v>
      </c>
      <c r="Q48" s="79">
        <f>'Control Scheme 2 Graphs'!I46</f>
        <v>8.8457602809190808E-2</v>
      </c>
      <c r="R48" s="94">
        <f>'Control Scheme 3 Graphs'!F46</f>
        <v>0.1089938114502567</v>
      </c>
      <c r="S48" s="79">
        <f>'Control Scheme 3 Graphs'!G46</f>
        <v>5.020654201913991E-3</v>
      </c>
      <c r="T48" s="94">
        <f>'Control Scheme 3 Graphs'!H46</f>
        <v>2.7649972973682628E-3</v>
      </c>
      <c r="U48" s="94">
        <f>'Control Scheme 3 Graphs'!I46</f>
        <v>7.6769083340907193E-2</v>
      </c>
      <c r="V48" s="94">
        <f>'Control Scheme 4 Graphs'!F46</f>
        <v>0.10900579377762674</v>
      </c>
      <c r="W48" s="79">
        <f>'Control Scheme 4 Graphs'!G46</f>
        <v>3.6398371070576547E-4</v>
      </c>
      <c r="X48" s="94">
        <f>'Control Scheme 4 Graphs'!H46</f>
        <v>1.9710212926712153E-4</v>
      </c>
      <c r="Y48" s="79">
        <f>'Control Scheme 4 Graphs'!I46</f>
        <v>7.5776003339955225E-2</v>
      </c>
      <c r="Z48" s="32"/>
      <c r="AA48" s="32"/>
      <c r="AB48" s="33"/>
      <c r="AC48" s="32"/>
      <c r="AD48" s="34"/>
      <c r="AE48" s="32"/>
      <c r="AF48" s="34"/>
      <c r="AG48" s="35"/>
      <c r="AH48" s="32"/>
      <c r="AI48" s="34"/>
      <c r="AJ48" s="32"/>
      <c r="AK48" s="34"/>
      <c r="AL48" s="36"/>
      <c r="AM48" s="37"/>
      <c r="AN48" s="37"/>
      <c r="AO48" s="37"/>
      <c r="AP48" s="38"/>
      <c r="BO48" s="137"/>
      <c r="BP48" s="137"/>
      <c r="BQ48" s="137"/>
      <c r="BU48" s="145"/>
      <c r="BV48" s="145"/>
      <c r="BW48" s="145"/>
      <c r="CA48" s="137"/>
      <c r="CB48" s="137"/>
      <c r="CC48" s="137"/>
      <c r="CG48" s="145"/>
      <c r="CH48" s="145"/>
      <c r="CI48" s="145"/>
      <c r="CM48" s="147"/>
      <c r="CN48" s="147"/>
      <c r="CO48" s="147"/>
    </row>
    <row r="49" spans="1:93" ht="17.399999999999999" customHeight="1" thickBot="1" x14ac:dyDescent="0.35">
      <c r="A49" s="3"/>
      <c r="C49" s="181"/>
      <c r="D49" s="67" t="s">
        <v>30</v>
      </c>
      <c r="E49" s="70" t="s">
        <v>37</v>
      </c>
      <c r="F49" s="94">
        <f t="shared" si="88"/>
        <v>0.19043152458141985</v>
      </c>
      <c r="G49" s="79">
        <f t="shared" si="88"/>
        <v>0.30806839351003718</v>
      </c>
      <c r="H49" s="94">
        <f t="shared" si="88"/>
        <v>0.10767889267742972</v>
      </c>
      <c r="I49" s="79">
        <f t="shared" si="88"/>
        <v>0.18580399495579744</v>
      </c>
      <c r="J49" s="94">
        <f>'Control Scheme 1 Graphs'!F47</f>
        <v>0.16511584473904753</v>
      </c>
      <c r="K49" s="79">
        <f>'Control Scheme 1 Graphs'!G47</f>
        <v>7.317445121348258E-2</v>
      </c>
      <c r="L49" s="94">
        <f>'Control Scheme 1 Graphs'!H47</f>
        <v>3.6034226831307754E-2</v>
      </c>
      <c r="M49" s="79">
        <f>'Control Scheme 1 Graphs'!I47</f>
        <v>0.12015465425895956</v>
      </c>
      <c r="N49" s="94">
        <f>'Control Scheme 2 Graphs'!F47</f>
        <v>0.22880985956151448</v>
      </c>
      <c r="O49" s="79">
        <f>'Control Scheme 2 Graphs'!G47</f>
        <v>0.30774796813918776</v>
      </c>
      <c r="P49" s="94">
        <f>'Control Scheme 2 Graphs'!H47</f>
        <v>0.16925683328536434</v>
      </c>
      <c r="Q49" s="79">
        <f>'Control Scheme 2 Graphs'!I47</f>
        <v>0.16271080924850967</v>
      </c>
      <c r="R49" s="94">
        <f>'Control Scheme 3 Graphs'!F47</f>
        <v>0.15250621832201608</v>
      </c>
      <c r="S49" s="79">
        <f>'Control Scheme 3 Graphs'!G47</f>
        <v>0</v>
      </c>
      <c r="T49" s="94">
        <f>'Control Scheme 3 Graphs'!H47</f>
        <v>0</v>
      </c>
      <c r="U49" s="94">
        <f>'Control Scheme 3 Graphs'!I47</f>
        <v>0.10741676457211245</v>
      </c>
      <c r="V49" s="94">
        <f>'Control Scheme 4 Graphs'!F47</f>
        <v>0.19023742300178442</v>
      </c>
      <c r="W49" s="79">
        <f>'Control Scheme 4 Graphs'!G47</f>
        <v>0.13908462357211976</v>
      </c>
      <c r="X49" s="94">
        <f>'Control Scheme 4 Graphs'!H47</f>
        <v>7.5316215116399868E-2</v>
      </c>
      <c r="Y49" s="79">
        <f>'Control Scheme 4 Graphs'!I47</f>
        <v>0.13224463674082648</v>
      </c>
      <c r="Z49" s="32"/>
      <c r="AA49" s="32"/>
      <c r="AB49" s="33"/>
      <c r="AC49" s="32"/>
      <c r="AD49" s="34"/>
      <c r="AE49" s="32"/>
      <c r="AF49" s="34"/>
      <c r="AG49" s="35"/>
      <c r="AH49" s="32"/>
      <c r="AI49" s="34"/>
      <c r="AJ49" s="32"/>
      <c r="AK49" s="34"/>
      <c r="AL49" s="36"/>
      <c r="AM49" s="37"/>
      <c r="AN49" s="37"/>
      <c r="AO49" s="37"/>
      <c r="AP49" s="38"/>
      <c r="BO49" s="137"/>
      <c r="BP49" s="137"/>
      <c r="BQ49" s="137"/>
      <c r="BU49" s="145"/>
      <c r="BV49" s="145"/>
      <c r="BW49" s="145"/>
      <c r="CA49" s="137"/>
      <c r="CB49" s="137"/>
      <c r="CC49" s="137"/>
      <c r="CG49" s="145"/>
      <c r="CH49" s="145"/>
      <c r="CI49" s="145"/>
      <c r="CM49" s="147"/>
      <c r="CN49" s="147"/>
      <c r="CO49" s="147"/>
    </row>
    <row r="50" spans="1:93" ht="17.399999999999999" customHeight="1" thickBot="1" x14ac:dyDescent="0.35">
      <c r="A50" s="3"/>
      <c r="C50" s="181"/>
      <c r="D50" s="67" t="s">
        <v>30</v>
      </c>
      <c r="E50" s="71" t="s">
        <v>38</v>
      </c>
      <c r="F50" s="94">
        <f t="shared" si="88"/>
        <v>4.0746787741596957E-2</v>
      </c>
      <c r="G50" s="79">
        <f t="shared" si="88"/>
        <v>0.16174061964011643</v>
      </c>
      <c r="H50" s="94">
        <f t="shared" si="88"/>
        <v>0.32744435721465964</v>
      </c>
      <c r="I50" s="79">
        <f t="shared" si="88"/>
        <v>0.10617797352357469</v>
      </c>
      <c r="J50" s="94">
        <f>'Control Scheme 1 Graphs'!F48</f>
        <v>0.11431965763196783</v>
      </c>
      <c r="K50" s="79">
        <f>'Control Scheme 1 Graphs'!G48</f>
        <v>0.14905500590584461</v>
      </c>
      <c r="L50" s="94">
        <f>'Control Scheme 1 Graphs'!H48</f>
        <v>0.56534405995087722</v>
      </c>
      <c r="M50" s="79">
        <f>'Control Scheme 1 Graphs'!I48</f>
        <v>0.35549119777466537</v>
      </c>
      <c r="N50" s="94">
        <f>'Control Scheme 2 Graphs'!F48</f>
        <v>8.0985274768555757E-2</v>
      </c>
      <c r="O50" s="79">
        <f>'Control Scheme 2 Graphs'!G48</f>
        <v>0.16311842079143127</v>
      </c>
      <c r="P50" s="94">
        <f>'Control Scheme 2 Graphs'!H48</f>
        <v>0.53972750238392209</v>
      </c>
      <c r="Q50" s="79">
        <f>'Control Scheme 2 Graphs'!I48</f>
        <v>0.34647208848312938</v>
      </c>
      <c r="R50" s="94">
        <f>'Control Scheme 3 Graphs'!F48</f>
        <v>6.206219143281267E-2</v>
      </c>
      <c r="S50" s="79">
        <f>'Control Scheme 3 Graphs'!G48</f>
        <v>0.12061533595861351</v>
      </c>
      <c r="T50" s="94">
        <f>'Control Scheme 3 Graphs'!H48</f>
        <v>0.51570131667411245</v>
      </c>
      <c r="U50" s="94">
        <f>'Control Scheme 3 Graphs'!I48</f>
        <v>0.33936959505866826</v>
      </c>
      <c r="V50" s="94">
        <f>'Control Scheme 4 Graphs'!F48</f>
        <v>4.2685937965899257E-2</v>
      </c>
      <c r="W50" s="79">
        <f>'Control Scheme 4 Graphs'!G48</f>
        <v>8.2414952510262776E-2</v>
      </c>
      <c r="X50" s="94">
        <f>'Control Scheme 4 Graphs'!H48</f>
        <v>0.50311521827936778</v>
      </c>
      <c r="Y50" s="79">
        <f>'Control Scheme 4 Graphs'!I48</f>
        <v>0.33451763389689543</v>
      </c>
      <c r="Z50" s="32"/>
      <c r="AA50" s="32"/>
      <c r="AB50" s="33"/>
      <c r="AC50" s="32"/>
      <c r="AD50" s="34"/>
      <c r="AE50" s="32"/>
      <c r="AF50" s="34"/>
      <c r="AG50" s="35"/>
      <c r="AH50" s="32"/>
      <c r="AI50" s="34"/>
      <c r="AJ50" s="32"/>
      <c r="AK50" s="34"/>
      <c r="AL50" s="36"/>
      <c r="AM50" s="37"/>
      <c r="AN50" s="37"/>
      <c r="AO50" s="37"/>
      <c r="AP50" s="38"/>
    </row>
    <row r="51" spans="1:93" ht="17.399999999999999" customHeight="1" thickBot="1" x14ac:dyDescent="0.35">
      <c r="A51" s="3"/>
      <c r="C51" s="181"/>
      <c r="D51" s="67" t="s">
        <v>30</v>
      </c>
      <c r="E51" s="103" t="s">
        <v>39</v>
      </c>
      <c r="F51" s="94">
        <f t="shared" si="88"/>
        <v>0.30619901908491293</v>
      </c>
      <c r="G51" s="79">
        <f t="shared" si="88"/>
        <v>0</v>
      </c>
      <c r="H51" s="94">
        <f t="shared" si="88"/>
        <v>1.7859574209210499E-3</v>
      </c>
      <c r="I51" s="79">
        <f t="shared" si="88"/>
        <v>0.26030453151311039</v>
      </c>
      <c r="J51" s="94">
        <f>'Control Scheme 1 Graphs'!F49</f>
        <v>0.2340785909538754</v>
      </c>
      <c r="K51" s="79">
        <f>'Control Scheme 1 Graphs'!G49</f>
        <v>0.25162187450982793</v>
      </c>
      <c r="L51" s="94">
        <f>'Control Scheme 1 Graphs'!H49</f>
        <v>5.9624249074711078E-3</v>
      </c>
      <c r="M51" s="79">
        <f>'Control Scheme 1 Graphs'!I49</f>
        <v>0.17033878371841082</v>
      </c>
      <c r="N51" s="94">
        <f>'Control Scheme 2 Graphs'!F49</f>
        <v>0.23594074426842951</v>
      </c>
      <c r="O51" s="79">
        <f>'Control Scheme 2 Graphs'!G49</f>
        <v>0</v>
      </c>
      <c r="P51" s="94">
        <f>'Control Scheme 2 Graphs'!H49</f>
        <v>0</v>
      </c>
      <c r="Q51" s="79">
        <f>'Control Scheme 2 Graphs'!I49</f>
        <v>0.16778170970508738</v>
      </c>
      <c r="R51" s="94">
        <f>'Control Scheme 3 Graphs'!F49</f>
        <v>0.36422410704626224</v>
      </c>
      <c r="S51" s="79">
        <f>'Control Scheme 3 Graphs'!G49</f>
        <v>0.49807374130426918</v>
      </c>
      <c r="T51" s="94">
        <f>'Control Scheme 3 Graphs'!H49</f>
        <v>0.27430141435978461</v>
      </c>
      <c r="U51" s="94">
        <f>'Control Scheme 3 Graphs'!I49</f>
        <v>0.256538884699551</v>
      </c>
      <c r="V51" s="94">
        <f>'Control Scheme 4 Graphs'!F49</f>
        <v>0.36184978885935498</v>
      </c>
      <c r="W51" s="79">
        <f>'Control Scheme 4 Graphs'!G49</f>
        <v>0.47540598824563068</v>
      </c>
      <c r="X51" s="94">
        <f>'Control Scheme 4 Graphs'!H49</f>
        <v>0.25743880781879647</v>
      </c>
      <c r="Y51" s="79">
        <f>'Control Scheme 4 Graphs'!I49</f>
        <v>0.25154195808256558</v>
      </c>
      <c r="Z51" s="32"/>
      <c r="AA51" s="32"/>
      <c r="AB51" s="33"/>
      <c r="AC51" s="32"/>
      <c r="AD51" s="34"/>
      <c r="AE51" s="32"/>
      <c r="AF51" s="34"/>
      <c r="AG51" s="35"/>
      <c r="AH51" s="32"/>
      <c r="AI51" s="34"/>
      <c r="AJ51" s="32"/>
      <c r="AK51" s="34"/>
      <c r="AL51" s="36"/>
      <c r="AM51" s="37"/>
      <c r="AN51" s="37"/>
      <c r="AO51" s="37"/>
      <c r="AP51" s="38"/>
    </row>
    <row r="52" spans="1:93" ht="22.8" customHeight="1" thickBot="1" x14ac:dyDescent="0.35">
      <c r="A52" s="3"/>
      <c r="C52" s="181"/>
      <c r="D52" s="115" t="s">
        <v>30</v>
      </c>
      <c r="E52" s="112" t="s">
        <v>0</v>
      </c>
      <c r="F52" s="136">
        <f t="shared" si="88"/>
        <v>1</v>
      </c>
      <c r="G52" s="136">
        <f t="shared" si="88"/>
        <v>1</v>
      </c>
      <c r="H52" s="136">
        <f t="shared" si="88"/>
        <v>1</v>
      </c>
      <c r="I52" s="136">
        <f t="shared" si="88"/>
        <v>1</v>
      </c>
      <c r="J52" s="136">
        <f>'Control Scheme 1 Graphs'!F50</f>
        <v>1</v>
      </c>
      <c r="K52" s="136">
        <f>'Control Scheme 1 Graphs'!G50</f>
        <v>1</v>
      </c>
      <c r="L52" s="136">
        <f>'Control Scheme 1 Graphs'!H50</f>
        <v>1</v>
      </c>
      <c r="M52" s="136">
        <f>'Control Scheme 1 Graphs'!I50</f>
        <v>1</v>
      </c>
      <c r="N52" s="136">
        <f>'Control Scheme 2 Graphs'!F50</f>
        <v>1</v>
      </c>
      <c r="O52" s="136">
        <f>'Control Scheme 2 Graphs'!G50</f>
        <v>1</v>
      </c>
      <c r="P52" s="136">
        <f>'Control Scheme 2 Graphs'!H50</f>
        <v>1</v>
      </c>
      <c r="Q52" s="136">
        <f>'Control Scheme 2 Graphs'!I50</f>
        <v>1</v>
      </c>
      <c r="R52" s="136">
        <f>'Control Scheme 3 Graphs'!F50</f>
        <v>1</v>
      </c>
      <c r="S52" s="136">
        <f>'Control Scheme 3 Graphs'!G50</f>
        <v>1</v>
      </c>
      <c r="T52" s="136">
        <f>'Control Scheme 3 Graphs'!H50</f>
        <v>1</v>
      </c>
      <c r="U52" s="136">
        <f>'Control Scheme 3 Graphs'!I50</f>
        <v>1</v>
      </c>
      <c r="V52" s="136">
        <f>'Control Scheme 4 Graphs'!F50</f>
        <v>1</v>
      </c>
      <c r="W52" s="136">
        <f>'Control Scheme 4 Graphs'!G50</f>
        <v>1</v>
      </c>
      <c r="X52" s="136">
        <f>'Control Scheme 4 Graphs'!H50</f>
        <v>1</v>
      </c>
      <c r="Y52" s="143">
        <f>'Control Scheme 4 Graphs'!I50</f>
        <v>1</v>
      </c>
      <c r="Z52" s="32"/>
      <c r="AA52" s="32"/>
      <c r="AB52" s="33"/>
      <c r="AC52" s="32"/>
      <c r="AD52" s="34"/>
      <c r="AE52" s="32"/>
      <c r="AF52" s="34"/>
      <c r="AG52" s="35"/>
      <c r="AH52" s="32"/>
      <c r="AI52" s="34"/>
      <c r="AJ52" s="32"/>
      <c r="AK52" s="34"/>
      <c r="AL52" s="36"/>
      <c r="AM52" s="37"/>
      <c r="AN52" s="37"/>
      <c r="AO52" s="37"/>
      <c r="AP52" s="38"/>
    </row>
    <row r="53" spans="1:93" ht="15" thickBot="1" x14ac:dyDescent="0.35">
      <c r="A53" s="3"/>
      <c r="C53" s="181" t="s">
        <v>13</v>
      </c>
      <c r="D53" s="65" t="s">
        <v>26</v>
      </c>
      <c r="E53" s="66" t="s">
        <v>34</v>
      </c>
      <c r="F53" s="144">
        <f>'Optimisation Data'!L13</f>
        <v>4193316</v>
      </c>
      <c r="G53" s="144">
        <f>'Optimisation Data'!L25</f>
        <v>4193316</v>
      </c>
      <c r="H53" s="144">
        <f>'Optimisation Data'!L37</f>
        <v>3421511</v>
      </c>
      <c r="I53" s="144">
        <f>'Optimisation Data'!L49</f>
        <v>3430034</v>
      </c>
      <c r="J53" s="144">
        <f>'Control Scheme 1 Graphs'!F51</f>
        <v>4236878</v>
      </c>
      <c r="K53" s="144">
        <f>'Control Scheme 1 Graphs'!G51</f>
        <v>4928188</v>
      </c>
      <c r="L53" s="144">
        <f>'Control Scheme 1 Graphs'!H51</f>
        <v>4236878</v>
      </c>
      <c r="M53" s="144">
        <f>'Control Scheme 1 Graphs'!I51</f>
        <v>4236878</v>
      </c>
      <c r="N53" s="144">
        <f>'Control Scheme 2 Graphs'!F51</f>
        <v>4192369</v>
      </c>
      <c r="O53" s="144">
        <f>'Control Scheme 2 Graphs'!G51</f>
        <v>4192369</v>
      </c>
      <c r="P53" s="144">
        <f>'Control Scheme 2 Graphs'!H51</f>
        <v>4192369</v>
      </c>
      <c r="Q53" s="144">
        <f>'Control Scheme 2 Graphs'!I51</f>
        <v>4192369</v>
      </c>
      <c r="R53" s="144">
        <f>'Control Scheme 3 Graphs'!F51</f>
        <v>3973612</v>
      </c>
      <c r="S53" s="144">
        <f>'Control Scheme 3 Graphs'!G51</f>
        <v>3973612</v>
      </c>
      <c r="T53" s="144">
        <f>'Control Scheme 3 Graphs'!H51</f>
        <v>3973612</v>
      </c>
      <c r="U53" s="144">
        <f>'Control Scheme 3 Graphs'!I51</f>
        <v>3973612</v>
      </c>
      <c r="V53" s="144">
        <f>'Control Scheme 4 Graphs'!F51</f>
        <v>3448027</v>
      </c>
      <c r="W53" s="144">
        <f>'Control Scheme 4 Graphs'!G51</f>
        <v>3448027</v>
      </c>
      <c r="X53" s="144">
        <f>'Control Scheme 4 Graphs'!H51</f>
        <v>3448027</v>
      </c>
      <c r="Y53" s="149">
        <f>'Control Scheme 4 Graphs'!I51</f>
        <v>3448027</v>
      </c>
      <c r="Z53" s="32"/>
      <c r="AA53" s="32"/>
      <c r="AB53" s="33"/>
      <c r="AC53" s="32"/>
      <c r="AD53" s="34"/>
      <c r="AE53" s="32"/>
      <c r="AF53" s="34"/>
      <c r="AG53" s="35"/>
      <c r="AH53" s="32"/>
      <c r="AI53" s="34"/>
      <c r="AJ53" s="32"/>
      <c r="AK53" s="34"/>
      <c r="AL53" s="36"/>
      <c r="AM53" s="37"/>
      <c r="AN53" s="37"/>
      <c r="AO53" s="37"/>
      <c r="AP53" s="38"/>
    </row>
    <row r="54" spans="1:93" ht="15" thickBot="1" x14ac:dyDescent="0.35">
      <c r="A54" s="3"/>
      <c r="C54" s="181"/>
      <c r="D54" s="67" t="s">
        <v>26</v>
      </c>
      <c r="E54" s="68" t="s">
        <v>35</v>
      </c>
      <c r="F54" s="144">
        <f>'Optimisation Data'!L14</f>
        <v>3964142</v>
      </c>
      <c r="G54" s="144">
        <f>'Optimisation Data'!L26</f>
        <v>3964142</v>
      </c>
      <c r="H54" s="144">
        <f>'Optimisation Data'!L38</f>
        <v>2433790</v>
      </c>
      <c r="I54" s="144">
        <f>'Optimisation Data'!L50</f>
        <v>2433790</v>
      </c>
      <c r="J54" s="144">
        <f>'Control Scheme 1 Graphs'!F52</f>
        <v>4165853</v>
      </c>
      <c r="K54" s="144">
        <f>'Control Scheme 1 Graphs'!G52</f>
        <v>4752046</v>
      </c>
      <c r="L54" s="144">
        <f>'Control Scheme 1 Graphs'!H52</f>
        <v>4165853</v>
      </c>
      <c r="M54" s="144">
        <f>'Control Scheme 1 Graphs'!I52</f>
        <v>4165853</v>
      </c>
      <c r="N54" s="144">
        <f>'Control Scheme 2 Graphs'!F52</f>
        <v>3962248</v>
      </c>
      <c r="O54" s="144">
        <f>'Control Scheme 2 Graphs'!G52</f>
        <v>3962248</v>
      </c>
      <c r="P54" s="144">
        <f>'Control Scheme 2 Graphs'!H52</f>
        <v>3962248</v>
      </c>
      <c r="Q54" s="144">
        <f>'Control Scheme 2 Graphs'!I52</f>
        <v>3962248</v>
      </c>
      <c r="R54" s="144">
        <f>'Control Scheme 3 Graphs'!F52</f>
        <v>2911078</v>
      </c>
      <c r="S54" s="144">
        <f>'Control Scheme 3 Graphs'!G52</f>
        <v>2911078</v>
      </c>
      <c r="T54" s="144">
        <f>'Control Scheme 3 Graphs'!H52</f>
        <v>2911078</v>
      </c>
      <c r="U54" s="144">
        <f>'Control Scheme 3 Graphs'!I52</f>
        <v>2911078</v>
      </c>
      <c r="V54" s="144">
        <f>'Control Scheme 4 Graphs'!F52</f>
        <v>2065407</v>
      </c>
      <c r="W54" s="144">
        <f>'Control Scheme 4 Graphs'!G52</f>
        <v>2065407</v>
      </c>
      <c r="X54" s="144">
        <f>'Control Scheme 4 Graphs'!H52</f>
        <v>2065407</v>
      </c>
      <c r="Y54" s="149">
        <f>'Control Scheme 4 Graphs'!I52</f>
        <v>2065407</v>
      </c>
      <c r="Z54" s="32"/>
      <c r="AA54" s="32"/>
      <c r="AB54" s="33"/>
      <c r="AC54" s="32"/>
      <c r="AD54" s="34"/>
      <c r="AE54" s="32"/>
      <c r="AF54" s="34"/>
      <c r="AG54" s="35"/>
      <c r="AH54" s="32"/>
      <c r="AI54" s="34"/>
      <c r="AJ54" s="32"/>
      <c r="AK54" s="34"/>
      <c r="AL54" s="36"/>
      <c r="AM54" s="37"/>
      <c r="AN54" s="37"/>
      <c r="AO54" s="37"/>
      <c r="AP54" s="38"/>
    </row>
    <row r="55" spans="1:93" ht="15" thickBot="1" x14ac:dyDescent="0.35">
      <c r="A55" s="3"/>
      <c r="C55" s="181"/>
      <c r="D55" s="67" t="s">
        <v>26</v>
      </c>
      <c r="E55" s="69" t="s">
        <v>36</v>
      </c>
      <c r="F55" s="144">
        <f>'Optimisation Data'!L15</f>
        <v>1193220</v>
      </c>
      <c r="G55" s="144">
        <f>'Optimisation Data'!L27</f>
        <v>1196061</v>
      </c>
      <c r="H55" s="144">
        <f>'Optimisation Data'!L39</f>
        <v>35039</v>
      </c>
      <c r="I55" s="144">
        <f>'Optimisation Data'!L51</f>
        <v>35039</v>
      </c>
      <c r="J55" s="144">
        <f>'Control Scheme 1 Graphs'!F53</f>
        <v>3900693</v>
      </c>
      <c r="K55" s="144">
        <f>'Control Scheme 1 Graphs'!G53</f>
        <v>4609049</v>
      </c>
      <c r="L55" s="144">
        <f>'Control Scheme 1 Graphs'!H53</f>
        <v>3900693</v>
      </c>
      <c r="M55" s="144">
        <f>'Control Scheme 1 Graphs'!I53</f>
        <v>3900693</v>
      </c>
      <c r="N55" s="144">
        <f>'Control Scheme 2 Graphs'!F53</f>
        <v>1192273</v>
      </c>
      <c r="O55" s="144">
        <f>'Control Scheme 2 Graphs'!G53</f>
        <v>1192273</v>
      </c>
      <c r="P55" s="144">
        <f>'Control Scheme 2 Graphs'!H53</f>
        <v>1192273</v>
      </c>
      <c r="Q55" s="144">
        <f>'Control Scheme 2 Graphs'!I53</f>
        <v>1192273</v>
      </c>
      <c r="R55" s="144">
        <f>'Control Scheme 3 Graphs'!F53</f>
        <v>91859</v>
      </c>
      <c r="S55" s="144">
        <f>'Control Scheme 3 Graphs'!G53</f>
        <v>91859</v>
      </c>
      <c r="T55" s="144">
        <f>'Control Scheme 3 Graphs'!H53</f>
        <v>91859</v>
      </c>
      <c r="U55" s="144">
        <f>'Control Scheme 3 Graphs'!I53</f>
        <v>91859</v>
      </c>
      <c r="V55" s="144">
        <f>'Control Scheme 4 Graphs'!F53</f>
        <v>6629</v>
      </c>
      <c r="W55" s="144">
        <f>'Control Scheme 4 Graphs'!G53</f>
        <v>6629</v>
      </c>
      <c r="X55" s="144">
        <f>'Control Scheme 4 Graphs'!H53</f>
        <v>6629</v>
      </c>
      <c r="Y55" s="149">
        <f>'Control Scheme 4 Graphs'!I53</f>
        <v>6629</v>
      </c>
      <c r="Z55" s="32"/>
      <c r="AA55" s="32"/>
      <c r="AB55" s="33"/>
      <c r="AC55" s="32"/>
      <c r="AD55" s="34"/>
      <c r="AE55" s="32"/>
      <c r="AF55" s="34"/>
      <c r="AG55" s="35"/>
      <c r="AH55" s="32"/>
      <c r="AI55" s="34"/>
      <c r="AJ55" s="32"/>
      <c r="AK55" s="34"/>
      <c r="AL55" s="36"/>
      <c r="AM55" s="37"/>
      <c r="AN55" s="37"/>
      <c r="AO55" s="37"/>
      <c r="AP55" s="38"/>
    </row>
    <row r="56" spans="1:93" ht="15" thickBot="1" x14ac:dyDescent="0.35">
      <c r="A56" s="3"/>
      <c r="C56" s="181"/>
      <c r="D56" s="67" t="s">
        <v>26</v>
      </c>
      <c r="E56" s="70" t="s">
        <v>37</v>
      </c>
      <c r="F56" s="144">
        <f>'Optimisation Data'!L16</f>
        <v>2434536</v>
      </c>
      <c r="G56" s="144">
        <f>'Optimisation Data'!L28</f>
        <v>5374278</v>
      </c>
      <c r="H56" s="144">
        <f>'Optimisation Data'!L40</f>
        <v>1113840</v>
      </c>
      <c r="I56" s="144">
        <f>'Optimisation Data'!L52</f>
        <v>1125774</v>
      </c>
      <c r="J56" s="144">
        <f>'Control Scheme 1 Graphs'!F54</f>
        <v>1116492</v>
      </c>
      <c r="K56" s="144">
        <f>'Control Scheme 1 Graphs'!G54</f>
        <v>1965132</v>
      </c>
      <c r="L56" s="144">
        <f>'Control Scheme 1 Graphs'!H54</f>
        <v>1116492</v>
      </c>
      <c r="M56" s="144">
        <f>'Control Scheme 1 Graphs'!I54</f>
        <v>1116492</v>
      </c>
      <c r="N56" s="144">
        <f>'Control Scheme 2 Graphs'!F54</f>
        <v>5375604</v>
      </c>
      <c r="O56" s="144">
        <f>'Control Scheme 2 Graphs'!G54</f>
        <v>5375604</v>
      </c>
      <c r="P56" s="144">
        <f>'Control Scheme 2 Graphs'!H54</f>
        <v>5375604</v>
      </c>
      <c r="Q56" s="144">
        <f>'Control Scheme 2 Graphs'!I54</f>
        <v>5375604</v>
      </c>
      <c r="R56" s="144">
        <f>'Control Scheme 3 Graphs'!F54</f>
        <v>0</v>
      </c>
      <c r="S56" s="144">
        <f>'Control Scheme 3 Graphs'!G54</f>
        <v>0</v>
      </c>
      <c r="T56" s="144">
        <f>'Control Scheme 3 Graphs'!H54</f>
        <v>0</v>
      </c>
      <c r="U56" s="144">
        <f>'Control Scheme 3 Graphs'!I54</f>
        <v>0</v>
      </c>
      <c r="V56" s="144">
        <f>'Control Scheme 4 Graphs'!F54</f>
        <v>2504814</v>
      </c>
      <c r="W56" s="144">
        <f>'Control Scheme 4 Graphs'!G54</f>
        <v>2504814</v>
      </c>
      <c r="X56" s="144">
        <f>'Control Scheme 4 Graphs'!H54</f>
        <v>2504814</v>
      </c>
      <c r="Y56" s="149">
        <f>'Control Scheme 4 Graphs'!I54</f>
        <v>2504814</v>
      </c>
      <c r="Z56" s="32"/>
      <c r="AA56" s="32"/>
      <c r="AB56" s="33"/>
      <c r="AC56" s="32"/>
      <c r="AD56" s="34"/>
      <c r="AE56" s="32"/>
      <c r="AF56" s="34"/>
      <c r="AG56" s="35"/>
      <c r="AH56" s="32"/>
      <c r="AI56" s="34"/>
      <c r="AJ56" s="32"/>
      <c r="AK56" s="34"/>
      <c r="AL56" s="36"/>
      <c r="AM56" s="37"/>
      <c r="AN56" s="37"/>
      <c r="AO56" s="37"/>
      <c r="AP56" s="38"/>
    </row>
    <row r="57" spans="1:93" ht="15" thickBot="1" x14ac:dyDescent="0.35">
      <c r="A57" s="3"/>
      <c r="C57" s="181"/>
      <c r="D57" s="67" t="s">
        <v>26</v>
      </c>
      <c r="E57" s="71" t="s">
        <v>38</v>
      </c>
      <c r="F57" s="144">
        <f>'Optimisation Data'!L17</f>
        <v>1293978</v>
      </c>
      <c r="G57" s="144">
        <f>'Optimisation Data'!L29</f>
        <v>2573835</v>
      </c>
      <c r="H57" s="144">
        <f>'Optimisation Data'!L41</f>
        <v>10280334</v>
      </c>
      <c r="I57" s="144">
        <f>'Optimisation Data'!L53</f>
        <v>10276995</v>
      </c>
      <c r="J57" s="144">
        <f>'Control Scheme 1 Graphs'!F55</f>
        <v>3710536</v>
      </c>
      <c r="K57" s="144">
        <f>'Control Scheme 1 Graphs'!G55</f>
        <v>3623417</v>
      </c>
      <c r="L57" s="144">
        <f>'Control Scheme 1 Graphs'!H55</f>
        <v>3710536</v>
      </c>
      <c r="M57" s="144">
        <f>'Control Scheme 1 Graphs'!I55</f>
        <v>3710536</v>
      </c>
      <c r="N57" s="144">
        <f>'Control Scheme 2 Graphs'!F55</f>
        <v>2579138</v>
      </c>
      <c r="O57" s="144">
        <f>'Control Scheme 2 Graphs'!G55</f>
        <v>2579138</v>
      </c>
      <c r="P57" s="144">
        <f>'Control Scheme 2 Graphs'!H55</f>
        <v>2579138</v>
      </c>
      <c r="Q57" s="144">
        <f>'Control Scheme 2 Graphs'!I55</f>
        <v>2579138</v>
      </c>
      <c r="R57" s="144">
        <f>'Control Scheme 3 Graphs'!F55</f>
        <v>1975303</v>
      </c>
      <c r="S57" s="144">
        <f>'Control Scheme 3 Graphs'!G55</f>
        <v>1975303</v>
      </c>
      <c r="T57" s="144">
        <f>'Control Scheme 3 Graphs'!H55</f>
        <v>1975303</v>
      </c>
      <c r="U57" s="144">
        <f>'Control Scheme 3 Graphs'!I55</f>
        <v>1975303</v>
      </c>
      <c r="V57" s="144">
        <f>'Control Scheme 4 Graphs'!F55</f>
        <v>1343513</v>
      </c>
      <c r="W57" s="144">
        <f>'Control Scheme 4 Graphs'!G55</f>
        <v>1343513</v>
      </c>
      <c r="X57" s="144">
        <f>'Control Scheme 4 Graphs'!H55</f>
        <v>1343513</v>
      </c>
      <c r="Y57" s="149">
        <f>'Control Scheme 4 Graphs'!I55</f>
        <v>1343513</v>
      </c>
      <c r="Z57" s="32"/>
      <c r="AA57" s="32"/>
      <c r="AB57" s="33"/>
      <c r="AC57" s="32"/>
      <c r="AD57" s="34"/>
      <c r="AE57" s="32"/>
      <c r="AF57" s="34"/>
      <c r="AG57" s="35"/>
      <c r="AH57" s="32"/>
      <c r="AI57" s="34"/>
      <c r="AJ57" s="32"/>
      <c r="AK57" s="34"/>
      <c r="AL57" s="36"/>
      <c r="AM57" s="37"/>
      <c r="AN57" s="37"/>
      <c r="AO57" s="37"/>
      <c r="AP57" s="38"/>
    </row>
    <row r="58" spans="1:93" ht="15" thickBot="1" x14ac:dyDescent="0.35">
      <c r="A58" s="3"/>
      <c r="C58" s="181"/>
      <c r="D58" s="67" t="s">
        <v>26</v>
      </c>
      <c r="E58" s="71" t="s">
        <v>39</v>
      </c>
      <c r="F58" s="144">
        <f>'Optimisation Data'!L18</f>
        <v>4222440</v>
      </c>
      <c r="G58" s="144">
        <f>'Optimisation Data'!L30</f>
        <v>0</v>
      </c>
      <c r="H58" s="144">
        <f>'Optimisation Data'!L42</f>
        <v>17118</v>
      </c>
      <c r="I58" s="144">
        <f>'Optimisation Data'!L54</f>
        <v>0</v>
      </c>
      <c r="J58" s="144">
        <f>'Control Scheme 1 Graphs'!F56</f>
        <v>171180</v>
      </c>
      <c r="K58" s="144">
        <f>'Control Scheme 1 Graphs'!G56</f>
        <v>6261384</v>
      </c>
      <c r="L58" s="144">
        <f>'Control Scheme 1 Graphs'!H56</f>
        <v>171180</v>
      </c>
      <c r="M58" s="144">
        <f>'Control Scheme 1 Graphs'!I56</f>
        <v>171180</v>
      </c>
      <c r="N58" s="144">
        <f>'Control Scheme 2 Graphs'!F56</f>
        <v>0</v>
      </c>
      <c r="O58" s="144">
        <f>'Control Scheme 2 Graphs'!G56</f>
        <v>0</v>
      </c>
      <c r="P58" s="144">
        <f>'Control Scheme 2 Graphs'!H56</f>
        <v>0</v>
      </c>
      <c r="Q58" s="144">
        <f>'Control Scheme 2 Graphs'!I56</f>
        <v>0</v>
      </c>
      <c r="R58" s="144">
        <f>'Control Scheme 3 Graphs'!F56</f>
        <v>8349780</v>
      </c>
      <c r="S58" s="144">
        <f>'Control Scheme 3 Graphs'!G56</f>
        <v>8349780</v>
      </c>
      <c r="T58" s="144">
        <f>'Control Scheme 3 Graphs'!H56</f>
        <v>8349780</v>
      </c>
      <c r="U58" s="144">
        <f>'Control Scheme 3 Graphs'!I56</f>
        <v>8349780</v>
      </c>
      <c r="V58" s="144">
        <f>'Control Scheme 4 Graphs'!F56</f>
        <v>7933242</v>
      </c>
      <c r="W58" s="144">
        <f>'Control Scheme 4 Graphs'!G56</f>
        <v>7933242</v>
      </c>
      <c r="X58" s="144">
        <f>'Control Scheme 4 Graphs'!H56</f>
        <v>7933242</v>
      </c>
      <c r="Y58" s="149">
        <f>'Control Scheme 4 Graphs'!I56</f>
        <v>7933242</v>
      </c>
      <c r="Z58" s="32"/>
      <c r="AA58" s="32"/>
      <c r="AB58" s="33"/>
      <c r="AC58" s="32"/>
      <c r="AD58" s="34"/>
      <c r="AE58" s="32"/>
      <c r="AF58" s="34"/>
      <c r="AG58" s="35"/>
      <c r="AH58" s="32"/>
      <c r="AI58" s="34"/>
      <c r="AJ58" s="32"/>
      <c r="AK58" s="34"/>
      <c r="AL58" s="36"/>
      <c r="AM58" s="37"/>
      <c r="AN58" s="37"/>
      <c r="AO58" s="37"/>
      <c r="AP58" s="38"/>
    </row>
    <row r="59" spans="1:93" ht="26.4" customHeight="1" thickBot="1" x14ac:dyDescent="0.35">
      <c r="A59" s="3"/>
      <c r="C59" s="181"/>
      <c r="D59" s="115" t="s">
        <v>26</v>
      </c>
      <c r="E59" s="108" t="s">
        <v>0</v>
      </c>
      <c r="F59" s="133">
        <f>'Optimisation Data'!L19</f>
        <v>17301632</v>
      </c>
      <c r="G59" s="133">
        <f>'Optimisation Data'!L31</f>
        <v>17301632</v>
      </c>
      <c r="H59" s="133">
        <f>'Optimisation Data'!L43</f>
        <v>17301632</v>
      </c>
      <c r="I59" s="133">
        <f>'Optimisation Data'!L55</f>
        <v>17301632</v>
      </c>
      <c r="J59" s="133">
        <f>'Control Scheme 1 Graphs'!F57</f>
        <v>17301632</v>
      </c>
      <c r="K59" s="133">
        <f>'Control Scheme 1 Graphs'!G57</f>
        <v>26139216</v>
      </c>
      <c r="L59" s="133">
        <f>'Control Scheme 1 Graphs'!H57</f>
        <v>17301632</v>
      </c>
      <c r="M59" s="133">
        <f>'Control Scheme 1 Graphs'!I57</f>
        <v>17301632</v>
      </c>
      <c r="N59" s="133">
        <f>'Control Scheme 2 Graphs'!F57</f>
        <v>17301632</v>
      </c>
      <c r="O59" s="133">
        <f>'Control Scheme 2 Graphs'!G57</f>
        <v>17301632</v>
      </c>
      <c r="P59" s="133">
        <f>'Control Scheme 2 Graphs'!H57</f>
        <v>17301632</v>
      </c>
      <c r="Q59" s="133">
        <f>'Control Scheme 2 Graphs'!I57</f>
        <v>17301632</v>
      </c>
      <c r="R59" s="133">
        <f>'Control Scheme 3 Graphs'!F57</f>
        <v>17301632</v>
      </c>
      <c r="S59" s="133">
        <f>'Control Scheme 3 Graphs'!G57</f>
        <v>17301632</v>
      </c>
      <c r="T59" s="133">
        <f>'Control Scheme 3 Graphs'!H57</f>
        <v>17301632</v>
      </c>
      <c r="U59" s="133">
        <f>'Control Scheme 3 Graphs'!I57</f>
        <v>17301632</v>
      </c>
      <c r="V59" s="133">
        <f>'Control Scheme 4 Graphs'!F57</f>
        <v>17301632</v>
      </c>
      <c r="W59" s="133">
        <f>'Control Scheme 4 Graphs'!G57</f>
        <v>17301632</v>
      </c>
      <c r="X59" s="133">
        <f>'Control Scheme 4 Graphs'!H57</f>
        <v>17301632</v>
      </c>
      <c r="Y59" s="134">
        <f>'Control Scheme 4 Graphs'!I57</f>
        <v>17301632</v>
      </c>
      <c r="Z59" s="32"/>
      <c r="AA59" s="32"/>
      <c r="AB59" s="33"/>
      <c r="AC59" s="32"/>
      <c r="AD59" s="34"/>
      <c r="AE59" s="32"/>
      <c r="AF59" s="34"/>
      <c r="AG59" s="35"/>
      <c r="AH59" s="32"/>
      <c r="AI59" s="34"/>
      <c r="AJ59" s="32"/>
      <c r="AK59" s="34"/>
      <c r="AL59" s="36"/>
      <c r="AM59" s="37"/>
      <c r="AN59" s="37"/>
      <c r="AO59" s="37"/>
      <c r="AP59" s="38"/>
    </row>
    <row r="60" spans="1:93" ht="16.8" customHeight="1" thickBot="1" x14ac:dyDescent="0.35">
      <c r="A60" s="3"/>
      <c r="C60" s="181" t="s">
        <v>13</v>
      </c>
      <c r="D60" s="65" t="s">
        <v>30</v>
      </c>
      <c r="E60" s="66" t="s">
        <v>34</v>
      </c>
      <c r="F60" s="93">
        <f>F53/F$59</f>
        <v>0.24236534449466965</v>
      </c>
      <c r="G60" s="78">
        <f t="shared" ref="G60:I60" si="89">G53/G$59</f>
        <v>0.24236534449466965</v>
      </c>
      <c r="H60" s="93">
        <f t="shared" si="89"/>
        <v>0.19775654689684766</v>
      </c>
      <c r="I60" s="78">
        <f t="shared" si="89"/>
        <v>0.19824915938565796</v>
      </c>
      <c r="J60" s="93">
        <f>'Control Scheme 1 Graphs'!F58</f>
        <v>0.24488314165970007</v>
      </c>
      <c r="K60" s="78">
        <f>'Control Scheme 1 Graphs'!G58</f>
        <v>0.18853618256951549</v>
      </c>
      <c r="L60" s="93">
        <f>'Control Scheme 1 Graphs'!H58</f>
        <v>0.24488314165970007</v>
      </c>
      <c r="M60" s="78">
        <f>'Control Scheme 1 Graphs'!I58</f>
        <v>0.24488314165970007</v>
      </c>
      <c r="N60" s="93">
        <f>'Control Scheme 2 Graphs'!F58</f>
        <v>0.2423106097736907</v>
      </c>
      <c r="O60" s="78">
        <f>'Control Scheme 2 Graphs'!G58</f>
        <v>0.2423106097736907</v>
      </c>
      <c r="P60" s="93">
        <f>'Control Scheme 2 Graphs'!H58</f>
        <v>0.2423106097736907</v>
      </c>
      <c r="Q60" s="78">
        <f>'Control Scheme 2 Graphs'!I58</f>
        <v>0.2423106097736907</v>
      </c>
      <c r="R60" s="93">
        <f>'Control Scheme 3 Graphs'!F58</f>
        <v>0.22966688922755957</v>
      </c>
      <c r="S60" s="78">
        <f>'Control Scheme 3 Graphs'!G58</f>
        <v>0.22966688922755957</v>
      </c>
      <c r="T60" s="93">
        <f>'Control Scheme 3 Graphs'!H58</f>
        <v>0.22966688922755957</v>
      </c>
      <c r="U60" s="93">
        <f>'Control Scheme 3 Graphs'!I58</f>
        <v>0.22966688922755957</v>
      </c>
      <c r="V60" s="93">
        <f>'Control Scheme 4 Graphs'!F58</f>
        <v>0.19928911908425748</v>
      </c>
      <c r="W60" s="78">
        <f>'Control Scheme 4 Graphs'!G58</f>
        <v>0.19928911908425748</v>
      </c>
      <c r="X60" s="93">
        <f>'Control Scheme 4 Graphs'!H58</f>
        <v>0.19928911908425748</v>
      </c>
      <c r="Y60" s="78">
        <f>'Control Scheme 4 Graphs'!I58</f>
        <v>0.19928911908425748</v>
      </c>
      <c r="Z60" s="32"/>
      <c r="AA60" s="32"/>
      <c r="AB60" s="33"/>
      <c r="AC60" s="32"/>
      <c r="AD60" s="34"/>
      <c r="AE60" s="32"/>
      <c r="AF60" s="34"/>
      <c r="AG60" s="35"/>
      <c r="AH60" s="32"/>
      <c r="AI60" s="34"/>
      <c r="AJ60" s="32"/>
      <c r="AK60" s="34"/>
      <c r="AL60" s="36"/>
      <c r="AM60" s="37"/>
      <c r="AN60" s="37"/>
      <c r="AO60" s="37"/>
      <c r="AP60" s="38"/>
    </row>
    <row r="61" spans="1:93" ht="16.8" customHeight="1" thickBot="1" x14ac:dyDescent="0.35">
      <c r="A61" s="3"/>
      <c r="C61" s="181"/>
      <c r="D61" s="67" t="s">
        <v>30</v>
      </c>
      <c r="E61" s="68" t="s">
        <v>35</v>
      </c>
      <c r="F61" s="94">
        <f t="shared" ref="F61:I66" si="90">F54/F$59</f>
        <v>0.22911954201777035</v>
      </c>
      <c r="G61" s="79">
        <f t="shared" si="90"/>
        <v>0.22911954201777035</v>
      </c>
      <c r="H61" s="94">
        <f t="shared" si="90"/>
        <v>0.1406682329158313</v>
      </c>
      <c r="I61" s="79">
        <f t="shared" si="90"/>
        <v>0.1406682329158313</v>
      </c>
      <c r="J61" s="94">
        <f>'Control Scheme 1 Graphs'!F59</f>
        <v>0.24077803758628089</v>
      </c>
      <c r="K61" s="79">
        <f>'Control Scheme 1 Graphs'!G59</f>
        <v>0.18179757189351051</v>
      </c>
      <c r="L61" s="94">
        <f>'Control Scheme 1 Graphs'!H59</f>
        <v>0.24077803758628089</v>
      </c>
      <c r="M61" s="79">
        <f>'Control Scheme 1 Graphs'!I59</f>
        <v>0.24077803758628089</v>
      </c>
      <c r="N61" s="94">
        <f>'Control Scheme 2 Graphs'!F59</f>
        <v>0.22901007257581249</v>
      </c>
      <c r="O61" s="79">
        <f>'Control Scheme 2 Graphs'!G59</f>
        <v>0.22901007257581249</v>
      </c>
      <c r="P61" s="94">
        <f>'Control Scheme 2 Graphs'!H59</f>
        <v>0.22901007257581249</v>
      </c>
      <c r="Q61" s="79">
        <f>'Control Scheme 2 Graphs'!I59</f>
        <v>0.22901007257581249</v>
      </c>
      <c r="R61" s="94">
        <f>'Control Scheme 3 Graphs'!F59</f>
        <v>0.16825453228920834</v>
      </c>
      <c r="S61" s="79">
        <f>'Control Scheme 3 Graphs'!G59</f>
        <v>0.16825453228920834</v>
      </c>
      <c r="T61" s="94">
        <f>'Control Scheme 3 Graphs'!H59</f>
        <v>0.16825453228920834</v>
      </c>
      <c r="U61" s="94">
        <f>'Control Scheme 3 Graphs'!I59</f>
        <v>0.16825453228920834</v>
      </c>
      <c r="V61" s="94">
        <f>'Control Scheme 4 Graphs'!F59</f>
        <v>0.11937642645503037</v>
      </c>
      <c r="W61" s="79">
        <f>'Control Scheme 4 Graphs'!G59</f>
        <v>0.11937642645503037</v>
      </c>
      <c r="X61" s="94">
        <f>'Control Scheme 4 Graphs'!H59</f>
        <v>0.11937642645503037</v>
      </c>
      <c r="Y61" s="79">
        <f>'Control Scheme 4 Graphs'!I59</f>
        <v>0.11937642645503037</v>
      </c>
      <c r="Z61" s="32"/>
      <c r="AA61" s="32"/>
      <c r="AB61" s="33"/>
      <c r="AC61" s="32"/>
      <c r="AD61" s="34"/>
      <c r="AE61" s="32"/>
      <c r="AF61" s="34"/>
      <c r="AG61" s="35"/>
      <c r="AH61" s="32"/>
      <c r="AI61" s="34"/>
      <c r="AJ61" s="32"/>
      <c r="AK61" s="34"/>
      <c r="AL61" s="36"/>
      <c r="AM61" s="37"/>
      <c r="AN61" s="37"/>
      <c r="AO61" s="37"/>
      <c r="AP61" s="38"/>
    </row>
    <row r="62" spans="1:93" ht="16.8" customHeight="1" thickBot="1" x14ac:dyDescent="0.35">
      <c r="A62" s="3"/>
      <c r="C62" s="181"/>
      <c r="D62" s="67" t="s">
        <v>30</v>
      </c>
      <c r="E62" s="69" t="s">
        <v>36</v>
      </c>
      <c r="F62" s="94">
        <f t="shared" si="90"/>
        <v>6.8965748433442581E-2</v>
      </c>
      <c r="G62" s="79">
        <f t="shared" si="90"/>
        <v>6.9129952596379343E-2</v>
      </c>
      <c r="H62" s="94">
        <f t="shared" si="90"/>
        <v>2.0251846762201391E-3</v>
      </c>
      <c r="I62" s="79">
        <f t="shared" si="90"/>
        <v>2.0251846762201391E-3</v>
      </c>
      <c r="J62" s="94">
        <f>'Control Scheme 1 Graphs'!F60</f>
        <v>0.22545231571218252</v>
      </c>
      <c r="K62" s="79">
        <f>'Control Scheme 1 Graphs'!G60</f>
        <v>0.17632697935546346</v>
      </c>
      <c r="L62" s="94">
        <f>'Control Scheme 1 Graphs'!H60</f>
        <v>0.22545231571218252</v>
      </c>
      <c r="M62" s="79">
        <f>'Control Scheme 1 Graphs'!I60</f>
        <v>0.22545231571218252</v>
      </c>
      <c r="N62" s="94">
        <f>'Control Scheme 2 Graphs'!F60</f>
        <v>6.8911013712463651E-2</v>
      </c>
      <c r="O62" s="79">
        <f>'Control Scheme 2 Graphs'!G60</f>
        <v>6.8911013712463651E-2</v>
      </c>
      <c r="P62" s="94">
        <f>'Control Scheme 2 Graphs'!H60</f>
        <v>6.8911013712463651E-2</v>
      </c>
      <c r="Q62" s="79">
        <f>'Control Scheme 2 Graphs'!I60</f>
        <v>6.8911013712463651E-2</v>
      </c>
      <c r="R62" s="94">
        <f>'Control Scheme 3 Graphs'!F60</f>
        <v>5.3092679349555005E-3</v>
      </c>
      <c r="S62" s="79">
        <f>'Control Scheme 3 Graphs'!G60</f>
        <v>5.3092679349555005E-3</v>
      </c>
      <c r="T62" s="94">
        <f>'Control Scheme 3 Graphs'!H60</f>
        <v>5.3092679349555005E-3</v>
      </c>
      <c r="U62" s="94">
        <f>'Control Scheme 3 Graphs'!I60</f>
        <v>5.3092679349555005E-3</v>
      </c>
      <c r="V62" s="94">
        <f>'Control Scheme 4 Graphs'!F60</f>
        <v>3.8314304685245878E-4</v>
      </c>
      <c r="W62" s="79">
        <f>'Control Scheme 4 Graphs'!G60</f>
        <v>3.8314304685245878E-4</v>
      </c>
      <c r="X62" s="94">
        <f>'Control Scheme 4 Graphs'!H60</f>
        <v>3.8314304685245878E-4</v>
      </c>
      <c r="Y62" s="79">
        <f>'Control Scheme 4 Graphs'!I60</f>
        <v>3.8314304685245878E-4</v>
      </c>
      <c r="Z62" s="32"/>
      <c r="AA62" s="32"/>
      <c r="AB62" s="33"/>
      <c r="AC62" s="32"/>
      <c r="AD62" s="34"/>
      <c r="AE62" s="32"/>
      <c r="AF62" s="34"/>
      <c r="AG62" s="35"/>
      <c r="AH62" s="32"/>
      <c r="AI62" s="34"/>
      <c r="AJ62" s="32"/>
      <c r="AK62" s="34"/>
      <c r="AL62" s="36"/>
      <c r="AM62" s="37"/>
      <c r="AN62" s="37"/>
      <c r="AO62" s="37"/>
      <c r="AP62" s="38"/>
    </row>
    <row r="63" spans="1:93" ht="16.8" customHeight="1" thickBot="1" x14ac:dyDescent="0.35">
      <c r="A63" s="3"/>
      <c r="C63" s="181"/>
      <c r="D63" s="67" t="s">
        <v>30</v>
      </c>
      <c r="E63" s="70" t="s">
        <v>37</v>
      </c>
      <c r="F63" s="94">
        <f t="shared" si="90"/>
        <v>0.14071135023563094</v>
      </c>
      <c r="G63" s="79">
        <f t="shared" si="90"/>
        <v>0.31062260485022453</v>
      </c>
      <c r="H63" s="94">
        <f t="shared" si="90"/>
        <v>6.4377741937870367E-2</v>
      </c>
      <c r="I63" s="79">
        <f t="shared" si="90"/>
        <v>6.5067503458633269E-2</v>
      </c>
      <c r="J63" s="94">
        <f>'Control Scheme 1 Graphs'!F61</f>
        <v>6.4531022275817682E-2</v>
      </c>
      <c r="K63" s="79">
        <f>'Control Scheme 1 Graphs'!G61</f>
        <v>7.517945450238446E-2</v>
      </c>
      <c r="L63" s="94">
        <f>'Control Scheme 1 Graphs'!H61</f>
        <v>6.4531022275817682E-2</v>
      </c>
      <c r="M63" s="79">
        <f>'Control Scheme 1 Graphs'!I61</f>
        <v>6.4531022275817682E-2</v>
      </c>
      <c r="N63" s="94">
        <f>'Control Scheme 2 Graphs'!F61</f>
        <v>0.31069924501919821</v>
      </c>
      <c r="O63" s="79">
        <f>'Control Scheme 2 Graphs'!G61</f>
        <v>0.31069924501919821</v>
      </c>
      <c r="P63" s="94">
        <f>'Control Scheme 2 Graphs'!H61</f>
        <v>0.31069924501919821</v>
      </c>
      <c r="Q63" s="79">
        <f>'Control Scheme 2 Graphs'!I61</f>
        <v>0.31069924501919821</v>
      </c>
      <c r="R63" s="94">
        <f>'Control Scheme 3 Graphs'!F61</f>
        <v>0</v>
      </c>
      <c r="S63" s="79">
        <f>'Control Scheme 3 Graphs'!G61</f>
        <v>0</v>
      </c>
      <c r="T63" s="94">
        <f>'Control Scheme 3 Graphs'!H61</f>
        <v>0</v>
      </c>
      <c r="U63" s="94">
        <f>'Control Scheme 3 Graphs'!I61</f>
        <v>0</v>
      </c>
      <c r="V63" s="94">
        <f>'Control Scheme 4 Graphs'!F61</f>
        <v>0.14477327919123467</v>
      </c>
      <c r="W63" s="79">
        <f>'Control Scheme 4 Graphs'!G61</f>
        <v>0.14477327919123467</v>
      </c>
      <c r="X63" s="94">
        <f>'Control Scheme 4 Graphs'!H61</f>
        <v>0.14477327919123467</v>
      </c>
      <c r="Y63" s="79">
        <f>'Control Scheme 4 Graphs'!I61</f>
        <v>0.14477327919123467</v>
      </c>
      <c r="Z63" s="32"/>
      <c r="AA63" s="32"/>
      <c r="AB63" s="33"/>
      <c r="AC63" s="32"/>
      <c r="AD63" s="34"/>
      <c r="AE63" s="32"/>
      <c r="AF63" s="34"/>
      <c r="AG63" s="35"/>
      <c r="AH63" s="32"/>
      <c r="AI63" s="34"/>
      <c r="AJ63" s="32"/>
      <c r="AK63" s="34"/>
      <c r="AL63" s="36"/>
      <c r="AM63" s="37"/>
      <c r="AN63" s="37"/>
      <c r="AO63" s="37"/>
      <c r="AP63" s="38"/>
    </row>
    <row r="64" spans="1:93" ht="16.8" customHeight="1" thickBot="1" x14ac:dyDescent="0.35">
      <c r="A64" s="3"/>
      <c r="C64" s="181"/>
      <c r="D64" s="67" t="s">
        <v>30</v>
      </c>
      <c r="E64" s="71" t="s">
        <v>38</v>
      </c>
      <c r="F64" s="94">
        <f t="shared" si="90"/>
        <v>7.4789360911155664E-2</v>
      </c>
      <c r="G64" s="79">
        <f t="shared" si="90"/>
        <v>0.14876255604095615</v>
      </c>
      <c r="H64" s="94">
        <f t="shared" si="90"/>
        <v>0.59418290713847111</v>
      </c>
      <c r="I64" s="79">
        <f t="shared" si="90"/>
        <v>0.59398991956365732</v>
      </c>
      <c r="J64" s="94">
        <f>'Control Scheme 1 Graphs'!F62</f>
        <v>0.21446161841842434</v>
      </c>
      <c r="K64" s="79">
        <f>'Control Scheme 1 Graphs'!G62</f>
        <v>0.13861995707904934</v>
      </c>
      <c r="L64" s="94">
        <f>'Control Scheme 1 Graphs'!H62</f>
        <v>0.21446161841842434</v>
      </c>
      <c r="M64" s="79">
        <f>'Control Scheme 1 Graphs'!I62</f>
        <v>0.21446161841842434</v>
      </c>
      <c r="N64" s="94">
        <f>'Control Scheme 2 Graphs'!F62</f>
        <v>0.14906905891883493</v>
      </c>
      <c r="O64" s="79">
        <f>'Control Scheme 2 Graphs'!G62</f>
        <v>0.14906905891883493</v>
      </c>
      <c r="P64" s="94">
        <f>'Control Scheme 2 Graphs'!H62</f>
        <v>0.14906905891883493</v>
      </c>
      <c r="Q64" s="79">
        <f>'Control Scheme 2 Graphs'!I62</f>
        <v>0.14906905891883493</v>
      </c>
      <c r="R64" s="94">
        <f>'Control Scheme 3 Graphs'!F62</f>
        <v>0.11416859403783412</v>
      </c>
      <c r="S64" s="79">
        <f>'Control Scheme 3 Graphs'!G62</f>
        <v>0.11416859403783412</v>
      </c>
      <c r="T64" s="94">
        <f>'Control Scheme 3 Graphs'!H62</f>
        <v>0.11416859403783412</v>
      </c>
      <c r="U64" s="94">
        <f>'Control Scheme 3 Graphs'!I62</f>
        <v>0.11416859403783412</v>
      </c>
      <c r="V64" s="94">
        <f>'Control Scheme 4 Graphs'!F62</f>
        <v>7.7652385624662465E-2</v>
      </c>
      <c r="W64" s="79">
        <f>'Control Scheme 4 Graphs'!G62</f>
        <v>7.7652385624662465E-2</v>
      </c>
      <c r="X64" s="94">
        <f>'Control Scheme 4 Graphs'!H62</f>
        <v>7.7652385624662465E-2</v>
      </c>
      <c r="Y64" s="79">
        <f>'Control Scheme 4 Graphs'!I62</f>
        <v>7.7652385624662465E-2</v>
      </c>
      <c r="Z64" s="32"/>
      <c r="AA64" s="32"/>
      <c r="AB64" s="33"/>
      <c r="AC64" s="32"/>
      <c r="AD64" s="34"/>
      <c r="AE64" s="32"/>
      <c r="AF64" s="34"/>
      <c r="AG64" s="35"/>
      <c r="AH64" s="32"/>
      <c r="AI64" s="34"/>
      <c r="AJ64" s="32"/>
      <c r="AK64" s="34"/>
      <c r="AL64" s="36"/>
      <c r="AM64" s="37"/>
      <c r="AN64" s="37"/>
      <c r="AO64" s="37"/>
      <c r="AP64" s="38"/>
    </row>
    <row r="65" spans="1:42" ht="16.8" customHeight="1" thickBot="1" x14ac:dyDescent="0.35">
      <c r="A65" s="3"/>
      <c r="C65" s="181"/>
      <c r="D65" s="67" t="s">
        <v>30</v>
      </c>
      <c r="E65" s="103" t="s">
        <v>39</v>
      </c>
      <c r="F65" s="94">
        <f t="shared" si="90"/>
        <v>0.24404865390733083</v>
      </c>
      <c r="G65" s="79">
        <f t="shared" si="90"/>
        <v>0</v>
      </c>
      <c r="H65" s="94">
        <f t="shared" si="90"/>
        <v>9.8938643475944923E-4</v>
      </c>
      <c r="I65" s="79">
        <f t="shared" si="90"/>
        <v>0</v>
      </c>
      <c r="J65" s="94">
        <f>'Control Scheme 1 Graphs'!F63</f>
        <v>9.8938643475944936E-3</v>
      </c>
      <c r="K65" s="79">
        <f>'Control Scheme 1 Graphs'!G63</f>
        <v>0.23953985460007676</v>
      </c>
      <c r="L65" s="94">
        <f>'Control Scheme 1 Graphs'!H63</f>
        <v>9.8938643475944936E-3</v>
      </c>
      <c r="M65" s="79">
        <f>'Control Scheme 1 Graphs'!I63</f>
        <v>9.8938643475944936E-3</v>
      </c>
      <c r="N65" s="94">
        <f>'Control Scheme 2 Graphs'!F63</f>
        <v>0</v>
      </c>
      <c r="O65" s="79">
        <f>'Control Scheme 2 Graphs'!G63</f>
        <v>0</v>
      </c>
      <c r="P65" s="94">
        <f>'Control Scheme 2 Graphs'!H63</f>
        <v>0</v>
      </c>
      <c r="Q65" s="79">
        <f>'Control Scheme 2 Graphs'!I63</f>
        <v>0</v>
      </c>
      <c r="R65" s="94">
        <f>'Control Scheme 3 Graphs'!F63</f>
        <v>0.48260071651044251</v>
      </c>
      <c r="S65" s="79">
        <f>'Control Scheme 3 Graphs'!G63</f>
        <v>0.48260071651044251</v>
      </c>
      <c r="T65" s="94">
        <f>'Control Scheme 3 Graphs'!H63</f>
        <v>0.48260071651044251</v>
      </c>
      <c r="U65" s="94">
        <f>'Control Scheme 3 Graphs'!I63</f>
        <v>0.48260071651044251</v>
      </c>
      <c r="V65" s="94">
        <f>'Control Scheme 4 Graphs'!F63</f>
        <v>0.45852564659796258</v>
      </c>
      <c r="W65" s="79">
        <f>'Control Scheme 4 Graphs'!G63</f>
        <v>0.45852564659796258</v>
      </c>
      <c r="X65" s="94">
        <f>'Control Scheme 4 Graphs'!H63</f>
        <v>0.45852564659796258</v>
      </c>
      <c r="Y65" s="79">
        <f>'Control Scheme 4 Graphs'!I63</f>
        <v>0.45852564659796258</v>
      </c>
      <c r="Z65" s="32"/>
      <c r="AA65" s="32"/>
      <c r="AB65" s="33"/>
      <c r="AC65" s="32"/>
      <c r="AD65" s="34"/>
      <c r="AE65" s="32"/>
      <c r="AF65" s="34"/>
      <c r="AG65" s="35"/>
      <c r="AH65" s="32"/>
      <c r="AI65" s="34"/>
      <c r="AJ65" s="32"/>
      <c r="AK65" s="34"/>
      <c r="AL65" s="36"/>
      <c r="AM65" s="37"/>
      <c r="AN65" s="37"/>
      <c r="AO65" s="37"/>
      <c r="AP65" s="38"/>
    </row>
    <row r="66" spans="1:42" ht="22.2" customHeight="1" thickBot="1" x14ac:dyDescent="0.35">
      <c r="A66" s="3"/>
      <c r="C66" s="181"/>
      <c r="D66" s="115" t="s">
        <v>30</v>
      </c>
      <c r="E66" s="112" t="s">
        <v>0</v>
      </c>
      <c r="F66" s="132">
        <f>F59/F$59</f>
        <v>1</v>
      </c>
      <c r="G66" s="132">
        <f t="shared" si="90"/>
        <v>1</v>
      </c>
      <c r="H66" s="132">
        <f t="shared" si="90"/>
        <v>1</v>
      </c>
      <c r="I66" s="132">
        <f t="shared" si="90"/>
        <v>1</v>
      </c>
      <c r="J66" s="132">
        <f>'Control Scheme 1 Graphs'!F64</f>
        <v>1</v>
      </c>
      <c r="K66" s="132">
        <f>'Control Scheme 1 Graphs'!G64</f>
        <v>1</v>
      </c>
      <c r="L66" s="132">
        <f>'Control Scheme 1 Graphs'!H64</f>
        <v>1</v>
      </c>
      <c r="M66" s="132">
        <f>'Control Scheme 1 Graphs'!I64</f>
        <v>1</v>
      </c>
      <c r="N66" s="132">
        <f>'Control Scheme 2 Graphs'!F64</f>
        <v>1</v>
      </c>
      <c r="O66" s="132">
        <f>'Control Scheme 2 Graphs'!G64</f>
        <v>1</v>
      </c>
      <c r="P66" s="132">
        <f>'Control Scheme 2 Graphs'!H64</f>
        <v>1</v>
      </c>
      <c r="Q66" s="132">
        <f>'Control Scheme 2 Graphs'!I64</f>
        <v>1</v>
      </c>
      <c r="R66" s="132">
        <f>'Control Scheme 3 Graphs'!F64</f>
        <v>1</v>
      </c>
      <c r="S66" s="132">
        <f>'Control Scheme 3 Graphs'!G64</f>
        <v>1</v>
      </c>
      <c r="T66" s="132">
        <f>'Control Scheme 3 Graphs'!H64</f>
        <v>1</v>
      </c>
      <c r="U66" s="132">
        <f>'Control Scheme 3 Graphs'!I64</f>
        <v>1</v>
      </c>
      <c r="V66" s="132">
        <f>'Control Scheme 4 Graphs'!F64</f>
        <v>1</v>
      </c>
      <c r="W66" s="132">
        <f>'Control Scheme 4 Graphs'!G64</f>
        <v>1</v>
      </c>
      <c r="X66" s="132">
        <f>'Control Scheme 4 Graphs'!H64</f>
        <v>1</v>
      </c>
      <c r="Y66" s="155">
        <f>'Control Scheme 4 Graphs'!I64</f>
        <v>1</v>
      </c>
      <c r="Z66" s="32"/>
      <c r="AA66" s="32"/>
      <c r="AB66" s="33"/>
      <c r="AC66" s="32"/>
      <c r="AD66" s="34"/>
      <c r="AE66" s="32"/>
      <c r="AF66" s="34"/>
      <c r="AG66" s="35"/>
      <c r="AH66" s="32"/>
      <c r="AI66" s="34"/>
      <c r="AJ66" s="32"/>
      <c r="AK66" s="34"/>
      <c r="AL66" s="36"/>
      <c r="AM66" s="37"/>
      <c r="AN66" s="37"/>
      <c r="AO66" s="37"/>
      <c r="AP66" s="38"/>
    </row>
    <row r="67" spans="1:42" ht="15" thickBot="1" x14ac:dyDescent="0.35">
      <c r="A67" s="3"/>
      <c r="C67" s="181" t="s">
        <v>14</v>
      </c>
      <c r="D67" s="65" t="s">
        <v>28</v>
      </c>
      <c r="E67" s="66" t="s">
        <v>34</v>
      </c>
      <c r="F67" s="156">
        <f>'Optimisation Data'!M13</f>
        <v>0.18654687602842235</v>
      </c>
      <c r="G67" s="156">
        <f>'Optimisation Data'!M25</f>
        <v>0.13199577613516367</v>
      </c>
      <c r="H67" s="156">
        <f>'Optimisation Data'!M37</f>
        <v>0.13199577613516367</v>
      </c>
      <c r="I67" s="156">
        <f>'Optimisation Data'!M49</f>
        <v>0.21337252050562766</v>
      </c>
      <c r="J67" s="156">
        <f>'Control Scheme 1 Graphs'!F65</f>
        <v>0.18530743627737217</v>
      </c>
      <c r="K67" s="156">
        <f>'Control Scheme 1 Graphs'!G65</f>
        <v>0.13199577613516369</v>
      </c>
      <c r="L67" s="156">
        <f>'Control Scheme 1 Graphs'!H65</f>
        <v>0.13199577613516367</v>
      </c>
      <c r="M67" s="156">
        <f>'Control Scheme 1 Graphs'!I65</f>
        <v>0.18530743627737217</v>
      </c>
      <c r="N67" s="156">
        <f>'Control Scheme 2 Graphs'!F65</f>
        <v>0.18657410643003991</v>
      </c>
      <c r="O67" s="156">
        <f>'Control Scheme 2 Graphs'!G65</f>
        <v>0.13199577613516367</v>
      </c>
      <c r="P67" s="156">
        <f>'Control Scheme 2 Graphs'!H65</f>
        <v>0.13199577613516367</v>
      </c>
      <c r="Q67" s="156">
        <f>'Control Scheme 2 Graphs'!I65</f>
        <v>0.18657410643003991</v>
      </c>
      <c r="R67" s="156">
        <f>'Control Scheme 3 Graphs'!F65</f>
        <v>0.19321212035800175</v>
      </c>
      <c r="S67" s="156">
        <f>'Control Scheme 3 Graphs'!G65</f>
        <v>0.13199577613516369</v>
      </c>
      <c r="T67" s="156">
        <f>'Control Scheme 3 Graphs'!H65</f>
        <v>0.13199577613516369</v>
      </c>
      <c r="U67" s="156">
        <f>'Control Scheme 3 Graphs'!I65</f>
        <v>0.19321212035800175</v>
      </c>
      <c r="V67" s="156">
        <f>'Control Scheme 4 Graphs'!F65</f>
        <v>0.21260346859232829</v>
      </c>
      <c r="W67" s="156">
        <f>'Control Scheme 4 Graphs'!G65</f>
        <v>0.13199577613516367</v>
      </c>
      <c r="X67" s="156">
        <f>'Control Scheme 4 Graphs'!H65</f>
        <v>0.13199577613516367</v>
      </c>
      <c r="Y67" s="157">
        <f>'Control Scheme 4 Graphs'!I65</f>
        <v>0.21260346859232829</v>
      </c>
      <c r="Z67" s="32"/>
      <c r="AA67" s="32"/>
      <c r="AB67" s="33"/>
      <c r="AC67" s="32"/>
      <c r="AD67" s="34"/>
      <c r="AE67" s="32"/>
      <c r="AF67" s="34"/>
      <c r="AG67" s="35"/>
      <c r="AH67" s="32"/>
      <c r="AI67" s="34"/>
      <c r="AJ67" s="32"/>
      <c r="AK67" s="34"/>
      <c r="AL67" s="36"/>
      <c r="AM67" s="37"/>
      <c r="AN67" s="37"/>
      <c r="AO67" s="37"/>
      <c r="AP67" s="38"/>
    </row>
    <row r="68" spans="1:42" ht="15" thickBot="1" x14ac:dyDescent="0.35">
      <c r="A68" s="3"/>
      <c r="C68" s="181"/>
      <c r="D68" s="67" t="s">
        <v>28</v>
      </c>
      <c r="E68" s="68" t="s">
        <v>35</v>
      </c>
      <c r="F68" s="156">
        <f>'Optimisation Data'!M14</f>
        <v>0.19351602440074045</v>
      </c>
      <c r="G68" s="156">
        <f>'Optimisation Data'!M26</f>
        <v>0.13199577613516367</v>
      </c>
      <c r="H68" s="156">
        <f>'Optimisation Data'!M38</f>
        <v>0.13199577613516367</v>
      </c>
      <c r="I68" s="156">
        <f>'Optimisation Data'!M50</f>
        <v>0.27369863463980049</v>
      </c>
      <c r="J68" s="156">
        <f>'Control Scheme 1 Graphs'!F66</f>
        <v>0.18734158406453613</v>
      </c>
      <c r="K68" s="156">
        <f>'Control Scheme 1 Graphs'!G66</f>
        <v>0.13199577613516367</v>
      </c>
      <c r="L68" s="156">
        <f>'Control Scheme 1 Graphs'!H66</f>
        <v>0.13199577613516369</v>
      </c>
      <c r="M68" s="156">
        <f>'Control Scheme 1 Graphs'!I66</f>
        <v>0.18734158406453613</v>
      </c>
      <c r="N68" s="156">
        <f>'Control Scheme 2 Graphs'!F66</f>
        <v>0.19357697953283085</v>
      </c>
      <c r="O68" s="156">
        <f>'Control Scheme 2 Graphs'!G66</f>
        <v>0.13199577613516367</v>
      </c>
      <c r="P68" s="156">
        <f>'Control Scheme 2 Graphs'!H66</f>
        <v>0.13199577613516367</v>
      </c>
      <c r="Q68" s="156">
        <f>'Control Scheme 2 Graphs'!I66</f>
        <v>0.19357697953283085</v>
      </c>
      <c r="R68" s="156">
        <f>'Control Scheme 3 Graphs'!F66</f>
        <v>0.23964490130460261</v>
      </c>
      <c r="S68" s="156">
        <f>'Control Scheme 3 Graphs'!G66</f>
        <v>0.13199577613516367</v>
      </c>
      <c r="T68" s="156">
        <f>'Control Scheme 3 Graphs'!H66</f>
        <v>0.13199577613516367</v>
      </c>
      <c r="U68" s="156">
        <f>'Control Scheme 3 Graphs'!I66</f>
        <v>0.23964490130460261</v>
      </c>
      <c r="V68" s="156">
        <f>'Control Scheme 4 Graphs'!F66</f>
        <v>0.31074383886565698</v>
      </c>
      <c r="W68" s="156">
        <f>'Control Scheme 4 Graphs'!G66</f>
        <v>0.13199577613516369</v>
      </c>
      <c r="X68" s="156">
        <f>'Control Scheme 4 Graphs'!H66</f>
        <v>0.13199577613516369</v>
      </c>
      <c r="Y68" s="157">
        <f>'Control Scheme 4 Graphs'!I66</f>
        <v>0.31074383886565698</v>
      </c>
      <c r="Z68" s="32"/>
      <c r="AA68" s="32"/>
      <c r="AB68" s="33"/>
      <c r="AC68" s="32"/>
      <c r="AD68" s="34"/>
      <c r="AE68" s="32"/>
      <c r="AF68" s="34"/>
      <c r="AG68" s="35"/>
      <c r="AH68" s="32"/>
      <c r="AI68" s="34"/>
      <c r="AJ68" s="32"/>
      <c r="AK68" s="34"/>
      <c r="AL68" s="36"/>
      <c r="AM68" s="37"/>
      <c r="AN68" s="37"/>
      <c r="AO68" s="37"/>
      <c r="AP68" s="38"/>
    </row>
    <row r="69" spans="1:42" ht="15" thickBot="1" x14ac:dyDescent="0.35">
      <c r="A69" s="3"/>
      <c r="C69" s="181"/>
      <c r="D69" s="67" t="s">
        <v>28</v>
      </c>
      <c r="E69" s="69" t="s">
        <v>36</v>
      </c>
      <c r="F69" s="156">
        <f>'Optimisation Data'!M15</f>
        <v>0.48964147432996435</v>
      </c>
      <c r="G69" s="156">
        <f>'Optimisation Data'!M27</f>
        <v>0.13199577613516367</v>
      </c>
      <c r="H69" s="156">
        <f>'Optimisation Data'!M39</f>
        <v>0.13199577613516367</v>
      </c>
      <c r="I69" s="156">
        <f>'Optimisation Data'!M51</f>
        <v>14.492779474300066</v>
      </c>
      <c r="J69" s="156">
        <f>'Control Scheme 1 Graphs'!F67</f>
        <v>0.19559024511798287</v>
      </c>
      <c r="K69" s="156">
        <f>'Control Scheme 1 Graphs'!G67</f>
        <v>0.13199577613516367</v>
      </c>
      <c r="L69" s="156">
        <f>'Control Scheme 1 Graphs'!H67</f>
        <v>0.13199577613516367</v>
      </c>
      <c r="M69" s="156">
        <f>'Control Scheme 1 Graphs'!I67</f>
        <v>0.19559024511798287</v>
      </c>
      <c r="N69" s="156">
        <f>'Control Scheme 2 Graphs'!F67</f>
        <v>0.48997796645566921</v>
      </c>
      <c r="O69" s="156">
        <f>'Control Scheme 2 Graphs'!G67</f>
        <v>0.13199577613516367</v>
      </c>
      <c r="P69" s="156">
        <f>'Control Scheme 2 Graphs'!H67</f>
        <v>0.13199577613516367</v>
      </c>
      <c r="Q69" s="156">
        <f>'Control Scheme 2 Graphs'!I67</f>
        <v>0.48997796645566921</v>
      </c>
      <c r="R69" s="156">
        <f>'Control Scheme 3 Graphs'!F67</f>
        <v>5.5689970498263639</v>
      </c>
      <c r="S69" s="156">
        <f>'Control Scheme 3 Graphs'!G67</f>
        <v>0.13199577613516367</v>
      </c>
      <c r="T69" s="156">
        <f>'Control Scheme 3 Graphs'!H67</f>
        <v>0.13199577613516367</v>
      </c>
      <c r="U69" s="156">
        <f>'Control Scheme 3 Graphs'!I67</f>
        <v>5.5689970498263639</v>
      </c>
      <c r="V69" s="156">
        <f>'Control Scheme 4 Graphs'!F67</f>
        <v>76.321843415296428</v>
      </c>
      <c r="W69" s="156">
        <f>'Control Scheme 4 Graphs'!G67</f>
        <v>0.13199577613516367</v>
      </c>
      <c r="X69" s="156">
        <f>'Control Scheme 4 Graphs'!H67</f>
        <v>0.13199577613516367</v>
      </c>
      <c r="Y69" s="157">
        <f>'Control Scheme 4 Graphs'!I67</f>
        <v>76.321843415296428</v>
      </c>
      <c r="Z69" s="32"/>
      <c r="AA69" s="32"/>
      <c r="AB69" s="33"/>
      <c r="AC69" s="32"/>
      <c r="AD69" s="34"/>
      <c r="AE69" s="32"/>
      <c r="AF69" s="34"/>
      <c r="AG69" s="35"/>
      <c r="AH69" s="32"/>
      <c r="AI69" s="34"/>
      <c r="AJ69" s="32"/>
      <c r="AK69" s="34"/>
      <c r="AL69" s="36"/>
      <c r="AM69" s="37"/>
      <c r="AN69" s="37"/>
      <c r="AO69" s="37"/>
      <c r="AP69" s="38"/>
    </row>
    <row r="70" spans="1:42" ht="15" thickBot="1" x14ac:dyDescent="0.35">
      <c r="A70" s="3"/>
      <c r="C70" s="181"/>
      <c r="D70" s="67" t="s">
        <v>28</v>
      </c>
      <c r="E70" s="70" t="s">
        <v>37</v>
      </c>
      <c r="F70" s="156">
        <f>'Optimisation Data'!M16</f>
        <v>0.36075621802265401</v>
      </c>
      <c r="G70" s="156">
        <f>'Optimisation Data'!M28</f>
        <v>0.1334841628959276</v>
      </c>
      <c r="H70" s="156">
        <f>'Optimisation Data'!M40</f>
        <v>0.13348416289592757</v>
      </c>
      <c r="I70" s="156">
        <f>'Optimisation Data'!M52</f>
        <v>0.70256063828086268</v>
      </c>
      <c r="J70" s="156">
        <f>'Control Scheme 1 Graphs'!F68</f>
        <v>0.70784654077234765</v>
      </c>
      <c r="K70" s="156">
        <f>'Control Scheme 1 Graphs'!G68</f>
        <v>0.1334841628959276</v>
      </c>
      <c r="L70" s="156">
        <f>'Control Scheme 1 Graphs'!H68</f>
        <v>0.1334841628959276</v>
      </c>
      <c r="M70" s="156">
        <f>'Control Scheme 1 Graphs'!I68</f>
        <v>0.70784654077234765</v>
      </c>
      <c r="N70" s="156">
        <f>'Control Scheme 2 Graphs'!F68</f>
        <v>0.19989697901854378</v>
      </c>
      <c r="O70" s="156">
        <f>'Control Scheme 2 Graphs'!G68</f>
        <v>0.13348416289592763</v>
      </c>
      <c r="P70" s="156">
        <f>'Control Scheme 2 Graphs'!H68</f>
        <v>0.13348416289592763</v>
      </c>
      <c r="Q70" s="156">
        <f>'Control Scheme 2 Graphs'!I68</f>
        <v>0.19989697901854378</v>
      </c>
      <c r="R70" s="156">
        <f>'Control Scheme 3 Graphs'!F68</f>
        <v>0</v>
      </c>
      <c r="S70" s="156">
        <f>'Control Scheme 3 Graphs'!G68</f>
        <v>0</v>
      </c>
      <c r="T70" s="156">
        <f>'Control Scheme 3 Graphs'!H68</f>
        <v>0</v>
      </c>
      <c r="U70" s="156">
        <f>'Control Scheme 3 Graphs'!I68</f>
        <v>0</v>
      </c>
      <c r="V70" s="156">
        <f>'Control Scheme 4 Graphs'!F68</f>
        <v>0.35250701249673627</v>
      </c>
      <c r="W70" s="156">
        <f>'Control Scheme 4 Graphs'!G68</f>
        <v>0.1334841628959276</v>
      </c>
      <c r="X70" s="156">
        <f>'Control Scheme 4 Graphs'!H68</f>
        <v>0.1334841628959276</v>
      </c>
      <c r="Y70" s="157">
        <f>'Control Scheme 4 Graphs'!I68</f>
        <v>0.35250701249673627</v>
      </c>
      <c r="Z70" s="32"/>
      <c r="AA70" s="32"/>
      <c r="AB70" s="33"/>
      <c r="AC70" s="32"/>
      <c r="AD70" s="34"/>
      <c r="AE70" s="32"/>
      <c r="AF70" s="34"/>
      <c r="AG70" s="35"/>
      <c r="AH70" s="32"/>
      <c r="AI70" s="34"/>
      <c r="AJ70" s="32"/>
      <c r="AK70" s="34"/>
      <c r="AL70" s="36"/>
      <c r="AM70" s="37"/>
      <c r="AN70" s="37"/>
      <c r="AO70" s="37"/>
      <c r="AP70" s="38"/>
    </row>
    <row r="71" spans="1:42" ht="15" thickBot="1" x14ac:dyDescent="0.35">
      <c r="A71" s="3"/>
      <c r="C71" s="181"/>
      <c r="D71" s="67" t="s">
        <v>28</v>
      </c>
      <c r="E71" s="71" t="s">
        <v>38</v>
      </c>
      <c r="F71" s="156">
        <f>'Optimisation Data'!M17</f>
        <v>0.1452304444125016</v>
      </c>
      <c r="G71" s="156">
        <f>'Optimisation Data'!M29</f>
        <v>0.14633261261891303</v>
      </c>
      <c r="H71" s="156">
        <f>'Optimisation Data'!M41</f>
        <v>4.3979699492253853E-2</v>
      </c>
      <c r="I71" s="156">
        <f>'Optimisation Data'!M53</f>
        <v>4.3979295504181906E-2</v>
      </c>
      <c r="J71" s="156">
        <f>'Control Scheme 1 Graphs'!F69</f>
        <v>0.14746543778801793</v>
      </c>
      <c r="K71" s="156">
        <f>'Control Scheme 1 Graphs'!G69</f>
        <v>0.14746543778801829</v>
      </c>
      <c r="L71" s="156">
        <f>'Control Scheme 1 Graphs'!H69</f>
        <v>0.63015347235558716</v>
      </c>
      <c r="M71" s="156">
        <f>'Control Scheme 1 Graphs'!I69</f>
        <v>0.63015347235558716</v>
      </c>
      <c r="N71" s="156">
        <f>'Control Scheme 2 Graphs'!F69</f>
        <v>0.14746543778801707</v>
      </c>
      <c r="O71" s="156">
        <f>'Control Scheme 2 Graphs'!G69</f>
        <v>0.14746543778801707</v>
      </c>
      <c r="P71" s="156">
        <f>'Control Scheme 2 Graphs'!H69</f>
        <v>0.88717800842206329</v>
      </c>
      <c r="Q71" s="156">
        <f>'Control Scheme 2 Graphs'!I69</f>
        <v>0.88717800842206329</v>
      </c>
      <c r="R71" s="156">
        <f>'Control Scheme 3 Graphs'!F69</f>
        <v>0.14746543778801888</v>
      </c>
      <c r="S71" s="156">
        <f>'Control Scheme 3 Graphs'!G69</f>
        <v>0.14746543778801888</v>
      </c>
      <c r="T71" s="156">
        <f>'Control Scheme 3 Graphs'!H69</f>
        <v>1.1448578149770761</v>
      </c>
      <c r="U71" s="156">
        <f>'Control Scheme 3 Graphs'!I69</f>
        <v>1.1448578149770761</v>
      </c>
      <c r="V71" s="156">
        <f>'Control Scheme 4 Graphs'!F69</f>
        <v>0.14746543778802054</v>
      </c>
      <c r="W71" s="156">
        <f>'Control Scheme 4 Graphs'!G69</f>
        <v>0.14746543778802054</v>
      </c>
      <c r="X71" s="156">
        <f>'Control Scheme 4 Graphs'!H69</f>
        <v>1.6624259830873629</v>
      </c>
      <c r="Y71" s="157">
        <f>'Control Scheme 4 Graphs'!I69</f>
        <v>1.6624259830873629</v>
      </c>
      <c r="Z71" s="32"/>
      <c r="AA71" s="32"/>
      <c r="AB71" s="33"/>
      <c r="AC71" s="32"/>
      <c r="AD71" s="34"/>
      <c r="AE71" s="32"/>
      <c r="AF71" s="34"/>
      <c r="AG71" s="35"/>
      <c r="AH71" s="32"/>
      <c r="AI71" s="34"/>
      <c r="AJ71" s="32"/>
      <c r="AK71" s="34"/>
      <c r="AL71" s="36"/>
      <c r="AM71" s="37"/>
      <c r="AN71" s="37"/>
      <c r="AO71" s="37"/>
      <c r="AP71" s="38"/>
    </row>
    <row r="72" spans="1:42" ht="15" thickBot="1" x14ac:dyDescent="0.35">
      <c r="A72" s="3"/>
      <c r="C72" s="181"/>
      <c r="D72" s="67" t="s">
        <v>28</v>
      </c>
      <c r="E72" s="71" t="s">
        <v>39</v>
      </c>
      <c r="F72" s="156">
        <f>'Optimisation Data'!M18</f>
        <v>0.33445022309375622</v>
      </c>
      <c r="G72" s="156">
        <f>'Optimisation Data'!M30</f>
        <v>0</v>
      </c>
      <c r="H72" s="156">
        <f>'Optimisation Data'!M42</f>
        <v>0.14405888538380651</v>
      </c>
      <c r="I72" s="156">
        <f>'Optimisation Data'!M54</f>
        <v>0</v>
      </c>
      <c r="J72" s="156">
        <f>'Control Scheme 1 Graphs'!F70</f>
        <v>6.5450753592709425</v>
      </c>
      <c r="K72" s="156">
        <f>'Control Scheme 1 Graphs'!G70</f>
        <v>0.14405888538380651</v>
      </c>
      <c r="L72" s="156">
        <f>'Control Scheme 1 Graphs'!H70</f>
        <v>0.14405888538380651</v>
      </c>
      <c r="M72" s="156">
        <f>'Control Scheme 1 Graphs'!I70</f>
        <v>6.5450753592709425</v>
      </c>
      <c r="N72" s="156">
        <f>'Control Scheme 2 Graphs'!F70</f>
        <v>0</v>
      </c>
      <c r="O72" s="156">
        <f>'Control Scheme 2 Graphs'!G70</f>
        <v>0</v>
      </c>
      <c r="P72" s="156">
        <f>'Control Scheme 2 Graphs'!H70</f>
        <v>0</v>
      </c>
      <c r="Q72" s="156">
        <f>'Control Scheme 2 Graphs'!I70</f>
        <v>0</v>
      </c>
      <c r="R72" s="156">
        <f>'Control Scheme 3 Graphs'!F70</f>
        <v>0.20473425647142798</v>
      </c>
      <c r="S72" s="156">
        <f>'Control Scheme 3 Graphs'!G70</f>
        <v>0.14405888538380651</v>
      </c>
      <c r="T72" s="156">
        <f>'Control Scheme 3 Graphs'!H70</f>
        <v>0.14405888538380651</v>
      </c>
      <c r="U72" s="156">
        <f>'Control Scheme 3 Graphs'!I70</f>
        <v>0.20473425647142798</v>
      </c>
      <c r="V72" s="156">
        <f>'Control Scheme 4 Graphs'!F70</f>
        <v>0.21170197505635149</v>
      </c>
      <c r="W72" s="156">
        <f>'Control Scheme 4 Graphs'!G70</f>
        <v>0.14405888538380651</v>
      </c>
      <c r="X72" s="156">
        <f>'Control Scheme 4 Graphs'!H70</f>
        <v>0.14405888538380651</v>
      </c>
      <c r="Y72" s="157">
        <f>'Control Scheme 4 Graphs'!I70</f>
        <v>0.21170197505635149</v>
      </c>
      <c r="Z72" s="32"/>
      <c r="AA72" s="32"/>
      <c r="AB72" s="33"/>
      <c r="AC72" s="32"/>
      <c r="AD72" s="34"/>
      <c r="AE72" s="32"/>
      <c r="AF72" s="34"/>
      <c r="AG72" s="35"/>
      <c r="AH72" s="32"/>
      <c r="AI72" s="34"/>
      <c r="AJ72" s="32"/>
      <c r="AK72" s="34"/>
      <c r="AL72" s="36"/>
      <c r="AM72" s="37"/>
      <c r="AN72" s="37"/>
      <c r="AO72" s="37"/>
      <c r="AP72" s="38"/>
    </row>
    <row r="73" spans="1:42" ht="24.6" customHeight="1" thickBot="1" x14ac:dyDescent="0.35">
      <c r="A73" s="3"/>
      <c r="C73" s="181"/>
      <c r="D73" s="115" t="s">
        <v>28</v>
      </c>
      <c r="E73" s="108" t="s">
        <v>0</v>
      </c>
      <c r="F73" s="162">
        <f>'Optimisation Data'!M19</f>
        <v>0.26656560490940967</v>
      </c>
      <c r="G73" s="162">
        <f>'Optimisation Data'!M31</f>
        <v>0.13459088714868053</v>
      </c>
      <c r="H73" s="162">
        <f>'Optimisation Data'!M43</f>
        <v>7.9805881895996855E-2</v>
      </c>
      <c r="I73" s="162">
        <f>'Optimisation Data'!M55</f>
        <v>0.2460327441943049</v>
      </c>
      <c r="J73" s="162">
        <f>'Control Scheme 1 Graphs'!F71</f>
        <v>0.27664250491908993</v>
      </c>
      <c r="K73" s="162">
        <f>'Control Scheme 1 Graphs'!G71</f>
        <v>0.13714167150971698</v>
      </c>
      <c r="L73" s="162">
        <f>'Control Scheme 1 Graphs'!H71</f>
        <v>0.23904687977990421</v>
      </c>
      <c r="M73" s="162">
        <f>'Control Scheme 1 Graphs'!I71</f>
        <v>0.38016056200364695</v>
      </c>
      <c r="N73" s="162">
        <f>'Control Scheme 2 Graphs'!F71</f>
        <v>0.27143865470527512</v>
      </c>
      <c r="O73" s="162">
        <f>'Control Scheme 2 Graphs'!G71</f>
        <v>0.13476426468241534</v>
      </c>
      <c r="P73" s="162">
        <f>'Control Scheme 2 Graphs'!H71</f>
        <v>0.24503252145725252</v>
      </c>
      <c r="Q73" s="162">
        <f>'Control Scheme 2 Graphs'!I71</f>
        <v>0.38170691148010727</v>
      </c>
      <c r="R73" s="162">
        <f>'Control Scheme 3 Graphs'!F71</f>
        <v>0.27127501160924999</v>
      </c>
      <c r="S73" s="162">
        <f>'Control Scheme 3 Graphs'!G71</f>
        <v>0.13958359082305014</v>
      </c>
      <c r="T73" s="162">
        <f>'Control Scheme 3 Graphs'!H71</f>
        <v>0.25345447623076722</v>
      </c>
      <c r="U73" s="162">
        <f>'Control Scheme 3 Graphs'!I71</f>
        <v>0.38514589701696039</v>
      </c>
      <c r="V73" s="162">
        <f>'Control Scheme 4 Graphs'!F71</f>
        <v>0.26826265480151767</v>
      </c>
      <c r="W73" s="162">
        <f>'Control Scheme 4 Graphs'!G71</f>
        <v>0.13894375586759131</v>
      </c>
      <c r="X73" s="162">
        <f>'Control Scheme 4 Graphs'!H71</f>
        <v>0.25658405633731168</v>
      </c>
      <c r="Y73" s="163">
        <f>'Control Scheme 4 Graphs'!I71</f>
        <v>0.38590295527123192</v>
      </c>
      <c r="Z73" s="32"/>
      <c r="AA73" s="32"/>
      <c r="AB73" s="33"/>
      <c r="AC73" s="32"/>
      <c r="AD73" s="34"/>
      <c r="AE73" s="32"/>
      <c r="AF73" s="34"/>
      <c r="AG73" s="35"/>
      <c r="AH73" s="32"/>
      <c r="AI73" s="34"/>
      <c r="AJ73" s="32"/>
      <c r="AK73" s="34"/>
      <c r="AL73" s="36"/>
      <c r="AM73" s="37"/>
      <c r="AN73" s="37"/>
      <c r="AO73" s="37"/>
      <c r="AP73" s="38"/>
    </row>
    <row r="74" spans="1:42" ht="15" thickBot="1" x14ac:dyDescent="0.35">
      <c r="A74" s="3"/>
      <c r="C74" s="181" t="s">
        <v>15</v>
      </c>
      <c r="D74" s="65" t="s">
        <v>29</v>
      </c>
      <c r="E74" s="66" t="s">
        <v>34</v>
      </c>
      <c r="F74" s="159">
        <f>'Optimisation Data'!N13</f>
        <v>4428</v>
      </c>
      <c r="G74" s="159">
        <f>'Optimisation Data'!N25</f>
        <v>4428</v>
      </c>
      <c r="H74" s="159">
        <f>'Optimisation Data'!N37</f>
        <v>3613</v>
      </c>
      <c r="I74" s="159">
        <f>'Optimisation Data'!N49</f>
        <v>3622</v>
      </c>
      <c r="J74" s="159">
        <f>'Control Scheme 1 Graphs'!F72</f>
        <v>4474</v>
      </c>
      <c r="K74" s="159">
        <f>'Control Scheme 1 Graphs'!G72</f>
        <v>5204</v>
      </c>
      <c r="L74" s="159">
        <f>'Control Scheme 1 Graphs'!H72</f>
        <v>4474</v>
      </c>
      <c r="M74" s="159">
        <f>'Control Scheme 1 Graphs'!I72</f>
        <v>4474</v>
      </c>
      <c r="N74" s="159">
        <f>'Control Scheme 2 Graphs'!F72</f>
        <v>4427</v>
      </c>
      <c r="O74" s="159">
        <f>'Control Scheme 2 Graphs'!G72</f>
        <v>4427</v>
      </c>
      <c r="P74" s="159">
        <f>'Control Scheme 2 Graphs'!H72</f>
        <v>4427</v>
      </c>
      <c r="Q74" s="159">
        <f>'Control Scheme 2 Graphs'!I72</f>
        <v>4427</v>
      </c>
      <c r="R74" s="159">
        <f>'Control Scheme 3 Graphs'!F72</f>
        <v>4196</v>
      </c>
      <c r="S74" s="159">
        <f>'Control Scheme 3 Graphs'!G72</f>
        <v>4196</v>
      </c>
      <c r="T74" s="159">
        <f>'Control Scheme 3 Graphs'!H72</f>
        <v>4196</v>
      </c>
      <c r="U74" s="159">
        <f>'Control Scheme 3 Graphs'!I72</f>
        <v>4196</v>
      </c>
      <c r="V74" s="159">
        <f>'Control Scheme 4 Graphs'!F72</f>
        <v>3641</v>
      </c>
      <c r="W74" s="159">
        <f>'Control Scheme 4 Graphs'!G72</f>
        <v>3641</v>
      </c>
      <c r="X74" s="159">
        <f>'Control Scheme 4 Graphs'!H72</f>
        <v>3641</v>
      </c>
      <c r="Y74" s="148">
        <f>'Control Scheme 4 Graphs'!I72</f>
        <v>3641</v>
      </c>
      <c r="Z74" s="32"/>
      <c r="AA74" s="32"/>
      <c r="AB74" s="33"/>
      <c r="AC74" s="32"/>
      <c r="AD74" s="34"/>
      <c r="AE74" s="32"/>
      <c r="AF74" s="34"/>
      <c r="AG74" s="35"/>
      <c r="AH74" s="32"/>
      <c r="AI74" s="34"/>
      <c r="AJ74" s="32"/>
      <c r="AK74" s="34"/>
      <c r="AL74" s="36"/>
      <c r="AM74" s="37"/>
      <c r="AN74" s="37"/>
      <c r="AO74" s="37"/>
      <c r="AP74" s="38"/>
    </row>
    <row r="75" spans="1:42" ht="15" thickBot="1" x14ac:dyDescent="0.35">
      <c r="A75" s="3"/>
      <c r="C75" s="181"/>
      <c r="D75" s="67" t="s">
        <v>29</v>
      </c>
      <c r="E75" s="68" t="s">
        <v>35</v>
      </c>
      <c r="F75" s="144">
        <f>'Optimisation Data'!N14</f>
        <v>4186</v>
      </c>
      <c r="G75" s="144">
        <f>'Optimisation Data'!N26</f>
        <v>4186</v>
      </c>
      <c r="H75" s="144">
        <f>'Optimisation Data'!N38</f>
        <v>2570</v>
      </c>
      <c r="I75" s="144">
        <f>'Optimisation Data'!N50</f>
        <v>2570</v>
      </c>
      <c r="J75" s="144">
        <f>'Control Scheme 1 Graphs'!F73</f>
        <v>4399</v>
      </c>
      <c r="K75" s="144">
        <f>'Control Scheme 1 Graphs'!G73</f>
        <v>5018</v>
      </c>
      <c r="L75" s="144">
        <f>'Control Scheme 1 Graphs'!H73</f>
        <v>4399</v>
      </c>
      <c r="M75" s="144">
        <f>'Control Scheme 1 Graphs'!I73</f>
        <v>4399</v>
      </c>
      <c r="N75" s="144">
        <f>'Control Scheme 2 Graphs'!F73</f>
        <v>4184</v>
      </c>
      <c r="O75" s="144">
        <f>'Control Scheme 2 Graphs'!G73</f>
        <v>4184</v>
      </c>
      <c r="P75" s="144">
        <f>'Control Scheme 2 Graphs'!H73</f>
        <v>4184</v>
      </c>
      <c r="Q75" s="144">
        <f>'Control Scheme 2 Graphs'!I73</f>
        <v>4184</v>
      </c>
      <c r="R75" s="144">
        <f>'Control Scheme 3 Graphs'!F73</f>
        <v>3074</v>
      </c>
      <c r="S75" s="144">
        <f>'Control Scheme 3 Graphs'!G73</f>
        <v>3074</v>
      </c>
      <c r="T75" s="144">
        <f>'Control Scheme 3 Graphs'!H73</f>
        <v>3074</v>
      </c>
      <c r="U75" s="144">
        <f>'Control Scheme 3 Graphs'!I73</f>
        <v>3074</v>
      </c>
      <c r="V75" s="144">
        <f>'Control Scheme 4 Graphs'!F73</f>
        <v>2181</v>
      </c>
      <c r="W75" s="144">
        <f>'Control Scheme 4 Graphs'!G73</f>
        <v>2181</v>
      </c>
      <c r="X75" s="144">
        <f>'Control Scheme 4 Graphs'!H73</f>
        <v>2181</v>
      </c>
      <c r="Y75" s="149">
        <f>'Control Scheme 4 Graphs'!I73</f>
        <v>2181</v>
      </c>
      <c r="Z75" s="32"/>
      <c r="AA75" s="32"/>
      <c r="AB75" s="33"/>
      <c r="AC75" s="32"/>
      <c r="AD75" s="34"/>
      <c r="AE75" s="32"/>
      <c r="AF75" s="34"/>
      <c r="AG75" s="35"/>
      <c r="AH75" s="32"/>
      <c r="AI75" s="34"/>
      <c r="AJ75" s="32"/>
      <c r="AK75" s="34"/>
      <c r="AL75" s="36"/>
      <c r="AM75" s="37"/>
      <c r="AN75" s="37"/>
      <c r="AO75" s="37"/>
      <c r="AP75" s="38"/>
    </row>
    <row r="76" spans="1:42" ht="15" thickBot="1" x14ac:dyDescent="0.35">
      <c r="A76" s="3"/>
      <c r="C76" s="181"/>
      <c r="D76" s="67" t="s">
        <v>29</v>
      </c>
      <c r="E76" s="69" t="s">
        <v>36</v>
      </c>
      <c r="F76" s="144">
        <f>'Optimisation Data'!N15</f>
        <v>1260</v>
      </c>
      <c r="G76" s="144">
        <f>'Optimisation Data'!N27</f>
        <v>1263</v>
      </c>
      <c r="H76" s="144">
        <f>'Optimisation Data'!N39</f>
        <v>37</v>
      </c>
      <c r="I76" s="144">
        <f>'Optimisation Data'!N51</f>
        <v>37</v>
      </c>
      <c r="J76" s="144">
        <f>'Control Scheme 1 Graphs'!F74</f>
        <v>4119</v>
      </c>
      <c r="K76" s="144">
        <f>'Control Scheme 1 Graphs'!G74</f>
        <v>4867</v>
      </c>
      <c r="L76" s="144">
        <f>'Control Scheme 1 Graphs'!H74</f>
        <v>4119</v>
      </c>
      <c r="M76" s="144">
        <f>'Control Scheme 1 Graphs'!I74</f>
        <v>4119</v>
      </c>
      <c r="N76" s="144">
        <f>'Control Scheme 2 Graphs'!F74</f>
        <v>1259</v>
      </c>
      <c r="O76" s="144">
        <f>'Control Scheme 2 Graphs'!G74</f>
        <v>1259</v>
      </c>
      <c r="P76" s="144">
        <f>'Control Scheme 2 Graphs'!H74</f>
        <v>1259</v>
      </c>
      <c r="Q76" s="144">
        <f>'Control Scheme 2 Graphs'!I74</f>
        <v>1259</v>
      </c>
      <c r="R76" s="144">
        <f>'Control Scheme 3 Graphs'!F74</f>
        <v>97</v>
      </c>
      <c r="S76" s="144">
        <f>'Control Scheme 3 Graphs'!G74</f>
        <v>97</v>
      </c>
      <c r="T76" s="144">
        <f>'Control Scheme 3 Graphs'!H74</f>
        <v>97</v>
      </c>
      <c r="U76" s="144">
        <f>'Control Scheme 3 Graphs'!I74</f>
        <v>97</v>
      </c>
      <c r="V76" s="144">
        <f>'Control Scheme 4 Graphs'!F74</f>
        <v>7</v>
      </c>
      <c r="W76" s="144">
        <f>'Control Scheme 4 Graphs'!G74</f>
        <v>7</v>
      </c>
      <c r="X76" s="144">
        <f>'Control Scheme 4 Graphs'!H74</f>
        <v>7</v>
      </c>
      <c r="Y76" s="149">
        <f>'Control Scheme 4 Graphs'!I74</f>
        <v>7</v>
      </c>
      <c r="Z76" s="32"/>
      <c r="AA76" s="32"/>
      <c r="AB76" s="33"/>
      <c r="AC76" s="32"/>
      <c r="AD76" s="34"/>
      <c r="AE76" s="32"/>
      <c r="AF76" s="34"/>
      <c r="AG76" s="35"/>
      <c r="AH76" s="32"/>
      <c r="AI76" s="34"/>
      <c r="AJ76" s="32"/>
      <c r="AK76" s="34"/>
      <c r="AL76" s="36"/>
      <c r="AM76" s="37"/>
      <c r="AN76" s="37"/>
      <c r="AO76" s="37"/>
      <c r="AP76" s="38"/>
    </row>
    <row r="77" spans="1:42" ht="15" thickBot="1" x14ac:dyDescent="0.35">
      <c r="A77" s="3"/>
      <c r="C77" s="181"/>
      <c r="D77" s="67" t="s">
        <v>29</v>
      </c>
      <c r="E77" s="70" t="s">
        <v>37</v>
      </c>
      <c r="F77" s="144">
        <f>'Optimisation Data'!N16</f>
        <v>1836</v>
      </c>
      <c r="G77" s="144">
        <f>'Optimisation Data'!N28</f>
        <v>4053</v>
      </c>
      <c r="H77" s="144">
        <f>'Optimisation Data'!N40</f>
        <v>840</v>
      </c>
      <c r="I77" s="144">
        <f>'Optimisation Data'!N52</f>
        <v>849</v>
      </c>
      <c r="J77" s="144">
        <f>'Control Scheme 1 Graphs'!F75</f>
        <v>842</v>
      </c>
      <c r="K77" s="144">
        <f>'Control Scheme 1 Graphs'!G75</f>
        <v>1482</v>
      </c>
      <c r="L77" s="144">
        <f>'Control Scheme 1 Graphs'!H75</f>
        <v>842</v>
      </c>
      <c r="M77" s="144">
        <f>'Control Scheme 1 Graphs'!I75</f>
        <v>842</v>
      </c>
      <c r="N77" s="144">
        <f>'Control Scheme 2 Graphs'!F75</f>
        <v>4054</v>
      </c>
      <c r="O77" s="144">
        <f>'Control Scheme 2 Graphs'!G75</f>
        <v>4054</v>
      </c>
      <c r="P77" s="144">
        <f>'Control Scheme 2 Graphs'!H75</f>
        <v>4054</v>
      </c>
      <c r="Q77" s="144">
        <f>'Control Scheme 2 Graphs'!I75</f>
        <v>4054</v>
      </c>
      <c r="R77" s="144">
        <f>'Control Scheme 3 Graphs'!F75</f>
        <v>0</v>
      </c>
      <c r="S77" s="144">
        <f>'Control Scheme 3 Graphs'!G75</f>
        <v>0</v>
      </c>
      <c r="T77" s="144">
        <f>'Control Scheme 3 Graphs'!H75</f>
        <v>0</v>
      </c>
      <c r="U77" s="144">
        <f>'Control Scheme 3 Graphs'!I75</f>
        <v>0</v>
      </c>
      <c r="V77" s="144">
        <f>'Control Scheme 4 Graphs'!F75</f>
        <v>1889</v>
      </c>
      <c r="W77" s="144">
        <f>'Control Scheme 4 Graphs'!G75</f>
        <v>1889</v>
      </c>
      <c r="X77" s="144">
        <f>'Control Scheme 4 Graphs'!H75</f>
        <v>1889</v>
      </c>
      <c r="Y77" s="149">
        <f>'Control Scheme 4 Graphs'!I75</f>
        <v>1889</v>
      </c>
      <c r="Z77" s="32"/>
      <c r="AA77" s="32"/>
      <c r="AB77" s="33"/>
      <c r="AC77" s="32"/>
      <c r="AD77" s="34"/>
      <c r="AE77" s="32"/>
      <c r="AF77" s="34"/>
      <c r="AG77" s="35"/>
      <c r="AH77" s="32"/>
      <c r="AI77" s="34"/>
      <c r="AJ77" s="32"/>
      <c r="AK77" s="34"/>
      <c r="AL77" s="36"/>
      <c r="AM77" s="37"/>
      <c r="AN77" s="37"/>
      <c r="AO77" s="37"/>
      <c r="AP77" s="38"/>
    </row>
    <row r="78" spans="1:42" ht="15" thickBot="1" x14ac:dyDescent="0.35">
      <c r="A78" s="3"/>
      <c r="C78" s="181"/>
      <c r="D78" s="67" t="s">
        <v>29</v>
      </c>
      <c r="E78" s="71" t="s">
        <v>38</v>
      </c>
      <c r="F78" s="144">
        <f>'Optimisation Data'!N17</f>
        <v>5689</v>
      </c>
      <c r="G78" s="144">
        <f>'Optimisation Data'!N29</f>
        <v>5701</v>
      </c>
      <c r="H78" s="144">
        <f>'Optimisation Data'!N41</f>
        <v>5699</v>
      </c>
      <c r="I78" s="144">
        <f>'Optimisation Data'!N53</f>
        <v>5699</v>
      </c>
      <c r="J78" s="144">
        <f>'Control Scheme 1 Graphs'!F76</f>
        <v>5781</v>
      </c>
      <c r="K78" s="144">
        <f>'Control Scheme 1 Graphs'!G76</f>
        <v>6816</v>
      </c>
      <c r="L78" s="144">
        <f>'Control Scheme 1 Graphs'!H76</f>
        <v>8088</v>
      </c>
      <c r="M78" s="144">
        <f>'Control Scheme 1 Graphs'!I76</f>
        <v>8088</v>
      </c>
      <c r="N78" s="144">
        <f>'Control Scheme 2 Graphs'!F76</f>
        <v>5781</v>
      </c>
      <c r="O78" s="144">
        <f>'Control Scheme 2 Graphs'!G76</f>
        <v>5781</v>
      </c>
      <c r="P78" s="144">
        <f>'Control Scheme 2 Graphs'!H76</f>
        <v>8088</v>
      </c>
      <c r="Q78" s="144">
        <f>'Control Scheme 2 Graphs'!I76</f>
        <v>8088</v>
      </c>
      <c r="R78" s="144">
        <f>'Control Scheme 3 Graphs'!F76</f>
        <v>5781</v>
      </c>
      <c r="S78" s="144">
        <f>'Control Scheme 3 Graphs'!G76</f>
        <v>5781</v>
      </c>
      <c r="T78" s="144">
        <f>'Control Scheme 3 Graphs'!H76</f>
        <v>8088</v>
      </c>
      <c r="U78" s="144">
        <f>'Control Scheme 3 Graphs'!I76</f>
        <v>8088</v>
      </c>
      <c r="V78" s="144">
        <f>'Control Scheme 4 Graphs'!F76</f>
        <v>5781</v>
      </c>
      <c r="W78" s="144">
        <f>'Control Scheme 4 Graphs'!G76</f>
        <v>5781</v>
      </c>
      <c r="X78" s="144">
        <f>'Control Scheme 4 Graphs'!H76</f>
        <v>8088</v>
      </c>
      <c r="Y78" s="149">
        <f>'Control Scheme 4 Graphs'!I76</f>
        <v>8088</v>
      </c>
      <c r="Z78" s="32"/>
      <c r="AA78" s="32"/>
      <c r="AB78" s="33"/>
      <c r="AC78" s="32"/>
      <c r="AD78" s="34"/>
      <c r="AE78" s="32"/>
      <c r="AF78" s="34"/>
      <c r="AG78" s="35"/>
      <c r="AH78" s="32"/>
      <c r="AI78" s="34"/>
      <c r="AJ78" s="32"/>
      <c r="AK78" s="34"/>
      <c r="AL78" s="36"/>
      <c r="AM78" s="37"/>
      <c r="AN78" s="37"/>
      <c r="AO78" s="37"/>
      <c r="AP78" s="38"/>
    </row>
    <row r="79" spans="1:42" ht="15" thickBot="1" x14ac:dyDescent="0.35">
      <c r="A79" s="3"/>
      <c r="C79" s="181"/>
      <c r="D79" s="67" t="s">
        <v>29</v>
      </c>
      <c r="E79" s="71" t="s">
        <v>39</v>
      </c>
      <c r="F79" s="144">
        <f>'Optimisation Data'!N18</f>
        <v>2220</v>
      </c>
      <c r="G79" s="144">
        <f>'Optimisation Data'!N30</f>
        <v>0</v>
      </c>
      <c r="H79" s="144">
        <f>'Optimisation Data'!N42</f>
        <v>9</v>
      </c>
      <c r="I79" s="144">
        <f>'Optimisation Data'!N54</f>
        <v>0</v>
      </c>
      <c r="J79" s="144">
        <f>'Control Scheme 1 Graphs'!F77</f>
        <v>90</v>
      </c>
      <c r="K79" s="144">
        <f>'Control Scheme 1 Graphs'!G77</f>
        <v>3292</v>
      </c>
      <c r="L79" s="144">
        <f>'Control Scheme 1 Graphs'!H77</f>
        <v>90</v>
      </c>
      <c r="M79" s="144">
        <f>'Control Scheme 1 Graphs'!I77</f>
        <v>90</v>
      </c>
      <c r="N79" s="144">
        <f>'Control Scheme 2 Graphs'!F77</f>
        <v>0</v>
      </c>
      <c r="O79" s="144">
        <f>'Control Scheme 2 Graphs'!G77</f>
        <v>0</v>
      </c>
      <c r="P79" s="144">
        <f>'Control Scheme 2 Graphs'!H77</f>
        <v>0</v>
      </c>
      <c r="Q79" s="144">
        <f>'Control Scheme 2 Graphs'!I77</f>
        <v>0</v>
      </c>
      <c r="R79" s="144">
        <f>'Control Scheme 3 Graphs'!F77</f>
        <v>4390</v>
      </c>
      <c r="S79" s="144">
        <f>'Control Scheme 3 Graphs'!G77</f>
        <v>4390</v>
      </c>
      <c r="T79" s="144">
        <f>'Control Scheme 3 Graphs'!H77</f>
        <v>4390</v>
      </c>
      <c r="U79" s="144">
        <f>'Control Scheme 3 Graphs'!I77</f>
        <v>4390</v>
      </c>
      <c r="V79" s="144">
        <f>'Control Scheme 4 Graphs'!F77</f>
        <v>4171</v>
      </c>
      <c r="W79" s="144">
        <f>'Control Scheme 4 Graphs'!G77</f>
        <v>4171</v>
      </c>
      <c r="X79" s="144">
        <f>'Control Scheme 4 Graphs'!H77</f>
        <v>4171</v>
      </c>
      <c r="Y79" s="149">
        <f>'Control Scheme 4 Graphs'!I77</f>
        <v>4171</v>
      </c>
      <c r="Z79" s="32"/>
      <c r="AA79" s="32"/>
      <c r="AB79" s="33"/>
      <c r="AC79" s="32"/>
      <c r="AD79" s="34"/>
      <c r="AE79" s="32"/>
      <c r="AF79" s="34"/>
      <c r="AG79" s="35"/>
      <c r="AH79" s="32"/>
      <c r="AI79" s="34"/>
      <c r="AJ79" s="32"/>
      <c r="AK79" s="34"/>
      <c r="AL79" s="36"/>
      <c r="AM79" s="37"/>
      <c r="AN79" s="37"/>
      <c r="AO79" s="37"/>
      <c r="AP79" s="38"/>
    </row>
    <row r="80" spans="1:42" ht="24.6" customHeight="1" thickBot="1" x14ac:dyDescent="0.35">
      <c r="A80" s="3"/>
      <c r="C80" s="181"/>
      <c r="D80" s="115" t="s">
        <v>29</v>
      </c>
      <c r="E80" s="108" t="s">
        <v>0</v>
      </c>
      <c r="F80" s="109">
        <f>'Optimisation Data'!N19</f>
        <v>19619</v>
      </c>
      <c r="G80" s="109">
        <f>'Optimisation Data'!N31</f>
        <v>19631</v>
      </c>
      <c r="H80" s="109">
        <f>'Optimisation Data'!N43</f>
        <v>12768</v>
      </c>
      <c r="I80" s="109">
        <f>'Optimisation Data'!N55</f>
        <v>12777</v>
      </c>
      <c r="J80" s="109">
        <f>'Control Scheme 1 Graphs'!F78</f>
        <v>19705</v>
      </c>
      <c r="K80" s="109">
        <f>'Control Scheme 1 Graphs'!G78</f>
        <v>26679</v>
      </c>
      <c r="L80" s="109">
        <f>'Control Scheme 1 Graphs'!H78</f>
        <v>22012</v>
      </c>
      <c r="M80" s="109">
        <f>'Control Scheme 1 Graphs'!I78</f>
        <v>22012</v>
      </c>
      <c r="N80" s="109">
        <f>'Control Scheme 2 Graphs'!F78</f>
        <v>19705</v>
      </c>
      <c r="O80" s="109">
        <f>'Control Scheme 2 Graphs'!G78</f>
        <v>19705</v>
      </c>
      <c r="P80" s="109">
        <f>'Control Scheme 2 Graphs'!H78</f>
        <v>22012</v>
      </c>
      <c r="Q80" s="109">
        <f>'Control Scheme 2 Graphs'!I78</f>
        <v>22012</v>
      </c>
      <c r="R80" s="109">
        <f>'Control Scheme 3 Graphs'!F78</f>
        <v>17538</v>
      </c>
      <c r="S80" s="109">
        <f>'Control Scheme 3 Graphs'!G78</f>
        <v>17538</v>
      </c>
      <c r="T80" s="109">
        <f>'Control Scheme 3 Graphs'!H78</f>
        <v>19845</v>
      </c>
      <c r="U80" s="109">
        <f>'Control Scheme 3 Graphs'!I78</f>
        <v>19845</v>
      </c>
      <c r="V80" s="109">
        <f>'Control Scheme 4 Graphs'!F78</f>
        <v>17670</v>
      </c>
      <c r="W80" s="109">
        <f>'Control Scheme 4 Graphs'!G78</f>
        <v>17670</v>
      </c>
      <c r="X80" s="109">
        <f>'Control Scheme 4 Graphs'!H78</f>
        <v>19977</v>
      </c>
      <c r="Y80" s="110">
        <f>'Control Scheme 4 Graphs'!I78</f>
        <v>19977</v>
      </c>
      <c r="Z80" s="32"/>
      <c r="AA80" s="32"/>
      <c r="AB80" s="33"/>
      <c r="AC80" s="32"/>
      <c r="AD80" s="34"/>
      <c r="AE80" s="32"/>
      <c r="AF80" s="34"/>
      <c r="AG80" s="35"/>
      <c r="AH80" s="32"/>
      <c r="AI80" s="34"/>
      <c r="AJ80" s="32"/>
      <c r="AK80" s="34"/>
      <c r="AL80" s="36"/>
      <c r="AM80" s="37"/>
      <c r="AN80" s="37"/>
      <c r="AO80" s="37"/>
      <c r="AP80" s="38"/>
    </row>
    <row r="81" spans="1:42" ht="15" thickBot="1" x14ac:dyDescent="0.35">
      <c r="A81" s="3"/>
      <c r="C81" s="181" t="s">
        <v>15</v>
      </c>
      <c r="D81" s="65" t="s">
        <v>30</v>
      </c>
      <c r="E81" s="66" t="s">
        <v>34</v>
      </c>
      <c r="F81" s="93">
        <f>'Optimisation Data'!O13</f>
        <v>0.54747774480712164</v>
      </c>
      <c r="G81" s="78">
        <f>'Optimisation Data'!O25</f>
        <v>0.54747774480712164</v>
      </c>
      <c r="H81" s="93">
        <f>'Optimisation Data'!O37</f>
        <v>0.44671117705242336</v>
      </c>
      <c r="I81" s="78">
        <f>'Optimisation Data'!O49</f>
        <v>0.44782393669634024</v>
      </c>
      <c r="J81" s="93">
        <f>'Control Scheme 1 Graphs'!F79</f>
        <v>0.55316518298714146</v>
      </c>
      <c r="K81" s="78">
        <f>'Control Scheme 1 Graphs'!G79</f>
        <v>0.63032945736434109</v>
      </c>
      <c r="L81" s="93">
        <f>'Control Scheme 1 Graphs'!H79</f>
        <v>0.55316518298714146</v>
      </c>
      <c r="M81" s="78">
        <f>'Control Scheme 1 Graphs'!I79</f>
        <v>0.55316518298714146</v>
      </c>
      <c r="N81" s="93">
        <f>'Control Scheme 2 Graphs'!F79</f>
        <v>0.54735410484668645</v>
      </c>
      <c r="O81" s="78">
        <f>'Control Scheme 2 Graphs'!G79</f>
        <v>0.54735410484668645</v>
      </c>
      <c r="P81" s="93">
        <f>'Control Scheme 2 Graphs'!H79</f>
        <v>0.54735410484668645</v>
      </c>
      <c r="Q81" s="78">
        <f>'Control Scheme 2 Graphs'!I79</f>
        <v>0.54735410484668645</v>
      </c>
      <c r="R81" s="93">
        <f>'Control Scheme 3 Graphs'!F79</f>
        <v>0.51879327398615227</v>
      </c>
      <c r="S81" s="78">
        <f>'Control Scheme 3 Graphs'!G79</f>
        <v>0.51879327398615227</v>
      </c>
      <c r="T81" s="93">
        <f>'Control Scheme 3 Graphs'!H79</f>
        <v>0.51879327398615227</v>
      </c>
      <c r="U81" s="93">
        <f>'Control Scheme 3 Graphs'!I79</f>
        <v>0.51879327398615227</v>
      </c>
      <c r="V81" s="93">
        <f>'Control Scheme 4 Graphs'!F79</f>
        <v>0.4501730959446093</v>
      </c>
      <c r="W81" s="78">
        <f>'Control Scheme 4 Graphs'!G79</f>
        <v>0.4501730959446093</v>
      </c>
      <c r="X81" s="93">
        <f>'Control Scheme 4 Graphs'!H79</f>
        <v>0.4501730959446093</v>
      </c>
      <c r="Y81" s="78">
        <f>'Control Scheme 4 Graphs'!I79</f>
        <v>0.4501730959446093</v>
      </c>
      <c r="Z81" s="32"/>
      <c r="AA81" s="32"/>
      <c r="AB81" s="33"/>
      <c r="AC81" s="32"/>
      <c r="AD81" s="34"/>
      <c r="AE81" s="32"/>
      <c r="AF81" s="34"/>
      <c r="AG81" s="35"/>
      <c r="AH81" s="32"/>
      <c r="AI81" s="34"/>
      <c r="AJ81" s="32"/>
      <c r="AK81" s="34"/>
      <c r="AL81" s="36"/>
      <c r="AM81" s="37"/>
      <c r="AN81" s="37"/>
      <c r="AO81" s="37"/>
      <c r="AP81" s="38"/>
    </row>
    <row r="82" spans="1:42" ht="15" thickBot="1" x14ac:dyDescent="0.35">
      <c r="A82" s="3"/>
      <c r="C82" s="181"/>
      <c r="D82" s="67" t="s">
        <v>30</v>
      </c>
      <c r="E82" s="68" t="s">
        <v>35</v>
      </c>
      <c r="F82" s="94">
        <f>'Optimisation Data'!O14</f>
        <v>0.5175568743818002</v>
      </c>
      <c r="G82" s="79">
        <f>'Optimisation Data'!O26</f>
        <v>0.5175568743818002</v>
      </c>
      <c r="H82" s="94">
        <f>'Optimisation Data'!O38</f>
        <v>0.31775469831849656</v>
      </c>
      <c r="I82" s="79">
        <f>'Optimisation Data'!O50</f>
        <v>0.31775469831849656</v>
      </c>
      <c r="J82" s="94">
        <f>'Control Scheme 1 Graphs'!F80</f>
        <v>0.54389218595450051</v>
      </c>
      <c r="K82" s="79">
        <f>'Control Scheme 1 Graphs'!G80</f>
        <v>0.60780038759689925</v>
      </c>
      <c r="L82" s="94">
        <f>'Control Scheme 1 Graphs'!H80</f>
        <v>0.54389218595450051</v>
      </c>
      <c r="M82" s="79">
        <f>'Control Scheme 1 Graphs'!I80</f>
        <v>0.54389218595450051</v>
      </c>
      <c r="N82" s="94">
        <f>'Control Scheme 2 Graphs'!F80</f>
        <v>0.51730959446092972</v>
      </c>
      <c r="O82" s="79">
        <f>'Control Scheme 2 Graphs'!G80</f>
        <v>0.51730959446092972</v>
      </c>
      <c r="P82" s="94">
        <f>'Control Scheme 2 Graphs'!H80</f>
        <v>0.51730959446092972</v>
      </c>
      <c r="Q82" s="79">
        <f>'Control Scheme 2 Graphs'!I80</f>
        <v>0.51730959446092972</v>
      </c>
      <c r="R82" s="94">
        <f>'Control Scheme 3 Graphs'!F80</f>
        <v>0.38006923837784373</v>
      </c>
      <c r="S82" s="79">
        <f>'Control Scheme 3 Graphs'!G80</f>
        <v>0.38006923837784373</v>
      </c>
      <c r="T82" s="94">
        <f>'Control Scheme 3 Graphs'!H80</f>
        <v>0.38006923837784373</v>
      </c>
      <c r="U82" s="94">
        <f>'Control Scheme 3 Graphs'!I80</f>
        <v>0.38006923837784373</v>
      </c>
      <c r="V82" s="94">
        <f>'Control Scheme 4 Graphs'!F80</f>
        <v>0.26965875370919884</v>
      </c>
      <c r="W82" s="79">
        <f>'Control Scheme 4 Graphs'!G80</f>
        <v>0.26965875370919884</v>
      </c>
      <c r="X82" s="94">
        <f>'Control Scheme 4 Graphs'!H80</f>
        <v>0.26965875370919884</v>
      </c>
      <c r="Y82" s="79">
        <f>'Control Scheme 4 Graphs'!I80</f>
        <v>0.26965875370919884</v>
      </c>
      <c r="Z82" s="32"/>
      <c r="AA82" s="32"/>
      <c r="AB82" s="33"/>
      <c r="AC82" s="32"/>
      <c r="AD82" s="34"/>
      <c r="AE82" s="32"/>
      <c r="AF82" s="34"/>
      <c r="AG82" s="35"/>
      <c r="AH82" s="32"/>
      <c r="AI82" s="34"/>
      <c r="AJ82" s="32"/>
      <c r="AK82" s="34"/>
      <c r="AL82" s="36"/>
      <c r="AM82" s="37"/>
      <c r="AN82" s="37"/>
      <c r="AO82" s="37"/>
      <c r="AP82" s="38"/>
    </row>
    <row r="83" spans="1:42" ht="15" thickBot="1" x14ac:dyDescent="0.35">
      <c r="A83" s="3"/>
      <c r="C83" s="181"/>
      <c r="D83" s="67" t="s">
        <v>30</v>
      </c>
      <c r="E83" s="69" t="s">
        <v>36</v>
      </c>
      <c r="F83" s="94">
        <f>'Optimisation Data'!O15</f>
        <v>0.15578635014836795</v>
      </c>
      <c r="G83" s="79">
        <f>'Optimisation Data'!O27</f>
        <v>0.15615727002967358</v>
      </c>
      <c r="H83" s="94">
        <f>'Optimisation Data'!O39</f>
        <v>4.5746785361028683E-3</v>
      </c>
      <c r="I83" s="79">
        <f>'Optimisation Data'!O51</f>
        <v>4.5746785361028683E-3</v>
      </c>
      <c r="J83" s="94">
        <f>'Control Scheme 1 Graphs'!F81</f>
        <v>0.50927299703264095</v>
      </c>
      <c r="K83" s="79">
        <f>'Control Scheme 1 Graphs'!G81</f>
        <v>0.58951065891472865</v>
      </c>
      <c r="L83" s="94">
        <f>'Control Scheme 1 Graphs'!H81</f>
        <v>0.50927299703264095</v>
      </c>
      <c r="M83" s="79">
        <f>'Control Scheme 1 Graphs'!I81</f>
        <v>0.50927299703264095</v>
      </c>
      <c r="N83" s="94">
        <f>'Control Scheme 2 Graphs'!F81</f>
        <v>0.15566271018793273</v>
      </c>
      <c r="O83" s="79">
        <f>'Control Scheme 2 Graphs'!G81</f>
        <v>0.15566271018793273</v>
      </c>
      <c r="P83" s="94">
        <f>'Control Scheme 2 Graphs'!H81</f>
        <v>0.15566271018793273</v>
      </c>
      <c r="Q83" s="79">
        <f>'Control Scheme 2 Graphs'!I81</f>
        <v>0.15566271018793273</v>
      </c>
      <c r="R83" s="94">
        <f>'Control Scheme 3 Graphs'!F81</f>
        <v>1.1993076162215628E-2</v>
      </c>
      <c r="S83" s="79">
        <f>'Control Scheme 3 Graphs'!G81</f>
        <v>1.1993076162215628E-2</v>
      </c>
      <c r="T83" s="94">
        <f>'Control Scheme 3 Graphs'!H81</f>
        <v>1.1993076162215628E-2</v>
      </c>
      <c r="U83" s="94">
        <f>'Control Scheme 3 Graphs'!I81</f>
        <v>1.1993076162215628E-2</v>
      </c>
      <c r="V83" s="94">
        <f>'Control Scheme 4 Graphs'!F81</f>
        <v>8.6547972304648862E-4</v>
      </c>
      <c r="W83" s="79">
        <f>'Control Scheme 4 Graphs'!G81</f>
        <v>8.6547972304648862E-4</v>
      </c>
      <c r="X83" s="94">
        <f>'Control Scheme 4 Graphs'!H81</f>
        <v>8.6547972304648862E-4</v>
      </c>
      <c r="Y83" s="79">
        <f>'Control Scheme 4 Graphs'!I81</f>
        <v>8.6547972304648862E-4</v>
      </c>
      <c r="Z83" s="32"/>
      <c r="AA83" s="32"/>
      <c r="AB83" s="33"/>
      <c r="AC83" s="32"/>
      <c r="AD83" s="34"/>
      <c r="AE83" s="32"/>
      <c r="AF83" s="34"/>
      <c r="AG83" s="35"/>
      <c r="AH83" s="32"/>
      <c r="AI83" s="34"/>
      <c r="AJ83" s="32"/>
      <c r="AK83" s="34"/>
      <c r="AL83" s="36"/>
      <c r="AM83" s="37"/>
      <c r="AN83" s="37"/>
      <c r="AO83" s="37"/>
      <c r="AP83" s="38"/>
    </row>
    <row r="84" spans="1:42" ht="15" thickBot="1" x14ac:dyDescent="0.35">
      <c r="A84" s="3"/>
      <c r="C84" s="181"/>
      <c r="D84" s="67" t="s">
        <v>30</v>
      </c>
      <c r="E84" s="70" t="s">
        <v>37</v>
      </c>
      <c r="F84" s="94">
        <f>'Optimisation Data'!O16</f>
        <v>0.22700296735905046</v>
      </c>
      <c r="G84" s="79">
        <f>'Optimisation Data'!O28</f>
        <v>0.50111275964391688</v>
      </c>
      <c r="H84" s="94">
        <f>'Optimisation Data'!O40</f>
        <v>0.10385756676557864</v>
      </c>
      <c r="I84" s="79">
        <f>'Optimisation Data'!O52</f>
        <v>0.10497032640949555</v>
      </c>
      <c r="J84" s="94">
        <f>'Control Scheme 1 Graphs'!F82</f>
        <v>0.10410484668644907</v>
      </c>
      <c r="K84" s="79">
        <f>'Control Scheme 1 Graphs'!G82</f>
        <v>0.17950581395348839</v>
      </c>
      <c r="L84" s="94">
        <f>'Control Scheme 1 Graphs'!H82</f>
        <v>0.10410484668644907</v>
      </c>
      <c r="M84" s="79">
        <f>'Control Scheme 1 Graphs'!I82</f>
        <v>0.10410484668644907</v>
      </c>
      <c r="N84" s="94">
        <f>'Control Scheme 2 Graphs'!F82</f>
        <v>0.50123639960435218</v>
      </c>
      <c r="O84" s="79">
        <f>'Control Scheme 2 Graphs'!G82</f>
        <v>0.50123639960435218</v>
      </c>
      <c r="P84" s="94">
        <f>'Control Scheme 2 Graphs'!H82</f>
        <v>0.50123639960435218</v>
      </c>
      <c r="Q84" s="79">
        <f>'Control Scheme 2 Graphs'!I82</f>
        <v>0.50123639960435218</v>
      </c>
      <c r="R84" s="94">
        <f>'Control Scheme 3 Graphs'!F82</f>
        <v>0</v>
      </c>
      <c r="S84" s="79">
        <f>'Control Scheme 3 Graphs'!G82</f>
        <v>0</v>
      </c>
      <c r="T84" s="94">
        <f>'Control Scheme 3 Graphs'!H82</f>
        <v>0</v>
      </c>
      <c r="U84" s="94">
        <f>'Control Scheme 3 Graphs'!I82</f>
        <v>0</v>
      </c>
      <c r="V84" s="94">
        <f>'Control Scheme 4 Graphs'!F82</f>
        <v>0.23355588526211671</v>
      </c>
      <c r="W84" s="79">
        <f>'Control Scheme 4 Graphs'!G82</f>
        <v>0.23355588526211671</v>
      </c>
      <c r="X84" s="94">
        <f>'Control Scheme 4 Graphs'!H82</f>
        <v>0.23355588526211671</v>
      </c>
      <c r="Y84" s="79">
        <f>'Control Scheme 4 Graphs'!I82</f>
        <v>0.23355588526211671</v>
      </c>
      <c r="Z84" s="32"/>
      <c r="AA84" s="32"/>
      <c r="AB84" s="33"/>
      <c r="AC84" s="32"/>
      <c r="AD84" s="34"/>
      <c r="AE84" s="32"/>
      <c r="AF84" s="34"/>
      <c r="AG84" s="35"/>
      <c r="AH84" s="32"/>
      <c r="AI84" s="34"/>
      <c r="AJ84" s="32"/>
      <c r="AK84" s="34"/>
      <c r="AL84" s="36"/>
      <c r="AM84" s="37"/>
      <c r="AN84" s="37"/>
      <c r="AO84" s="37"/>
      <c r="AP84" s="38"/>
    </row>
    <row r="85" spans="1:42" ht="15" thickBot="1" x14ac:dyDescent="0.35">
      <c r="A85" s="3"/>
      <c r="C85" s="181"/>
      <c r="D85" s="67" t="s">
        <v>30</v>
      </c>
      <c r="E85" s="71" t="s">
        <v>38</v>
      </c>
      <c r="F85" s="94">
        <f>'Optimisation Data'!O17</f>
        <v>0.70338773491592488</v>
      </c>
      <c r="G85" s="79">
        <f>'Optimisation Data'!O29</f>
        <v>0.70487141444114743</v>
      </c>
      <c r="H85" s="94">
        <f>'Optimisation Data'!O41</f>
        <v>0.70462413452027695</v>
      </c>
      <c r="I85" s="79">
        <f>'Optimisation Data'!O53</f>
        <v>0.70462413452027695</v>
      </c>
      <c r="J85" s="94">
        <f>'Control Scheme 1 Graphs'!F83</f>
        <v>0.71476261127596441</v>
      </c>
      <c r="K85" s="79">
        <f>'Control Scheme 1 Graphs'!G83</f>
        <v>0.82558139534883723</v>
      </c>
      <c r="L85" s="94">
        <f>'Control Scheme 1 Graphs'!H83</f>
        <v>1</v>
      </c>
      <c r="M85" s="79">
        <f>'Control Scheme 1 Graphs'!I83</f>
        <v>1</v>
      </c>
      <c r="N85" s="94">
        <f>'Control Scheme 2 Graphs'!F83</f>
        <v>0.71476261127596441</v>
      </c>
      <c r="O85" s="79">
        <f>'Control Scheme 2 Graphs'!G83</f>
        <v>0.71476261127596441</v>
      </c>
      <c r="P85" s="94">
        <f>'Control Scheme 2 Graphs'!H83</f>
        <v>1</v>
      </c>
      <c r="Q85" s="79">
        <f>'Control Scheme 2 Graphs'!I83</f>
        <v>1</v>
      </c>
      <c r="R85" s="94">
        <f>'Control Scheme 3 Graphs'!F83</f>
        <v>0.71476261127596441</v>
      </c>
      <c r="S85" s="79">
        <f>'Control Scheme 3 Graphs'!G83</f>
        <v>0.71476261127596441</v>
      </c>
      <c r="T85" s="94">
        <f>'Control Scheme 3 Graphs'!H83</f>
        <v>1</v>
      </c>
      <c r="U85" s="94">
        <f>'Control Scheme 3 Graphs'!I83</f>
        <v>1</v>
      </c>
      <c r="V85" s="94">
        <f>'Control Scheme 4 Graphs'!F83</f>
        <v>0.71476261127596441</v>
      </c>
      <c r="W85" s="79">
        <f>'Control Scheme 4 Graphs'!G83</f>
        <v>0.71476261127596441</v>
      </c>
      <c r="X85" s="94">
        <f>'Control Scheme 4 Graphs'!H83</f>
        <v>1</v>
      </c>
      <c r="Y85" s="79">
        <f>'Control Scheme 4 Graphs'!I83</f>
        <v>1</v>
      </c>
      <c r="Z85" s="32"/>
      <c r="AA85" s="32"/>
      <c r="AB85" s="33"/>
      <c r="AC85" s="32"/>
      <c r="AD85" s="34"/>
      <c r="AE85" s="32"/>
      <c r="AF85" s="34"/>
      <c r="AG85" s="35"/>
      <c r="AH85" s="32"/>
      <c r="AI85" s="34"/>
      <c r="AJ85" s="32"/>
      <c r="AK85" s="34"/>
      <c r="AL85" s="36"/>
      <c r="AM85" s="37"/>
      <c r="AN85" s="37"/>
      <c r="AO85" s="37"/>
      <c r="AP85" s="38"/>
    </row>
    <row r="86" spans="1:42" ht="15" thickBot="1" x14ac:dyDescent="0.35">
      <c r="A86" s="3"/>
      <c r="C86" s="181"/>
      <c r="D86" s="67" t="s">
        <v>30</v>
      </c>
      <c r="E86" s="71" t="s">
        <v>39</v>
      </c>
      <c r="F86" s="94">
        <f>'Optimisation Data'!O18</f>
        <v>0.27448071216617209</v>
      </c>
      <c r="G86" s="79">
        <f>'Optimisation Data'!O30</f>
        <v>0</v>
      </c>
      <c r="H86" s="94">
        <f>'Optimisation Data'!O42</f>
        <v>1.112759643916914E-3</v>
      </c>
      <c r="I86" s="79">
        <f>'Optimisation Data'!O54</f>
        <v>0</v>
      </c>
      <c r="J86" s="94">
        <f>'Control Scheme 1 Graphs'!F84</f>
        <v>1.112759643916914E-2</v>
      </c>
      <c r="K86" s="79">
        <f>'Control Scheme 1 Graphs'!G84</f>
        <v>0.39874031007751937</v>
      </c>
      <c r="L86" s="94">
        <f>'Control Scheme 1 Graphs'!H84</f>
        <v>1.112759643916914E-2</v>
      </c>
      <c r="M86" s="79">
        <f>'Control Scheme 1 Graphs'!I84</f>
        <v>1.112759643916914E-2</v>
      </c>
      <c r="N86" s="94">
        <f>'Control Scheme 2 Graphs'!F84</f>
        <v>0</v>
      </c>
      <c r="O86" s="79">
        <f>'Control Scheme 2 Graphs'!G84</f>
        <v>0</v>
      </c>
      <c r="P86" s="94">
        <f>'Control Scheme 2 Graphs'!H84</f>
        <v>0</v>
      </c>
      <c r="Q86" s="79">
        <f>'Control Scheme 2 Graphs'!I84</f>
        <v>0</v>
      </c>
      <c r="R86" s="94">
        <f>'Control Scheme 3 Graphs'!F84</f>
        <v>0.54277942631058362</v>
      </c>
      <c r="S86" s="79">
        <f>'Control Scheme 3 Graphs'!G84</f>
        <v>0.54277942631058362</v>
      </c>
      <c r="T86" s="94">
        <f>'Control Scheme 3 Graphs'!H84</f>
        <v>0.54277942631058362</v>
      </c>
      <c r="U86" s="94">
        <f>'Control Scheme 3 Graphs'!I84</f>
        <v>0.54277942631058362</v>
      </c>
      <c r="V86" s="94">
        <f>'Control Scheme 4 Graphs'!F84</f>
        <v>0.51570227497527199</v>
      </c>
      <c r="W86" s="79">
        <f>'Control Scheme 4 Graphs'!G84</f>
        <v>0.51570227497527199</v>
      </c>
      <c r="X86" s="94">
        <f>'Control Scheme 4 Graphs'!H84</f>
        <v>0.51570227497527199</v>
      </c>
      <c r="Y86" s="79">
        <f>'Control Scheme 4 Graphs'!I84</f>
        <v>0.51570227497527199</v>
      </c>
      <c r="Z86" s="32"/>
      <c r="AA86" s="32"/>
      <c r="AB86" s="33"/>
      <c r="AC86" s="32"/>
      <c r="AD86" s="34"/>
      <c r="AE86" s="32"/>
      <c r="AF86" s="34"/>
      <c r="AG86" s="35"/>
      <c r="AH86" s="32"/>
      <c r="AI86" s="34"/>
      <c r="AJ86" s="32"/>
      <c r="AK86" s="34"/>
      <c r="AL86" s="36"/>
      <c r="AM86" s="37"/>
      <c r="AN86" s="37"/>
      <c r="AO86" s="37"/>
      <c r="AP86" s="38"/>
    </row>
    <row r="87" spans="1:42" ht="26.4" customHeight="1" thickBot="1" x14ac:dyDescent="0.35">
      <c r="A87" s="3"/>
      <c r="C87" s="181"/>
      <c r="D87" s="115" t="s">
        <v>30</v>
      </c>
      <c r="E87" s="108" t="s">
        <v>0</v>
      </c>
      <c r="F87" s="136">
        <f>'Optimisation Data'!O19</f>
        <v>0.40428206396307287</v>
      </c>
      <c r="G87" s="136">
        <f>'Optimisation Data'!O31</f>
        <v>0.40452934388394329</v>
      </c>
      <c r="H87" s="136">
        <f>'Optimisation Data'!O43</f>
        <v>0.26310583580613256</v>
      </c>
      <c r="I87" s="136">
        <f>'Optimisation Data'!O55</f>
        <v>0.26329129574678534</v>
      </c>
      <c r="J87" s="136">
        <f>'Control Scheme 1 Graphs'!F85</f>
        <v>0.4060542367293109</v>
      </c>
      <c r="K87" s="136">
        <f>'Control Scheme 1 Graphs'!G85</f>
        <v>0.53857800387596899</v>
      </c>
      <c r="L87" s="136">
        <f>'Control Scheme 1 Graphs'!H85</f>
        <v>0.45359380151665019</v>
      </c>
      <c r="M87" s="136">
        <f>'Control Scheme 1 Graphs'!I85</f>
        <v>0.45359380151665019</v>
      </c>
      <c r="N87" s="136">
        <f>'Control Scheme 2 Graphs'!F85</f>
        <v>0.4060542367293109</v>
      </c>
      <c r="O87" s="136">
        <f>'Control Scheme 2 Graphs'!G85</f>
        <v>0.4060542367293109</v>
      </c>
      <c r="P87" s="136">
        <f>'Control Scheme 2 Graphs'!H85</f>
        <v>0.45359380151665019</v>
      </c>
      <c r="Q87" s="136">
        <f>'Control Scheme 2 Graphs'!I85</f>
        <v>0.45359380151665019</v>
      </c>
      <c r="R87" s="136">
        <f>'Control Scheme 3 Graphs'!F85</f>
        <v>0.36139960435212659</v>
      </c>
      <c r="S87" s="136">
        <f>'Control Scheme 3 Graphs'!G85</f>
        <v>0.36139960435212659</v>
      </c>
      <c r="T87" s="136">
        <f>'Control Scheme 3 Graphs'!H85</f>
        <v>0.40893916913946587</v>
      </c>
      <c r="U87" s="136">
        <f>'Control Scheme 3 Graphs'!I85</f>
        <v>0.40893916913946587</v>
      </c>
      <c r="V87" s="136">
        <f>'Control Scheme 4 Graphs'!F85</f>
        <v>0.36411968348170126</v>
      </c>
      <c r="W87" s="136">
        <f>'Control Scheme 4 Graphs'!G85</f>
        <v>0.36411968348170126</v>
      </c>
      <c r="X87" s="136">
        <f>'Control Scheme 4 Graphs'!H85</f>
        <v>0.41165924826904055</v>
      </c>
      <c r="Y87" s="143">
        <f>'Control Scheme 4 Graphs'!I85</f>
        <v>0.41165924826904055</v>
      </c>
      <c r="Z87" s="32"/>
      <c r="AA87" s="32"/>
      <c r="AB87" s="33"/>
      <c r="AC87" s="32"/>
      <c r="AD87" s="34"/>
      <c r="AE87" s="32"/>
      <c r="AF87" s="34"/>
      <c r="AG87" s="35"/>
      <c r="AH87" s="32"/>
      <c r="AI87" s="34"/>
      <c r="AJ87" s="32"/>
      <c r="AK87" s="34"/>
      <c r="AL87" s="36"/>
      <c r="AM87" s="37"/>
      <c r="AN87" s="37"/>
      <c r="AO87" s="37"/>
      <c r="AP87" s="38"/>
    </row>
    <row r="88" spans="1:42" ht="16.2" thickBot="1" x14ac:dyDescent="0.35">
      <c r="A88" s="3"/>
      <c r="C88" s="181" t="s">
        <v>16</v>
      </c>
      <c r="D88" s="65" t="s">
        <v>29</v>
      </c>
      <c r="E88" s="138" t="s">
        <v>34</v>
      </c>
      <c r="F88" s="159">
        <f>'Optimisation Data'!P13</f>
        <v>3660</v>
      </c>
      <c r="G88" s="159">
        <f>'Optimisation Data'!P25</f>
        <v>3660</v>
      </c>
      <c r="H88" s="159">
        <f>'Optimisation Data'!P37</f>
        <v>4475</v>
      </c>
      <c r="I88" s="159">
        <f>'Optimisation Data'!P49</f>
        <v>4466</v>
      </c>
      <c r="J88" s="159">
        <f>'Control Scheme 1 Graphs'!F86</f>
        <v>3614</v>
      </c>
      <c r="K88" s="159">
        <f>'Control Scheme 1 Graphs'!G86</f>
        <v>3052</v>
      </c>
      <c r="L88" s="159">
        <f>'Control Scheme 1 Graphs'!H86</f>
        <v>3614</v>
      </c>
      <c r="M88" s="159">
        <f>'Control Scheme 1 Graphs'!I86</f>
        <v>3614</v>
      </c>
      <c r="N88" s="159">
        <f>'Control Scheme 2 Graphs'!F86</f>
        <v>3661</v>
      </c>
      <c r="O88" s="159">
        <f>'Control Scheme 2 Graphs'!G86</f>
        <v>3661</v>
      </c>
      <c r="P88" s="159">
        <f>'Control Scheme 2 Graphs'!H86</f>
        <v>3661</v>
      </c>
      <c r="Q88" s="159">
        <f>'Control Scheme 2 Graphs'!I86</f>
        <v>3661</v>
      </c>
      <c r="R88" s="159">
        <f>'Control Scheme 3 Graphs'!F86</f>
        <v>3892</v>
      </c>
      <c r="S88" s="159">
        <f>'Control Scheme 3 Graphs'!G86</f>
        <v>3892</v>
      </c>
      <c r="T88" s="159">
        <f>'Control Scheme 3 Graphs'!H86</f>
        <v>3892</v>
      </c>
      <c r="U88" s="159">
        <f>'Control Scheme 3 Graphs'!I86</f>
        <v>3892</v>
      </c>
      <c r="V88" s="159">
        <f>'Control Scheme 4 Graphs'!F86</f>
        <v>4447</v>
      </c>
      <c r="W88" s="159">
        <f>'Control Scheme 4 Graphs'!G86</f>
        <v>4447</v>
      </c>
      <c r="X88" s="159">
        <f>'Control Scheme 4 Graphs'!H86</f>
        <v>4447</v>
      </c>
      <c r="Y88" s="148">
        <f>'Control Scheme 4 Graphs'!I86</f>
        <v>4447</v>
      </c>
      <c r="Z88" s="40"/>
      <c r="AA88" s="40"/>
      <c r="AB88" s="41"/>
      <c r="AC88" s="40"/>
      <c r="AD88" s="42"/>
      <c r="AE88" s="40"/>
      <c r="AF88" s="43"/>
      <c r="AG88" s="44"/>
      <c r="AH88" s="40"/>
      <c r="AI88" s="42"/>
      <c r="AJ88" s="40"/>
      <c r="AK88" s="42"/>
      <c r="AL88" s="45"/>
      <c r="AM88" s="46"/>
      <c r="AN88" s="46"/>
      <c r="AO88" s="46"/>
      <c r="AP88" s="47"/>
    </row>
    <row r="89" spans="1:42" ht="16.2" thickBot="1" x14ac:dyDescent="0.35">
      <c r="A89" s="3"/>
      <c r="C89" s="181"/>
      <c r="D89" s="67" t="s">
        <v>29</v>
      </c>
      <c r="E89" s="139" t="s">
        <v>35</v>
      </c>
      <c r="F89" s="144">
        <f>'Optimisation Data'!P14</f>
        <v>3902</v>
      </c>
      <c r="G89" s="144">
        <f>'Optimisation Data'!P26</f>
        <v>3902</v>
      </c>
      <c r="H89" s="144">
        <f>'Optimisation Data'!P38</f>
        <v>5518</v>
      </c>
      <c r="I89" s="144">
        <f>'Optimisation Data'!P50</f>
        <v>5518</v>
      </c>
      <c r="J89" s="144">
        <f>'Control Scheme 1 Graphs'!F87</f>
        <v>3689</v>
      </c>
      <c r="K89" s="144">
        <f>'Control Scheme 1 Graphs'!G87</f>
        <v>3238</v>
      </c>
      <c r="L89" s="144">
        <f>'Control Scheme 1 Graphs'!H87</f>
        <v>3689</v>
      </c>
      <c r="M89" s="144">
        <f>'Control Scheme 1 Graphs'!I87</f>
        <v>3689</v>
      </c>
      <c r="N89" s="144">
        <f>'Control Scheme 2 Graphs'!F87</f>
        <v>3904</v>
      </c>
      <c r="O89" s="144">
        <f>'Control Scheme 2 Graphs'!G87</f>
        <v>3904</v>
      </c>
      <c r="P89" s="144">
        <f>'Control Scheme 2 Graphs'!H87</f>
        <v>3904</v>
      </c>
      <c r="Q89" s="144">
        <f>'Control Scheme 2 Graphs'!I87</f>
        <v>3904</v>
      </c>
      <c r="R89" s="144">
        <f>'Control Scheme 3 Graphs'!F87</f>
        <v>5014</v>
      </c>
      <c r="S89" s="144">
        <f>'Control Scheme 3 Graphs'!G87</f>
        <v>5014</v>
      </c>
      <c r="T89" s="144">
        <f>'Control Scheme 3 Graphs'!H87</f>
        <v>5014</v>
      </c>
      <c r="U89" s="144">
        <f>'Control Scheme 3 Graphs'!I87</f>
        <v>5014</v>
      </c>
      <c r="V89" s="144">
        <f>'Control Scheme 4 Graphs'!F87</f>
        <v>5907</v>
      </c>
      <c r="W89" s="144">
        <f>'Control Scheme 4 Graphs'!G87</f>
        <v>5907</v>
      </c>
      <c r="X89" s="144">
        <f>'Control Scheme 4 Graphs'!H87</f>
        <v>5907</v>
      </c>
      <c r="Y89" s="149">
        <f>'Control Scheme 4 Graphs'!I87</f>
        <v>5907</v>
      </c>
      <c r="Z89" s="40"/>
      <c r="AA89" s="40"/>
      <c r="AB89" s="41"/>
      <c r="AC89" s="40"/>
      <c r="AD89" s="42"/>
      <c r="AE89" s="40"/>
      <c r="AF89" s="43"/>
      <c r="AG89" s="44"/>
      <c r="AH89" s="40"/>
      <c r="AI89" s="42"/>
      <c r="AJ89" s="40"/>
      <c r="AK89" s="42"/>
      <c r="AL89" s="45"/>
      <c r="AM89" s="46"/>
      <c r="AN89" s="46"/>
      <c r="AO89" s="46"/>
      <c r="AP89" s="47"/>
    </row>
    <row r="90" spans="1:42" ht="16.2" thickBot="1" x14ac:dyDescent="0.35">
      <c r="A90" s="3"/>
      <c r="C90" s="181"/>
      <c r="D90" s="67" t="s">
        <v>29</v>
      </c>
      <c r="E90" s="140" t="s">
        <v>36</v>
      </c>
      <c r="F90" s="144">
        <f>'Optimisation Data'!P15</f>
        <v>6828</v>
      </c>
      <c r="G90" s="144">
        <f>'Optimisation Data'!P27</f>
        <v>6825</v>
      </c>
      <c r="H90" s="144">
        <f>'Optimisation Data'!P39</f>
        <v>8051</v>
      </c>
      <c r="I90" s="144">
        <f>'Optimisation Data'!P51</f>
        <v>8051</v>
      </c>
      <c r="J90" s="144">
        <f>'Control Scheme 1 Graphs'!F88</f>
        <v>3969</v>
      </c>
      <c r="K90" s="144">
        <f>'Control Scheme 1 Graphs'!G88</f>
        <v>3389</v>
      </c>
      <c r="L90" s="144">
        <f>'Control Scheme 1 Graphs'!H88</f>
        <v>3969</v>
      </c>
      <c r="M90" s="144">
        <f>'Control Scheme 1 Graphs'!I88</f>
        <v>3969</v>
      </c>
      <c r="N90" s="144">
        <f>'Control Scheme 2 Graphs'!F88</f>
        <v>6829</v>
      </c>
      <c r="O90" s="144">
        <f>'Control Scheme 2 Graphs'!G88</f>
        <v>6829</v>
      </c>
      <c r="P90" s="144">
        <f>'Control Scheme 2 Graphs'!H88</f>
        <v>6829</v>
      </c>
      <c r="Q90" s="144">
        <f>'Control Scheme 2 Graphs'!I88</f>
        <v>6829</v>
      </c>
      <c r="R90" s="144">
        <f>'Control Scheme 3 Graphs'!F88</f>
        <v>7991</v>
      </c>
      <c r="S90" s="144">
        <f>'Control Scheme 3 Graphs'!G88</f>
        <v>7991</v>
      </c>
      <c r="T90" s="144">
        <f>'Control Scheme 3 Graphs'!H88</f>
        <v>7991</v>
      </c>
      <c r="U90" s="144">
        <f>'Control Scheme 3 Graphs'!I88</f>
        <v>7991</v>
      </c>
      <c r="V90" s="144">
        <f>'Control Scheme 4 Graphs'!F88</f>
        <v>8081</v>
      </c>
      <c r="W90" s="144">
        <f>'Control Scheme 4 Graphs'!G88</f>
        <v>8081</v>
      </c>
      <c r="X90" s="144">
        <f>'Control Scheme 4 Graphs'!H88</f>
        <v>8081</v>
      </c>
      <c r="Y90" s="149">
        <f>'Control Scheme 4 Graphs'!I88</f>
        <v>8081</v>
      </c>
      <c r="Z90" s="40"/>
      <c r="AA90" s="40"/>
      <c r="AB90" s="41"/>
      <c r="AC90" s="40"/>
      <c r="AD90" s="42"/>
      <c r="AE90" s="40"/>
      <c r="AF90" s="43"/>
      <c r="AG90" s="44"/>
      <c r="AH90" s="40"/>
      <c r="AI90" s="42"/>
      <c r="AJ90" s="40"/>
      <c r="AK90" s="42"/>
      <c r="AL90" s="45"/>
      <c r="AM90" s="46"/>
      <c r="AN90" s="46"/>
      <c r="AO90" s="46"/>
      <c r="AP90" s="47"/>
    </row>
    <row r="91" spans="1:42" ht="16.2" thickBot="1" x14ac:dyDescent="0.35">
      <c r="A91" s="3"/>
      <c r="C91" s="181"/>
      <c r="D91" s="67" t="s">
        <v>29</v>
      </c>
      <c r="E91" s="141" t="s">
        <v>37</v>
      </c>
      <c r="F91" s="144">
        <f>'Optimisation Data'!P16</f>
        <v>6252</v>
      </c>
      <c r="G91" s="144">
        <f>'Optimisation Data'!P28</f>
        <v>4035</v>
      </c>
      <c r="H91" s="144">
        <f>'Optimisation Data'!P40</f>
        <v>7248</v>
      </c>
      <c r="I91" s="144">
        <f>'Optimisation Data'!P52</f>
        <v>7239</v>
      </c>
      <c r="J91" s="144">
        <f>'Control Scheme 1 Graphs'!F89</f>
        <v>7246</v>
      </c>
      <c r="K91" s="144">
        <f>'Control Scheme 1 Graphs'!G89</f>
        <v>6774</v>
      </c>
      <c r="L91" s="144">
        <f>'Control Scheme 1 Graphs'!H89</f>
        <v>7246</v>
      </c>
      <c r="M91" s="144">
        <f>'Control Scheme 1 Graphs'!I89</f>
        <v>7246</v>
      </c>
      <c r="N91" s="144">
        <f>'Control Scheme 2 Graphs'!F89</f>
        <v>4034</v>
      </c>
      <c r="O91" s="144">
        <f>'Control Scheme 2 Graphs'!G89</f>
        <v>4034</v>
      </c>
      <c r="P91" s="144">
        <f>'Control Scheme 2 Graphs'!H89</f>
        <v>4034</v>
      </c>
      <c r="Q91" s="144">
        <f>'Control Scheme 2 Graphs'!I89</f>
        <v>4034</v>
      </c>
      <c r="R91" s="144">
        <f>'Control Scheme 3 Graphs'!F89</f>
        <v>8088</v>
      </c>
      <c r="S91" s="144">
        <f>'Control Scheme 3 Graphs'!G89</f>
        <v>8088</v>
      </c>
      <c r="T91" s="144">
        <f>'Control Scheme 3 Graphs'!H89</f>
        <v>8088</v>
      </c>
      <c r="U91" s="144">
        <f>'Control Scheme 3 Graphs'!I89</f>
        <v>8088</v>
      </c>
      <c r="V91" s="144">
        <f>'Control Scheme 4 Graphs'!F89</f>
        <v>6199</v>
      </c>
      <c r="W91" s="144">
        <f>'Control Scheme 4 Graphs'!G89</f>
        <v>6199</v>
      </c>
      <c r="X91" s="144">
        <f>'Control Scheme 4 Graphs'!H89</f>
        <v>6199</v>
      </c>
      <c r="Y91" s="149">
        <f>'Control Scheme 4 Graphs'!I89</f>
        <v>6199</v>
      </c>
      <c r="Z91" s="40"/>
      <c r="AA91" s="40"/>
      <c r="AB91" s="41"/>
      <c r="AC91" s="40"/>
      <c r="AD91" s="42"/>
      <c r="AE91" s="40"/>
      <c r="AF91" s="43"/>
      <c r="AG91" s="44"/>
      <c r="AH91" s="40"/>
      <c r="AI91" s="42"/>
      <c r="AJ91" s="40"/>
      <c r="AK91" s="42"/>
      <c r="AL91" s="45"/>
      <c r="AM91" s="46"/>
      <c r="AN91" s="46"/>
      <c r="AO91" s="46"/>
      <c r="AP91" s="47"/>
    </row>
    <row r="92" spans="1:42" ht="16.2" thickBot="1" x14ac:dyDescent="0.35">
      <c r="A92" s="3"/>
      <c r="C92" s="181"/>
      <c r="D92" s="67" t="s">
        <v>29</v>
      </c>
      <c r="E92" s="142" t="s">
        <v>38</v>
      </c>
      <c r="F92" s="144">
        <f>'Optimisation Data'!P17</f>
        <v>2399</v>
      </c>
      <c r="G92" s="144">
        <f>'Optimisation Data'!P29</f>
        <v>2387</v>
      </c>
      <c r="H92" s="144">
        <f>'Optimisation Data'!P41</f>
        <v>2389</v>
      </c>
      <c r="I92" s="144">
        <f>'Optimisation Data'!P53</f>
        <v>2389</v>
      </c>
      <c r="J92" s="144">
        <f>'Control Scheme 1 Graphs'!F90</f>
        <v>2307</v>
      </c>
      <c r="K92" s="144">
        <f>'Control Scheme 1 Graphs'!G90</f>
        <v>1440</v>
      </c>
      <c r="L92" s="144">
        <f>'Control Scheme 1 Graphs'!H90</f>
        <v>0</v>
      </c>
      <c r="M92" s="144">
        <f>'Control Scheme 1 Graphs'!I90</f>
        <v>0</v>
      </c>
      <c r="N92" s="144">
        <f>'Control Scheme 2 Graphs'!F90</f>
        <v>2307</v>
      </c>
      <c r="O92" s="144">
        <f>'Control Scheme 2 Graphs'!G90</f>
        <v>2307</v>
      </c>
      <c r="P92" s="144">
        <f>'Control Scheme 2 Graphs'!H90</f>
        <v>0</v>
      </c>
      <c r="Q92" s="144">
        <f>'Control Scheme 2 Graphs'!I90</f>
        <v>0</v>
      </c>
      <c r="R92" s="144">
        <f>'Control Scheme 3 Graphs'!F90</f>
        <v>2307</v>
      </c>
      <c r="S92" s="144">
        <f>'Control Scheme 3 Graphs'!G90</f>
        <v>2307</v>
      </c>
      <c r="T92" s="144">
        <f>'Control Scheme 3 Graphs'!H90</f>
        <v>0</v>
      </c>
      <c r="U92" s="144">
        <f>'Control Scheme 3 Graphs'!I90</f>
        <v>0</v>
      </c>
      <c r="V92" s="144">
        <f>'Control Scheme 4 Graphs'!F90</f>
        <v>2307</v>
      </c>
      <c r="W92" s="144">
        <f>'Control Scheme 4 Graphs'!G90</f>
        <v>2307</v>
      </c>
      <c r="X92" s="144">
        <f>'Control Scheme 4 Graphs'!H90</f>
        <v>0</v>
      </c>
      <c r="Y92" s="149">
        <f>'Control Scheme 4 Graphs'!I90</f>
        <v>0</v>
      </c>
      <c r="Z92" s="40"/>
      <c r="AA92" s="40"/>
      <c r="AB92" s="41"/>
      <c r="AC92" s="40"/>
      <c r="AD92" s="42"/>
      <c r="AE92" s="40"/>
      <c r="AF92" s="43"/>
      <c r="AG92" s="44"/>
      <c r="AH92" s="40"/>
      <c r="AI92" s="42"/>
      <c r="AJ92" s="40"/>
      <c r="AK92" s="42"/>
      <c r="AL92" s="45"/>
      <c r="AM92" s="46"/>
      <c r="AN92" s="46"/>
      <c r="AO92" s="46"/>
      <c r="AP92" s="47"/>
    </row>
    <row r="93" spans="1:42" ht="16.2" thickBot="1" x14ac:dyDescent="0.35">
      <c r="A93" s="3"/>
      <c r="C93" s="181"/>
      <c r="D93" s="67" t="s">
        <v>29</v>
      </c>
      <c r="E93" s="142" t="s">
        <v>39</v>
      </c>
      <c r="F93" s="144">
        <f>'Optimisation Data'!P18</f>
        <v>5868</v>
      </c>
      <c r="G93" s="144">
        <f>'Optimisation Data'!P30</f>
        <v>8088</v>
      </c>
      <c r="H93" s="144">
        <f>'Optimisation Data'!P42</f>
        <v>8079</v>
      </c>
      <c r="I93" s="144">
        <f>'Optimisation Data'!P54</f>
        <v>8088</v>
      </c>
      <c r="J93" s="144">
        <f>'Control Scheme 1 Graphs'!F91</f>
        <v>7998</v>
      </c>
      <c r="K93" s="144">
        <f>'Control Scheme 1 Graphs'!G91</f>
        <v>4964</v>
      </c>
      <c r="L93" s="144">
        <f>'Control Scheme 1 Graphs'!H91</f>
        <v>7998</v>
      </c>
      <c r="M93" s="144">
        <f>'Control Scheme 1 Graphs'!I91</f>
        <v>7998</v>
      </c>
      <c r="N93" s="144">
        <f>'Control Scheme 2 Graphs'!F91</f>
        <v>8088</v>
      </c>
      <c r="O93" s="144">
        <f>'Control Scheme 2 Graphs'!G91</f>
        <v>8088</v>
      </c>
      <c r="P93" s="144">
        <f>'Control Scheme 2 Graphs'!H91</f>
        <v>8088</v>
      </c>
      <c r="Q93" s="144">
        <f>'Control Scheme 2 Graphs'!I91</f>
        <v>8088</v>
      </c>
      <c r="R93" s="144">
        <f>'Control Scheme 3 Graphs'!F91</f>
        <v>3698</v>
      </c>
      <c r="S93" s="144">
        <f>'Control Scheme 3 Graphs'!G91</f>
        <v>3698</v>
      </c>
      <c r="T93" s="144">
        <f>'Control Scheme 3 Graphs'!H91</f>
        <v>3698</v>
      </c>
      <c r="U93" s="144">
        <f>'Control Scheme 3 Graphs'!I91</f>
        <v>3698</v>
      </c>
      <c r="V93" s="144">
        <f>'Control Scheme 4 Graphs'!F91</f>
        <v>3917</v>
      </c>
      <c r="W93" s="144">
        <f>'Control Scheme 4 Graphs'!G91</f>
        <v>3917</v>
      </c>
      <c r="X93" s="144">
        <f>'Control Scheme 4 Graphs'!H91</f>
        <v>3917</v>
      </c>
      <c r="Y93" s="149">
        <f>'Control Scheme 4 Graphs'!I91</f>
        <v>3917</v>
      </c>
      <c r="Z93" s="40"/>
      <c r="AA93" s="40"/>
      <c r="AB93" s="41"/>
      <c r="AC93" s="40"/>
      <c r="AD93" s="42"/>
      <c r="AE93" s="40"/>
      <c r="AF93" s="43"/>
      <c r="AG93" s="44"/>
      <c r="AH93" s="40"/>
      <c r="AI93" s="42"/>
      <c r="AJ93" s="40"/>
      <c r="AK93" s="42"/>
      <c r="AL93" s="45"/>
      <c r="AM93" s="46"/>
      <c r="AN93" s="46"/>
      <c r="AO93" s="46"/>
      <c r="AP93" s="47"/>
    </row>
    <row r="94" spans="1:42" ht="31.8" customHeight="1" thickBot="1" x14ac:dyDescent="0.35">
      <c r="A94" s="3"/>
      <c r="C94" s="181"/>
      <c r="D94" s="115" t="s">
        <v>29</v>
      </c>
      <c r="E94" s="108" t="s">
        <v>0</v>
      </c>
      <c r="F94" s="109">
        <f>'Optimisation Data'!P19</f>
        <v>28909</v>
      </c>
      <c r="G94" s="109">
        <f>'Optimisation Data'!P31</f>
        <v>28897</v>
      </c>
      <c r="H94" s="109">
        <f>'Optimisation Data'!P43</f>
        <v>35760</v>
      </c>
      <c r="I94" s="109">
        <f>'Optimisation Data'!P55</f>
        <v>35751</v>
      </c>
      <c r="J94" s="109">
        <f>'Control Scheme 1 Graphs'!F92</f>
        <v>22857</v>
      </c>
      <c r="K94" s="109">
        <f>'Control Scheme 1 Graphs'!G92</f>
        <v>22857</v>
      </c>
      <c r="L94" s="109">
        <f>'Control Scheme 1 Graphs'!H92</f>
        <v>26516</v>
      </c>
      <c r="M94" s="109">
        <f>'Control Scheme 1 Graphs'!I92</f>
        <v>26516</v>
      </c>
      <c r="N94" s="109">
        <f>'Control Scheme 2 Graphs'!F92</f>
        <v>28823</v>
      </c>
      <c r="O94" s="109">
        <f>'Control Scheme 2 Graphs'!G92</f>
        <v>28823</v>
      </c>
      <c r="P94" s="109">
        <f>'Control Scheme 2 Graphs'!H92</f>
        <v>26516</v>
      </c>
      <c r="Q94" s="109">
        <f>'Control Scheme 2 Graphs'!I92</f>
        <v>26516</v>
      </c>
      <c r="R94" s="109">
        <f>'Control Scheme 3 Graphs'!F92</f>
        <v>30990</v>
      </c>
      <c r="S94" s="109">
        <f>'Control Scheme 3 Graphs'!G92</f>
        <v>30990</v>
      </c>
      <c r="T94" s="109">
        <f>'Control Scheme 3 Graphs'!H92</f>
        <v>28683</v>
      </c>
      <c r="U94" s="109">
        <f>'Control Scheme 3 Graphs'!I92</f>
        <v>28683</v>
      </c>
      <c r="V94" s="109">
        <f>'Control Scheme 4 Graphs'!F92</f>
        <v>30858</v>
      </c>
      <c r="W94" s="109">
        <f>'Control Scheme 4 Graphs'!G92</f>
        <v>30858</v>
      </c>
      <c r="X94" s="109">
        <f>'Control Scheme 4 Graphs'!H92</f>
        <v>28551</v>
      </c>
      <c r="Y94" s="110">
        <f>'Control Scheme 4 Graphs'!I92</f>
        <v>28551</v>
      </c>
      <c r="Z94" s="40"/>
      <c r="AA94" s="40"/>
      <c r="AB94" s="41"/>
      <c r="AC94" s="40"/>
      <c r="AD94" s="42"/>
      <c r="AE94" s="40"/>
      <c r="AF94" s="43"/>
      <c r="AG94" s="44"/>
      <c r="AH94" s="40"/>
      <c r="AI94" s="42"/>
      <c r="AJ94" s="40"/>
      <c r="AK94" s="42"/>
      <c r="AL94" s="45"/>
      <c r="AM94" s="46"/>
      <c r="AN94" s="46"/>
      <c r="AO94" s="46"/>
      <c r="AP94" s="47"/>
    </row>
    <row r="95" spans="1:42" ht="15" thickBot="1" x14ac:dyDescent="0.35">
      <c r="A95" s="3"/>
      <c r="C95" s="181" t="s">
        <v>16</v>
      </c>
      <c r="D95" s="65" t="s">
        <v>30</v>
      </c>
      <c r="E95" s="66" t="s">
        <v>34</v>
      </c>
      <c r="F95" s="93">
        <f>'Optimisation Data'!Q13</f>
        <v>0.45252225519287836</v>
      </c>
      <c r="G95" s="78">
        <f>'Optimisation Data'!Q25</f>
        <v>0.45252225519287836</v>
      </c>
      <c r="H95" s="93">
        <f>'Optimisation Data'!Q37</f>
        <v>0.55328882294757664</v>
      </c>
      <c r="I95" s="78">
        <f>'Optimisation Data'!Q49</f>
        <v>0.55217606330365976</v>
      </c>
      <c r="J95" s="93">
        <f>'Control Scheme 1 Graphs'!F93</f>
        <v>0.44683481701285854</v>
      </c>
      <c r="K95" s="78">
        <f>'Control Scheme 1 Graphs'!G93</f>
        <v>0.36967054263565891</v>
      </c>
      <c r="L95" s="93">
        <f>'Control Scheme 1 Graphs'!H93</f>
        <v>0.44683481701285854</v>
      </c>
      <c r="M95" s="78">
        <f>'Control Scheme 1 Graphs'!I93</f>
        <v>0.44683481701285854</v>
      </c>
      <c r="N95" s="93">
        <f>'Control Scheme 2 Graphs'!F93</f>
        <v>0.45264589515331355</v>
      </c>
      <c r="O95" s="78">
        <f>'Control Scheme 2 Graphs'!G93</f>
        <v>0.45264589515331355</v>
      </c>
      <c r="P95" s="93">
        <f>'Control Scheme 2 Graphs'!H93</f>
        <v>0.45264589515331355</v>
      </c>
      <c r="Q95" s="78">
        <f>'Control Scheme 2 Graphs'!I93</f>
        <v>0.45264589515331355</v>
      </c>
      <c r="R95" s="93">
        <f>'Control Scheme 3 Graphs'!F93</f>
        <v>0.48120672601384767</v>
      </c>
      <c r="S95" s="78">
        <f>'Control Scheme 3 Graphs'!G93</f>
        <v>0.48120672601384767</v>
      </c>
      <c r="T95" s="93">
        <f>'Control Scheme 3 Graphs'!H93</f>
        <v>0.48120672601384767</v>
      </c>
      <c r="U95" s="93">
        <f>'Control Scheme 3 Graphs'!I93</f>
        <v>0.48120672601384767</v>
      </c>
      <c r="V95" s="93">
        <f>'Control Scheme 4 Graphs'!F93</f>
        <v>0.5498269040553907</v>
      </c>
      <c r="W95" s="78">
        <f>'Control Scheme 4 Graphs'!G93</f>
        <v>0.5498269040553907</v>
      </c>
      <c r="X95" s="93">
        <f>'Control Scheme 4 Graphs'!H93</f>
        <v>0.5498269040553907</v>
      </c>
      <c r="Y95" s="78">
        <f>'Control Scheme 4 Graphs'!I93</f>
        <v>0.5498269040553907</v>
      </c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</row>
    <row r="96" spans="1:42" ht="15" thickBot="1" x14ac:dyDescent="0.35">
      <c r="A96" s="3"/>
      <c r="C96" s="181"/>
      <c r="D96" s="67" t="s">
        <v>30</v>
      </c>
      <c r="E96" s="68" t="s">
        <v>35</v>
      </c>
      <c r="F96" s="94">
        <f>'Optimisation Data'!Q14</f>
        <v>0.4824431256181998</v>
      </c>
      <c r="G96" s="79">
        <f>'Optimisation Data'!Q26</f>
        <v>0.4824431256181998</v>
      </c>
      <c r="H96" s="94">
        <f>'Optimisation Data'!Q38</f>
        <v>0.68224530168150344</v>
      </c>
      <c r="I96" s="79">
        <f>'Optimisation Data'!Q50</f>
        <v>0.68224530168150344</v>
      </c>
      <c r="J96" s="94">
        <f>'Control Scheme 1 Graphs'!F94</f>
        <v>0.45610781404549949</v>
      </c>
      <c r="K96" s="79">
        <f>'Control Scheme 1 Graphs'!G94</f>
        <v>0.39219961240310075</v>
      </c>
      <c r="L96" s="94">
        <f>'Control Scheme 1 Graphs'!H94</f>
        <v>0.45610781404549949</v>
      </c>
      <c r="M96" s="79">
        <f>'Control Scheme 1 Graphs'!I94</f>
        <v>0.45610781404549949</v>
      </c>
      <c r="N96" s="94">
        <f>'Control Scheme 2 Graphs'!F94</f>
        <v>0.48269040553907022</v>
      </c>
      <c r="O96" s="79">
        <f>'Control Scheme 2 Graphs'!G94</f>
        <v>0.48269040553907022</v>
      </c>
      <c r="P96" s="94">
        <f>'Control Scheme 2 Graphs'!H94</f>
        <v>0.48269040553907022</v>
      </c>
      <c r="Q96" s="79">
        <f>'Control Scheme 2 Graphs'!I94</f>
        <v>0.48269040553907022</v>
      </c>
      <c r="R96" s="94">
        <f>'Control Scheme 3 Graphs'!F94</f>
        <v>0.61993076162215632</v>
      </c>
      <c r="S96" s="79">
        <f>'Control Scheme 3 Graphs'!G94</f>
        <v>0.61993076162215632</v>
      </c>
      <c r="T96" s="94">
        <f>'Control Scheme 3 Graphs'!H94</f>
        <v>0.61993076162215632</v>
      </c>
      <c r="U96" s="94">
        <f>'Control Scheme 3 Graphs'!I94</f>
        <v>0.61993076162215632</v>
      </c>
      <c r="V96" s="94">
        <f>'Control Scheme 4 Graphs'!F94</f>
        <v>0.73034124629080122</v>
      </c>
      <c r="W96" s="79">
        <f>'Control Scheme 4 Graphs'!G94</f>
        <v>0.73034124629080122</v>
      </c>
      <c r="X96" s="94">
        <f>'Control Scheme 4 Graphs'!H94</f>
        <v>0.73034124629080122</v>
      </c>
      <c r="Y96" s="79">
        <f>'Control Scheme 4 Graphs'!I94</f>
        <v>0.73034124629080122</v>
      </c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</row>
    <row r="97" spans="1:42" ht="15" thickBot="1" x14ac:dyDescent="0.35">
      <c r="A97" s="3"/>
      <c r="C97" s="181"/>
      <c r="D97" s="67" t="s">
        <v>30</v>
      </c>
      <c r="E97" s="69" t="s">
        <v>36</v>
      </c>
      <c r="F97" s="94">
        <f>'Optimisation Data'!Q15</f>
        <v>0.84421364985163205</v>
      </c>
      <c r="G97" s="79">
        <f>'Optimisation Data'!Q27</f>
        <v>0.84384272997032639</v>
      </c>
      <c r="H97" s="94">
        <f>'Optimisation Data'!Q39</f>
        <v>0.99542532146389717</v>
      </c>
      <c r="I97" s="79">
        <f>'Optimisation Data'!Q51</f>
        <v>0.99542532146389717</v>
      </c>
      <c r="J97" s="94">
        <f>'Control Scheme 1 Graphs'!F95</f>
        <v>0.49072700296735905</v>
      </c>
      <c r="K97" s="79">
        <f>'Control Scheme 1 Graphs'!G95</f>
        <v>0.4104893410852713</v>
      </c>
      <c r="L97" s="94">
        <f>'Control Scheme 1 Graphs'!H95</f>
        <v>0.49072700296735905</v>
      </c>
      <c r="M97" s="79">
        <f>'Control Scheme 1 Graphs'!I95</f>
        <v>0.49072700296735905</v>
      </c>
      <c r="N97" s="94">
        <f>'Control Scheme 2 Graphs'!F95</f>
        <v>0.84433728981206724</v>
      </c>
      <c r="O97" s="79">
        <f>'Control Scheme 2 Graphs'!G95</f>
        <v>0.84433728981206724</v>
      </c>
      <c r="P97" s="94">
        <f>'Control Scheme 2 Graphs'!H95</f>
        <v>0.84433728981206724</v>
      </c>
      <c r="Q97" s="79">
        <f>'Control Scheme 2 Graphs'!I95</f>
        <v>0.84433728981206724</v>
      </c>
      <c r="R97" s="94">
        <f>'Control Scheme 3 Graphs'!F95</f>
        <v>0.98800692383778432</v>
      </c>
      <c r="S97" s="79">
        <f>'Control Scheme 3 Graphs'!G95</f>
        <v>0.98800692383778432</v>
      </c>
      <c r="T97" s="94">
        <f>'Control Scheme 3 Graphs'!H95</f>
        <v>0.98800692383778432</v>
      </c>
      <c r="U97" s="94">
        <f>'Control Scheme 3 Graphs'!I95</f>
        <v>0.98800692383778432</v>
      </c>
      <c r="V97" s="94">
        <f>'Control Scheme 4 Graphs'!F95</f>
        <v>0.99913452027695349</v>
      </c>
      <c r="W97" s="79">
        <f>'Control Scheme 4 Graphs'!G95</f>
        <v>0.99913452027695349</v>
      </c>
      <c r="X97" s="94">
        <f>'Control Scheme 4 Graphs'!H95</f>
        <v>0.99913452027695349</v>
      </c>
      <c r="Y97" s="79">
        <f>'Control Scheme 4 Graphs'!I95</f>
        <v>0.99913452027695349</v>
      </c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</row>
    <row r="98" spans="1:42" ht="15" thickBot="1" x14ac:dyDescent="0.35">
      <c r="A98" s="3"/>
      <c r="C98" s="181"/>
      <c r="D98" s="67" t="s">
        <v>30</v>
      </c>
      <c r="E98" s="70" t="s">
        <v>37</v>
      </c>
      <c r="F98" s="94">
        <f>'Optimisation Data'!Q16</f>
        <v>0.77299703264094954</v>
      </c>
      <c r="G98" s="79">
        <f>'Optimisation Data'!Q28</f>
        <v>0.49888724035608306</v>
      </c>
      <c r="H98" s="94">
        <f>'Optimisation Data'!Q40</f>
        <v>0.89614243323442133</v>
      </c>
      <c r="I98" s="79">
        <f>'Optimisation Data'!Q52</f>
        <v>0.89502967359050445</v>
      </c>
      <c r="J98" s="94">
        <f>'Control Scheme 1 Graphs'!F96</f>
        <v>0.89589515331355096</v>
      </c>
      <c r="K98" s="79">
        <f>'Control Scheme 1 Graphs'!G96</f>
        <v>0.82049418604651159</v>
      </c>
      <c r="L98" s="94">
        <f>'Control Scheme 1 Graphs'!H96</f>
        <v>0.89589515331355096</v>
      </c>
      <c r="M98" s="79">
        <f>'Control Scheme 1 Graphs'!I96</f>
        <v>0.89589515331355096</v>
      </c>
      <c r="N98" s="94">
        <f>'Control Scheme 2 Graphs'!F96</f>
        <v>0.49876360039564788</v>
      </c>
      <c r="O98" s="79">
        <f>'Control Scheme 2 Graphs'!G96</f>
        <v>0.49876360039564788</v>
      </c>
      <c r="P98" s="94">
        <f>'Control Scheme 2 Graphs'!H96</f>
        <v>0.49876360039564788</v>
      </c>
      <c r="Q98" s="79">
        <f>'Control Scheme 2 Graphs'!I96</f>
        <v>0.49876360039564788</v>
      </c>
      <c r="R98" s="94">
        <f>'Control Scheme 3 Graphs'!F96</f>
        <v>1</v>
      </c>
      <c r="S98" s="79">
        <f>'Control Scheme 3 Graphs'!G96</f>
        <v>1</v>
      </c>
      <c r="T98" s="94">
        <f>'Control Scheme 3 Graphs'!H96</f>
        <v>1</v>
      </c>
      <c r="U98" s="94">
        <f>'Control Scheme 3 Graphs'!I96</f>
        <v>1</v>
      </c>
      <c r="V98" s="94">
        <f>'Control Scheme 4 Graphs'!F96</f>
        <v>0.76644411473788332</v>
      </c>
      <c r="W98" s="79">
        <f>'Control Scheme 4 Graphs'!G96</f>
        <v>0.76644411473788332</v>
      </c>
      <c r="X98" s="94">
        <f>'Control Scheme 4 Graphs'!H96</f>
        <v>0.76644411473788332</v>
      </c>
      <c r="Y98" s="79">
        <f>'Control Scheme 4 Graphs'!I96</f>
        <v>0.76644411473788332</v>
      </c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</row>
    <row r="99" spans="1:42" ht="15" thickBot="1" x14ac:dyDescent="0.35">
      <c r="A99" s="3"/>
      <c r="C99" s="181"/>
      <c r="D99" s="67" t="s">
        <v>30</v>
      </c>
      <c r="E99" s="71" t="s">
        <v>38</v>
      </c>
      <c r="F99" s="94">
        <f>'Optimisation Data'!Q17</f>
        <v>0.29661226508407518</v>
      </c>
      <c r="G99" s="79">
        <f>'Optimisation Data'!Q29</f>
        <v>0.29512858555885263</v>
      </c>
      <c r="H99" s="94">
        <f>'Optimisation Data'!Q41</f>
        <v>0.29537586547972305</v>
      </c>
      <c r="I99" s="79">
        <f>'Optimisation Data'!Q53</f>
        <v>0.29537586547972305</v>
      </c>
      <c r="J99" s="94">
        <f>'Control Scheme 1 Graphs'!F97</f>
        <v>0.28523738872403559</v>
      </c>
      <c r="K99" s="79">
        <f>'Control Scheme 1 Graphs'!G97</f>
        <v>0.1744186046511628</v>
      </c>
      <c r="L99" s="94">
        <f>'Control Scheme 1 Graphs'!H97</f>
        <v>0</v>
      </c>
      <c r="M99" s="79">
        <f>'Control Scheme 1 Graphs'!I97</f>
        <v>0</v>
      </c>
      <c r="N99" s="94">
        <f>'Control Scheme 2 Graphs'!F97</f>
        <v>0.28523738872403559</v>
      </c>
      <c r="O99" s="79">
        <f>'Control Scheme 2 Graphs'!G97</f>
        <v>0.28523738872403559</v>
      </c>
      <c r="P99" s="94">
        <f>'Control Scheme 2 Graphs'!H97</f>
        <v>0</v>
      </c>
      <c r="Q99" s="79">
        <f>'Control Scheme 2 Graphs'!I97</f>
        <v>0</v>
      </c>
      <c r="R99" s="94">
        <f>'Control Scheme 3 Graphs'!F97</f>
        <v>0.28523738872403559</v>
      </c>
      <c r="S99" s="79">
        <f>'Control Scheme 3 Graphs'!G97</f>
        <v>0.28523738872403559</v>
      </c>
      <c r="T99" s="94">
        <f>'Control Scheme 3 Graphs'!H97</f>
        <v>0</v>
      </c>
      <c r="U99" s="94">
        <f>'Control Scheme 3 Graphs'!I97</f>
        <v>0</v>
      </c>
      <c r="V99" s="94">
        <f>'Control Scheme 4 Graphs'!F97</f>
        <v>0.28523738872403559</v>
      </c>
      <c r="W99" s="79">
        <f>'Control Scheme 4 Graphs'!G97</f>
        <v>0.28523738872403559</v>
      </c>
      <c r="X99" s="94">
        <f>'Control Scheme 4 Graphs'!H97</f>
        <v>0</v>
      </c>
      <c r="Y99" s="79">
        <f>'Control Scheme 4 Graphs'!I97</f>
        <v>0</v>
      </c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</row>
    <row r="100" spans="1:42" ht="15" thickBot="1" x14ac:dyDescent="0.35">
      <c r="A100" s="3"/>
      <c r="C100" s="181"/>
      <c r="D100" s="67" t="s">
        <v>30</v>
      </c>
      <c r="E100" s="71" t="s">
        <v>39</v>
      </c>
      <c r="F100" s="94">
        <f>'Optimisation Data'!Q18</f>
        <v>0.72551928783382791</v>
      </c>
      <c r="G100" s="79">
        <f>'Optimisation Data'!Q30</f>
        <v>1</v>
      </c>
      <c r="H100" s="94">
        <f>'Optimisation Data'!Q42</f>
        <v>0.99888724035608312</v>
      </c>
      <c r="I100" s="79">
        <f>'Optimisation Data'!Q54</f>
        <v>1</v>
      </c>
      <c r="J100" s="94">
        <f>'Control Scheme 1 Graphs'!F98</f>
        <v>0.98887240356083084</v>
      </c>
      <c r="K100" s="79">
        <f>'Control Scheme 1 Graphs'!G98</f>
        <v>0.60125968992248058</v>
      </c>
      <c r="L100" s="94">
        <f>'Control Scheme 1 Graphs'!H98</f>
        <v>0.98887240356083084</v>
      </c>
      <c r="M100" s="79">
        <f>'Control Scheme 1 Graphs'!I98</f>
        <v>0.98887240356083084</v>
      </c>
      <c r="N100" s="94">
        <f>'Control Scheme 2 Graphs'!F98</f>
        <v>1</v>
      </c>
      <c r="O100" s="79">
        <f>'Control Scheme 2 Graphs'!G98</f>
        <v>1</v>
      </c>
      <c r="P100" s="94">
        <f>'Control Scheme 2 Graphs'!H98</f>
        <v>1</v>
      </c>
      <c r="Q100" s="79">
        <f>'Control Scheme 2 Graphs'!I98</f>
        <v>1</v>
      </c>
      <c r="R100" s="94">
        <f>'Control Scheme 3 Graphs'!F98</f>
        <v>0.45722057368941643</v>
      </c>
      <c r="S100" s="79">
        <f>'Control Scheme 3 Graphs'!G98</f>
        <v>0.45722057368941643</v>
      </c>
      <c r="T100" s="94">
        <f>'Control Scheme 3 Graphs'!H98</f>
        <v>0.45722057368941643</v>
      </c>
      <c r="U100" s="94">
        <f>'Control Scheme 3 Graphs'!I98</f>
        <v>0.45722057368941643</v>
      </c>
      <c r="V100" s="94">
        <f>'Control Scheme 4 Graphs'!F98</f>
        <v>0.48429772502472801</v>
      </c>
      <c r="W100" s="79">
        <f>'Control Scheme 4 Graphs'!G98</f>
        <v>0.48429772502472801</v>
      </c>
      <c r="X100" s="94">
        <f>'Control Scheme 4 Graphs'!H98</f>
        <v>0.48429772502472801</v>
      </c>
      <c r="Y100" s="79">
        <f>'Control Scheme 4 Graphs'!I98</f>
        <v>0.48429772502472801</v>
      </c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</row>
    <row r="101" spans="1:42" ht="27" customHeight="1" thickBot="1" x14ac:dyDescent="0.35">
      <c r="A101" s="3"/>
      <c r="C101" s="181"/>
      <c r="D101" s="115" t="s">
        <v>30</v>
      </c>
      <c r="E101" s="108" t="s">
        <v>0</v>
      </c>
      <c r="F101" s="136">
        <f>'Optimisation Data'!Q19</f>
        <v>0.59571793603692713</v>
      </c>
      <c r="G101" s="136">
        <f>'Optimisation Data'!Q31</f>
        <v>0.59547065611605676</v>
      </c>
      <c r="H101" s="136">
        <f>'Optimisation Data'!Q43</f>
        <v>0.73689416419386744</v>
      </c>
      <c r="I101" s="136">
        <f>'Optimisation Data'!Q55</f>
        <v>0.73670870425321466</v>
      </c>
      <c r="J101" s="136">
        <f>'Control Scheme 1 Graphs'!F99</f>
        <v>0.59394576327068904</v>
      </c>
      <c r="K101" s="136">
        <f>'Control Scheme 1 Graphs'!G99</f>
        <v>0.46142199612403101</v>
      </c>
      <c r="L101" s="136">
        <f>'Control Scheme 1 Graphs'!H99</f>
        <v>0.54640619848334981</v>
      </c>
      <c r="M101" s="136">
        <f>'Control Scheme 1 Graphs'!I99</f>
        <v>0.54640619848334981</v>
      </c>
      <c r="N101" s="136">
        <f>'Control Scheme 2 Graphs'!F99</f>
        <v>0.59394576327068904</v>
      </c>
      <c r="O101" s="136">
        <f>'Control Scheme 2 Graphs'!G99</f>
        <v>0.59394576327068904</v>
      </c>
      <c r="P101" s="136">
        <f>'Control Scheme 2 Graphs'!H99</f>
        <v>0.54640619848334981</v>
      </c>
      <c r="Q101" s="136">
        <f>'Control Scheme 2 Graphs'!I99</f>
        <v>0.54640619848334981</v>
      </c>
      <c r="R101" s="136">
        <f>'Control Scheme 3 Graphs'!F99</f>
        <v>0.63860039564787341</v>
      </c>
      <c r="S101" s="136">
        <f>'Control Scheme 3 Graphs'!G99</f>
        <v>0.63860039564787341</v>
      </c>
      <c r="T101" s="136">
        <f>'Control Scheme 3 Graphs'!H99</f>
        <v>0.59106083086053407</v>
      </c>
      <c r="U101" s="136">
        <f>'Control Scheme 3 Graphs'!I99</f>
        <v>0.59106083086053407</v>
      </c>
      <c r="V101" s="136">
        <f>'Control Scheme 4 Graphs'!F99</f>
        <v>0.63588031651829868</v>
      </c>
      <c r="W101" s="136">
        <f>'Control Scheme 4 Graphs'!G99</f>
        <v>0.63588031651829868</v>
      </c>
      <c r="X101" s="136">
        <f>'Control Scheme 4 Graphs'!H99</f>
        <v>0.58834075173095945</v>
      </c>
      <c r="Y101" s="143">
        <f>'Control Scheme 4 Graphs'!I99</f>
        <v>0.58834075173095945</v>
      </c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</row>
    <row r="102" spans="1:42" ht="18" customHeight="1" thickBot="1" x14ac:dyDescent="0.35">
      <c r="A102" s="3"/>
      <c r="C102" s="181" t="s">
        <v>43</v>
      </c>
      <c r="D102" s="65" t="s">
        <v>29</v>
      </c>
      <c r="E102" s="138" t="s">
        <v>34</v>
      </c>
      <c r="F102" s="144">
        <f>F74+F88</f>
        <v>8088</v>
      </c>
      <c r="G102" s="144">
        <f t="shared" ref="G102:I102" si="91">G74+G88</f>
        <v>8088</v>
      </c>
      <c r="H102" s="144">
        <f t="shared" si="91"/>
        <v>8088</v>
      </c>
      <c r="I102" s="144">
        <f t="shared" si="91"/>
        <v>8088</v>
      </c>
      <c r="J102" s="144">
        <f>'Control Scheme 1 Graphs'!F100</f>
        <v>8088</v>
      </c>
      <c r="K102" s="144">
        <f>'Control Scheme 1 Graphs'!G100</f>
        <v>8256</v>
      </c>
      <c r="L102" s="144">
        <f>'Control Scheme 1 Graphs'!H100</f>
        <v>8088</v>
      </c>
      <c r="M102" s="144">
        <f>'Control Scheme 1 Graphs'!I100</f>
        <v>8088</v>
      </c>
      <c r="N102" s="144">
        <f>'Control Scheme 2 Graphs'!F100</f>
        <v>8088</v>
      </c>
      <c r="O102" s="144">
        <f>'Control Scheme 2 Graphs'!G100</f>
        <v>8088</v>
      </c>
      <c r="P102" s="144">
        <f>'Control Scheme 2 Graphs'!H100</f>
        <v>8088</v>
      </c>
      <c r="Q102" s="144">
        <f>'Control Scheme 2 Graphs'!I100</f>
        <v>8088</v>
      </c>
      <c r="R102" s="144">
        <f>'Control Scheme 3 Graphs'!F100</f>
        <v>8088</v>
      </c>
      <c r="S102" s="144">
        <f>'Control Scheme 3 Graphs'!G100</f>
        <v>8088</v>
      </c>
      <c r="T102" s="144">
        <f>'Control Scheme 3 Graphs'!H100</f>
        <v>8088</v>
      </c>
      <c r="U102" s="144">
        <f>'Control Scheme 3 Graphs'!I100</f>
        <v>8088</v>
      </c>
      <c r="V102" s="144">
        <f>'Control Scheme 4 Graphs'!F100</f>
        <v>8088</v>
      </c>
      <c r="W102" s="144">
        <f>'Control Scheme 4 Graphs'!G100</f>
        <v>8088</v>
      </c>
      <c r="X102" s="144">
        <f>'Control Scheme 4 Graphs'!H100</f>
        <v>8088</v>
      </c>
      <c r="Y102" s="149">
        <f>'Control Scheme 4 Graphs'!I100</f>
        <v>8088</v>
      </c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</row>
    <row r="103" spans="1:42" ht="18" customHeight="1" thickBot="1" x14ac:dyDescent="0.35">
      <c r="A103" s="3"/>
      <c r="C103" s="181"/>
      <c r="D103" s="67" t="s">
        <v>29</v>
      </c>
      <c r="E103" s="139" t="s">
        <v>35</v>
      </c>
      <c r="F103" s="144">
        <f t="shared" ref="F103:I108" si="92">F75+F89</f>
        <v>8088</v>
      </c>
      <c r="G103" s="144">
        <f t="shared" si="92"/>
        <v>8088</v>
      </c>
      <c r="H103" s="144">
        <f t="shared" si="92"/>
        <v>8088</v>
      </c>
      <c r="I103" s="144">
        <f t="shared" si="92"/>
        <v>8088</v>
      </c>
      <c r="J103" s="144">
        <f>'Control Scheme 1 Graphs'!F101</f>
        <v>8088</v>
      </c>
      <c r="K103" s="144">
        <f>'Control Scheme 1 Graphs'!G101</f>
        <v>8256</v>
      </c>
      <c r="L103" s="144">
        <f>'Control Scheme 1 Graphs'!H101</f>
        <v>8088</v>
      </c>
      <c r="M103" s="144">
        <f>'Control Scheme 1 Graphs'!I101</f>
        <v>8088</v>
      </c>
      <c r="N103" s="144">
        <f>'Control Scheme 2 Graphs'!F101</f>
        <v>8088</v>
      </c>
      <c r="O103" s="144">
        <f>'Control Scheme 2 Graphs'!G101</f>
        <v>8088</v>
      </c>
      <c r="P103" s="144">
        <f>'Control Scheme 2 Graphs'!H101</f>
        <v>8088</v>
      </c>
      <c r="Q103" s="144">
        <f>'Control Scheme 2 Graphs'!I101</f>
        <v>8088</v>
      </c>
      <c r="R103" s="144">
        <f>'Control Scheme 3 Graphs'!F101</f>
        <v>8088</v>
      </c>
      <c r="S103" s="144">
        <f>'Control Scheme 3 Graphs'!G101</f>
        <v>8088</v>
      </c>
      <c r="T103" s="144">
        <f>'Control Scheme 3 Graphs'!H101</f>
        <v>8088</v>
      </c>
      <c r="U103" s="144">
        <f>'Control Scheme 3 Graphs'!I101</f>
        <v>8088</v>
      </c>
      <c r="V103" s="144">
        <f>'Control Scheme 4 Graphs'!F101</f>
        <v>8088</v>
      </c>
      <c r="W103" s="144">
        <f>'Control Scheme 4 Graphs'!G101</f>
        <v>8088</v>
      </c>
      <c r="X103" s="144">
        <f>'Control Scheme 4 Graphs'!H101</f>
        <v>8088</v>
      </c>
      <c r="Y103" s="149">
        <f>'Control Scheme 4 Graphs'!I101</f>
        <v>8088</v>
      </c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</row>
    <row r="104" spans="1:42" ht="18" customHeight="1" thickBot="1" x14ac:dyDescent="0.35">
      <c r="A104" s="3"/>
      <c r="C104" s="181"/>
      <c r="D104" s="67" t="s">
        <v>29</v>
      </c>
      <c r="E104" s="140" t="s">
        <v>36</v>
      </c>
      <c r="F104" s="144">
        <f t="shared" si="92"/>
        <v>8088</v>
      </c>
      <c r="G104" s="144">
        <f t="shared" si="92"/>
        <v>8088</v>
      </c>
      <c r="H104" s="144">
        <f t="shared" si="92"/>
        <v>8088</v>
      </c>
      <c r="I104" s="144">
        <f t="shared" si="92"/>
        <v>8088</v>
      </c>
      <c r="J104" s="144">
        <f>'Control Scheme 1 Graphs'!F102</f>
        <v>8088</v>
      </c>
      <c r="K104" s="144">
        <f>'Control Scheme 1 Graphs'!G102</f>
        <v>8256</v>
      </c>
      <c r="L104" s="144">
        <f>'Control Scheme 1 Graphs'!H102</f>
        <v>8088</v>
      </c>
      <c r="M104" s="144">
        <f>'Control Scheme 1 Graphs'!I102</f>
        <v>8088</v>
      </c>
      <c r="N104" s="144">
        <f>'Control Scheme 2 Graphs'!F102</f>
        <v>8088</v>
      </c>
      <c r="O104" s="144">
        <f>'Control Scheme 2 Graphs'!G102</f>
        <v>8088</v>
      </c>
      <c r="P104" s="144">
        <f>'Control Scheme 2 Graphs'!H102</f>
        <v>8088</v>
      </c>
      <c r="Q104" s="144">
        <f>'Control Scheme 2 Graphs'!I102</f>
        <v>8088</v>
      </c>
      <c r="R104" s="144">
        <f>'Control Scheme 3 Graphs'!F102</f>
        <v>8088</v>
      </c>
      <c r="S104" s="144">
        <f>'Control Scheme 3 Graphs'!G102</f>
        <v>8088</v>
      </c>
      <c r="T104" s="144">
        <f>'Control Scheme 3 Graphs'!H102</f>
        <v>8088</v>
      </c>
      <c r="U104" s="144">
        <f>'Control Scheme 3 Graphs'!I102</f>
        <v>8088</v>
      </c>
      <c r="V104" s="144">
        <f>'Control Scheme 4 Graphs'!F102</f>
        <v>8088</v>
      </c>
      <c r="W104" s="144">
        <f>'Control Scheme 4 Graphs'!G102</f>
        <v>8088</v>
      </c>
      <c r="X104" s="144">
        <f>'Control Scheme 4 Graphs'!H102</f>
        <v>8088</v>
      </c>
      <c r="Y104" s="149">
        <f>'Control Scheme 4 Graphs'!I102</f>
        <v>8088</v>
      </c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</row>
    <row r="105" spans="1:42" ht="18" customHeight="1" thickBot="1" x14ac:dyDescent="0.35">
      <c r="A105" s="3"/>
      <c r="C105" s="181"/>
      <c r="D105" s="67" t="s">
        <v>29</v>
      </c>
      <c r="E105" s="141" t="s">
        <v>37</v>
      </c>
      <c r="F105" s="144">
        <f t="shared" si="92"/>
        <v>8088</v>
      </c>
      <c r="G105" s="144">
        <f t="shared" si="92"/>
        <v>8088</v>
      </c>
      <c r="H105" s="144">
        <f t="shared" si="92"/>
        <v>8088</v>
      </c>
      <c r="I105" s="144">
        <f t="shared" si="92"/>
        <v>8088</v>
      </c>
      <c r="J105" s="144">
        <f>'Control Scheme 1 Graphs'!F103</f>
        <v>8088</v>
      </c>
      <c r="K105" s="144">
        <f>'Control Scheme 1 Graphs'!G103</f>
        <v>8256</v>
      </c>
      <c r="L105" s="144">
        <f>'Control Scheme 1 Graphs'!H103</f>
        <v>8088</v>
      </c>
      <c r="M105" s="144">
        <f>'Control Scheme 1 Graphs'!I103</f>
        <v>8088</v>
      </c>
      <c r="N105" s="144">
        <f>'Control Scheme 2 Graphs'!F103</f>
        <v>8088</v>
      </c>
      <c r="O105" s="144">
        <f>'Control Scheme 2 Graphs'!G103</f>
        <v>8088</v>
      </c>
      <c r="P105" s="144">
        <f>'Control Scheme 2 Graphs'!H103</f>
        <v>8088</v>
      </c>
      <c r="Q105" s="144">
        <f>'Control Scheme 2 Graphs'!I103</f>
        <v>8088</v>
      </c>
      <c r="R105" s="144">
        <f>'Control Scheme 3 Graphs'!F103</f>
        <v>8088</v>
      </c>
      <c r="S105" s="144">
        <f>'Control Scheme 3 Graphs'!G103</f>
        <v>8088</v>
      </c>
      <c r="T105" s="144">
        <f>'Control Scheme 3 Graphs'!H103</f>
        <v>8088</v>
      </c>
      <c r="U105" s="144">
        <f>'Control Scheme 3 Graphs'!I103</f>
        <v>8088</v>
      </c>
      <c r="V105" s="144">
        <f>'Control Scheme 4 Graphs'!F103</f>
        <v>8088</v>
      </c>
      <c r="W105" s="144">
        <f>'Control Scheme 4 Graphs'!G103</f>
        <v>8088</v>
      </c>
      <c r="X105" s="144">
        <f>'Control Scheme 4 Graphs'!H103</f>
        <v>8088</v>
      </c>
      <c r="Y105" s="149">
        <f>'Control Scheme 4 Graphs'!I103</f>
        <v>8088</v>
      </c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</row>
    <row r="106" spans="1:42" ht="18" customHeight="1" thickBot="1" x14ac:dyDescent="0.35">
      <c r="A106" s="3"/>
      <c r="C106" s="181"/>
      <c r="D106" s="67" t="s">
        <v>29</v>
      </c>
      <c r="E106" s="142" t="s">
        <v>38</v>
      </c>
      <c r="F106" s="144">
        <f t="shared" si="92"/>
        <v>8088</v>
      </c>
      <c r="G106" s="144">
        <f t="shared" si="92"/>
        <v>8088</v>
      </c>
      <c r="H106" s="144">
        <f t="shared" si="92"/>
        <v>8088</v>
      </c>
      <c r="I106" s="144">
        <f t="shared" si="92"/>
        <v>8088</v>
      </c>
      <c r="J106" s="144">
        <f>'Control Scheme 1 Graphs'!F104</f>
        <v>8088</v>
      </c>
      <c r="K106" s="144">
        <f>'Control Scheme 1 Graphs'!G104</f>
        <v>8256</v>
      </c>
      <c r="L106" s="144">
        <f>'Control Scheme 1 Graphs'!H104</f>
        <v>8088</v>
      </c>
      <c r="M106" s="144">
        <f>'Control Scheme 1 Graphs'!I104</f>
        <v>8088</v>
      </c>
      <c r="N106" s="144">
        <f>'Control Scheme 2 Graphs'!F104</f>
        <v>8088</v>
      </c>
      <c r="O106" s="144">
        <f>'Control Scheme 2 Graphs'!G104</f>
        <v>8088</v>
      </c>
      <c r="P106" s="144">
        <f>'Control Scheme 2 Graphs'!H104</f>
        <v>8088</v>
      </c>
      <c r="Q106" s="144">
        <f>'Control Scheme 2 Graphs'!I104</f>
        <v>8088</v>
      </c>
      <c r="R106" s="144">
        <f>'Control Scheme 3 Graphs'!F104</f>
        <v>8088</v>
      </c>
      <c r="S106" s="144">
        <f>'Control Scheme 3 Graphs'!G104</f>
        <v>8088</v>
      </c>
      <c r="T106" s="144">
        <f>'Control Scheme 3 Graphs'!H104</f>
        <v>8088</v>
      </c>
      <c r="U106" s="144">
        <f>'Control Scheme 3 Graphs'!I104</f>
        <v>8088</v>
      </c>
      <c r="V106" s="144">
        <f>'Control Scheme 4 Graphs'!F104</f>
        <v>8088</v>
      </c>
      <c r="W106" s="144">
        <f>'Control Scheme 4 Graphs'!G104</f>
        <v>8088</v>
      </c>
      <c r="X106" s="144">
        <f>'Control Scheme 4 Graphs'!H104</f>
        <v>8088</v>
      </c>
      <c r="Y106" s="149">
        <f>'Control Scheme 4 Graphs'!I104</f>
        <v>8088</v>
      </c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</row>
    <row r="107" spans="1:42" ht="18" customHeight="1" thickBot="1" x14ac:dyDescent="0.35">
      <c r="A107" s="3"/>
      <c r="C107" s="181"/>
      <c r="D107" s="67" t="s">
        <v>29</v>
      </c>
      <c r="E107" s="142" t="s">
        <v>39</v>
      </c>
      <c r="F107" s="144">
        <f t="shared" si="92"/>
        <v>8088</v>
      </c>
      <c r="G107" s="144">
        <f t="shared" si="92"/>
        <v>8088</v>
      </c>
      <c r="H107" s="144">
        <f t="shared" si="92"/>
        <v>8088</v>
      </c>
      <c r="I107" s="144">
        <f t="shared" si="92"/>
        <v>8088</v>
      </c>
      <c r="J107" s="144">
        <f>'Control Scheme 1 Graphs'!F105</f>
        <v>8088</v>
      </c>
      <c r="K107" s="144">
        <f>'Control Scheme 1 Graphs'!G105</f>
        <v>8256</v>
      </c>
      <c r="L107" s="144">
        <f>'Control Scheme 1 Graphs'!H105</f>
        <v>8088</v>
      </c>
      <c r="M107" s="144">
        <f>'Control Scheme 1 Graphs'!I105</f>
        <v>8088</v>
      </c>
      <c r="N107" s="144">
        <f>'Control Scheme 2 Graphs'!F105</f>
        <v>8088</v>
      </c>
      <c r="O107" s="144">
        <f>'Control Scheme 2 Graphs'!G105</f>
        <v>8088</v>
      </c>
      <c r="P107" s="144">
        <f>'Control Scheme 2 Graphs'!H105</f>
        <v>8088</v>
      </c>
      <c r="Q107" s="144">
        <f>'Control Scheme 2 Graphs'!I105</f>
        <v>8088</v>
      </c>
      <c r="R107" s="144">
        <f>'Control Scheme 3 Graphs'!F105</f>
        <v>8088</v>
      </c>
      <c r="S107" s="144">
        <f>'Control Scheme 3 Graphs'!G105</f>
        <v>8088</v>
      </c>
      <c r="T107" s="144">
        <f>'Control Scheme 3 Graphs'!H105</f>
        <v>8088</v>
      </c>
      <c r="U107" s="144">
        <f>'Control Scheme 3 Graphs'!I105</f>
        <v>8088</v>
      </c>
      <c r="V107" s="144">
        <f>'Control Scheme 4 Graphs'!F105</f>
        <v>8088</v>
      </c>
      <c r="W107" s="144">
        <f>'Control Scheme 4 Graphs'!G105</f>
        <v>8088</v>
      </c>
      <c r="X107" s="144">
        <f>'Control Scheme 4 Graphs'!H105</f>
        <v>8088</v>
      </c>
      <c r="Y107" s="149">
        <f>'Control Scheme 4 Graphs'!I105</f>
        <v>8088</v>
      </c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</row>
    <row r="108" spans="1:42" ht="27" customHeight="1" thickBot="1" x14ac:dyDescent="0.35">
      <c r="A108" s="3"/>
      <c r="C108" s="181"/>
      <c r="D108" s="115" t="s">
        <v>29</v>
      </c>
      <c r="E108" s="108" t="s">
        <v>0</v>
      </c>
      <c r="F108" s="133">
        <f t="shared" si="92"/>
        <v>48528</v>
      </c>
      <c r="G108" s="133">
        <f t="shared" si="92"/>
        <v>48528</v>
      </c>
      <c r="H108" s="133">
        <f t="shared" si="92"/>
        <v>48528</v>
      </c>
      <c r="I108" s="133">
        <f t="shared" si="92"/>
        <v>48528</v>
      </c>
      <c r="J108" s="133">
        <f>'Control Scheme 1 Graphs'!F106</f>
        <v>42562</v>
      </c>
      <c r="K108" s="133">
        <f>'Control Scheme 1 Graphs'!G106</f>
        <v>49536</v>
      </c>
      <c r="L108" s="133">
        <f>'Control Scheme 1 Graphs'!H106</f>
        <v>48528</v>
      </c>
      <c r="M108" s="133">
        <f>'Control Scheme 1 Graphs'!I106</f>
        <v>48528</v>
      </c>
      <c r="N108" s="133">
        <f>'Control Scheme 2 Graphs'!F106</f>
        <v>48528</v>
      </c>
      <c r="O108" s="133">
        <f>'Control Scheme 2 Graphs'!G106</f>
        <v>48528</v>
      </c>
      <c r="P108" s="133">
        <f>'Control Scheme 2 Graphs'!H106</f>
        <v>48528</v>
      </c>
      <c r="Q108" s="133">
        <f>'Control Scheme 2 Graphs'!I106</f>
        <v>48528</v>
      </c>
      <c r="R108" s="133">
        <f>'Control Scheme 3 Graphs'!F106</f>
        <v>48528</v>
      </c>
      <c r="S108" s="133">
        <f>'Control Scheme 3 Graphs'!G106</f>
        <v>48528</v>
      </c>
      <c r="T108" s="133">
        <f>'Control Scheme 3 Graphs'!H106</f>
        <v>48528</v>
      </c>
      <c r="U108" s="133">
        <f>'Control Scheme 3 Graphs'!I106</f>
        <v>48528</v>
      </c>
      <c r="V108" s="133">
        <f>'Control Scheme 4 Graphs'!F106</f>
        <v>48528</v>
      </c>
      <c r="W108" s="133">
        <f>'Control Scheme 4 Graphs'!G106</f>
        <v>48528</v>
      </c>
      <c r="X108" s="133">
        <f>'Control Scheme 4 Graphs'!H106</f>
        <v>48528</v>
      </c>
      <c r="Y108" s="134">
        <f>'Control Scheme 4 Graphs'!I106</f>
        <v>48528</v>
      </c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</row>
    <row r="109" spans="1:42" ht="15" thickBot="1" x14ac:dyDescent="0.35">
      <c r="A109" s="3"/>
      <c r="C109" s="181" t="s">
        <v>18</v>
      </c>
      <c r="D109" s="65" t="s">
        <v>3</v>
      </c>
      <c r="E109" s="66" t="s">
        <v>34</v>
      </c>
      <c r="F109" s="159">
        <f>'Optimisation Data'!S13</f>
        <v>782250</v>
      </c>
      <c r="G109" s="159">
        <f>'Optimisation Data'!S25</f>
        <v>553500</v>
      </c>
      <c r="H109" s="159">
        <f>'Optimisation Data'!S37</f>
        <v>451625</v>
      </c>
      <c r="I109" s="159">
        <f>'Optimisation Data'!S49</f>
        <v>731875</v>
      </c>
      <c r="J109" s="159">
        <f>'Control Scheme 1 Graphs'!F107</f>
        <v>785125</v>
      </c>
      <c r="K109" s="159">
        <f>'Control Scheme 1 Graphs'!G107</f>
        <v>650500</v>
      </c>
      <c r="L109" s="159">
        <f>'Control Scheme 1 Graphs'!H107</f>
        <v>559250</v>
      </c>
      <c r="M109" s="159">
        <f>'Control Scheme 1 Graphs'!I107</f>
        <v>785125</v>
      </c>
      <c r="N109" s="159">
        <f>'Control Scheme 2 Graphs'!F107</f>
        <v>782187.5</v>
      </c>
      <c r="O109" s="159">
        <f>'Control Scheme 2 Graphs'!G107</f>
        <v>553375</v>
      </c>
      <c r="P109" s="159">
        <f>'Control Scheme 2 Graphs'!H107</f>
        <v>553375</v>
      </c>
      <c r="Q109" s="159">
        <f>'Control Scheme 2 Graphs'!I107</f>
        <v>782187.5</v>
      </c>
      <c r="R109" s="159">
        <f>'Control Scheme 3 Graphs'!F107</f>
        <v>767750</v>
      </c>
      <c r="S109" s="159">
        <f>'Control Scheme 3 Graphs'!G107</f>
        <v>524500</v>
      </c>
      <c r="T109" s="159">
        <f>'Control Scheme 3 Graphs'!H107</f>
        <v>524500</v>
      </c>
      <c r="U109" s="159">
        <f>'Control Scheme 3 Graphs'!I107</f>
        <v>767750</v>
      </c>
      <c r="V109" s="159">
        <f>'Control Scheme 4 Graphs'!F107</f>
        <v>733062.5</v>
      </c>
      <c r="W109" s="159">
        <f>'Control Scheme 4 Graphs'!G107</f>
        <v>455125</v>
      </c>
      <c r="X109" s="159">
        <f>'Control Scheme 4 Graphs'!H107</f>
        <v>455125</v>
      </c>
      <c r="Y109" s="148">
        <f>'Control Scheme 4 Graphs'!I107</f>
        <v>733062.5</v>
      </c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</row>
    <row r="110" spans="1:42" ht="15" thickBot="1" x14ac:dyDescent="0.35">
      <c r="A110" s="3"/>
      <c r="C110" s="181"/>
      <c r="D110" s="67" t="s">
        <v>3</v>
      </c>
      <c r="E110" s="68" t="s">
        <v>35</v>
      </c>
      <c r="F110" s="144">
        <f>'Optimisation Data'!S14</f>
        <v>767125</v>
      </c>
      <c r="G110" s="144">
        <f>'Optimisation Data'!S26</f>
        <v>523250</v>
      </c>
      <c r="H110" s="144">
        <f>'Optimisation Data'!S38</f>
        <v>321250</v>
      </c>
      <c r="I110" s="144">
        <f>'Optimisation Data'!S50</f>
        <v>666125</v>
      </c>
      <c r="J110" s="144">
        <f>'Control Scheme 1 Graphs'!F108</f>
        <v>780437.5</v>
      </c>
      <c r="K110" s="144">
        <f>'Control Scheme 1 Graphs'!G108</f>
        <v>627250</v>
      </c>
      <c r="L110" s="144">
        <f>'Control Scheme 1 Graphs'!H108</f>
        <v>549875</v>
      </c>
      <c r="M110" s="144">
        <f>'Control Scheme 1 Graphs'!I108</f>
        <v>780437.5</v>
      </c>
      <c r="N110" s="144">
        <f>'Control Scheme 2 Graphs'!F108</f>
        <v>767000</v>
      </c>
      <c r="O110" s="144">
        <f>'Control Scheme 2 Graphs'!G108</f>
        <v>523000</v>
      </c>
      <c r="P110" s="144">
        <f>'Control Scheme 2 Graphs'!H108</f>
        <v>523000</v>
      </c>
      <c r="Q110" s="144">
        <f>'Control Scheme 2 Graphs'!I108</f>
        <v>767000</v>
      </c>
      <c r="R110" s="144">
        <f>'Control Scheme 3 Graphs'!F108</f>
        <v>697625</v>
      </c>
      <c r="S110" s="144">
        <f>'Control Scheme 3 Graphs'!G108</f>
        <v>384250</v>
      </c>
      <c r="T110" s="144">
        <f>'Control Scheme 3 Graphs'!H108</f>
        <v>384250</v>
      </c>
      <c r="U110" s="144">
        <f>'Control Scheme 3 Graphs'!I108</f>
        <v>697625</v>
      </c>
      <c r="V110" s="144">
        <f>'Control Scheme 4 Graphs'!F108</f>
        <v>641812.5</v>
      </c>
      <c r="W110" s="144">
        <f>'Control Scheme 4 Graphs'!G108</f>
        <v>272625</v>
      </c>
      <c r="X110" s="144">
        <f>'Control Scheme 4 Graphs'!H108</f>
        <v>272625</v>
      </c>
      <c r="Y110" s="149">
        <f>'Control Scheme 4 Graphs'!I108</f>
        <v>641812.5</v>
      </c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</row>
    <row r="111" spans="1:42" ht="15" thickBot="1" x14ac:dyDescent="0.35">
      <c r="A111" s="3"/>
      <c r="C111" s="181"/>
      <c r="D111" s="67" t="s">
        <v>3</v>
      </c>
      <c r="E111" s="69" t="s">
        <v>36</v>
      </c>
      <c r="F111" s="144">
        <f>'Optimisation Data'!S15</f>
        <v>584250</v>
      </c>
      <c r="G111" s="144">
        <f>'Optimisation Data'!S27</f>
        <v>157875</v>
      </c>
      <c r="H111" s="144">
        <f>'Optimisation Data'!S39</f>
        <v>4625</v>
      </c>
      <c r="I111" s="144">
        <f>'Optimisation Data'!S51</f>
        <v>507812.5</v>
      </c>
      <c r="J111" s="144">
        <f>'Control Scheme 1 Graphs'!F109</f>
        <v>762937.5</v>
      </c>
      <c r="K111" s="144">
        <f>'Control Scheme 1 Graphs'!G109</f>
        <v>608375</v>
      </c>
      <c r="L111" s="144">
        <f>'Control Scheme 1 Graphs'!H109</f>
        <v>514875</v>
      </c>
      <c r="M111" s="144">
        <f>'Control Scheme 1 Graphs'!I109</f>
        <v>762937.5</v>
      </c>
      <c r="N111" s="144">
        <f>'Control Scheme 2 Graphs'!F109</f>
        <v>584187.5</v>
      </c>
      <c r="O111" s="144">
        <f>'Control Scheme 2 Graphs'!G109</f>
        <v>157375</v>
      </c>
      <c r="P111" s="144">
        <f>'Control Scheme 2 Graphs'!H109</f>
        <v>157375</v>
      </c>
      <c r="Q111" s="144">
        <f>'Control Scheme 2 Graphs'!I109</f>
        <v>584187.5</v>
      </c>
      <c r="R111" s="144">
        <f>'Control Scheme 3 Graphs'!F109</f>
        <v>511562.5</v>
      </c>
      <c r="S111" s="144">
        <f>'Control Scheme 3 Graphs'!G109</f>
        <v>12125</v>
      </c>
      <c r="T111" s="144">
        <f>'Control Scheme 3 Graphs'!H109</f>
        <v>12125</v>
      </c>
      <c r="U111" s="144">
        <f>'Control Scheme 3 Graphs'!I109</f>
        <v>511562.5</v>
      </c>
      <c r="V111" s="144">
        <f>'Control Scheme 4 Graphs'!F109</f>
        <v>505937.5</v>
      </c>
      <c r="W111" s="144">
        <f>'Control Scheme 4 Graphs'!G109</f>
        <v>875</v>
      </c>
      <c r="X111" s="144">
        <f>'Control Scheme 4 Graphs'!H109</f>
        <v>875</v>
      </c>
      <c r="Y111" s="149">
        <f>'Control Scheme 4 Graphs'!I109</f>
        <v>505937.5</v>
      </c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</row>
    <row r="112" spans="1:42" ht="15" thickBot="1" x14ac:dyDescent="0.35">
      <c r="A112" s="3"/>
      <c r="C112" s="181"/>
      <c r="D112" s="67" t="s">
        <v>3</v>
      </c>
      <c r="E112" s="70" t="s">
        <v>37</v>
      </c>
      <c r="F112" s="144">
        <f>'Optimisation Data'!S16</f>
        <v>878274</v>
      </c>
      <c r="G112" s="144">
        <f>'Optimisation Data'!S28</f>
        <v>717381</v>
      </c>
      <c r="H112" s="144">
        <f>'Optimisation Data'!S40</f>
        <v>148680</v>
      </c>
      <c r="I112" s="144">
        <f>'Optimisation Data'!S52</f>
        <v>790924.5</v>
      </c>
      <c r="J112" s="144">
        <f>'Control Scheme 1 Graphs'!F110</f>
        <v>790305</v>
      </c>
      <c r="K112" s="144">
        <f>'Control Scheme 1 Graphs'!G110</f>
        <v>262314</v>
      </c>
      <c r="L112" s="144">
        <f>'Control Scheme 1 Graphs'!H110</f>
        <v>149034</v>
      </c>
      <c r="M112" s="144">
        <f>'Control Scheme 1 Graphs'!I110</f>
        <v>790305</v>
      </c>
      <c r="N112" s="144">
        <f>'Control Scheme 2 Graphs'!F110</f>
        <v>1074567</v>
      </c>
      <c r="O112" s="144">
        <f>'Control Scheme 2 Graphs'!G110</f>
        <v>717558</v>
      </c>
      <c r="P112" s="144">
        <f>'Control Scheme 2 Graphs'!H110</f>
        <v>717558</v>
      </c>
      <c r="Q112" s="144">
        <f>'Control Scheme 2 Graphs'!I110</f>
        <v>1074567</v>
      </c>
      <c r="R112" s="144">
        <f>'Control Scheme 3 Graphs'!F110</f>
        <v>715788</v>
      </c>
      <c r="S112" s="144">
        <f>'Control Scheme 3 Graphs'!G110</f>
        <v>0</v>
      </c>
      <c r="T112" s="144">
        <f>'Control Scheme 3 Graphs'!H110</f>
        <v>0</v>
      </c>
      <c r="U112" s="144">
        <f>'Control Scheme 3 Graphs'!I110</f>
        <v>715788</v>
      </c>
      <c r="V112" s="144">
        <f>'Control Scheme 4 Graphs'!F110</f>
        <v>882964.5</v>
      </c>
      <c r="W112" s="144">
        <f>'Control Scheme 4 Graphs'!G110</f>
        <v>334353</v>
      </c>
      <c r="X112" s="144">
        <f>'Control Scheme 4 Graphs'!H110</f>
        <v>334353</v>
      </c>
      <c r="Y112" s="149">
        <f>'Control Scheme 4 Graphs'!I110</f>
        <v>882964.5</v>
      </c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</row>
    <row r="113" spans="1:42" ht="15" thickBot="1" x14ac:dyDescent="0.35">
      <c r="A113" s="3"/>
      <c r="C113" s="181"/>
      <c r="D113" s="67" t="s">
        <v>3</v>
      </c>
      <c r="E113" s="71" t="s">
        <v>38</v>
      </c>
      <c r="F113" s="144">
        <f>'Optimisation Data'!S17</f>
        <v>187925</v>
      </c>
      <c r="G113" s="144">
        <f>'Optimisation Data'!S29</f>
        <v>376636</v>
      </c>
      <c r="H113" s="144">
        <f>'Optimisation Data'!S41</f>
        <v>452126</v>
      </c>
      <c r="I113" s="144">
        <f>'Optimisation Data'!S53</f>
        <v>451975</v>
      </c>
      <c r="J113" s="144">
        <f>'Control Scheme 1 Graphs'!F111</f>
        <v>547175.81566820084</v>
      </c>
      <c r="K113" s="144">
        <f>'Control Scheme 1 Graphs'!G111</f>
        <v>534328.7741935479</v>
      </c>
      <c r="L113" s="144">
        <f>'Control Scheme 1 Graphs'!H111</f>
        <v>2338207.1447004112</v>
      </c>
      <c r="M113" s="144">
        <f>'Control Scheme 1 Graphs'!I111</f>
        <v>2338207.1447004112</v>
      </c>
      <c r="N113" s="144">
        <f>'Control Scheme 2 Graphs'!F111</f>
        <v>380333.71428571077</v>
      </c>
      <c r="O113" s="144">
        <f>'Control Scheme 2 Graphs'!G111</f>
        <v>380333.71428571077</v>
      </c>
      <c r="P113" s="144">
        <f>'Control Scheme 2 Graphs'!H111</f>
        <v>2288154.5142856636</v>
      </c>
      <c r="Q113" s="144">
        <f>'Control Scheme 2 Graphs'!I111</f>
        <v>2288154.5142856636</v>
      </c>
      <c r="R113" s="144">
        <f>'Control Scheme 3 Graphs'!F111</f>
        <v>291288.92165898706</v>
      </c>
      <c r="S113" s="144">
        <f>'Control Scheme 3 Graphs'!G111</f>
        <v>291288.92165898706</v>
      </c>
      <c r="T113" s="144">
        <f>'Control Scheme 3 Graphs'!H111</f>
        <v>2261441.0764976633</v>
      </c>
      <c r="U113" s="144">
        <f>'Control Scheme 3 Graphs'!I111</f>
        <v>2261441.0764976633</v>
      </c>
      <c r="V113" s="144">
        <f>'Control Scheme 4 Graphs'!F111</f>
        <v>198121.73271889685</v>
      </c>
      <c r="W113" s="144">
        <f>'Control Scheme 4 Graphs'!G111</f>
        <v>198121.73271889685</v>
      </c>
      <c r="X113" s="144">
        <f>'Control Scheme 4 Graphs'!H111</f>
        <v>2233490.9198156521</v>
      </c>
      <c r="Y113" s="149">
        <f>'Control Scheme 4 Graphs'!I111</f>
        <v>2233490.9198156521</v>
      </c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</row>
    <row r="114" spans="1:42" ht="15" thickBot="1" x14ac:dyDescent="0.35">
      <c r="A114" s="3"/>
      <c r="C114" s="181"/>
      <c r="D114" s="67" t="s">
        <v>3</v>
      </c>
      <c r="E114" s="71" t="s">
        <v>39</v>
      </c>
      <c r="F114" s="144">
        <f>'Optimisation Data'!S18</f>
        <v>608280</v>
      </c>
      <c r="G114" s="144">
        <f>'Optimisation Data'!S30</f>
        <v>0</v>
      </c>
      <c r="H114" s="144">
        <f>'Optimisation Data'!S42</f>
        <v>2466</v>
      </c>
      <c r="I114" s="144">
        <f>'Optimisation Data'!S54</f>
        <v>0</v>
      </c>
      <c r="J114" s="144">
        <f>'Control Scheme 1 Graphs'!F112</f>
        <v>24660</v>
      </c>
      <c r="K114" s="144">
        <f>'Control Scheme 1 Graphs'!G112</f>
        <v>902008</v>
      </c>
      <c r="L114" s="144">
        <f>'Control Scheme 1 Graphs'!H112</f>
        <v>24660</v>
      </c>
      <c r="M114" s="144">
        <f>'Control Scheme 1 Graphs'!I112</f>
        <v>24660</v>
      </c>
      <c r="N114" s="144">
        <f>'Control Scheme 2 Graphs'!F112</f>
        <v>0</v>
      </c>
      <c r="O114" s="144">
        <f>'Control Scheme 2 Graphs'!G112</f>
        <v>0</v>
      </c>
      <c r="P114" s="144">
        <f>'Control Scheme 2 Graphs'!H112</f>
        <v>0</v>
      </c>
      <c r="Q114" s="144">
        <f>'Control Scheme 2 Graphs'!I112</f>
        <v>0</v>
      </c>
      <c r="R114" s="144">
        <f>'Control Scheme 3 Graphs'!F112</f>
        <v>1202860</v>
      </c>
      <c r="S114" s="144">
        <f>'Control Scheme 3 Graphs'!G112</f>
        <v>1202860</v>
      </c>
      <c r="T114" s="144">
        <f>'Control Scheme 3 Graphs'!H112</f>
        <v>1202860</v>
      </c>
      <c r="U114" s="144">
        <f>'Control Scheme 3 Graphs'!I112</f>
        <v>1202860</v>
      </c>
      <c r="V114" s="144">
        <f>'Control Scheme 4 Graphs'!F112</f>
        <v>1142854</v>
      </c>
      <c r="W114" s="144">
        <f>'Control Scheme 4 Graphs'!G112</f>
        <v>1142854</v>
      </c>
      <c r="X114" s="144">
        <f>'Control Scheme 4 Graphs'!H112</f>
        <v>1142854</v>
      </c>
      <c r="Y114" s="149">
        <f>'Control Scheme 4 Graphs'!I112</f>
        <v>1142854</v>
      </c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</row>
    <row r="115" spans="1:42" ht="25.8" customHeight="1" thickBot="1" x14ac:dyDescent="0.35">
      <c r="A115" s="3"/>
      <c r="C115" s="181"/>
      <c r="D115" s="115" t="s">
        <v>3</v>
      </c>
      <c r="E115" s="108" t="s">
        <v>0</v>
      </c>
      <c r="F115" s="109">
        <f>'Optimisation Data'!S19</f>
        <v>3808104</v>
      </c>
      <c r="G115" s="109">
        <f>'Optimisation Data'!S31</f>
        <v>2328642</v>
      </c>
      <c r="H115" s="109">
        <f>'Optimisation Data'!S43</f>
        <v>1380772</v>
      </c>
      <c r="I115" s="109">
        <f>'Optimisation Data'!S55</f>
        <v>3148712</v>
      </c>
      <c r="J115" s="109">
        <f>'Control Scheme 1 Graphs'!F113</f>
        <v>3690640.8156682011</v>
      </c>
      <c r="K115" s="109">
        <f>'Control Scheme 1 Graphs'!G113</f>
        <v>3584775.7741935477</v>
      </c>
      <c r="L115" s="109">
        <f>'Control Scheme 1 Graphs'!H113</f>
        <v>4135901.1447004112</v>
      </c>
      <c r="M115" s="109">
        <f>'Control Scheme 1 Graphs'!I113</f>
        <v>5481672.1447004117</v>
      </c>
      <c r="N115" s="109">
        <f>'Control Scheme 2 Graphs'!F113</f>
        <v>3588275.7142857108</v>
      </c>
      <c r="O115" s="109">
        <f>'Control Scheme 2 Graphs'!G113</f>
        <v>2331641.7142857108</v>
      </c>
      <c r="P115" s="109">
        <f>'Control Scheme 2 Graphs'!H113</f>
        <v>4239462.5142856631</v>
      </c>
      <c r="Q115" s="109">
        <f>'Control Scheme 2 Graphs'!I113</f>
        <v>5496096.5142856631</v>
      </c>
      <c r="R115" s="109">
        <f>'Control Scheme 3 Graphs'!F113</f>
        <v>4186874.4216589872</v>
      </c>
      <c r="S115" s="109">
        <f>'Control Scheme 3 Graphs'!G113</f>
        <v>2415023.9216589872</v>
      </c>
      <c r="T115" s="109">
        <f>'Control Scheme 3 Graphs'!H113</f>
        <v>4385176.0764976628</v>
      </c>
      <c r="U115" s="109">
        <f>'Control Scheme 3 Graphs'!I113</f>
        <v>6157026.5764976628</v>
      </c>
      <c r="V115" s="109">
        <f>'Control Scheme 4 Graphs'!F113</f>
        <v>4104752.7327188971</v>
      </c>
      <c r="W115" s="109">
        <f>'Control Scheme 4 Graphs'!G113</f>
        <v>2403953.7327188971</v>
      </c>
      <c r="X115" s="109">
        <f>'Control Scheme 4 Graphs'!H113</f>
        <v>4439322.9198156521</v>
      </c>
      <c r="Y115" s="110">
        <f>'Control Scheme 4 Graphs'!I113</f>
        <v>6140121.9198156521</v>
      </c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</row>
    <row r="116" spans="1:42" ht="15" thickBot="1" x14ac:dyDescent="0.35">
      <c r="A116" s="3"/>
      <c r="C116" s="181" t="s">
        <v>18</v>
      </c>
      <c r="D116" s="65" t="s">
        <v>30</v>
      </c>
      <c r="E116" s="66" t="s">
        <v>34</v>
      </c>
      <c r="F116" s="93">
        <f>'Optimisation Data'!T13</f>
        <v>1</v>
      </c>
      <c r="G116" s="78">
        <f>'Optimisation Data'!T25</f>
        <v>1</v>
      </c>
      <c r="H116" s="93">
        <f>'Optimisation Data'!T37</f>
        <v>1</v>
      </c>
      <c r="I116" s="78">
        <f>'Optimisation Data'!T49</f>
        <v>1</v>
      </c>
      <c r="J116" s="93">
        <f>'Control Scheme 1 Graphs'!F114</f>
        <v>1</v>
      </c>
      <c r="K116" s="78">
        <f>'Control Scheme 1 Graphs'!G114</f>
        <v>1</v>
      </c>
      <c r="L116" s="93">
        <f>'Control Scheme 1 Graphs'!H114</f>
        <v>1</v>
      </c>
      <c r="M116" s="78">
        <f>'Control Scheme 1 Graphs'!I114</f>
        <v>1</v>
      </c>
      <c r="N116" s="93">
        <f>'Control Scheme 2 Graphs'!F114</f>
        <v>1</v>
      </c>
      <c r="O116" s="78">
        <f>'Control Scheme 2 Graphs'!G114</f>
        <v>1</v>
      </c>
      <c r="P116" s="93">
        <f>'Control Scheme 2 Graphs'!H114</f>
        <v>1</v>
      </c>
      <c r="Q116" s="78">
        <f>'Control Scheme 2 Graphs'!I114</f>
        <v>1</v>
      </c>
      <c r="R116" s="93">
        <f>'Control Scheme 3 Graphs'!F114</f>
        <v>1</v>
      </c>
      <c r="S116" s="78">
        <f>'Control Scheme 3 Graphs'!G114</f>
        <v>1</v>
      </c>
      <c r="T116" s="93">
        <f>'Control Scheme 3 Graphs'!H114</f>
        <v>1</v>
      </c>
      <c r="U116" s="93">
        <f>'Control Scheme 3 Graphs'!I114</f>
        <v>1</v>
      </c>
      <c r="V116" s="93">
        <f>'Control Scheme 4 Graphs'!F114</f>
        <v>1</v>
      </c>
      <c r="W116" s="78">
        <f>'Control Scheme 4 Graphs'!G114</f>
        <v>1</v>
      </c>
      <c r="X116" s="93">
        <f>'Control Scheme 4 Graphs'!H114</f>
        <v>1</v>
      </c>
      <c r="Y116" s="78">
        <f>'Control Scheme 4 Graphs'!I114</f>
        <v>1</v>
      </c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</row>
    <row r="117" spans="1:42" ht="15" thickBot="1" x14ac:dyDescent="0.35">
      <c r="A117" s="3"/>
      <c r="C117" s="181"/>
      <c r="D117" s="67" t="s">
        <v>30</v>
      </c>
      <c r="E117" s="68" t="s">
        <v>35</v>
      </c>
      <c r="F117" s="94">
        <f>'Optimisation Data'!T14</f>
        <v>1</v>
      </c>
      <c r="G117" s="79">
        <f>'Optimisation Data'!T26</f>
        <v>1</v>
      </c>
      <c r="H117" s="94">
        <f>'Optimisation Data'!T38</f>
        <v>1</v>
      </c>
      <c r="I117" s="79">
        <f>'Optimisation Data'!T50</f>
        <v>1</v>
      </c>
      <c r="J117" s="94">
        <f>'Control Scheme 1 Graphs'!F115</f>
        <v>1</v>
      </c>
      <c r="K117" s="79">
        <f>'Control Scheme 1 Graphs'!G115</f>
        <v>1</v>
      </c>
      <c r="L117" s="94">
        <f>'Control Scheme 1 Graphs'!H115</f>
        <v>1</v>
      </c>
      <c r="M117" s="79">
        <f>'Control Scheme 1 Graphs'!I115</f>
        <v>1</v>
      </c>
      <c r="N117" s="94">
        <f>'Control Scheme 2 Graphs'!F115</f>
        <v>1</v>
      </c>
      <c r="O117" s="79">
        <f>'Control Scheme 2 Graphs'!G115</f>
        <v>1</v>
      </c>
      <c r="P117" s="94">
        <f>'Control Scheme 2 Graphs'!H115</f>
        <v>1</v>
      </c>
      <c r="Q117" s="79">
        <f>'Control Scheme 2 Graphs'!I115</f>
        <v>1</v>
      </c>
      <c r="R117" s="94">
        <f>'Control Scheme 3 Graphs'!F115</f>
        <v>1</v>
      </c>
      <c r="S117" s="79">
        <f>'Control Scheme 3 Graphs'!G115</f>
        <v>1</v>
      </c>
      <c r="T117" s="94">
        <f>'Control Scheme 3 Graphs'!H115</f>
        <v>1</v>
      </c>
      <c r="U117" s="94">
        <f>'Control Scheme 3 Graphs'!I115</f>
        <v>1</v>
      </c>
      <c r="V117" s="94">
        <f>'Control Scheme 4 Graphs'!F115</f>
        <v>1</v>
      </c>
      <c r="W117" s="79">
        <f>'Control Scheme 4 Graphs'!G115</f>
        <v>1</v>
      </c>
      <c r="X117" s="94">
        <f>'Control Scheme 4 Graphs'!H115</f>
        <v>1</v>
      </c>
      <c r="Y117" s="79">
        <f>'Control Scheme 4 Graphs'!I115</f>
        <v>1</v>
      </c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</row>
    <row r="118" spans="1:42" ht="15" thickBot="1" x14ac:dyDescent="0.35">
      <c r="A118" s="3"/>
      <c r="C118" s="181"/>
      <c r="D118" s="67" t="s">
        <v>30</v>
      </c>
      <c r="E118" s="69" t="s">
        <v>36</v>
      </c>
      <c r="F118" s="94">
        <f>'Optimisation Data'!T15</f>
        <v>1</v>
      </c>
      <c r="G118" s="79">
        <f>'Optimisation Data'!T27</f>
        <v>1</v>
      </c>
      <c r="H118" s="94">
        <f>'Optimisation Data'!T39</f>
        <v>1</v>
      </c>
      <c r="I118" s="79">
        <f>'Optimisation Data'!T51</f>
        <v>1</v>
      </c>
      <c r="J118" s="94">
        <f>'Control Scheme 1 Graphs'!F116</f>
        <v>1</v>
      </c>
      <c r="K118" s="79">
        <f>'Control Scheme 1 Graphs'!G116</f>
        <v>1</v>
      </c>
      <c r="L118" s="94">
        <f>'Control Scheme 1 Graphs'!H116</f>
        <v>1</v>
      </c>
      <c r="M118" s="79">
        <f>'Control Scheme 1 Graphs'!I116</f>
        <v>1</v>
      </c>
      <c r="N118" s="94">
        <f>'Control Scheme 2 Graphs'!F116</f>
        <v>1</v>
      </c>
      <c r="O118" s="79">
        <f>'Control Scheme 2 Graphs'!G116</f>
        <v>1</v>
      </c>
      <c r="P118" s="94">
        <f>'Control Scheme 2 Graphs'!H116</f>
        <v>1</v>
      </c>
      <c r="Q118" s="79">
        <f>'Control Scheme 2 Graphs'!I116</f>
        <v>1</v>
      </c>
      <c r="R118" s="94">
        <f>'Control Scheme 3 Graphs'!F116</f>
        <v>1</v>
      </c>
      <c r="S118" s="79">
        <f>'Control Scheme 3 Graphs'!G116</f>
        <v>1</v>
      </c>
      <c r="T118" s="94">
        <f>'Control Scheme 3 Graphs'!H116</f>
        <v>1</v>
      </c>
      <c r="U118" s="94">
        <f>'Control Scheme 3 Graphs'!I116</f>
        <v>1</v>
      </c>
      <c r="V118" s="94">
        <f>'Control Scheme 4 Graphs'!F116</f>
        <v>1</v>
      </c>
      <c r="W118" s="79">
        <f>'Control Scheme 4 Graphs'!G116</f>
        <v>1</v>
      </c>
      <c r="X118" s="94">
        <f>'Control Scheme 4 Graphs'!H116</f>
        <v>1</v>
      </c>
      <c r="Y118" s="79">
        <f>'Control Scheme 4 Graphs'!I116</f>
        <v>1</v>
      </c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</row>
    <row r="119" spans="1:42" ht="15" thickBot="1" x14ac:dyDescent="0.35">
      <c r="A119" s="3"/>
      <c r="C119" s="181"/>
      <c r="D119" s="67" t="s">
        <v>30</v>
      </c>
      <c r="E119" s="70" t="s">
        <v>37</v>
      </c>
      <c r="F119" s="94">
        <f>'Optimisation Data'!T16</f>
        <v>1</v>
      </c>
      <c r="G119" s="79">
        <f>'Optimisation Data'!T28</f>
        <v>1</v>
      </c>
      <c r="H119" s="94">
        <f>'Optimisation Data'!T40</f>
        <v>1</v>
      </c>
      <c r="I119" s="79">
        <f>'Optimisation Data'!T52</f>
        <v>1</v>
      </c>
      <c r="J119" s="94">
        <f>'Control Scheme 1 Graphs'!F117</f>
        <v>1</v>
      </c>
      <c r="K119" s="79">
        <f>'Control Scheme 1 Graphs'!G117</f>
        <v>1</v>
      </c>
      <c r="L119" s="94">
        <f>'Control Scheme 1 Graphs'!H117</f>
        <v>1</v>
      </c>
      <c r="M119" s="79">
        <f>'Control Scheme 1 Graphs'!I117</f>
        <v>1</v>
      </c>
      <c r="N119" s="94">
        <f>'Control Scheme 2 Graphs'!F117</f>
        <v>1</v>
      </c>
      <c r="O119" s="79">
        <f>'Control Scheme 2 Graphs'!G117</f>
        <v>1</v>
      </c>
      <c r="P119" s="94">
        <f>'Control Scheme 2 Graphs'!H117</f>
        <v>1</v>
      </c>
      <c r="Q119" s="79">
        <f>'Control Scheme 2 Graphs'!I117</f>
        <v>1</v>
      </c>
      <c r="R119" s="94">
        <f>'Control Scheme 3 Graphs'!F117</f>
        <v>1</v>
      </c>
      <c r="S119" s="79" t="e">
        <f>'Control Scheme 3 Graphs'!G117</f>
        <v>#DIV/0!</v>
      </c>
      <c r="T119" s="94" t="e">
        <f>'Control Scheme 3 Graphs'!H117</f>
        <v>#DIV/0!</v>
      </c>
      <c r="U119" s="94">
        <f>'Control Scheme 3 Graphs'!I117</f>
        <v>1</v>
      </c>
      <c r="V119" s="94">
        <f>'Control Scheme 4 Graphs'!F117</f>
        <v>1</v>
      </c>
      <c r="W119" s="79">
        <f>'Control Scheme 4 Graphs'!G117</f>
        <v>1</v>
      </c>
      <c r="X119" s="94">
        <f>'Control Scheme 4 Graphs'!H117</f>
        <v>1</v>
      </c>
      <c r="Y119" s="79">
        <f>'Control Scheme 4 Graphs'!I117</f>
        <v>1</v>
      </c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</row>
    <row r="120" spans="1:42" ht="15" thickBot="1" x14ac:dyDescent="0.35">
      <c r="A120" s="3"/>
      <c r="C120" s="181"/>
      <c r="D120" s="67" t="s">
        <v>30</v>
      </c>
      <c r="E120" s="71" t="s">
        <v>38</v>
      </c>
      <c r="F120" s="94">
        <f>'Optimisation Data'!T17</f>
        <v>1</v>
      </c>
      <c r="G120" s="79">
        <f>'Optimisation Data'!T29</f>
        <v>1</v>
      </c>
      <c r="H120" s="94">
        <f>'Optimisation Data'!T41</f>
        <v>1</v>
      </c>
      <c r="I120" s="79">
        <f>'Optimisation Data'!T53</f>
        <v>1</v>
      </c>
      <c r="J120" s="94">
        <f>'Control Scheme 1 Graphs'!F118</f>
        <v>1</v>
      </c>
      <c r="K120" s="79">
        <f>'Control Scheme 1 Graphs'!G118</f>
        <v>1</v>
      </c>
      <c r="L120" s="94">
        <f>'Control Scheme 1 Graphs'!H118</f>
        <v>1</v>
      </c>
      <c r="M120" s="79">
        <f>'Control Scheme 1 Graphs'!I118</f>
        <v>1</v>
      </c>
      <c r="N120" s="94">
        <f>'Control Scheme 2 Graphs'!F118</f>
        <v>1</v>
      </c>
      <c r="O120" s="79">
        <f>'Control Scheme 2 Graphs'!G118</f>
        <v>1</v>
      </c>
      <c r="P120" s="94">
        <f>'Control Scheme 2 Graphs'!H118</f>
        <v>1</v>
      </c>
      <c r="Q120" s="79">
        <f>'Control Scheme 2 Graphs'!I118</f>
        <v>1</v>
      </c>
      <c r="R120" s="94">
        <f>'Control Scheme 3 Graphs'!F118</f>
        <v>1</v>
      </c>
      <c r="S120" s="79">
        <f>'Control Scheme 3 Graphs'!G118</f>
        <v>1</v>
      </c>
      <c r="T120" s="94">
        <f>'Control Scheme 3 Graphs'!H118</f>
        <v>1</v>
      </c>
      <c r="U120" s="94">
        <f>'Control Scheme 3 Graphs'!I118</f>
        <v>1</v>
      </c>
      <c r="V120" s="94">
        <f>'Control Scheme 4 Graphs'!F118</f>
        <v>1</v>
      </c>
      <c r="W120" s="79">
        <f>'Control Scheme 4 Graphs'!G118</f>
        <v>1</v>
      </c>
      <c r="X120" s="94">
        <f>'Control Scheme 4 Graphs'!H118</f>
        <v>1</v>
      </c>
      <c r="Y120" s="79">
        <f>'Control Scheme 4 Graphs'!I118</f>
        <v>1</v>
      </c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</row>
    <row r="121" spans="1:42" ht="15" thickBot="1" x14ac:dyDescent="0.35">
      <c r="A121" s="3"/>
      <c r="C121" s="181"/>
      <c r="D121" s="67" t="s">
        <v>30</v>
      </c>
      <c r="E121" s="71" t="s">
        <v>39</v>
      </c>
      <c r="F121" s="94">
        <f>'Optimisation Data'!T18</f>
        <v>0.43073341094295692</v>
      </c>
      <c r="G121" s="79" t="e">
        <f>'Optimisation Data'!T30</f>
        <v>#DIV/0!</v>
      </c>
      <c r="H121" s="94">
        <f>'Optimisation Data'!T42</f>
        <v>1</v>
      </c>
      <c r="I121" s="79">
        <f>'Optimisation Data'!T54</f>
        <v>0</v>
      </c>
      <c r="J121" s="94">
        <f>'Control Scheme 1 Graphs'!F119</f>
        <v>2.2010271460014674E-2</v>
      </c>
      <c r="K121" s="79">
        <f>'Control Scheme 1 Graphs'!G119</f>
        <v>1</v>
      </c>
      <c r="L121" s="94">
        <f>'Control Scheme 1 Graphs'!H119</f>
        <v>1</v>
      </c>
      <c r="M121" s="79">
        <f>'Control Scheme 1 Graphs'!I119</f>
        <v>2.2010271460014674E-2</v>
      </c>
      <c r="N121" s="94">
        <f>'Control Scheme 2 Graphs'!F119</f>
        <v>0</v>
      </c>
      <c r="O121" s="79" t="e">
        <f>'Control Scheme 2 Graphs'!G119</f>
        <v>#DIV/0!</v>
      </c>
      <c r="P121" s="94" t="e">
        <f>'Control Scheme 2 Graphs'!H119</f>
        <v>#DIV/0!</v>
      </c>
      <c r="Q121" s="79">
        <f>'Control Scheme 2 Graphs'!I119</f>
        <v>0</v>
      </c>
      <c r="R121" s="94">
        <f>'Control Scheme 3 Graphs'!F119</f>
        <v>0.70363840359031893</v>
      </c>
      <c r="S121" s="79">
        <f>'Control Scheme 3 Graphs'!G119</f>
        <v>1</v>
      </c>
      <c r="T121" s="94">
        <f>'Control Scheme 3 Graphs'!H119</f>
        <v>1</v>
      </c>
      <c r="U121" s="94">
        <f>'Control Scheme 3 Graphs'!I119</f>
        <v>0.70363840359031893</v>
      </c>
      <c r="V121" s="94">
        <f>'Control Scheme 4 Graphs'!F119</f>
        <v>0.68047964760584057</v>
      </c>
      <c r="W121" s="79">
        <f>'Control Scheme 4 Graphs'!G119</f>
        <v>1</v>
      </c>
      <c r="X121" s="94">
        <f>'Control Scheme 4 Graphs'!H119</f>
        <v>1</v>
      </c>
      <c r="Y121" s="79">
        <f>'Control Scheme 4 Graphs'!I119</f>
        <v>0.68047964760584057</v>
      </c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</row>
    <row r="122" spans="1:42" ht="25.8" customHeight="1" thickBot="1" x14ac:dyDescent="0.35">
      <c r="A122" s="3"/>
      <c r="C122" s="181"/>
      <c r="D122" s="115" t="s">
        <v>30</v>
      </c>
      <c r="E122" s="108" t="s">
        <v>0</v>
      </c>
      <c r="F122" s="136">
        <f>'Optimisation Data'!T19</f>
        <v>0.82569112883291917</v>
      </c>
      <c r="G122" s="136">
        <f>'Optimisation Data'!T31</f>
        <v>1</v>
      </c>
      <c r="H122" s="136">
        <f>'Optimisation Data'!T43</f>
        <v>1</v>
      </c>
      <c r="I122" s="136">
        <f>'Optimisation Data'!T55</f>
        <v>0.73969546848688961</v>
      </c>
      <c r="J122" s="136">
        <f>'Control Scheme 1 Graphs'!F120</f>
        <v>0.77107354237599712</v>
      </c>
      <c r="K122" s="136">
        <f>'Control Scheme 1 Graphs'!G120</f>
        <v>1</v>
      </c>
      <c r="L122" s="136">
        <f>'Control Scheme 1 Graphs'!H120</f>
        <v>1</v>
      </c>
      <c r="M122" s="136">
        <f>'Control Scheme 1 Graphs'!I120</f>
        <v>0.83341041915140013</v>
      </c>
      <c r="N122" s="136">
        <f>'Control Scheme 2 Graphs'!F120</f>
        <v>0.76405925573157052</v>
      </c>
      <c r="O122" s="136">
        <f>'Control Scheme 2 Graphs'!G120</f>
        <v>1</v>
      </c>
      <c r="P122" s="136">
        <f>'Control Scheme 2 Graphs'!H120</f>
        <v>1</v>
      </c>
      <c r="Q122" s="136">
        <f>'Control Scheme 2 Graphs'!I120</f>
        <v>0.83221829029491268</v>
      </c>
      <c r="R122" s="136">
        <f>'Control Scheme 3 Graphs'!F120</f>
        <v>0.89205796218487921</v>
      </c>
      <c r="S122" s="136">
        <f>'Control Scheme 3 Graphs'!G120</f>
        <v>1</v>
      </c>
      <c r="T122" s="136">
        <f>'Control Scheme 3 Graphs'!H120</f>
        <v>1</v>
      </c>
      <c r="U122" s="136">
        <f>'Control Scheme 3 Graphs'!I120</f>
        <v>0.92397172658928195</v>
      </c>
      <c r="V122" s="136">
        <f>'Control Scheme 4 Graphs'!F120</f>
        <v>0.88438162794990671</v>
      </c>
      <c r="W122" s="136">
        <f>'Control Scheme 4 Graphs'!G120</f>
        <v>1</v>
      </c>
      <c r="X122" s="136">
        <f>'Control Scheme 4 Graphs'!H120</f>
        <v>1</v>
      </c>
      <c r="Y122" s="143">
        <f>'Control Scheme 4 Graphs'!I120</f>
        <v>0.91962722491154181</v>
      </c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</row>
    <row r="123" spans="1:42" ht="15" thickBot="1" x14ac:dyDescent="0.35">
      <c r="A123" s="3"/>
      <c r="C123" s="181" t="s">
        <v>19</v>
      </c>
      <c r="D123" s="65" t="s">
        <v>3</v>
      </c>
      <c r="E123" s="66" t="s">
        <v>34</v>
      </c>
      <c r="F123" s="159">
        <f>'Optimisation Data'!U13</f>
        <v>0</v>
      </c>
      <c r="G123" s="159">
        <f>'Optimisation Data'!U25</f>
        <v>0</v>
      </c>
      <c r="H123" s="159">
        <f>'Optimisation Data'!U37</f>
        <v>0</v>
      </c>
      <c r="I123" s="159">
        <f>'Optimisation Data'!U49</f>
        <v>0</v>
      </c>
      <c r="J123" s="159">
        <f>'Control Scheme 1 Graphs'!F121</f>
        <v>0</v>
      </c>
      <c r="K123" s="159">
        <f>'Control Scheme 1 Graphs'!G121</f>
        <v>0</v>
      </c>
      <c r="L123" s="159">
        <f>'Control Scheme 1 Graphs'!H121</f>
        <v>0</v>
      </c>
      <c r="M123" s="159">
        <f>'Control Scheme 1 Graphs'!I121</f>
        <v>0</v>
      </c>
      <c r="N123" s="159">
        <f>'Control Scheme 2 Graphs'!F121</f>
        <v>0</v>
      </c>
      <c r="O123" s="159">
        <f>'Control Scheme 2 Graphs'!G121</f>
        <v>0</v>
      </c>
      <c r="P123" s="159">
        <f>'Control Scheme 2 Graphs'!H121</f>
        <v>0</v>
      </c>
      <c r="Q123" s="159">
        <f>'Control Scheme 2 Graphs'!I121</f>
        <v>0</v>
      </c>
      <c r="R123" s="159">
        <f>'Control Scheme 3 Graphs'!F121</f>
        <v>0</v>
      </c>
      <c r="S123" s="159">
        <f>'Control Scheme 3 Graphs'!G121</f>
        <v>0</v>
      </c>
      <c r="T123" s="159">
        <f>'Control Scheme 3 Graphs'!H121</f>
        <v>0</v>
      </c>
      <c r="U123" s="159">
        <f>'Control Scheme 3 Graphs'!I121</f>
        <v>0</v>
      </c>
      <c r="V123" s="159">
        <f>'Control Scheme 4 Graphs'!F121</f>
        <v>0</v>
      </c>
      <c r="W123" s="159">
        <f>'Control Scheme 4 Graphs'!G121</f>
        <v>0</v>
      </c>
      <c r="X123" s="159">
        <f>'Control Scheme 4 Graphs'!H121</f>
        <v>0</v>
      </c>
      <c r="Y123" s="148">
        <f>'Control Scheme 4 Graphs'!I121</f>
        <v>0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</row>
    <row r="124" spans="1:42" ht="15" thickBot="1" x14ac:dyDescent="0.35">
      <c r="A124" s="3"/>
      <c r="C124" s="181"/>
      <c r="D124" s="67" t="s">
        <v>3</v>
      </c>
      <c r="E124" s="68" t="s">
        <v>35</v>
      </c>
      <c r="F124" s="144">
        <f>'Optimisation Data'!U14</f>
        <v>0</v>
      </c>
      <c r="G124" s="144">
        <f>'Optimisation Data'!U26</f>
        <v>0</v>
      </c>
      <c r="H124" s="144">
        <f>'Optimisation Data'!U38</f>
        <v>0</v>
      </c>
      <c r="I124" s="144">
        <f>'Optimisation Data'!U50</f>
        <v>0</v>
      </c>
      <c r="J124" s="144">
        <f>'Control Scheme 1 Graphs'!F122</f>
        <v>0</v>
      </c>
      <c r="K124" s="144">
        <f>'Control Scheme 1 Graphs'!G122</f>
        <v>0</v>
      </c>
      <c r="L124" s="144">
        <f>'Control Scheme 1 Graphs'!H122</f>
        <v>0</v>
      </c>
      <c r="M124" s="144">
        <f>'Control Scheme 1 Graphs'!I122</f>
        <v>0</v>
      </c>
      <c r="N124" s="144">
        <f>'Control Scheme 2 Graphs'!F122</f>
        <v>0</v>
      </c>
      <c r="O124" s="144">
        <f>'Control Scheme 2 Graphs'!G122</f>
        <v>0</v>
      </c>
      <c r="P124" s="144">
        <f>'Control Scheme 2 Graphs'!H122</f>
        <v>0</v>
      </c>
      <c r="Q124" s="144">
        <f>'Control Scheme 2 Graphs'!I122</f>
        <v>0</v>
      </c>
      <c r="R124" s="144">
        <f>'Control Scheme 3 Graphs'!F122</f>
        <v>0</v>
      </c>
      <c r="S124" s="144">
        <f>'Control Scheme 3 Graphs'!G122</f>
        <v>0</v>
      </c>
      <c r="T124" s="144">
        <f>'Control Scheme 3 Graphs'!H122</f>
        <v>0</v>
      </c>
      <c r="U124" s="144">
        <f>'Control Scheme 3 Graphs'!I122</f>
        <v>0</v>
      </c>
      <c r="V124" s="144">
        <f>'Control Scheme 4 Graphs'!F122</f>
        <v>0</v>
      </c>
      <c r="W124" s="144">
        <f>'Control Scheme 4 Graphs'!G122</f>
        <v>0</v>
      </c>
      <c r="X124" s="144">
        <f>'Control Scheme 4 Graphs'!H122</f>
        <v>0</v>
      </c>
      <c r="Y124" s="149">
        <f>'Control Scheme 4 Graphs'!I122</f>
        <v>0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</row>
    <row r="125" spans="1:42" ht="15" thickBot="1" x14ac:dyDescent="0.35">
      <c r="A125" s="3"/>
      <c r="C125" s="181"/>
      <c r="D125" s="67" t="s">
        <v>3</v>
      </c>
      <c r="E125" s="69" t="s">
        <v>36</v>
      </c>
      <c r="F125" s="144">
        <f>'Optimisation Data'!U15</f>
        <v>0</v>
      </c>
      <c r="G125" s="144">
        <f>'Optimisation Data'!U27</f>
        <v>0</v>
      </c>
      <c r="H125" s="144">
        <f>'Optimisation Data'!U39</f>
        <v>0</v>
      </c>
      <c r="I125" s="144">
        <f>'Optimisation Data'!U51</f>
        <v>0</v>
      </c>
      <c r="J125" s="144">
        <f>'Control Scheme 1 Graphs'!F123</f>
        <v>0</v>
      </c>
      <c r="K125" s="144">
        <f>'Control Scheme 1 Graphs'!G123</f>
        <v>0</v>
      </c>
      <c r="L125" s="144">
        <f>'Control Scheme 1 Graphs'!H123</f>
        <v>0</v>
      </c>
      <c r="M125" s="144">
        <f>'Control Scheme 1 Graphs'!I123</f>
        <v>0</v>
      </c>
      <c r="N125" s="144">
        <f>'Control Scheme 2 Graphs'!F123</f>
        <v>0</v>
      </c>
      <c r="O125" s="144">
        <f>'Control Scheme 2 Graphs'!G123</f>
        <v>0</v>
      </c>
      <c r="P125" s="144">
        <f>'Control Scheme 2 Graphs'!H123</f>
        <v>0</v>
      </c>
      <c r="Q125" s="144">
        <f>'Control Scheme 2 Graphs'!I123</f>
        <v>0</v>
      </c>
      <c r="R125" s="144">
        <f>'Control Scheme 3 Graphs'!F123</f>
        <v>0</v>
      </c>
      <c r="S125" s="144">
        <f>'Control Scheme 3 Graphs'!G123</f>
        <v>0</v>
      </c>
      <c r="T125" s="144">
        <f>'Control Scheme 3 Graphs'!H123</f>
        <v>0</v>
      </c>
      <c r="U125" s="144">
        <f>'Control Scheme 3 Graphs'!I123</f>
        <v>0</v>
      </c>
      <c r="V125" s="144">
        <f>'Control Scheme 4 Graphs'!F123</f>
        <v>0</v>
      </c>
      <c r="W125" s="144">
        <f>'Control Scheme 4 Graphs'!G123</f>
        <v>0</v>
      </c>
      <c r="X125" s="144">
        <f>'Control Scheme 4 Graphs'!H123</f>
        <v>0</v>
      </c>
      <c r="Y125" s="149">
        <f>'Control Scheme 4 Graphs'!I123</f>
        <v>0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</row>
    <row r="126" spans="1:42" ht="15" thickBot="1" x14ac:dyDescent="0.35">
      <c r="A126" s="3"/>
      <c r="C126" s="181"/>
      <c r="D126" s="67" t="s">
        <v>3</v>
      </c>
      <c r="E126" s="70" t="s">
        <v>37</v>
      </c>
      <c r="F126" s="144">
        <f>'Optimisation Data'!U16</f>
        <v>0</v>
      </c>
      <c r="G126" s="144">
        <f>'Optimisation Data'!U28</f>
        <v>0</v>
      </c>
      <c r="H126" s="144">
        <f>'Optimisation Data'!U40</f>
        <v>0</v>
      </c>
      <c r="I126" s="144">
        <f>'Optimisation Data'!U52</f>
        <v>0</v>
      </c>
      <c r="J126" s="144">
        <f>'Control Scheme 1 Graphs'!F124</f>
        <v>0</v>
      </c>
      <c r="K126" s="144">
        <f>'Control Scheme 1 Graphs'!G124</f>
        <v>0</v>
      </c>
      <c r="L126" s="144">
        <f>'Control Scheme 1 Graphs'!H124</f>
        <v>0</v>
      </c>
      <c r="M126" s="144">
        <f>'Control Scheme 1 Graphs'!I124</f>
        <v>0</v>
      </c>
      <c r="N126" s="144">
        <f>'Control Scheme 2 Graphs'!F124</f>
        <v>0</v>
      </c>
      <c r="O126" s="144">
        <f>'Control Scheme 2 Graphs'!G124</f>
        <v>0</v>
      </c>
      <c r="P126" s="144">
        <f>'Control Scheme 2 Graphs'!H124</f>
        <v>0</v>
      </c>
      <c r="Q126" s="144">
        <f>'Control Scheme 2 Graphs'!I124</f>
        <v>0</v>
      </c>
      <c r="R126" s="144">
        <f>'Control Scheme 3 Graphs'!F124</f>
        <v>0</v>
      </c>
      <c r="S126" s="144">
        <f>'Control Scheme 3 Graphs'!G124</f>
        <v>0</v>
      </c>
      <c r="T126" s="144">
        <f>'Control Scheme 3 Graphs'!H124</f>
        <v>0</v>
      </c>
      <c r="U126" s="144">
        <f>'Control Scheme 3 Graphs'!I124</f>
        <v>0</v>
      </c>
      <c r="V126" s="144">
        <f>'Control Scheme 4 Graphs'!F124</f>
        <v>0</v>
      </c>
      <c r="W126" s="144">
        <f>'Control Scheme 4 Graphs'!G124</f>
        <v>0</v>
      </c>
      <c r="X126" s="144">
        <f>'Control Scheme 4 Graphs'!H124</f>
        <v>0</v>
      </c>
      <c r="Y126" s="149">
        <f>'Control Scheme 4 Graphs'!I124</f>
        <v>0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</row>
    <row r="127" spans="1:42" ht="15" thickBot="1" x14ac:dyDescent="0.35">
      <c r="A127" s="3"/>
      <c r="C127" s="181"/>
      <c r="D127" s="67" t="s">
        <v>3</v>
      </c>
      <c r="E127" s="71" t="s">
        <v>38</v>
      </c>
      <c r="F127" s="144">
        <f>'Optimisation Data'!U17</f>
        <v>0</v>
      </c>
      <c r="G127" s="144">
        <f>'Optimisation Data'!U29</f>
        <v>0</v>
      </c>
      <c r="H127" s="144">
        <f>'Optimisation Data'!U41</f>
        <v>0</v>
      </c>
      <c r="I127" s="144">
        <f>'Optimisation Data'!U53</f>
        <v>0</v>
      </c>
      <c r="J127" s="144">
        <f>'Control Scheme 1 Graphs'!F125</f>
        <v>0</v>
      </c>
      <c r="K127" s="144">
        <f>'Control Scheme 1 Graphs'!G125</f>
        <v>0</v>
      </c>
      <c r="L127" s="144">
        <f>'Control Scheme 1 Graphs'!H125</f>
        <v>0</v>
      </c>
      <c r="M127" s="144">
        <f>'Control Scheme 1 Graphs'!I125</f>
        <v>0</v>
      </c>
      <c r="N127" s="144">
        <f>'Control Scheme 2 Graphs'!F125</f>
        <v>0</v>
      </c>
      <c r="O127" s="144">
        <f>'Control Scheme 2 Graphs'!G125</f>
        <v>0</v>
      </c>
      <c r="P127" s="144">
        <f>'Control Scheme 2 Graphs'!H125</f>
        <v>0</v>
      </c>
      <c r="Q127" s="144">
        <f>'Control Scheme 2 Graphs'!I125</f>
        <v>0</v>
      </c>
      <c r="R127" s="144">
        <f>'Control Scheme 3 Graphs'!F125</f>
        <v>0</v>
      </c>
      <c r="S127" s="144">
        <f>'Control Scheme 3 Graphs'!G125</f>
        <v>0</v>
      </c>
      <c r="T127" s="144">
        <f>'Control Scheme 3 Graphs'!H125</f>
        <v>0</v>
      </c>
      <c r="U127" s="144">
        <f>'Control Scheme 3 Graphs'!I125</f>
        <v>0</v>
      </c>
      <c r="V127" s="144">
        <f>'Control Scheme 4 Graphs'!F125</f>
        <v>0</v>
      </c>
      <c r="W127" s="144">
        <f>'Control Scheme 4 Graphs'!G125</f>
        <v>0</v>
      </c>
      <c r="X127" s="144">
        <f>'Control Scheme 4 Graphs'!H125</f>
        <v>0</v>
      </c>
      <c r="Y127" s="149">
        <f>'Control Scheme 4 Graphs'!I125</f>
        <v>0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</row>
    <row r="128" spans="1:42" ht="15" thickBot="1" x14ac:dyDescent="0.35">
      <c r="A128" s="3"/>
      <c r="C128" s="181"/>
      <c r="D128" s="67" t="s">
        <v>3</v>
      </c>
      <c r="E128" s="71" t="s">
        <v>39</v>
      </c>
      <c r="F128" s="144">
        <f>'Optimisation Data'!U18</f>
        <v>803916</v>
      </c>
      <c r="G128" s="144">
        <f>'Optimisation Data'!U30</f>
        <v>0</v>
      </c>
      <c r="H128" s="144">
        <f>'Optimisation Data'!U42</f>
        <v>0</v>
      </c>
      <c r="I128" s="144">
        <f>'Optimisation Data'!U54</f>
        <v>1108056</v>
      </c>
      <c r="J128" s="144">
        <f>'Control Scheme 1 Graphs'!F126</f>
        <v>1095726</v>
      </c>
      <c r="K128" s="144">
        <f>'Control Scheme 1 Graphs'!G126</f>
        <v>0</v>
      </c>
      <c r="L128" s="144">
        <f>'Control Scheme 1 Graphs'!H126</f>
        <v>0</v>
      </c>
      <c r="M128" s="144">
        <f>'Control Scheme 1 Graphs'!I126</f>
        <v>1095726</v>
      </c>
      <c r="N128" s="144">
        <f>'Control Scheme 2 Graphs'!F126</f>
        <v>1108056</v>
      </c>
      <c r="O128" s="144">
        <f>'Control Scheme 2 Graphs'!G126</f>
        <v>0</v>
      </c>
      <c r="P128" s="144">
        <f>'Control Scheme 2 Graphs'!H126</f>
        <v>0</v>
      </c>
      <c r="Q128" s="144">
        <f>'Control Scheme 2 Graphs'!I126</f>
        <v>1108056</v>
      </c>
      <c r="R128" s="144">
        <f>'Control Scheme 3 Graphs'!F126</f>
        <v>506626</v>
      </c>
      <c r="S128" s="144">
        <f>'Control Scheme 3 Graphs'!G126</f>
        <v>0</v>
      </c>
      <c r="T128" s="144">
        <f>'Control Scheme 3 Graphs'!H126</f>
        <v>0</v>
      </c>
      <c r="U128" s="144">
        <f>'Control Scheme 3 Graphs'!I126</f>
        <v>506626</v>
      </c>
      <c r="V128" s="144">
        <f>'Control Scheme 4 Graphs'!F126</f>
        <v>536629</v>
      </c>
      <c r="W128" s="144">
        <f>'Control Scheme 4 Graphs'!G126</f>
        <v>0</v>
      </c>
      <c r="X128" s="144">
        <f>'Control Scheme 4 Graphs'!H126</f>
        <v>0</v>
      </c>
      <c r="Y128" s="149">
        <f>'Control Scheme 4 Graphs'!I126</f>
        <v>536629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</row>
    <row r="129" spans="1:42" ht="26.4" customHeight="1" thickBot="1" x14ac:dyDescent="0.35">
      <c r="A129" s="3"/>
      <c r="C129" s="181"/>
      <c r="D129" s="115" t="s">
        <v>3</v>
      </c>
      <c r="E129" s="108" t="s">
        <v>0</v>
      </c>
      <c r="F129" s="109">
        <f>'Optimisation Data'!U19</f>
        <v>803916</v>
      </c>
      <c r="G129" s="109">
        <f>'Optimisation Data'!U31</f>
        <v>0</v>
      </c>
      <c r="H129" s="109">
        <f>'Optimisation Data'!U43</f>
        <v>0</v>
      </c>
      <c r="I129" s="109">
        <f>'Optimisation Data'!U55</f>
        <v>1108056</v>
      </c>
      <c r="J129" s="109">
        <f>'Control Scheme 1 Graphs'!F127</f>
        <v>1095726</v>
      </c>
      <c r="K129" s="109">
        <f>'Control Scheme 1 Graphs'!G127</f>
        <v>0</v>
      </c>
      <c r="L129" s="109">
        <f>'Control Scheme 1 Graphs'!H127</f>
        <v>0</v>
      </c>
      <c r="M129" s="109">
        <f>'Control Scheme 1 Graphs'!I127</f>
        <v>1095726</v>
      </c>
      <c r="N129" s="109">
        <f>'Control Scheme 2 Graphs'!F127</f>
        <v>1108056</v>
      </c>
      <c r="O129" s="109">
        <f>'Control Scheme 2 Graphs'!G127</f>
        <v>0</v>
      </c>
      <c r="P129" s="109">
        <f>'Control Scheme 2 Graphs'!H127</f>
        <v>0</v>
      </c>
      <c r="Q129" s="109">
        <f>'Control Scheme 2 Graphs'!I127</f>
        <v>1108056</v>
      </c>
      <c r="R129" s="109">
        <f>'Control Scheme 3 Graphs'!F127</f>
        <v>506626</v>
      </c>
      <c r="S129" s="109">
        <f>'Control Scheme 3 Graphs'!G127</f>
        <v>0</v>
      </c>
      <c r="T129" s="109">
        <f>'Control Scheme 3 Graphs'!H127</f>
        <v>0</v>
      </c>
      <c r="U129" s="109">
        <f>'Control Scheme 3 Graphs'!I127</f>
        <v>506626</v>
      </c>
      <c r="V129" s="109">
        <f>'Control Scheme 4 Graphs'!F127</f>
        <v>536629</v>
      </c>
      <c r="W129" s="109">
        <f>'Control Scheme 4 Graphs'!G127</f>
        <v>0</v>
      </c>
      <c r="X129" s="109">
        <f>'Control Scheme 4 Graphs'!H127</f>
        <v>0</v>
      </c>
      <c r="Y129" s="110">
        <f>'Control Scheme 4 Graphs'!I127</f>
        <v>536629</v>
      </c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</row>
    <row r="130" spans="1:42" ht="15" thickBot="1" x14ac:dyDescent="0.35">
      <c r="A130" s="3"/>
      <c r="C130" s="181" t="s">
        <v>19</v>
      </c>
      <c r="D130" s="65" t="s">
        <v>30</v>
      </c>
      <c r="E130" s="66" t="s">
        <v>34</v>
      </c>
      <c r="F130" s="93">
        <f>'Optimisation Data'!V13</f>
        <v>0</v>
      </c>
      <c r="G130" s="78">
        <f>'Optimisation Data'!V25</f>
        <v>0</v>
      </c>
      <c r="H130" s="93">
        <f>'Optimisation Data'!V37</f>
        <v>0</v>
      </c>
      <c r="I130" s="78">
        <f>'Optimisation Data'!V49</f>
        <v>0</v>
      </c>
      <c r="J130" s="93">
        <f>'Control Scheme 1 Graphs'!F128</f>
        <v>0</v>
      </c>
      <c r="K130" s="78">
        <f>'Control Scheme 1 Graphs'!G128</f>
        <v>0</v>
      </c>
      <c r="L130" s="93">
        <f>'Control Scheme 1 Graphs'!H128</f>
        <v>0</v>
      </c>
      <c r="M130" s="78">
        <f>'Control Scheme 1 Graphs'!I128</f>
        <v>0</v>
      </c>
      <c r="N130" s="93">
        <f>'Control Scheme 2 Graphs'!F128</f>
        <v>0</v>
      </c>
      <c r="O130" s="78">
        <f>'Control Scheme 2 Graphs'!G128</f>
        <v>0</v>
      </c>
      <c r="P130" s="93">
        <f>'Control Scheme 2 Graphs'!H128</f>
        <v>0</v>
      </c>
      <c r="Q130" s="78">
        <f>'Control Scheme 2 Graphs'!I128</f>
        <v>0</v>
      </c>
      <c r="R130" s="93">
        <f>'Control Scheme 3 Graphs'!F128</f>
        <v>0</v>
      </c>
      <c r="S130" s="78">
        <f>'Control Scheme 3 Graphs'!G128</f>
        <v>0</v>
      </c>
      <c r="T130" s="93">
        <f>'Control Scheme 3 Graphs'!H128</f>
        <v>0</v>
      </c>
      <c r="U130" s="93">
        <f>'Control Scheme 3 Graphs'!I128</f>
        <v>0</v>
      </c>
      <c r="V130" s="93">
        <f>'Control Scheme 4 Graphs'!F128</f>
        <v>0</v>
      </c>
      <c r="W130" s="78">
        <f>'Control Scheme 4 Graphs'!G128</f>
        <v>0</v>
      </c>
      <c r="X130" s="93">
        <f>'Control Scheme 4 Graphs'!H128</f>
        <v>0</v>
      </c>
      <c r="Y130" s="78">
        <f>'Control Scheme 4 Graphs'!I128</f>
        <v>0</v>
      </c>
      <c r="Z130" s="19"/>
      <c r="AA130" s="19"/>
      <c r="AB130" s="48"/>
      <c r="AC130" s="19"/>
      <c r="AD130" s="34"/>
      <c r="AE130" s="19"/>
      <c r="AF130" s="34"/>
      <c r="AG130" s="19"/>
      <c r="AH130" s="19"/>
      <c r="AI130" s="34"/>
      <c r="AJ130" s="19"/>
      <c r="AK130" s="34"/>
      <c r="AL130" s="49"/>
      <c r="AM130" s="50"/>
      <c r="AN130" s="50"/>
      <c r="AO130" s="50"/>
      <c r="AP130" s="38"/>
    </row>
    <row r="131" spans="1:42" ht="15" thickBot="1" x14ac:dyDescent="0.35">
      <c r="A131" s="3"/>
      <c r="C131" s="181"/>
      <c r="D131" s="67" t="s">
        <v>30</v>
      </c>
      <c r="E131" s="68" t="s">
        <v>35</v>
      </c>
      <c r="F131" s="94">
        <f>'Optimisation Data'!V14</f>
        <v>0</v>
      </c>
      <c r="G131" s="79">
        <f>'Optimisation Data'!V26</f>
        <v>0</v>
      </c>
      <c r="H131" s="94">
        <f>'Optimisation Data'!V38</f>
        <v>0</v>
      </c>
      <c r="I131" s="79">
        <f>'Optimisation Data'!V50</f>
        <v>0</v>
      </c>
      <c r="J131" s="94">
        <f>'Control Scheme 1 Graphs'!F129</f>
        <v>0</v>
      </c>
      <c r="K131" s="79">
        <f>'Control Scheme 1 Graphs'!G129</f>
        <v>0</v>
      </c>
      <c r="L131" s="94">
        <f>'Control Scheme 1 Graphs'!H129</f>
        <v>0</v>
      </c>
      <c r="M131" s="79">
        <f>'Control Scheme 1 Graphs'!I129</f>
        <v>0</v>
      </c>
      <c r="N131" s="94">
        <f>'Control Scheme 2 Graphs'!F129</f>
        <v>0</v>
      </c>
      <c r="O131" s="79">
        <f>'Control Scheme 2 Graphs'!G129</f>
        <v>0</v>
      </c>
      <c r="P131" s="94">
        <f>'Control Scheme 2 Graphs'!H129</f>
        <v>0</v>
      </c>
      <c r="Q131" s="79">
        <f>'Control Scheme 2 Graphs'!I129</f>
        <v>0</v>
      </c>
      <c r="R131" s="94">
        <f>'Control Scheme 3 Graphs'!F129</f>
        <v>0</v>
      </c>
      <c r="S131" s="79">
        <f>'Control Scheme 3 Graphs'!G129</f>
        <v>0</v>
      </c>
      <c r="T131" s="94">
        <f>'Control Scheme 3 Graphs'!H129</f>
        <v>0</v>
      </c>
      <c r="U131" s="94">
        <f>'Control Scheme 3 Graphs'!I129</f>
        <v>0</v>
      </c>
      <c r="V131" s="94">
        <f>'Control Scheme 4 Graphs'!F129</f>
        <v>0</v>
      </c>
      <c r="W131" s="79">
        <f>'Control Scheme 4 Graphs'!G129</f>
        <v>0</v>
      </c>
      <c r="X131" s="94">
        <f>'Control Scheme 4 Graphs'!H129</f>
        <v>0</v>
      </c>
      <c r="Y131" s="79">
        <f>'Control Scheme 4 Graphs'!I129</f>
        <v>0</v>
      </c>
      <c r="Z131" s="19"/>
      <c r="AA131" s="19"/>
      <c r="AB131" s="48"/>
      <c r="AC131" s="19"/>
      <c r="AD131" s="34"/>
      <c r="AE131" s="19"/>
      <c r="AF131" s="34"/>
      <c r="AG131" s="19"/>
      <c r="AH131" s="19"/>
      <c r="AI131" s="34"/>
      <c r="AJ131" s="19"/>
      <c r="AK131" s="34"/>
      <c r="AL131" s="49"/>
      <c r="AM131" s="50"/>
      <c r="AN131" s="50"/>
      <c r="AO131" s="50"/>
      <c r="AP131" s="38"/>
    </row>
    <row r="132" spans="1:42" ht="15" thickBot="1" x14ac:dyDescent="0.35">
      <c r="A132" s="3"/>
      <c r="C132" s="181"/>
      <c r="D132" s="67" t="s">
        <v>30</v>
      </c>
      <c r="E132" s="69" t="s">
        <v>36</v>
      </c>
      <c r="F132" s="94">
        <f>'Optimisation Data'!V15</f>
        <v>0</v>
      </c>
      <c r="G132" s="79">
        <f>'Optimisation Data'!V27</f>
        <v>0</v>
      </c>
      <c r="H132" s="94">
        <f>'Optimisation Data'!V39</f>
        <v>0</v>
      </c>
      <c r="I132" s="79">
        <f>'Optimisation Data'!V51</f>
        <v>0</v>
      </c>
      <c r="J132" s="94">
        <f>'Control Scheme 1 Graphs'!F130</f>
        <v>0</v>
      </c>
      <c r="K132" s="79">
        <f>'Control Scheme 1 Graphs'!G130</f>
        <v>0</v>
      </c>
      <c r="L132" s="94">
        <f>'Control Scheme 1 Graphs'!H130</f>
        <v>0</v>
      </c>
      <c r="M132" s="79">
        <f>'Control Scheme 1 Graphs'!I130</f>
        <v>0</v>
      </c>
      <c r="N132" s="94">
        <f>'Control Scheme 2 Graphs'!F130</f>
        <v>0</v>
      </c>
      <c r="O132" s="79">
        <f>'Control Scheme 2 Graphs'!G130</f>
        <v>0</v>
      </c>
      <c r="P132" s="94">
        <f>'Control Scheme 2 Graphs'!H130</f>
        <v>0</v>
      </c>
      <c r="Q132" s="79">
        <f>'Control Scheme 2 Graphs'!I130</f>
        <v>0</v>
      </c>
      <c r="R132" s="94">
        <f>'Control Scheme 3 Graphs'!F130</f>
        <v>0</v>
      </c>
      <c r="S132" s="79">
        <f>'Control Scheme 3 Graphs'!G130</f>
        <v>0</v>
      </c>
      <c r="T132" s="94">
        <f>'Control Scheme 3 Graphs'!H130</f>
        <v>0</v>
      </c>
      <c r="U132" s="94">
        <f>'Control Scheme 3 Graphs'!I130</f>
        <v>0</v>
      </c>
      <c r="V132" s="94">
        <f>'Control Scheme 4 Graphs'!F130</f>
        <v>0</v>
      </c>
      <c r="W132" s="79">
        <f>'Control Scheme 4 Graphs'!G130</f>
        <v>0</v>
      </c>
      <c r="X132" s="94">
        <f>'Control Scheme 4 Graphs'!H130</f>
        <v>0</v>
      </c>
      <c r="Y132" s="79">
        <f>'Control Scheme 4 Graphs'!I130</f>
        <v>0</v>
      </c>
      <c r="Z132" s="19"/>
      <c r="AA132" s="19"/>
      <c r="AB132" s="48"/>
      <c r="AC132" s="19"/>
      <c r="AD132" s="34"/>
      <c r="AE132" s="19"/>
      <c r="AF132" s="34"/>
      <c r="AG132" s="19"/>
      <c r="AH132" s="19"/>
      <c r="AI132" s="34"/>
      <c r="AJ132" s="19"/>
      <c r="AK132" s="34"/>
      <c r="AL132" s="49"/>
      <c r="AM132" s="50"/>
      <c r="AN132" s="50"/>
      <c r="AO132" s="50"/>
      <c r="AP132" s="38"/>
    </row>
    <row r="133" spans="1:42" ht="15" thickBot="1" x14ac:dyDescent="0.35">
      <c r="A133" s="3"/>
      <c r="C133" s="181"/>
      <c r="D133" s="67" t="s">
        <v>30</v>
      </c>
      <c r="E133" s="70" t="s">
        <v>37</v>
      </c>
      <c r="F133" s="94">
        <f>'Optimisation Data'!V16</f>
        <v>0</v>
      </c>
      <c r="G133" s="79">
        <f>'Optimisation Data'!V28</f>
        <v>0</v>
      </c>
      <c r="H133" s="94">
        <f>'Optimisation Data'!V40</f>
        <v>0</v>
      </c>
      <c r="I133" s="79">
        <f>'Optimisation Data'!V52</f>
        <v>0</v>
      </c>
      <c r="J133" s="94">
        <f>'Control Scheme 1 Graphs'!F131</f>
        <v>0</v>
      </c>
      <c r="K133" s="79">
        <f>'Control Scheme 1 Graphs'!G131</f>
        <v>0</v>
      </c>
      <c r="L133" s="94">
        <f>'Control Scheme 1 Graphs'!H131</f>
        <v>0</v>
      </c>
      <c r="M133" s="79">
        <f>'Control Scheme 1 Graphs'!I131</f>
        <v>0</v>
      </c>
      <c r="N133" s="94">
        <f>'Control Scheme 2 Graphs'!F131</f>
        <v>0</v>
      </c>
      <c r="O133" s="79">
        <f>'Control Scheme 2 Graphs'!G131</f>
        <v>0</v>
      </c>
      <c r="P133" s="94">
        <f>'Control Scheme 2 Graphs'!H131</f>
        <v>0</v>
      </c>
      <c r="Q133" s="79">
        <f>'Control Scheme 2 Graphs'!I131</f>
        <v>0</v>
      </c>
      <c r="R133" s="94">
        <f>'Control Scheme 3 Graphs'!F131</f>
        <v>0</v>
      </c>
      <c r="S133" s="79" t="e">
        <f>'Control Scheme 3 Graphs'!G131</f>
        <v>#DIV/0!</v>
      </c>
      <c r="T133" s="94" t="e">
        <f>'Control Scheme 3 Graphs'!H131</f>
        <v>#DIV/0!</v>
      </c>
      <c r="U133" s="94">
        <f>'Control Scheme 3 Graphs'!I131</f>
        <v>0</v>
      </c>
      <c r="V133" s="94">
        <f>'Control Scheme 4 Graphs'!F131</f>
        <v>0</v>
      </c>
      <c r="W133" s="79">
        <f>'Control Scheme 4 Graphs'!G131</f>
        <v>0</v>
      </c>
      <c r="X133" s="94">
        <f>'Control Scheme 4 Graphs'!H131</f>
        <v>0</v>
      </c>
      <c r="Y133" s="79">
        <f>'Control Scheme 4 Graphs'!I131</f>
        <v>0</v>
      </c>
      <c r="Z133" s="19"/>
      <c r="AA133" s="19"/>
      <c r="AB133" s="48"/>
      <c r="AC133" s="19"/>
      <c r="AD133" s="34"/>
      <c r="AE133" s="19"/>
      <c r="AF133" s="34"/>
      <c r="AG133" s="19"/>
      <c r="AH133" s="19"/>
      <c r="AI133" s="34"/>
      <c r="AJ133" s="19"/>
      <c r="AK133" s="34"/>
      <c r="AL133" s="49"/>
      <c r="AM133" s="50"/>
      <c r="AN133" s="50"/>
      <c r="AO133" s="50"/>
      <c r="AP133" s="38"/>
    </row>
    <row r="134" spans="1:42" ht="15" thickBot="1" x14ac:dyDescent="0.35">
      <c r="A134" s="3"/>
      <c r="C134" s="181"/>
      <c r="D134" s="67" t="s">
        <v>30</v>
      </c>
      <c r="E134" s="71" t="s">
        <v>38</v>
      </c>
      <c r="F134" s="94">
        <f>'Optimisation Data'!V17</f>
        <v>0</v>
      </c>
      <c r="G134" s="79">
        <f>'Optimisation Data'!V29</f>
        <v>0</v>
      </c>
      <c r="H134" s="94">
        <f>'Optimisation Data'!V41</f>
        <v>0</v>
      </c>
      <c r="I134" s="79">
        <f>'Optimisation Data'!V53</f>
        <v>0</v>
      </c>
      <c r="J134" s="94">
        <f>'Control Scheme 1 Graphs'!F132</f>
        <v>0</v>
      </c>
      <c r="K134" s="79">
        <f>'Control Scheme 1 Graphs'!G132</f>
        <v>0</v>
      </c>
      <c r="L134" s="94">
        <f>'Control Scheme 1 Graphs'!H132</f>
        <v>0</v>
      </c>
      <c r="M134" s="79">
        <f>'Control Scheme 1 Graphs'!I132</f>
        <v>0</v>
      </c>
      <c r="N134" s="94">
        <f>'Control Scheme 2 Graphs'!F132</f>
        <v>0</v>
      </c>
      <c r="O134" s="79">
        <f>'Control Scheme 2 Graphs'!G132</f>
        <v>0</v>
      </c>
      <c r="P134" s="94">
        <f>'Control Scheme 2 Graphs'!H132</f>
        <v>0</v>
      </c>
      <c r="Q134" s="79">
        <f>'Control Scheme 2 Graphs'!I132</f>
        <v>0</v>
      </c>
      <c r="R134" s="94">
        <f>'Control Scheme 3 Graphs'!F132</f>
        <v>0</v>
      </c>
      <c r="S134" s="79">
        <f>'Control Scheme 3 Graphs'!G132</f>
        <v>0</v>
      </c>
      <c r="T134" s="94">
        <f>'Control Scheme 3 Graphs'!H132</f>
        <v>0</v>
      </c>
      <c r="U134" s="94">
        <f>'Control Scheme 3 Graphs'!I132</f>
        <v>0</v>
      </c>
      <c r="V134" s="94">
        <f>'Control Scheme 4 Graphs'!F132</f>
        <v>0</v>
      </c>
      <c r="W134" s="79">
        <f>'Control Scheme 4 Graphs'!G132</f>
        <v>0</v>
      </c>
      <c r="X134" s="94">
        <f>'Control Scheme 4 Graphs'!H132</f>
        <v>0</v>
      </c>
      <c r="Y134" s="79">
        <f>'Control Scheme 4 Graphs'!I132</f>
        <v>0</v>
      </c>
      <c r="Z134" s="19"/>
      <c r="AA134" s="19"/>
      <c r="AB134" s="48"/>
      <c r="AC134" s="19"/>
      <c r="AD134" s="34"/>
      <c r="AE134" s="19"/>
      <c r="AF134" s="34"/>
      <c r="AG134" s="19"/>
      <c r="AH134" s="19"/>
      <c r="AI134" s="34"/>
      <c r="AJ134" s="19"/>
      <c r="AK134" s="34"/>
      <c r="AL134" s="49"/>
      <c r="AM134" s="50"/>
      <c r="AN134" s="50"/>
      <c r="AO134" s="50"/>
      <c r="AP134" s="38"/>
    </row>
    <row r="135" spans="1:42" ht="15" thickBot="1" x14ac:dyDescent="0.35">
      <c r="A135" s="3"/>
      <c r="C135" s="181"/>
      <c r="D135" s="67" t="s">
        <v>30</v>
      </c>
      <c r="E135" s="71" t="s">
        <v>39</v>
      </c>
      <c r="F135" s="94">
        <f>'Optimisation Data'!V18</f>
        <v>0.56926658905704308</v>
      </c>
      <c r="G135" s="79" t="e">
        <f>'Optimisation Data'!V30</f>
        <v>#DIV/0!</v>
      </c>
      <c r="H135" s="94">
        <f>'Optimisation Data'!V42</f>
        <v>0</v>
      </c>
      <c r="I135" s="79">
        <f>'Optimisation Data'!V54</f>
        <v>1</v>
      </c>
      <c r="J135" s="94">
        <f>'Control Scheme 1 Graphs'!F133</f>
        <v>0.97798972853998534</v>
      </c>
      <c r="K135" s="79">
        <f>'Control Scheme 1 Graphs'!G133</f>
        <v>0</v>
      </c>
      <c r="L135" s="94">
        <f>'Control Scheme 1 Graphs'!H133</f>
        <v>0</v>
      </c>
      <c r="M135" s="79">
        <f>'Control Scheme 1 Graphs'!I133</f>
        <v>0.97798972853998534</v>
      </c>
      <c r="N135" s="94">
        <f>'Control Scheme 2 Graphs'!F133</f>
        <v>1</v>
      </c>
      <c r="O135" s="79" t="e">
        <f>'Control Scheme 2 Graphs'!G133</f>
        <v>#DIV/0!</v>
      </c>
      <c r="P135" s="94" t="e">
        <f>'Control Scheme 2 Graphs'!H133</f>
        <v>#DIV/0!</v>
      </c>
      <c r="Q135" s="79">
        <f>'Control Scheme 2 Graphs'!I133</f>
        <v>1</v>
      </c>
      <c r="R135" s="94">
        <f>'Control Scheme 3 Graphs'!F133</f>
        <v>0.29636159640968102</v>
      </c>
      <c r="S135" s="79">
        <f>'Control Scheme 3 Graphs'!G133</f>
        <v>0</v>
      </c>
      <c r="T135" s="94">
        <f>'Control Scheme 3 Graphs'!H133</f>
        <v>0</v>
      </c>
      <c r="U135" s="94">
        <f>'Control Scheme 3 Graphs'!I133</f>
        <v>0.29636159640968102</v>
      </c>
      <c r="V135" s="94">
        <f>'Control Scheme 4 Graphs'!F133</f>
        <v>0.31952035239415938</v>
      </c>
      <c r="W135" s="79">
        <f>'Control Scheme 4 Graphs'!G133</f>
        <v>0</v>
      </c>
      <c r="X135" s="94">
        <f>'Control Scheme 4 Graphs'!H133</f>
        <v>0</v>
      </c>
      <c r="Y135" s="79">
        <f>'Control Scheme 4 Graphs'!I133</f>
        <v>0.31952035239415938</v>
      </c>
      <c r="Z135" s="19"/>
      <c r="AA135" s="19"/>
      <c r="AB135" s="48"/>
      <c r="AC135" s="19"/>
      <c r="AD135" s="34"/>
      <c r="AE135" s="19"/>
      <c r="AF135" s="34"/>
      <c r="AG135" s="19"/>
      <c r="AH135" s="19"/>
      <c r="AI135" s="34"/>
      <c r="AJ135" s="19"/>
      <c r="AK135" s="34"/>
      <c r="AL135" s="49"/>
      <c r="AM135" s="50"/>
      <c r="AN135" s="50"/>
      <c r="AO135" s="50"/>
      <c r="AP135" s="38"/>
    </row>
    <row r="136" spans="1:42" ht="27.6" customHeight="1" thickBot="1" x14ac:dyDescent="0.35">
      <c r="A136" s="3"/>
      <c r="C136" s="181"/>
      <c r="D136" s="115" t="s">
        <v>30</v>
      </c>
      <c r="E136" s="108" t="s">
        <v>0</v>
      </c>
      <c r="F136" s="136">
        <f>'Optimisation Data'!V19</f>
        <v>0.1743088711670808</v>
      </c>
      <c r="G136" s="136">
        <f>'Optimisation Data'!V31</f>
        <v>0</v>
      </c>
      <c r="H136" s="136">
        <f>'Optimisation Data'!V43</f>
        <v>0</v>
      </c>
      <c r="I136" s="136">
        <f>'Optimisation Data'!V55</f>
        <v>0.26030453151311039</v>
      </c>
      <c r="J136" s="136">
        <f>'Control Scheme 1 Graphs'!F134</f>
        <v>0.22892645762400288</v>
      </c>
      <c r="K136" s="136">
        <f>'Control Scheme 1 Graphs'!G134</f>
        <v>0</v>
      </c>
      <c r="L136" s="136">
        <f>'Control Scheme 1 Graphs'!H134</f>
        <v>0</v>
      </c>
      <c r="M136" s="136">
        <f>'Control Scheme 1 Graphs'!I134</f>
        <v>0.16658958084859987</v>
      </c>
      <c r="N136" s="136">
        <f>'Control Scheme 2 Graphs'!F134</f>
        <v>0.23594074426842951</v>
      </c>
      <c r="O136" s="136">
        <f>'Control Scheme 2 Graphs'!G134</f>
        <v>0</v>
      </c>
      <c r="P136" s="136">
        <f>'Control Scheme 2 Graphs'!H134</f>
        <v>0</v>
      </c>
      <c r="Q136" s="136">
        <f>'Control Scheme 2 Graphs'!I134</f>
        <v>0.16778170970508738</v>
      </c>
      <c r="R136" s="136">
        <f>'Control Scheme 3 Graphs'!F134</f>
        <v>0.10794203781512084</v>
      </c>
      <c r="S136" s="136">
        <f>'Control Scheme 3 Graphs'!G134</f>
        <v>0</v>
      </c>
      <c r="T136" s="136">
        <f>'Control Scheme 3 Graphs'!H134</f>
        <v>0</v>
      </c>
      <c r="U136" s="136">
        <f>'Control Scheme 3 Graphs'!I134</f>
        <v>7.6028273410718036E-2</v>
      </c>
      <c r="V136" s="136">
        <f>'Control Scheme 4 Graphs'!F134</f>
        <v>0.11561837205009327</v>
      </c>
      <c r="W136" s="136">
        <f>'Control Scheme 4 Graphs'!G134</f>
        <v>0</v>
      </c>
      <c r="X136" s="136">
        <f>'Control Scheme 4 Graphs'!H134</f>
        <v>0</v>
      </c>
      <c r="Y136" s="143">
        <f>'Control Scheme 4 Graphs'!I134</f>
        <v>8.0372775088458234E-2</v>
      </c>
      <c r="Z136" s="51"/>
      <c r="AA136" s="51"/>
      <c r="AB136" s="52"/>
      <c r="AC136" s="51"/>
      <c r="AD136" s="42"/>
      <c r="AE136" s="51"/>
      <c r="AF136" s="42"/>
      <c r="AG136" s="51"/>
      <c r="AH136" s="51"/>
      <c r="AI136" s="42"/>
      <c r="AJ136" s="51"/>
      <c r="AK136" s="42"/>
      <c r="AL136" s="53"/>
      <c r="AM136" s="54"/>
      <c r="AN136" s="54"/>
      <c r="AO136" s="54"/>
      <c r="AP136" s="47"/>
    </row>
    <row r="137" spans="1:42" ht="18.600000000000001" customHeight="1" thickBot="1" x14ac:dyDescent="0.35">
      <c r="A137" s="3"/>
      <c r="C137" s="181" t="s">
        <v>12</v>
      </c>
      <c r="D137" s="65" t="s">
        <v>3</v>
      </c>
      <c r="E137" s="66" t="s">
        <v>34</v>
      </c>
      <c r="F137" s="159">
        <f>F109+F123</f>
        <v>782250</v>
      </c>
      <c r="G137" s="159">
        <f t="shared" ref="G137:I137" si="93">G109+G123</f>
        <v>553500</v>
      </c>
      <c r="H137" s="159">
        <f t="shared" si="93"/>
        <v>451625</v>
      </c>
      <c r="I137" s="159">
        <f t="shared" si="93"/>
        <v>731875</v>
      </c>
      <c r="J137" s="159">
        <f>'Control Scheme 1 Graphs'!F135</f>
        <v>785125</v>
      </c>
      <c r="K137" s="159">
        <f>'Control Scheme 1 Graphs'!G135</f>
        <v>650500</v>
      </c>
      <c r="L137" s="159">
        <f>'Control Scheme 1 Graphs'!H135</f>
        <v>559250</v>
      </c>
      <c r="M137" s="159">
        <f>'Control Scheme 1 Graphs'!I135</f>
        <v>785125</v>
      </c>
      <c r="N137" s="159">
        <f>'Control Scheme 2 Graphs'!F135</f>
        <v>782187.5</v>
      </c>
      <c r="O137" s="159">
        <f>'Control Scheme 2 Graphs'!G135</f>
        <v>553375</v>
      </c>
      <c r="P137" s="159">
        <f>'Control Scheme 2 Graphs'!H135</f>
        <v>553375</v>
      </c>
      <c r="Q137" s="159">
        <f>'Control Scheme 2 Graphs'!I135</f>
        <v>782187.5</v>
      </c>
      <c r="R137" s="159">
        <f>'Control Scheme 3 Graphs'!F135</f>
        <v>767750</v>
      </c>
      <c r="S137" s="159">
        <f>'Control Scheme 3 Graphs'!G135</f>
        <v>524500</v>
      </c>
      <c r="T137" s="159">
        <f>'Control Scheme 3 Graphs'!H135</f>
        <v>524500</v>
      </c>
      <c r="U137" s="159">
        <f>'Control Scheme 3 Graphs'!I135</f>
        <v>767750</v>
      </c>
      <c r="V137" s="159">
        <f>'Control Scheme 4 Graphs'!F135</f>
        <v>733062.5</v>
      </c>
      <c r="W137" s="159">
        <f>'Control Scheme 4 Graphs'!G135</f>
        <v>455125</v>
      </c>
      <c r="X137" s="159">
        <f>'Control Scheme 4 Graphs'!H135</f>
        <v>455125</v>
      </c>
      <c r="Y137" s="148">
        <f>'Control Scheme 4 Graphs'!I135</f>
        <v>733062.5</v>
      </c>
      <c r="Z137" s="51"/>
      <c r="AA137" s="51"/>
      <c r="AB137" s="52"/>
      <c r="AC137" s="51"/>
      <c r="AD137" s="42"/>
      <c r="AE137" s="51"/>
      <c r="AF137" s="42"/>
      <c r="AG137" s="51"/>
      <c r="AH137" s="51"/>
      <c r="AI137" s="42"/>
      <c r="AJ137" s="51"/>
      <c r="AK137" s="42"/>
      <c r="AL137" s="53"/>
      <c r="AM137" s="54"/>
      <c r="AN137" s="54"/>
      <c r="AO137" s="54"/>
      <c r="AP137" s="47"/>
    </row>
    <row r="138" spans="1:42" ht="18.600000000000001" customHeight="1" thickBot="1" x14ac:dyDescent="0.35">
      <c r="A138" s="3"/>
      <c r="C138" s="181"/>
      <c r="D138" s="67" t="s">
        <v>3</v>
      </c>
      <c r="E138" s="68" t="s">
        <v>35</v>
      </c>
      <c r="F138" s="144">
        <f t="shared" ref="F138:I143" si="94">F110+F124</f>
        <v>767125</v>
      </c>
      <c r="G138" s="144">
        <f t="shared" si="94"/>
        <v>523250</v>
      </c>
      <c r="H138" s="144">
        <f t="shared" si="94"/>
        <v>321250</v>
      </c>
      <c r="I138" s="144">
        <f t="shared" si="94"/>
        <v>666125</v>
      </c>
      <c r="J138" s="144">
        <f>'Control Scheme 1 Graphs'!F136</f>
        <v>780437.5</v>
      </c>
      <c r="K138" s="144">
        <f>'Control Scheme 1 Graphs'!G136</f>
        <v>627250</v>
      </c>
      <c r="L138" s="144">
        <f>'Control Scheme 1 Graphs'!H136</f>
        <v>549875</v>
      </c>
      <c r="M138" s="144">
        <f>'Control Scheme 1 Graphs'!I136</f>
        <v>780437.5</v>
      </c>
      <c r="N138" s="144">
        <f>'Control Scheme 2 Graphs'!F136</f>
        <v>767000</v>
      </c>
      <c r="O138" s="144">
        <f>'Control Scheme 2 Graphs'!G136</f>
        <v>523000</v>
      </c>
      <c r="P138" s="144">
        <f>'Control Scheme 2 Graphs'!H136</f>
        <v>523000</v>
      </c>
      <c r="Q138" s="144">
        <f>'Control Scheme 2 Graphs'!I136</f>
        <v>767000</v>
      </c>
      <c r="R138" s="144">
        <f>'Control Scheme 3 Graphs'!F136</f>
        <v>697625</v>
      </c>
      <c r="S138" s="144">
        <f>'Control Scheme 3 Graphs'!G136</f>
        <v>384250</v>
      </c>
      <c r="T138" s="144">
        <f>'Control Scheme 3 Graphs'!H136</f>
        <v>384250</v>
      </c>
      <c r="U138" s="144">
        <f>'Control Scheme 3 Graphs'!I136</f>
        <v>697625</v>
      </c>
      <c r="V138" s="144">
        <f>'Control Scheme 4 Graphs'!F136</f>
        <v>641812.5</v>
      </c>
      <c r="W138" s="144">
        <f>'Control Scheme 4 Graphs'!G136</f>
        <v>272625</v>
      </c>
      <c r="X138" s="144">
        <f>'Control Scheme 4 Graphs'!H136</f>
        <v>272625</v>
      </c>
      <c r="Y138" s="149">
        <f>'Control Scheme 4 Graphs'!I136</f>
        <v>641812.5</v>
      </c>
      <c r="Z138" s="51"/>
      <c r="AA138" s="51"/>
      <c r="AB138" s="52"/>
      <c r="AC138" s="51"/>
      <c r="AD138" s="42"/>
      <c r="AE138" s="51"/>
      <c r="AF138" s="42"/>
      <c r="AG138" s="51"/>
      <c r="AH138" s="51"/>
      <c r="AI138" s="42"/>
      <c r="AJ138" s="51"/>
      <c r="AK138" s="42"/>
      <c r="AL138" s="53"/>
      <c r="AM138" s="54"/>
      <c r="AN138" s="54"/>
      <c r="AO138" s="54"/>
      <c r="AP138" s="47"/>
    </row>
    <row r="139" spans="1:42" ht="18.600000000000001" customHeight="1" thickBot="1" x14ac:dyDescent="0.35">
      <c r="A139" s="3"/>
      <c r="C139" s="181"/>
      <c r="D139" s="67" t="s">
        <v>3</v>
      </c>
      <c r="E139" s="69" t="s">
        <v>36</v>
      </c>
      <c r="F139" s="144">
        <f t="shared" si="94"/>
        <v>584250</v>
      </c>
      <c r="G139" s="144">
        <f t="shared" si="94"/>
        <v>157875</v>
      </c>
      <c r="H139" s="144">
        <f t="shared" si="94"/>
        <v>4625</v>
      </c>
      <c r="I139" s="144">
        <f t="shared" si="94"/>
        <v>507812.5</v>
      </c>
      <c r="J139" s="144">
        <f>'Control Scheme 1 Graphs'!F137</f>
        <v>762937.5</v>
      </c>
      <c r="K139" s="144">
        <f>'Control Scheme 1 Graphs'!G137</f>
        <v>608375</v>
      </c>
      <c r="L139" s="144">
        <f>'Control Scheme 1 Graphs'!H137</f>
        <v>514875</v>
      </c>
      <c r="M139" s="144">
        <f>'Control Scheme 1 Graphs'!I137</f>
        <v>762937.5</v>
      </c>
      <c r="N139" s="144">
        <f>'Control Scheme 2 Graphs'!F137</f>
        <v>584187.5</v>
      </c>
      <c r="O139" s="144">
        <f>'Control Scheme 2 Graphs'!G137</f>
        <v>157375</v>
      </c>
      <c r="P139" s="144">
        <f>'Control Scheme 2 Graphs'!H137</f>
        <v>157375</v>
      </c>
      <c r="Q139" s="144">
        <f>'Control Scheme 2 Graphs'!I137</f>
        <v>584187.5</v>
      </c>
      <c r="R139" s="144">
        <f>'Control Scheme 3 Graphs'!F137</f>
        <v>511562.5</v>
      </c>
      <c r="S139" s="144">
        <f>'Control Scheme 3 Graphs'!G137</f>
        <v>12125</v>
      </c>
      <c r="T139" s="144">
        <f>'Control Scheme 3 Graphs'!H137</f>
        <v>12125</v>
      </c>
      <c r="U139" s="144">
        <f>'Control Scheme 3 Graphs'!I137</f>
        <v>511562.5</v>
      </c>
      <c r="V139" s="144">
        <f>'Control Scheme 4 Graphs'!F137</f>
        <v>505937.5</v>
      </c>
      <c r="W139" s="144">
        <f>'Control Scheme 4 Graphs'!G137</f>
        <v>875</v>
      </c>
      <c r="X139" s="144">
        <f>'Control Scheme 4 Graphs'!H137</f>
        <v>875</v>
      </c>
      <c r="Y139" s="149">
        <f>'Control Scheme 4 Graphs'!I137</f>
        <v>505937.5</v>
      </c>
      <c r="Z139" s="51"/>
      <c r="AA139" s="51"/>
      <c r="AB139" s="52"/>
      <c r="AC139" s="51"/>
      <c r="AD139" s="42"/>
      <c r="AE139" s="51"/>
      <c r="AF139" s="42"/>
      <c r="AG139" s="51"/>
      <c r="AH139" s="51"/>
      <c r="AI139" s="42"/>
      <c r="AJ139" s="51"/>
      <c r="AK139" s="42"/>
      <c r="AL139" s="53"/>
      <c r="AM139" s="54"/>
      <c r="AN139" s="54"/>
      <c r="AO139" s="54"/>
      <c r="AP139" s="47"/>
    </row>
    <row r="140" spans="1:42" ht="18.600000000000001" customHeight="1" thickBot="1" x14ac:dyDescent="0.35">
      <c r="A140" s="3"/>
      <c r="C140" s="181"/>
      <c r="D140" s="67" t="s">
        <v>3</v>
      </c>
      <c r="E140" s="70" t="s">
        <v>37</v>
      </c>
      <c r="F140" s="144">
        <f t="shared" si="94"/>
        <v>878274</v>
      </c>
      <c r="G140" s="144">
        <f t="shared" si="94"/>
        <v>717381</v>
      </c>
      <c r="H140" s="144">
        <f t="shared" si="94"/>
        <v>148680</v>
      </c>
      <c r="I140" s="144">
        <f t="shared" si="94"/>
        <v>790924.5</v>
      </c>
      <c r="J140" s="144">
        <f>'Control Scheme 1 Graphs'!F138</f>
        <v>790305</v>
      </c>
      <c r="K140" s="144">
        <f>'Control Scheme 1 Graphs'!G138</f>
        <v>262314</v>
      </c>
      <c r="L140" s="144">
        <f>'Control Scheme 1 Graphs'!H138</f>
        <v>149034</v>
      </c>
      <c r="M140" s="144">
        <f>'Control Scheme 1 Graphs'!I138</f>
        <v>790305</v>
      </c>
      <c r="N140" s="144">
        <f>'Control Scheme 2 Graphs'!F138</f>
        <v>1074567</v>
      </c>
      <c r="O140" s="144">
        <f>'Control Scheme 2 Graphs'!G138</f>
        <v>717558</v>
      </c>
      <c r="P140" s="144">
        <f>'Control Scheme 2 Graphs'!H138</f>
        <v>717558</v>
      </c>
      <c r="Q140" s="144">
        <f>'Control Scheme 2 Graphs'!I138</f>
        <v>1074567</v>
      </c>
      <c r="R140" s="144">
        <f>'Control Scheme 3 Graphs'!F138</f>
        <v>715788</v>
      </c>
      <c r="S140" s="144">
        <f>'Control Scheme 3 Graphs'!G138</f>
        <v>0</v>
      </c>
      <c r="T140" s="144">
        <f>'Control Scheme 3 Graphs'!H138</f>
        <v>0</v>
      </c>
      <c r="U140" s="144">
        <f>'Control Scheme 3 Graphs'!I138</f>
        <v>715788</v>
      </c>
      <c r="V140" s="144">
        <f>'Control Scheme 4 Graphs'!F138</f>
        <v>882964.5</v>
      </c>
      <c r="W140" s="144">
        <f>'Control Scheme 4 Graphs'!G138</f>
        <v>334353</v>
      </c>
      <c r="X140" s="144">
        <f>'Control Scheme 4 Graphs'!H138</f>
        <v>334353</v>
      </c>
      <c r="Y140" s="149">
        <f>'Control Scheme 4 Graphs'!I138</f>
        <v>882964.5</v>
      </c>
      <c r="Z140" s="51"/>
      <c r="AA140" s="51"/>
      <c r="AB140" s="52"/>
      <c r="AC140" s="51"/>
      <c r="AD140" s="42"/>
      <c r="AE140" s="51"/>
      <c r="AF140" s="42"/>
      <c r="AG140" s="51"/>
      <c r="AH140" s="51"/>
      <c r="AI140" s="42"/>
      <c r="AJ140" s="51"/>
      <c r="AK140" s="42"/>
      <c r="AL140" s="53"/>
      <c r="AM140" s="54"/>
      <c r="AN140" s="54"/>
      <c r="AO140" s="54"/>
      <c r="AP140" s="47"/>
    </row>
    <row r="141" spans="1:42" ht="18.600000000000001" customHeight="1" thickBot="1" x14ac:dyDescent="0.35">
      <c r="A141" s="3"/>
      <c r="C141" s="181"/>
      <c r="D141" s="67" t="s">
        <v>3</v>
      </c>
      <c r="E141" s="71" t="s">
        <v>38</v>
      </c>
      <c r="F141" s="144">
        <f t="shared" si="94"/>
        <v>187925</v>
      </c>
      <c r="G141" s="144">
        <f t="shared" si="94"/>
        <v>376636</v>
      </c>
      <c r="H141" s="144">
        <f t="shared" si="94"/>
        <v>452126</v>
      </c>
      <c r="I141" s="144">
        <f t="shared" si="94"/>
        <v>451975</v>
      </c>
      <c r="J141" s="144">
        <f>'Control Scheme 1 Graphs'!F139</f>
        <v>547175.81566820084</v>
      </c>
      <c r="K141" s="144">
        <f>'Control Scheme 1 Graphs'!G139</f>
        <v>534328.7741935479</v>
      </c>
      <c r="L141" s="144">
        <f>'Control Scheme 1 Graphs'!H139</f>
        <v>2338207.1447004112</v>
      </c>
      <c r="M141" s="144">
        <f>'Control Scheme 1 Graphs'!I139</f>
        <v>2338207.1447004112</v>
      </c>
      <c r="N141" s="144">
        <f>'Control Scheme 2 Graphs'!F139</f>
        <v>380333.71428571077</v>
      </c>
      <c r="O141" s="144">
        <f>'Control Scheme 2 Graphs'!G139</f>
        <v>380333.71428571077</v>
      </c>
      <c r="P141" s="144">
        <f>'Control Scheme 2 Graphs'!H139</f>
        <v>2288154.5142856636</v>
      </c>
      <c r="Q141" s="144">
        <f>'Control Scheme 2 Graphs'!I139</f>
        <v>2288154.5142856636</v>
      </c>
      <c r="R141" s="144">
        <f>'Control Scheme 3 Graphs'!F139</f>
        <v>291288.92165898706</v>
      </c>
      <c r="S141" s="144">
        <f>'Control Scheme 3 Graphs'!G139</f>
        <v>291288.92165898706</v>
      </c>
      <c r="T141" s="144">
        <f>'Control Scheme 3 Graphs'!H139</f>
        <v>2261441.0764976633</v>
      </c>
      <c r="U141" s="144">
        <f>'Control Scheme 3 Graphs'!I139</f>
        <v>2261441.0764976633</v>
      </c>
      <c r="V141" s="144">
        <f>'Control Scheme 4 Graphs'!F139</f>
        <v>198121.73271889685</v>
      </c>
      <c r="W141" s="144">
        <f>'Control Scheme 4 Graphs'!G139</f>
        <v>198121.73271889685</v>
      </c>
      <c r="X141" s="144">
        <f>'Control Scheme 4 Graphs'!H139</f>
        <v>2233490.9198156521</v>
      </c>
      <c r="Y141" s="149">
        <f>'Control Scheme 4 Graphs'!I139</f>
        <v>2233490.9198156521</v>
      </c>
      <c r="Z141" s="51"/>
      <c r="AA141" s="51"/>
      <c r="AB141" s="52"/>
      <c r="AC141" s="51"/>
      <c r="AD141" s="42"/>
      <c r="AE141" s="51"/>
      <c r="AF141" s="42"/>
      <c r="AG141" s="51"/>
      <c r="AH141" s="51"/>
      <c r="AI141" s="42"/>
      <c r="AJ141" s="51"/>
      <c r="AK141" s="42"/>
      <c r="AL141" s="53"/>
      <c r="AM141" s="54"/>
      <c r="AN141" s="54"/>
      <c r="AO141" s="54"/>
      <c r="AP141" s="47"/>
    </row>
    <row r="142" spans="1:42" ht="18.600000000000001" customHeight="1" thickBot="1" x14ac:dyDescent="0.35">
      <c r="A142" s="3"/>
      <c r="C142" s="181"/>
      <c r="D142" s="67" t="s">
        <v>3</v>
      </c>
      <c r="E142" s="71" t="s">
        <v>39</v>
      </c>
      <c r="F142" s="144">
        <f t="shared" si="94"/>
        <v>1412196</v>
      </c>
      <c r="G142" s="144">
        <f t="shared" si="94"/>
        <v>0</v>
      </c>
      <c r="H142" s="144">
        <f t="shared" si="94"/>
        <v>2466</v>
      </c>
      <c r="I142" s="144">
        <f t="shared" si="94"/>
        <v>1108056</v>
      </c>
      <c r="J142" s="144">
        <f>'Control Scheme 1 Graphs'!F140</f>
        <v>1120386</v>
      </c>
      <c r="K142" s="144">
        <f>'Control Scheme 1 Graphs'!G140</f>
        <v>902008</v>
      </c>
      <c r="L142" s="144">
        <f>'Control Scheme 1 Graphs'!H140</f>
        <v>24660</v>
      </c>
      <c r="M142" s="144">
        <f>'Control Scheme 1 Graphs'!I140</f>
        <v>1120386</v>
      </c>
      <c r="N142" s="144">
        <f>'Control Scheme 2 Graphs'!F140</f>
        <v>1108056</v>
      </c>
      <c r="O142" s="144">
        <f>'Control Scheme 2 Graphs'!G140</f>
        <v>0</v>
      </c>
      <c r="P142" s="144">
        <f>'Control Scheme 2 Graphs'!H140</f>
        <v>0</v>
      </c>
      <c r="Q142" s="144">
        <f>'Control Scheme 2 Graphs'!I140</f>
        <v>1108056</v>
      </c>
      <c r="R142" s="144">
        <f>'Control Scheme 3 Graphs'!F140</f>
        <v>1709486</v>
      </c>
      <c r="S142" s="144">
        <f>'Control Scheme 3 Graphs'!G140</f>
        <v>1202860</v>
      </c>
      <c r="T142" s="144">
        <f>'Control Scheme 3 Graphs'!H140</f>
        <v>1202860</v>
      </c>
      <c r="U142" s="144">
        <f>'Control Scheme 3 Graphs'!I140</f>
        <v>1709486</v>
      </c>
      <c r="V142" s="144">
        <f>'Control Scheme 4 Graphs'!F140</f>
        <v>1679483</v>
      </c>
      <c r="W142" s="144">
        <f>'Control Scheme 4 Graphs'!G140</f>
        <v>1142854</v>
      </c>
      <c r="X142" s="144">
        <f>'Control Scheme 4 Graphs'!H140</f>
        <v>1142854</v>
      </c>
      <c r="Y142" s="149">
        <f>'Control Scheme 4 Graphs'!I140</f>
        <v>1679483</v>
      </c>
      <c r="Z142" s="51"/>
      <c r="AA142" s="51"/>
      <c r="AB142" s="52"/>
      <c r="AC142" s="51"/>
      <c r="AD142" s="42"/>
      <c r="AE142" s="51"/>
      <c r="AF142" s="42"/>
      <c r="AG142" s="51"/>
      <c r="AH142" s="51"/>
      <c r="AI142" s="42"/>
      <c r="AJ142" s="51"/>
      <c r="AK142" s="42"/>
      <c r="AL142" s="53"/>
      <c r="AM142" s="54"/>
      <c r="AN142" s="54"/>
      <c r="AO142" s="54"/>
      <c r="AP142" s="47"/>
    </row>
    <row r="143" spans="1:42" ht="27.6" customHeight="1" thickBot="1" x14ac:dyDescent="0.35">
      <c r="A143" s="3"/>
      <c r="C143" s="181"/>
      <c r="D143" s="115" t="s">
        <v>3</v>
      </c>
      <c r="E143" s="108" t="s">
        <v>0</v>
      </c>
      <c r="F143" s="109">
        <f>F115+F129</f>
        <v>4612020</v>
      </c>
      <c r="G143" s="109">
        <f t="shared" si="94"/>
        <v>2328642</v>
      </c>
      <c r="H143" s="109">
        <f t="shared" si="94"/>
        <v>1380772</v>
      </c>
      <c r="I143" s="109">
        <f t="shared" si="94"/>
        <v>4256768</v>
      </c>
      <c r="J143" s="109">
        <f>'Control Scheme 1 Graphs'!F141</f>
        <v>4786366.8156682011</v>
      </c>
      <c r="K143" s="109">
        <f>'Control Scheme 1 Graphs'!G141</f>
        <v>3584775.7741935477</v>
      </c>
      <c r="L143" s="109">
        <f>'Control Scheme 1 Graphs'!H141</f>
        <v>4135901.1447004112</v>
      </c>
      <c r="M143" s="109">
        <f>'Control Scheme 1 Graphs'!I141</f>
        <v>6577398.1447004117</v>
      </c>
      <c r="N143" s="109">
        <f>'Control Scheme 2 Graphs'!F141</f>
        <v>4696331.7142857108</v>
      </c>
      <c r="O143" s="109">
        <f>'Control Scheme 2 Graphs'!G141</f>
        <v>2331641.7142857108</v>
      </c>
      <c r="P143" s="109">
        <f>'Control Scheme 2 Graphs'!H141</f>
        <v>4239462.5142856631</v>
      </c>
      <c r="Q143" s="109">
        <f>'Control Scheme 2 Graphs'!I141</f>
        <v>6604152.5142856631</v>
      </c>
      <c r="R143" s="109">
        <f>'Control Scheme 3 Graphs'!F141</f>
        <v>4693500.4216589872</v>
      </c>
      <c r="S143" s="109">
        <f>'Control Scheme 3 Graphs'!G141</f>
        <v>2415023.9216589872</v>
      </c>
      <c r="T143" s="109">
        <f>'Control Scheme 3 Graphs'!H141</f>
        <v>4385176.0764976628</v>
      </c>
      <c r="U143" s="109">
        <f>'Control Scheme 3 Graphs'!I141</f>
        <v>6663652.5764976628</v>
      </c>
      <c r="V143" s="109">
        <f>'Control Scheme 4 Graphs'!F141</f>
        <v>4641381.7327188971</v>
      </c>
      <c r="W143" s="109">
        <f>'Control Scheme 4 Graphs'!G141</f>
        <v>2403953.7327188971</v>
      </c>
      <c r="X143" s="109">
        <f>'Control Scheme 4 Graphs'!H141</f>
        <v>4439322.9198156521</v>
      </c>
      <c r="Y143" s="110">
        <f>'Control Scheme 4 Graphs'!I141</f>
        <v>6676750.9198156521</v>
      </c>
      <c r="Z143" s="51"/>
      <c r="AA143" s="51"/>
      <c r="AB143" s="52"/>
      <c r="AC143" s="51"/>
      <c r="AD143" s="42"/>
      <c r="AE143" s="51"/>
      <c r="AF143" s="42"/>
      <c r="AG143" s="51"/>
      <c r="AH143" s="51"/>
      <c r="AI143" s="42"/>
      <c r="AJ143" s="51"/>
      <c r="AK143" s="42"/>
      <c r="AL143" s="53"/>
      <c r="AM143" s="54"/>
      <c r="AN143" s="54"/>
      <c r="AO143" s="54"/>
      <c r="AP143" s="47"/>
    </row>
    <row r="144" spans="1:42" ht="15" thickBot="1" x14ac:dyDescent="0.35">
      <c r="A144" s="3"/>
      <c r="C144" s="181" t="s">
        <v>21</v>
      </c>
      <c r="D144" s="65" t="s">
        <v>32</v>
      </c>
      <c r="E144" s="66" t="s">
        <v>34</v>
      </c>
      <c r="F144" s="160">
        <f>'Optimisation Data'!X13</f>
        <v>71076.986964737458</v>
      </c>
      <c r="G144" s="160">
        <f>'Optimisation Data'!X25</f>
        <v>50292.249645231299</v>
      </c>
      <c r="H144" s="160">
        <f>'Optimisation Data'!X37</f>
        <v>41035.65898107965</v>
      </c>
      <c r="I144" s="160">
        <f>'Optimisation Data'!X49</f>
        <v>66499.801642463703</v>
      </c>
      <c r="J144" s="160">
        <f>'Control Scheme 1 Graphs'!F142</f>
        <v>71338.215903725795</v>
      </c>
      <c r="K144" s="160">
        <f>'Control Scheme 1 Graphs'!G142</f>
        <v>59105.886891098395</v>
      </c>
      <c r="L144" s="160">
        <f>'Control Scheme 1 Graphs'!H142</f>
        <v>50814.707523207959</v>
      </c>
      <c r="M144" s="160">
        <f>'Control Scheme 1 Graphs'!I142</f>
        <v>71338.215903725795</v>
      </c>
      <c r="N144" s="160">
        <f>'Control Scheme 2 Graphs'!F142</f>
        <v>71071.30807475945</v>
      </c>
      <c r="O144" s="160">
        <f>'Control Scheme 2 Graphs'!G142</f>
        <v>50280.891865275284</v>
      </c>
      <c r="P144" s="160">
        <f>'Control Scheme 2 Graphs'!H142</f>
        <v>50280.891865275284</v>
      </c>
      <c r="Q144" s="160">
        <f>'Control Scheme 2 Graphs'!I142</f>
        <v>71071.30807475945</v>
      </c>
      <c r="R144" s="160">
        <f>'Control Scheme 3 Graphs'!F142</f>
        <v>69759.484489839801</v>
      </c>
      <c r="S144" s="160">
        <f>'Control Scheme 3 Graphs'!G142</f>
        <v>47657.244695435984</v>
      </c>
      <c r="T144" s="160">
        <f>'Control Scheme 3 Graphs'!H142</f>
        <v>47657.244695435984</v>
      </c>
      <c r="U144" s="160">
        <f>'Control Scheme 3 Graphs'!I142</f>
        <v>69759.484489839801</v>
      </c>
      <c r="V144" s="160">
        <f>'Control Scheme 4 Graphs'!F142</f>
        <v>66607.700552045833</v>
      </c>
      <c r="W144" s="160">
        <f>'Control Scheme 4 Graphs'!G142</f>
        <v>41353.676819848049</v>
      </c>
      <c r="X144" s="160">
        <f>'Control Scheme 4 Graphs'!H142</f>
        <v>41353.676819848049</v>
      </c>
      <c r="Y144" s="151">
        <f>'Control Scheme 4 Graphs'!I142</f>
        <v>66607.700552045833</v>
      </c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</row>
    <row r="145" spans="1:42" ht="15" thickBot="1" x14ac:dyDescent="0.35">
      <c r="A145" s="3"/>
      <c r="C145" s="181"/>
      <c r="D145" s="67" t="s">
        <v>32</v>
      </c>
      <c r="E145" s="68" t="s">
        <v>35</v>
      </c>
      <c r="F145" s="150">
        <f>'Optimisation Data'!X14</f>
        <v>69702.695590059739</v>
      </c>
      <c r="G145" s="150">
        <f>'Optimisation Data'!X26</f>
        <v>47543.666895875838</v>
      </c>
      <c r="H145" s="150">
        <f>'Optimisation Data'!X38</f>
        <v>29189.494486956741</v>
      </c>
      <c r="I145" s="150">
        <f>'Optimisation Data'!X50</f>
        <v>60525.609385600183</v>
      </c>
      <c r="J145" s="150">
        <f>'Control Scheme 1 Graphs'!F143</f>
        <v>70912.299155375251</v>
      </c>
      <c r="K145" s="150">
        <f>'Control Scheme 1 Graphs'!G143</f>
        <v>56993.339819279732</v>
      </c>
      <c r="L145" s="150">
        <f>'Control Scheme 1 Graphs'!H143</f>
        <v>49962.874026506885</v>
      </c>
      <c r="M145" s="150">
        <f>'Control Scheme 1 Graphs'!I143</f>
        <v>70912.299155375251</v>
      </c>
      <c r="N145" s="150">
        <f>'Control Scheme 2 Graphs'!F143</f>
        <v>69691.337810103723</v>
      </c>
      <c r="O145" s="150">
        <f>'Control Scheme 2 Graphs'!G143</f>
        <v>47520.951335963815</v>
      </c>
      <c r="P145" s="150">
        <f>'Control Scheme 2 Graphs'!H143</f>
        <v>47520.951335963815</v>
      </c>
      <c r="Q145" s="150">
        <f>'Control Scheme 2 Graphs'!I143</f>
        <v>69691.337810103723</v>
      </c>
      <c r="R145" s="150">
        <f>'Control Scheme 3 Graphs'!F143</f>
        <v>63387.769934515782</v>
      </c>
      <c r="S145" s="150">
        <f>'Control Scheme 3 Graphs'!G143</f>
        <v>34913.815584787946</v>
      </c>
      <c r="T145" s="150">
        <f>'Control Scheme 3 Graphs'!H143</f>
        <v>34913.815584787946</v>
      </c>
      <c r="U145" s="150">
        <f>'Control Scheme 3 Graphs'!I143</f>
        <v>63387.769934515782</v>
      </c>
      <c r="V145" s="150">
        <f>'Control Scheme 4 Graphs'!F143</f>
        <v>58316.521184155397</v>
      </c>
      <c r="W145" s="150">
        <f>'Control Scheme 4 Graphs'!G143</f>
        <v>24771.318084067178</v>
      </c>
      <c r="X145" s="150">
        <f>'Control Scheme 4 Graphs'!H143</f>
        <v>24771.318084067178</v>
      </c>
      <c r="Y145" s="152">
        <f>'Control Scheme 4 Graphs'!I143</f>
        <v>58316.521184155397</v>
      </c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</row>
    <row r="146" spans="1:42" ht="15" thickBot="1" x14ac:dyDescent="0.35">
      <c r="A146" s="3"/>
      <c r="C146" s="181"/>
      <c r="D146" s="67" t="s">
        <v>32</v>
      </c>
      <c r="E146" s="69" t="s">
        <v>36</v>
      </c>
      <c r="F146" s="150">
        <f>'Optimisation Data'!X15</f>
        <v>53086.263514410821</v>
      </c>
      <c r="G146" s="150">
        <f>'Optimisation Data'!X27</f>
        <v>14344.876084446056</v>
      </c>
      <c r="H146" s="150">
        <f>'Optimisation Data'!X39</f>
        <v>420.23785837252893</v>
      </c>
      <c r="I146" s="150">
        <f>'Optimisation Data'!X51</f>
        <v>46140.981071308073</v>
      </c>
      <c r="J146" s="150">
        <f>'Control Scheme 1 Graphs'!F144</f>
        <v>69322.209961533255</v>
      </c>
      <c r="K146" s="150">
        <f>'Control Scheme 1 Graphs'!G144</f>
        <v>55278.315045921576</v>
      </c>
      <c r="L146" s="150">
        <f>'Control Scheme 1 Graphs'!H144</f>
        <v>46782.695638822886</v>
      </c>
      <c r="M146" s="150">
        <f>'Control Scheme 1 Graphs'!I144</f>
        <v>69322.209961533255</v>
      </c>
      <c r="N146" s="150">
        <f>'Control Scheme 2 Graphs'!F144</f>
        <v>53080.584624432813</v>
      </c>
      <c r="O146" s="150">
        <f>'Control Scheme 2 Graphs'!G144</f>
        <v>14299.444964621998</v>
      </c>
      <c r="P146" s="150">
        <f>'Control Scheme 2 Graphs'!H144</f>
        <v>14299.444964621998</v>
      </c>
      <c r="Q146" s="150">
        <f>'Control Scheme 2 Graphs'!I144</f>
        <v>53080.584624432813</v>
      </c>
      <c r="R146" s="150">
        <f>'Control Scheme 3 Graphs'!F144</f>
        <v>46481.714469988503</v>
      </c>
      <c r="S146" s="150">
        <f>'Control Scheme 3 Graphs'!G144</f>
        <v>1101.7046557333867</v>
      </c>
      <c r="T146" s="150">
        <f>'Control Scheme 3 Graphs'!H144</f>
        <v>1101.7046557333867</v>
      </c>
      <c r="U146" s="150">
        <f>'Control Scheme 3 Graphs'!I144</f>
        <v>46481.714469988503</v>
      </c>
      <c r="V146" s="150">
        <f>'Control Scheme 4 Graphs'!F144</f>
        <v>45970.614371967858</v>
      </c>
      <c r="W146" s="150">
        <f>'Control Scheme 4 Graphs'!G144</f>
        <v>79.50445969210007</v>
      </c>
      <c r="X146" s="150">
        <f>'Control Scheme 4 Graphs'!H144</f>
        <v>79.50445969210007</v>
      </c>
      <c r="Y146" s="152">
        <f>'Control Scheme 4 Graphs'!I144</f>
        <v>45970.614371967858</v>
      </c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</row>
    <row r="147" spans="1:42" ht="15" thickBot="1" x14ac:dyDescent="0.35">
      <c r="A147" s="3"/>
      <c r="C147" s="181"/>
      <c r="D147" s="67" t="s">
        <v>32</v>
      </c>
      <c r="E147" s="70" t="s">
        <v>37</v>
      </c>
      <c r="F147" s="150">
        <f>'Optimisation Data'!X16</f>
        <v>79801.942664707996</v>
      </c>
      <c r="G147" s="150">
        <f>'Optimisation Data'!X28</f>
        <v>65182.844341003933</v>
      </c>
      <c r="H147" s="150">
        <f>'Optimisation Data'!X40</f>
        <v>13509.397790881643</v>
      </c>
      <c r="I147" s="150">
        <f>'Optimisation Data'!X52</f>
        <v>71865.171462565035</v>
      </c>
      <c r="J147" s="150">
        <f>'Control Scheme 1 Graphs'!F145</f>
        <v>71808.882305103019</v>
      </c>
      <c r="K147" s="150">
        <f>'Control Scheme 1 Graphs'!G145</f>
        <v>23834.437531055471</v>
      </c>
      <c r="L147" s="150">
        <f>'Control Scheme 1 Graphs'!H145</f>
        <v>13541.563023717077</v>
      </c>
      <c r="M147" s="150">
        <f>'Control Scheme 1 Graphs'!I145</f>
        <v>71808.882305103019</v>
      </c>
      <c r="N147" s="150">
        <f>'Control Scheme 2 Graphs'!F145</f>
        <v>97637.564271955314</v>
      </c>
      <c r="O147" s="150">
        <f>'Control Scheme 2 Graphs'!G145</f>
        <v>65198.926957421645</v>
      </c>
      <c r="P147" s="150">
        <f>'Control Scheme 2 Graphs'!H145</f>
        <v>65198.926957421645</v>
      </c>
      <c r="Q147" s="150">
        <f>'Control Scheme 2 Graphs'!I145</f>
        <v>97637.564271955314</v>
      </c>
      <c r="R147" s="150">
        <f>'Control Scheme 3 Graphs'!F145</f>
        <v>65038.100793244485</v>
      </c>
      <c r="S147" s="150">
        <f>'Control Scheme 3 Graphs'!G145</f>
        <v>0</v>
      </c>
      <c r="T147" s="150">
        <f>'Control Scheme 3 Graphs'!H145</f>
        <v>0</v>
      </c>
      <c r="U147" s="150">
        <f>'Control Scheme 3 Graphs'!I145</f>
        <v>65038.100793244485</v>
      </c>
      <c r="V147" s="150">
        <f>'Control Scheme 4 Graphs'!F145</f>
        <v>80228.13199977747</v>
      </c>
      <c r="W147" s="150">
        <f>'Control Scheme 4 Graphs'!G145</f>
        <v>30380.062413065982</v>
      </c>
      <c r="X147" s="150">
        <f>'Control Scheme 4 Graphs'!H145</f>
        <v>30380.062413065982</v>
      </c>
      <c r="Y147" s="152">
        <f>'Control Scheme 4 Graphs'!I145</f>
        <v>80228.13199977747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</row>
    <row r="148" spans="1:42" ht="15" thickBot="1" x14ac:dyDescent="0.35">
      <c r="A148" s="3"/>
      <c r="C148" s="181"/>
      <c r="D148" s="67" t="s">
        <v>32</v>
      </c>
      <c r="E148" s="71" t="s">
        <v>38</v>
      </c>
      <c r="F148" s="150">
        <f>'Optimisation Data'!X17</f>
        <v>17075.286385871892</v>
      </c>
      <c r="G148" s="150">
        <f>'Optimisation Data'!X29</f>
        <v>34221.990492107201</v>
      </c>
      <c r="H148" s="150">
        <f>'Optimisation Data'!X41</f>
        <v>41081.180963143357</v>
      </c>
      <c r="I148" s="150">
        <f>'Optimisation Data'!X53</f>
        <v>41067.460764956493</v>
      </c>
      <c r="J148" s="150">
        <f>'Control Scheme 1 Graphs'!F146</f>
        <v>49717.620092896519</v>
      </c>
      <c r="K148" s="150">
        <f>'Control Scheme 1 Graphs'!G146</f>
        <v>48550.309131657334</v>
      </c>
      <c r="L148" s="150">
        <f>'Control Scheme 1 Graphs'!H146</f>
        <v>212454.737928702</v>
      </c>
      <c r="M148" s="150">
        <f>'Control Scheme 1 Graphs'!I146</f>
        <v>212454.737928702</v>
      </c>
      <c r="N148" s="150">
        <f>'Control Scheme 2 Graphs'!F146</f>
        <v>34557.973093685709</v>
      </c>
      <c r="O148" s="150">
        <f>'Control Scheme 2 Graphs'!G146</f>
        <v>34557.973093685709</v>
      </c>
      <c r="P148" s="150">
        <f>'Control Scheme 2 Graphs'!H146</f>
        <v>207906.8438289387</v>
      </c>
      <c r="Q148" s="150">
        <f>'Control Scheme 2 Graphs'!I146</f>
        <v>207906.8438289387</v>
      </c>
      <c r="R148" s="150">
        <f>'Control Scheme 3 Graphs'!F146</f>
        <v>26467.163806619694</v>
      </c>
      <c r="S148" s="150">
        <f>'Control Scheme 3 Graphs'!G146</f>
        <v>26467.163806619694</v>
      </c>
      <c r="T148" s="150">
        <f>'Control Scheme 3 Graphs'!H146</f>
        <v>205479.6010428204</v>
      </c>
      <c r="U148" s="150">
        <f>'Control Scheme 3 Graphs'!I146</f>
        <v>205479.6010428204</v>
      </c>
      <c r="V148" s="150">
        <f>'Control Scheme 4 Graphs'!F146</f>
        <v>18001.784357804067</v>
      </c>
      <c r="W148" s="150">
        <f>'Control Scheme 4 Graphs'!G146</f>
        <v>18001.784357804067</v>
      </c>
      <c r="X148" s="150">
        <f>'Control Scheme 4 Graphs'!H146</f>
        <v>202939.98720817716</v>
      </c>
      <c r="Y148" s="152">
        <f>'Control Scheme 4 Graphs'!I146</f>
        <v>202939.98720817716</v>
      </c>
      <c r="Z148" s="19"/>
      <c r="AA148" s="19"/>
      <c r="AB148" s="48"/>
      <c r="AC148" s="19"/>
      <c r="AD148" s="34"/>
      <c r="AE148" s="19"/>
      <c r="AF148" s="34"/>
      <c r="AG148" s="19"/>
      <c r="AH148" s="19"/>
      <c r="AI148" s="34"/>
      <c r="AJ148" s="19"/>
      <c r="AK148" s="34"/>
      <c r="AL148" s="49"/>
      <c r="AM148" s="50"/>
      <c r="AN148" s="50"/>
      <c r="AO148" s="50"/>
      <c r="AP148" s="38"/>
    </row>
    <row r="149" spans="1:42" ht="15" thickBot="1" x14ac:dyDescent="0.35">
      <c r="A149" s="3"/>
      <c r="C149" s="181"/>
      <c r="D149" s="67" t="s">
        <v>32</v>
      </c>
      <c r="E149" s="71" t="s">
        <v>39</v>
      </c>
      <c r="F149" s="150">
        <f>'Optimisation Data'!X18</f>
        <v>55269.683133155006</v>
      </c>
      <c r="G149" s="150">
        <f>'Optimisation Data'!X30</f>
        <v>0</v>
      </c>
      <c r="H149" s="150">
        <f>'Optimisation Data'!X42</f>
        <v>224.06628297225004</v>
      </c>
      <c r="I149" s="150">
        <f>'Optimisation Data'!X54</f>
        <v>0</v>
      </c>
      <c r="J149" s="150">
        <f>'Control Scheme 1 Graphs'!F147</f>
        <v>2240.6628297225002</v>
      </c>
      <c r="K149" s="150">
        <f>'Control Scheme 1 Graphs'!G147</f>
        <v>81958.467060516341</v>
      </c>
      <c r="L149" s="150">
        <f>'Control Scheme 1 Graphs'!H147</f>
        <v>2240.6628297225002</v>
      </c>
      <c r="M149" s="150">
        <f>'Control Scheme 1 Graphs'!I147</f>
        <v>2240.6628297225002</v>
      </c>
      <c r="N149" s="150">
        <f>'Control Scheme 2 Graphs'!F147</f>
        <v>0</v>
      </c>
      <c r="O149" s="150">
        <f>'Control Scheme 2 Graphs'!G147</f>
        <v>0</v>
      </c>
      <c r="P149" s="150">
        <f>'Control Scheme 2 Graphs'!H147</f>
        <v>0</v>
      </c>
      <c r="Q149" s="150">
        <f>'Control Scheme 2 Graphs'!I147</f>
        <v>0</v>
      </c>
      <c r="R149" s="150">
        <f>'Control Scheme 3 Graphs'!F147</f>
        <v>109294.55358313085</v>
      </c>
      <c r="S149" s="150">
        <f>'Control Scheme 3 Graphs'!G147</f>
        <v>109294.55358313085</v>
      </c>
      <c r="T149" s="150">
        <f>'Control Scheme 3 Graphs'!H147</f>
        <v>109294.55358313085</v>
      </c>
      <c r="U149" s="150">
        <f>'Control Scheme 3 Graphs'!I147</f>
        <v>109294.55358313085</v>
      </c>
      <c r="V149" s="150">
        <f>'Control Scheme 4 Graphs'!F147</f>
        <v>103842.27403080609</v>
      </c>
      <c r="W149" s="150">
        <f>'Control Scheme 4 Graphs'!G147</f>
        <v>103842.27403080609</v>
      </c>
      <c r="X149" s="150">
        <f>'Control Scheme 4 Graphs'!H147</f>
        <v>103842.27403080609</v>
      </c>
      <c r="Y149" s="152">
        <f>'Control Scheme 4 Graphs'!I147</f>
        <v>103842.27403080609</v>
      </c>
      <c r="Z149" s="19"/>
      <c r="AA149" s="19"/>
      <c r="AB149" s="48"/>
      <c r="AC149" s="19"/>
      <c r="AD149" s="34"/>
      <c r="AE149" s="19"/>
      <c r="AF149" s="34"/>
      <c r="AG149" s="19"/>
      <c r="AH149" s="19"/>
      <c r="AI149" s="34"/>
      <c r="AJ149" s="19"/>
      <c r="AK149" s="34"/>
      <c r="AL149" s="49"/>
      <c r="AM149" s="50"/>
      <c r="AN149" s="50"/>
      <c r="AO149" s="50"/>
      <c r="AP149" s="38"/>
    </row>
    <row r="150" spans="1:42" ht="25.8" customHeight="1" thickBot="1" x14ac:dyDescent="0.35">
      <c r="A150" s="3"/>
      <c r="C150" s="181"/>
      <c r="D150" s="115" t="s">
        <v>32</v>
      </c>
      <c r="E150" s="108" t="s">
        <v>0</v>
      </c>
      <c r="F150" s="164">
        <f>'Optimisation Data'!X19</f>
        <v>346012.85825294291</v>
      </c>
      <c r="G150" s="164">
        <f>'Optimisation Data'!X31</f>
        <v>211585.62745866433</v>
      </c>
      <c r="H150" s="164">
        <f>'Optimisation Data'!X43</f>
        <v>125460.03636340617</v>
      </c>
      <c r="I150" s="164">
        <f>'Optimisation Data'!X55</f>
        <v>286099.0243268935</v>
      </c>
      <c r="J150" s="164">
        <f>'Control Scheme 1 Graphs'!F148</f>
        <v>335339.89024835639</v>
      </c>
      <c r="K150" s="164">
        <f>'Control Scheme 1 Graphs'!G148</f>
        <v>325720.75547952886</v>
      </c>
      <c r="L150" s="164">
        <f>'Control Scheme 1 Graphs'!H148</f>
        <v>375797.24097067927</v>
      </c>
      <c r="M150" s="164">
        <f>'Control Scheme 1 Graphs'!I148</f>
        <v>498077.00808416185</v>
      </c>
      <c r="N150" s="164">
        <f>'Control Scheme 2 Graphs'!F148</f>
        <v>326038.76787493698</v>
      </c>
      <c r="O150" s="164">
        <f>'Control Scheme 2 Graphs'!G148</f>
        <v>211858.18821696847</v>
      </c>
      <c r="P150" s="164">
        <f>'Control Scheme 2 Graphs'!H148</f>
        <v>385207.05895222141</v>
      </c>
      <c r="Q150" s="164">
        <f>'Control Scheme 2 Graphs'!I148</f>
        <v>499387.63861018996</v>
      </c>
      <c r="R150" s="164">
        <f>'Control Scheme 3 Graphs'!F148</f>
        <v>380428.78707733913</v>
      </c>
      <c r="S150" s="164">
        <f>'Control Scheme 3 Graphs'!G148</f>
        <v>219434.48232570785</v>
      </c>
      <c r="T150" s="164">
        <f>'Control Scheme 3 Graphs'!H148</f>
        <v>398446.91956190852</v>
      </c>
      <c r="U150" s="164">
        <f>'Control Scheme 3 Graphs'!I148</f>
        <v>559441.2243135398</v>
      </c>
      <c r="V150" s="164">
        <f>'Control Scheme 4 Graphs'!F148</f>
        <v>372967.02649655676</v>
      </c>
      <c r="W150" s="164">
        <f>'Control Scheme 4 Graphs'!G148</f>
        <v>218428.6201652835</v>
      </c>
      <c r="X150" s="164">
        <f>'Control Scheme 4 Graphs'!H148</f>
        <v>403366.82301565656</v>
      </c>
      <c r="Y150" s="165">
        <f>'Control Scheme 4 Graphs'!I148</f>
        <v>557905.22934692982</v>
      </c>
      <c r="Z150" s="19"/>
      <c r="AA150" s="19"/>
      <c r="AB150" s="48"/>
      <c r="AC150" s="19"/>
      <c r="AD150" s="34"/>
      <c r="AE150" s="19"/>
      <c r="AF150" s="34"/>
      <c r="AG150" s="19"/>
      <c r="AH150" s="19"/>
      <c r="AI150" s="34"/>
      <c r="AJ150" s="19"/>
      <c r="AK150" s="34"/>
      <c r="AL150" s="49"/>
      <c r="AM150" s="50"/>
      <c r="AN150" s="50"/>
      <c r="AO150" s="50"/>
      <c r="AP150" s="38"/>
    </row>
    <row r="151" spans="1:42" ht="15" thickBot="1" x14ac:dyDescent="0.35">
      <c r="A151" s="3"/>
      <c r="C151" s="181" t="s">
        <v>22</v>
      </c>
      <c r="D151" s="65" t="s">
        <v>32</v>
      </c>
      <c r="E151" s="66" t="s">
        <v>34</v>
      </c>
      <c r="F151" s="160">
        <f>'Optimisation Data'!Y13</f>
        <v>0</v>
      </c>
      <c r="G151" s="160">
        <f>'Optimisation Data'!Y25</f>
        <v>0</v>
      </c>
      <c r="H151" s="160">
        <f>'Optimisation Data'!Y37</f>
        <v>0</v>
      </c>
      <c r="I151" s="160">
        <f>'Optimisation Data'!Y49</f>
        <v>0</v>
      </c>
      <c r="J151" s="160">
        <f>'Control Scheme 1 Graphs'!F149</f>
        <v>0</v>
      </c>
      <c r="K151" s="160">
        <f>'Control Scheme 1 Graphs'!G149</f>
        <v>0</v>
      </c>
      <c r="L151" s="160">
        <f>'Control Scheme 1 Graphs'!H149</f>
        <v>0</v>
      </c>
      <c r="M151" s="160">
        <f>'Control Scheme 1 Graphs'!I149</f>
        <v>0</v>
      </c>
      <c r="N151" s="160">
        <f>'Control Scheme 2 Graphs'!F149</f>
        <v>0</v>
      </c>
      <c r="O151" s="160">
        <f>'Control Scheme 2 Graphs'!G149</f>
        <v>0</v>
      </c>
      <c r="P151" s="160">
        <f>'Control Scheme 2 Graphs'!H149</f>
        <v>0</v>
      </c>
      <c r="Q151" s="160">
        <f>'Control Scheme 2 Graphs'!I149</f>
        <v>0</v>
      </c>
      <c r="R151" s="160">
        <f>'Control Scheme 3 Graphs'!F149</f>
        <v>0</v>
      </c>
      <c r="S151" s="160">
        <f>'Control Scheme 3 Graphs'!G149</f>
        <v>0</v>
      </c>
      <c r="T151" s="160">
        <f>'Control Scheme 3 Graphs'!H149</f>
        <v>0</v>
      </c>
      <c r="U151" s="160">
        <f>'Control Scheme 3 Graphs'!I149</f>
        <v>0</v>
      </c>
      <c r="V151" s="160">
        <f>'Control Scheme 4 Graphs'!F149</f>
        <v>0</v>
      </c>
      <c r="W151" s="160">
        <f>'Control Scheme 4 Graphs'!G149</f>
        <v>0</v>
      </c>
      <c r="X151" s="160">
        <f>'Control Scheme 4 Graphs'!H149</f>
        <v>0</v>
      </c>
      <c r="Y151" s="151">
        <f>'Control Scheme 4 Graphs'!I149</f>
        <v>0</v>
      </c>
      <c r="Z151" s="19"/>
      <c r="AA151" s="19"/>
      <c r="AB151" s="48"/>
      <c r="AC151" s="19"/>
      <c r="AD151" s="34"/>
      <c r="AE151" s="19"/>
      <c r="AF151" s="34"/>
      <c r="AG151" s="19"/>
      <c r="AH151" s="19"/>
      <c r="AI151" s="34"/>
      <c r="AJ151" s="19"/>
      <c r="AK151" s="34"/>
      <c r="AL151" s="49"/>
      <c r="AM151" s="50"/>
      <c r="AN151" s="50"/>
      <c r="AO151" s="50"/>
      <c r="AP151" s="38"/>
    </row>
    <row r="152" spans="1:42" ht="15" thickBot="1" x14ac:dyDescent="0.35">
      <c r="A152" s="3"/>
      <c r="C152" s="181"/>
      <c r="D152" s="65" t="s">
        <v>32</v>
      </c>
      <c r="E152" s="68" t="s">
        <v>35</v>
      </c>
      <c r="F152" s="150">
        <f>'Optimisation Data'!Y14</f>
        <v>0</v>
      </c>
      <c r="G152" s="150">
        <f>'Optimisation Data'!Y26</f>
        <v>0</v>
      </c>
      <c r="H152" s="150">
        <f>'Optimisation Data'!Y38</f>
        <v>0</v>
      </c>
      <c r="I152" s="150">
        <f>'Optimisation Data'!Y50</f>
        <v>0</v>
      </c>
      <c r="J152" s="150">
        <f>'Control Scheme 1 Graphs'!F150</f>
        <v>0</v>
      </c>
      <c r="K152" s="150">
        <f>'Control Scheme 1 Graphs'!G150</f>
        <v>0</v>
      </c>
      <c r="L152" s="150">
        <f>'Control Scheme 1 Graphs'!H150</f>
        <v>0</v>
      </c>
      <c r="M152" s="150">
        <f>'Control Scheme 1 Graphs'!I150</f>
        <v>0</v>
      </c>
      <c r="N152" s="150">
        <f>'Control Scheme 2 Graphs'!F150</f>
        <v>0</v>
      </c>
      <c r="O152" s="150">
        <f>'Control Scheme 2 Graphs'!G150</f>
        <v>0</v>
      </c>
      <c r="P152" s="150">
        <f>'Control Scheme 2 Graphs'!H150</f>
        <v>0</v>
      </c>
      <c r="Q152" s="150">
        <f>'Control Scheme 2 Graphs'!I150</f>
        <v>0</v>
      </c>
      <c r="R152" s="150">
        <f>'Control Scheme 3 Graphs'!F150</f>
        <v>0</v>
      </c>
      <c r="S152" s="150">
        <f>'Control Scheme 3 Graphs'!G150</f>
        <v>0</v>
      </c>
      <c r="T152" s="150">
        <f>'Control Scheme 3 Graphs'!H150</f>
        <v>0</v>
      </c>
      <c r="U152" s="150">
        <f>'Control Scheme 3 Graphs'!I150</f>
        <v>0</v>
      </c>
      <c r="V152" s="150">
        <f>'Control Scheme 4 Graphs'!F150</f>
        <v>0</v>
      </c>
      <c r="W152" s="150">
        <f>'Control Scheme 4 Graphs'!G150</f>
        <v>0</v>
      </c>
      <c r="X152" s="150">
        <f>'Control Scheme 4 Graphs'!H150</f>
        <v>0</v>
      </c>
      <c r="Y152" s="152">
        <f>'Control Scheme 4 Graphs'!I150</f>
        <v>0</v>
      </c>
      <c r="Z152" s="19"/>
      <c r="AA152" s="19"/>
      <c r="AB152" s="48"/>
      <c r="AC152" s="19"/>
      <c r="AD152" s="34"/>
      <c r="AE152" s="19"/>
      <c r="AF152" s="34"/>
      <c r="AG152" s="19"/>
      <c r="AH152" s="19"/>
      <c r="AI152" s="34"/>
      <c r="AJ152" s="19"/>
      <c r="AK152" s="34"/>
      <c r="AL152" s="49"/>
      <c r="AM152" s="50"/>
      <c r="AN152" s="50"/>
      <c r="AO152" s="50"/>
      <c r="AP152" s="38"/>
    </row>
    <row r="153" spans="1:42" ht="15" thickBot="1" x14ac:dyDescent="0.35">
      <c r="A153" s="3"/>
      <c r="C153" s="181"/>
      <c r="D153" s="65" t="s">
        <v>32</v>
      </c>
      <c r="E153" s="69" t="s">
        <v>36</v>
      </c>
      <c r="F153" s="150">
        <f>'Optimisation Data'!Y15</f>
        <v>0</v>
      </c>
      <c r="G153" s="150">
        <f>'Optimisation Data'!Y27</f>
        <v>0</v>
      </c>
      <c r="H153" s="150">
        <f>'Optimisation Data'!Y39</f>
        <v>0</v>
      </c>
      <c r="I153" s="150">
        <f>'Optimisation Data'!Y51</f>
        <v>0</v>
      </c>
      <c r="J153" s="150">
        <f>'Control Scheme 1 Graphs'!F151</f>
        <v>0</v>
      </c>
      <c r="K153" s="150">
        <f>'Control Scheme 1 Graphs'!G151</f>
        <v>0</v>
      </c>
      <c r="L153" s="150">
        <f>'Control Scheme 1 Graphs'!H151</f>
        <v>0</v>
      </c>
      <c r="M153" s="150">
        <f>'Control Scheme 1 Graphs'!I151</f>
        <v>0</v>
      </c>
      <c r="N153" s="150">
        <f>'Control Scheme 2 Graphs'!F151</f>
        <v>0</v>
      </c>
      <c r="O153" s="150">
        <f>'Control Scheme 2 Graphs'!G151</f>
        <v>0</v>
      </c>
      <c r="P153" s="150">
        <f>'Control Scheme 2 Graphs'!H151</f>
        <v>0</v>
      </c>
      <c r="Q153" s="150">
        <f>'Control Scheme 2 Graphs'!I151</f>
        <v>0</v>
      </c>
      <c r="R153" s="150">
        <f>'Control Scheme 3 Graphs'!F151</f>
        <v>0</v>
      </c>
      <c r="S153" s="150">
        <f>'Control Scheme 3 Graphs'!G151</f>
        <v>0</v>
      </c>
      <c r="T153" s="150">
        <f>'Control Scheme 3 Graphs'!H151</f>
        <v>0</v>
      </c>
      <c r="U153" s="150">
        <f>'Control Scheme 3 Graphs'!I151</f>
        <v>0</v>
      </c>
      <c r="V153" s="150">
        <f>'Control Scheme 4 Graphs'!F151</f>
        <v>0</v>
      </c>
      <c r="W153" s="150">
        <f>'Control Scheme 4 Graphs'!G151</f>
        <v>0</v>
      </c>
      <c r="X153" s="150">
        <f>'Control Scheme 4 Graphs'!H151</f>
        <v>0</v>
      </c>
      <c r="Y153" s="152">
        <f>'Control Scheme 4 Graphs'!I151</f>
        <v>0</v>
      </c>
      <c r="Z153" s="19"/>
      <c r="AA153" s="19"/>
      <c r="AB153" s="48"/>
      <c r="AC153" s="19"/>
      <c r="AD153" s="34"/>
      <c r="AE153" s="19"/>
      <c r="AF153" s="34"/>
      <c r="AG153" s="19"/>
      <c r="AH153" s="19"/>
      <c r="AI153" s="34"/>
      <c r="AJ153" s="19"/>
      <c r="AK153" s="34"/>
      <c r="AL153" s="49"/>
      <c r="AM153" s="50"/>
      <c r="AN153" s="50"/>
      <c r="AO153" s="50"/>
      <c r="AP153" s="38"/>
    </row>
    <row r="154" spans="1:42" ht="16.2" thickBot="1" x14ac:dyDescent="0.35">
      <c r="A154" s="3"/>
      <c r="C154" s="181"/>
      <c r="D154" s="65" t="s">
        <v>32</v>
      </c>
      <c r="E154" s="70" t="s">
        <v>37</v>
      </c>
      <c r="F154" s="150">
        <f>'Optimisation Data'!Y16</f>
        <v>0</v>
      </c>
      <c r="G154" s="150">
        <f>'Optimisation Data'!Y28</f>
        <v>0</v>
      </c>
      <c r="H154" s="150">
        <f>'Optimisation Data'!Y40</f>
        <v>0</v>
      </c>
      <c r="I154" s="150">
        <f>'Optimisation Data'!Y52</f>
        <v>0</v>
      </c>
      <c r="J154" s="150">
        <f>'Control Scheme 1 Graphs'!F152</f>
        <v>0</v>
      </c>
      <c r="K154" s="150">
        <f>'Control Scheme 1 Graphs'!G152</f>
        <v>0</v>
      </c>
      <c r="L154" s="150">
        <f>'Control Scheme 1 Graphs'!H152</f>
        <v>0</v>
      </c>
      <c r="M154" s="150">
        <f>'Control Scheme 1 Graphs'!I152</f>
        <v>0</v>
      </c>
      <c r="N154" s="150">
        <f>'Control Scheme 2 Graphs'!F152</f>
        <v>0</v>
      </c>
      <c r="O154" s="150">
        <f>'Control Scheme 2 Graphs'!G152</f>
        <v>0</v>
      </c>
      <c r="P154" s="150">
        <f>'Control Scheme 2 Graphs'!H152</f>
        <v>0</v>
      </c>
      <c r="Q154" s="150">
        <f>'Control Scheme 2 Graphs'!I152</f>
        <v>0</v>
      </c>
      <c r="R154" s="150">
        <f>'Control Scheme 3 Graphs'!F152</f>
        <v>0</v>
      </c>
      <c r="S154" s="150">
        <f>'Control Scheme 3 Graphs'!G152</f>
        <v>0</v>
      </c>
      <c r="T154" s="150">
        <f>'Control Scheme 3 Graphs'!H152</f>
        <v>0</v>
      </c>
      <c r="U154" s="150">
        <f>'Control Scheme 3 Graphs'!I152</f>
        <v>0</v>
      </c>
      <c r="V154" s="150">
        <f>'Control Scheme 4 Graphs'!F152</f>
        <v>0</v>
      </c>
      <c r="W154" s="150">
        <f>'Control Scheme 4 Graphs'!G152</f>
        <v>0</v>
      </c>
      <c r="X154" s="150">
        <f>'Control Scheme 4 Graphs'!H152</f>
        <v>0</v>
      </c>
      <c r="Y154" s="152">
        <f>'Control Scheme 4 Graphs'!I152</f>
        <v>0</v>
      </c>
      <c r="Z154" s="51"/>
      <c r="AA154" s="51"/>
      <c r="AB154" s="52"/>
      <c r="AC154" s="51"/>
      <c r="AD154" s="42"/>
      <c r="AE154" s="51"/>
      <c r="AF154" s="42"/>
      <c r="AG154" s="51"/>
      <c r="AH154" s="51"/>
      <c r="AI154" s="42"/>
      <c r="AJ154" s="51"/>
      <c r="AK154" s="42"/>
      <c r="AL154" s="53"/>
      <c r="AM154" s="54"/>
      <c r="AN154" s="54"/>
      <c r="AO154" s="54"/>
      <c r="AP154" s="47"/>
    </row>
    <row r="155" spans="1:42" ht="15" thickBot="1" x14ac:dyDescent="0.35">
      <c r="A155" s="4"/>
      <c r="C155" s="181"/>
      <c r="D155" s="65" t="s">
        <v>32</v>
      </c>
      <c r="E155" s="71" t="s">
        <v>38</v>
      </c>
      <c r="F155" s="150">
        <f>'Optimisation Data'!Y17</f>
        <v>0</v>
      </c>
      <c r="G155" s="150">
        <f>'Optimisation Data'!Y29</f>
        <v>0</v>
      </c>
      <c r="H155" s="150">
        <f>'Optimisation Data'!Y41</f>
        <v>0</v>
      </c>
      <c r="I155" s="150">
        <f>'Optimisation Data'!Y53</f>
        <v>0</v>
      </c>
      <c r="J155" s="150">
        <f>'Control Scheme 1 Graphs'!F153</f>
        <v>0</v>
      </c>
      <c r="K155" s="150">
        <f>'Control Scheme 1 Graphs'!G153</f>
        <v>0</v>
      </c>
      <c r="L155" s="150">
        <f>'Control Scheme 1 Graphs'!H153</f>
        <v>0</v>
      </c>
      <c r="M155" s="150">
        <f>'Control Scheme 1 Graphs'!I153</f>
        <v>0</v>
      </c>
      <c r="N155" s="150">
        <f>'Control Scheme 2 Graphs'!F153</f>
        <v>0</v>
      </c>
      <c r="O155" s="150">
        <f>'Control Scheme 2 Graphs'!G153</f>
        <v>0</v>
      </c>
      <c r="P155" s="150">
        <f>'Control Scheme 2 Graphs'!H153</f>
        <v>0</v>
      </c>
      <c r="Q155" s="150">
        <f>'Control Scheme 2 Graphs'!I153</f>
        <v>0</v>
      </c>
      <c r="R155" s="150">
        <f>'Control Scheme 3 Graphs'!F153</f>
        <v>0</v>
      </c>
      <c r="S155" s="150">
        <f>'Control Scheme 3 Graphs'!G153</f>
        <v>0</v>
      </c>
      <c r="T155" s="150">
        <f>'Control Scheme 3 Graphs'!H153</f>
        <v>0</v>
      </c>
      <c r="U155" s="150">
        <f>'Control Scheme 3 Graphs'!I153</f>
        <v>0</v>
      </c>
      <c r="V155" s="150">
        <f>'Control Scheme 4 Graphs'!F153</f>
        <v>0</v>
      </c>
      <c r="W155" s="150">
        <f>'Control Scheme 4 Graphs'!G153</f>
        <v>0</v>
      </c>
      <c r="X155" s="150">
        <f>'Control Scheme 4 Graphs'!H153</f>
        <v>0</v>
      </c>
      <c r="Y155" s="152">
        <f>'Control Scheme 4 Graphs'!I153</f>
        <v>0</v>
      </c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</row>
    <row r="156" spans="1:42" ht="15" thickBot="1" x14ac:dyDescent="0.35">
      <c r="C156" s="181"/>
      <c r="D156" s="65" t="s">
        <v>32</v>
      </c>
      <c r="E156" s="71" t="s">
        <v>39</v>
      </c>
      <c r="F156" s="150">
        <f>'Optimisation Data'!Y18</f>
        <v>73045.608248953504</v>
      </c>
      <c r="G156" s="150">
        <f>'Optimisation Data'!Y30</f>
        <v>0</v>
      </c>
      <c r="H156" s="150">
        <f>'Optimisation Data'!Y42</f>
        <v>0</v>
      </c>
      <c r="I156" s="150">
        <f>'Optimisation Data'!Y54</f>
        <v>100680.44981553101</v>
      </c>
      <c r="J156" s="150">
        <f>'Control Scheme 1 Graphs'!F154</f>
        <v>99560.118400669759</v>
      </c>
      <c r="K156" s="150">
        <f>'Control Scheme 1 Graphs'!G154</f>
        <v>0</v>
      </c>
      <c r="L156" s="150">
        <f>'Control Scheme 1 Graphs'!H154</f>
        <v>0</v>
      </c>
      <c r="M156" s="150">
        <f>'Control Scheme 1 Graphs'!I154</f>
        <v>99560.118400669759</v>
      </c>
      <c r="N156" s="150">
        <f>'Control Scheme 2 Graphs'!F154</f>
        <v>100680.44981553101</v>
      </c>
      <c r="O156" s="150">
        <f>'Control Scheme 2 Graphs'!G154</f>
        <v>0</v>
      </c>
      <c r="P156" s="150">
        <f>'Control Scheme 2 Graphs'!H154</f>
        <v>0</v>
      </c>
      <c r="Q156" s="150">
        <f>'Control Scheme 2 Graphs'!I154</f>
        <v>100680.44981553101</v>
      </c>
      <c r="R156" s="150">
        <f>'Control Scheme 3 Graphs'!F154</f>
        <v>46033.173023965588</v>
      </c>
      <c r="S156" s="150">
        <f>'Control Scheme 3 Graphs'!G154</f>
        <v>0</v>
      </c>
      <c r="T156" s="150">
        <f>'Control Scheme 3 Graphs'!H154</f>
        <v>0</v>
      </c>
      <c r="U156" s="150">
        <f>'Control Scheme 3 Graphs'!I154</f>
        <v>46033.173023965588</v>
      </c>
      <c r="V156" s="150">
        <f>'Control Scheme 4 Graphs'!F154</f>
        <v>48759.312800127962</v>
      </c>
      <c r="W156" s="150">
        <f>'Control Scheme 4 Graphs'!G154</f>
        <v>0</v>
      </c>
      <c r="X156" s="150">
        <f>'Control Scheme 4 Graphs'!H154</f>
        <v>0</v>
      </c>
      <c r="Y156" s="152">
        <f>'Control Scheme 4 Graphs'!I154</f>
        <v>48759.312800127962</v>
      </c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</row>
    <row r="157" spans="1:42" ht="27.6" customHeight="1" thickBot="1" x14ac:dyDescent="0.35">
      <c r="C157" s="181"/>
      <c r="D157" s="65" t="s">
        <v>32</v>
      </c>
      <c r="E157" s="108" t="s">
        <v>0</v>
      </c>
      <c r="F157" s="164">
        <f>'Optimisation Data'!Y19</f>
        <v>73045.608248953504</v>
      </c>
      <c r="G157" s="164">
        <f>'Optimisation Data'!Y31</f>
        <v>0</v>
      </c>
      <c r="H157" s="164">
        <f>'Optimisation Data'!Y43</f>
        <v>0</v>
      </c>
      <c r="I157" s="164">
        <f>'Optimisation Data'!Y55</f>
        <v>100680.44981553101</v>
      </c>
      <c r="J157" s="164">
        <f>'Control Scheme 1 Graphs'!F155</f>
        <v>99560.118400669759</v>
      </c>
      <c r="K157" s="164">
        <f>'Control Scheme 1 Graphs'!G155</f>
        <v>0</v>
      </c>
      <c r="L157" s="164">
        <f>'Control Scheme 1 Graphs'!H155</f>
        <v>0</v>
      </c>
      <c r="M157" s="164">
        <f>'Control Scheme 1 Graphs'!I155</f>
        <v>99560.118400669759</v>
      </c>
      <c r="N157" s="164">
        <f>'Control Scheme 2 Graphs'!F155</f>
        <v>100680.44981553101</v>
      </c>
      <c r="O157" s="164">
        <f>'Control Scheme 2 Graphs'!G155</f>
        <v>0</v>
      </c>
      <c r="P157" s="164">
        <f>'Control Scheme 2 Graphs'!H155</f>
        <v>0</v>
      </c>
      <c r="Q157" s="164">
        <f>'Control Scheme 2 Graphs'!I155</f>
        <v>100680.44981553101</v>
      </c>
      <c r="R157" s="164">
        <f>'Control Scheme 3 Graphs'!F155</f>
        <v>46033.173023965588</v>
      </c>
      <c r="S157" s="164">
        <f>'Control Scheme 3 Graphs'!G155</f>
        <v>0</v>
      </c>
      <c r="T157" s="164">
        <f>'Control Scheme 3 Graphs'!H155</f>
        <v>0</v>
      </c>
      <c r="U157" s="164">
        <f>'Control Scheme 3 Graphs'!I155</f>
        <v>46033.173023965588</v>
      </c>
      <c r="V157" s="164">
        <f>'Control Scheme 4 Graphs'!F155</f>
        <v>48759.312800127962</v>
      </c>
      <c r="W157" s="164">
        <f>'Control Scheme 4 Graphs'!G155</f>
        <v>0</v>
      </c>
      <c r="X157" s="164">
        <f>'Control Scheme 4 Graphs'!H155</f>
        <v>0</v>
      </c>
      <c r="Y157" s="165">
        <f>'Control Scheme 4 Graphs'!I155</f>
        <v>48759.312800127962</v>
      </c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</row>
    <row r="158" spans="1:42" ht="15" thickBot="1" x14ac:dyDescent="0.35">
      <c r="C158" s="181" t="s">
        <v>23</v>
      </c>
      <c r="D158" s="65" t="s">
        <v>32</v>
      </c>
      <c r="E158" s="66" t="s">
        <v>34</v>
      </c>
      <c r="F158" s="160">
        <f>'Optimisation Data'!Z13</f>
        <v>71076.986964737458</v>
      </c>
      <c r="G158" s="160">
        <f>'Optimisation Data'!Z25</f>
        <v>50292.249645231299</v>
      </c>
      <c r="H158" s="160">
        <f>'Optimisation Data'!Z37</f>
        <v>41035.65898107965</v>
      </c>
      <c r="I158" s="160">
        <f>'Optimisation Data'!Z49</f>
        <v>66499.801642463703</v>
      </c>
      <c r="J158" s="160">
        <f>'Control Scheme 1 Graphs'!F156</f>
        <v>71338.215903725795</v>
      </c>
      <c r="K158" s="160">
        <f>'Control Scheme 1 Graphs'!G156</f>
        <v>59105.886891098395</v>
      </c>
      <c r="L158" s="160">
        <f>'Control Scheme 1 Graphs'!H156</f>
        <v>50814.707523207959</v>
      </c>
      <c r="M158" s="160">
        <f>'Control Scheme 1 Graphs'!I156</f>
        <v>71338.215903725795</v>
      </c>
      <c r="N158" s="160">
        <f>'Control Scheme 2 Graphs'!F156</f>
        <v>71071.30807475945</v>
      </c>
      <c r="O158" s="160">
        <f>'Control Scheme 2 Graphs'!G156</f>
        <v>50280.891865275284</v>
      </c>
      <c r="P158" s="160">
        <f>'Control Scheme 2 Graphs'!H156</f>
        <v>50280.891865275284</v>
      </c>
      <c r="Q158" s="160">
        <f>'Control Scheme 2 Graphs'!I156</f>
        <v>71071.30807475945</v>
      </c>
      <c r="R158" s="160">
        <f>'Control Scheme 3 Graphs'!F156</f>
        <v>69759.484489839801</v>
      </c>
      <c r="S158" s="160">
        <f>'Control Scheme 3 Graphs'!G156</f>
        <v>47657.244695435984</v>
      </c>
      <c r="T158" s="160">
        <f>'Control Scheme 3 Graphs'!H156</f>
        <v>47657.244695435984</v>
      </c>
      <c r="U158" s="160">
        <f>'Control Scheme 3 Graphs'!I156</f>
        <v>69759.484489839801</v>
      </c>
      <c r="V158" s="160">
        <f>'Control Scheme 4 Graphs'!F156</f>
        <v>66607.700552045833</v>
      </c>
      <c r="W158" s="160">
        <f>'Control Scheme 4 Graphs'!G156</f>
        <v>41353.676819848049</v>
      </c>
      <c r="X158" s="160">
        <f>'Control Scheme 4 Graphs'!H156</f>
        <v>41353.676819848049</v>
      </c>
      <c r="Y158" s="151">
        <f>'Control Scheme 4 Graphs'!I156</f>
        <v>66607.700552045833</v>
      </c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</row>
    <row r="159" spans="1:42" ht="15" thickBot="1" x14ac:dyDescent="0.35">
      <c r="C159" s="181"/>
      <c r="D159" s="65" t="s">
        <v>32</v>
      </c>
      <c r="E159" s="68" t="s">
        <v>35</v>
      </c>
      <c r="F159" s="150">
        <f>'Optimisation Data'!Z14</f>
        <v>69702.695590059739</v>
      </c>
      <c r="G159" s="150">
        <f>'Optimisation Data'!Z26</f>
        <v>47543.666895875838</v>
      </c>
      <c r="H159" s="150">
        <f>'Optimisation Data'!Z38</f>
        <v>29189.494486956741</v>
      </c>
      <c r="I159" s="150">
        <f>'Optimisation Data'!Z50</f>
        <v>60525.609385600183</v>
      </c>
      <c r="J159" s="150">
        <f>'Control Scheme 1 Graphs'!F157</f>
        <v>70912.299155375251</v>
      </c>
      <c r="K159" s="150">
        <f>'Control Scheme 1 Graphs'!G157</f>
        <v>56993.339819279732</v>
      </c>
      <c r="L159" s="150">
        <f>'Control Scheme 1 Graphs'!H157</f>
        <v>49962.874026506885</v>
      </c>
      <c r="M159" s="150">
        <f>'Control Scheme 1 Graphs'!I157</f>
        <v>70912.299155375251</v>
      </c>
      <c r="N159" s="150">
        <f>'Control Scheme 2 Graphs'!F157</f>
        <v>69691.337810103723</v>
      </c>
      <c r="O159" s="150">
        <f>'Control Scheme 2 Graphs'!G157</f>
        <v>47520.951335963815</v>
      </c>
      <c r="P159" s="150">
        <f>'Control Scheme 2 Graphs'!H157</f>
        <v>47520.951335963815</v>
      </c>
      <c r="Q159" s="150">
        <f>'Control Scheme 2 Graphs'!I157</f>
        <v>69691.337810103723</v>
      </c>
      <c r="R159" s="150">
        <f>'Control Scheme 3 Graphs'!F157</f>
        <v>63387.769934515782</v>
      </c>
      <c r="S159" s="150">
        <f>'Control Scheme 3 Graphs'!G157</f>
        <v>34913.815584787946</v>
      </c>
      <c r="T159" s="150">
        <f>'Control Scheme 3 Graphs'!H157</f>
        <v>34913.815584787946</v>
      </c>
      <c r="U159" s="150">
        <f>'Control Scheme 3 Graphs'!I157</f>
        <v>63387.769934515782</v>
      </c>
      <c r="V159" s="150">
        <f>'Control Scheme 4 Graphs'!F157</f>
        <v>58316.521184155397</v>
      </c>
      <c r="W159" s="150">
        <f>'Control Scheme 4 Graphs'!G157</f>
        <v>24771.318084067178</v>
      </c>
      <c r="X159" s="150">
        <f>'Control Scheme 4 Graphs'!H157</f>
        <v>24771.318084067178</v>
      </c>
      <c r="Y159" s="152">
        <f>'Control Scheme 4 Graphs'!I157</f>
        <v>58316.521184155397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</row>
    <row r="160" spans="1:42" ht="15" thickBot="1" x14ac:dyDescent="0.35">
      <c r="C160" s="181"/>
      <c r="D160" s="65" t="s">
        <v>32</v>
      </c>
      <c r="E160" s="69" t="s">
        <v>36</v>
      </c>
      <c r="F160" s="150">
        <f>'Optimisation Data'!Z15</f>
        <v>53086.263514410821</v>
      </c>
      <c r="G160" s="150">
        <f>'Optimisation Data'!Z27</f>
        <v>14344.876084446056</v>
      </c>
      <c r="H160" s="150">
        <f>'Optimisation Data'!Z39</f>
        <v>420.23785837252893</v>
      </c>
      <c r="I160" s="150">
        <f>'Optimisation Data'!Z51</f>
        <v>46140.981071308073</v>
      </c>
      <c r="J160" s="150">
        <f>'Control Scheme 1 Graphs'!F158</f>
        <v>69322.209961533255</v>
      </c>
      <c r="K160" s="150">
        <f>'Control Scheme 1 Graphs'!G158</f>
        <v>55278.315045921576</v>
      </c>
      <c r="L160" s="150">
        <f>'Control Scheme 1 Graphs'!H158</f>
        <v>46782.695638822886</v>
      </c>
      <c r="M160" s="150">
        <f>'Control Scheme 1 Graphs'!I158</f>
        <v>69322.209961533255</v>
      </c>
      <c r="N160" s="150">
        <f>'Control Scheme 2 Graphs'!F158</f>
        <v>53080.584624432813</v>
      </c>
      <c r="O160" s="150">
        <f>'Control Scheme 2 Graphs'!G158</f>
        <v>14299.444964621998</v>
      </c>
      <c r="P160" s="150">
        <f>'Control Scheme 2 Graphs'!H158</f>
        <v>14299.444964621998</v>
      </c>
      <c r="Q160" s="150">
        <f>'Control Scheme 2 Graphs'!I158</f>
        <v>53080.584624432813</v>
      </c>
      <c r="R160" s="150">
        <f>'Control Scheme 3 Graphs'!F158</f>
        <v>46481.714469988503</v>
      </c>
      <c r="S160" s="150">
        <f>'Control Scheme 3 Graphs'!G158</f>
        <v>1101.7046557333867</v>
      </c>
      <c r="T160" s="150">
        <f>'Control Scheme 3 Graphs'!H158</f>
        <v>1101.7046557333867</v>
      </c>
      <c r="U160" s="150">
        <f>'Control Scheme 3 Graphs'!I158</f>
        <v>46481.714469988503</v>
      </c>
      <c r="V160" s="150">
        <f>'Control Scheme 4 Graphs'!F158</f>
        <v>45970.614371967858</v>
      </c>
      <c r="W160" s="150">
        <f>'Control Scheme 4 Graphs'!G158</f>
        <v>79.50445969210007</v>
      </c>
      <c r="X160" s="150">
        <f>'Control Scheme 4 Graphs'!H158</f>
        <v>79.50445969210007</v>
      </c>
      <c r="Y160" s="152">
        <f>'Control Scheme 4 Graphs'!I158</f>
        <v>45970.614371967858</v>
      </c>
      <c r="Z160" s="19"/>
      <c r="AA160" s="19"/>
      <c r="AB160" s="48"/>
      <c r="AC160" s="19"/>
      <c r="AD160" s="34"/>
      <c r="AE160" s="19"/>
      <c r="AF160" s="34"/>
      <c r="AG160" s="19"/>
      <c r="AH160" s="19"/>
      <c r="AI160" s="34"/>
      <c r="AJ160" s="19"/>
      <c r="AK160" s="34"/>
      <c r="AL160" s="49"/>
      <c r="AM160" s="50"/>
      <c r="AN160" s="50"/>
      <c r="AO160" s="50"/>
      <c r="AP160" s="38"/>
    </row>
    <row r="161" spans="3:42" ht="15" thickBot="1" x14ac:dyDescent="0.35">
      <c r="C161" s="181"/>
      <c r="D161" s="65" t="s">
        <v>32</v>
      </c>
      <c r="E161" s="70" t="s">
        <v>37</v>
      </c>
      <c r="F161" s="150">
        <f>'Optimisation Data'!Z16</f>
        <v>79801.942664707996</v>
      </c>
      <c r="G161" s="150">
        <f>'Optimisation Data'!Z28</f>
        <v>65182.844341003933</v>
      </c>
      <c r="H161" s="150">
        <f>'Optimisation Data'!Z40</f>
        <v>13509.397790881643</v>
      </c>
      <c r="I161" s="150">
        <f>'Optimisation Data'!Z52</f>
        <v>71865.171462565035</v>
      </c>
      <c r="J161" s="150">
        <f>'Control Scheme 1 Graphs'!F159</f>
        <v>71808.882305103019</v>
      </c>
      <c r="K161" s="150">
        <f>'Control Scheme 1 Graphs'!G159</f>
        <v>23834.437531055471</v>
      </c>
      <c r="L161" s="150">
        <f>'Control Scheme 1 Graphs'!H159</f>
        <v>13541.563023717077</v>
      </c>
      <c r="M161" s="150">
        <f>'Control Scheme 1 Graphs'!I159</f>
        <v>71808.882305103019</v>
      </c>
      <c r="N161" s="150">
        <f>'Control Scheme 2 Graphs'!F159</f>
        <v>97637.564271955314</v>
      </c>
      <c r="O161" s="150">
        <f>'Control Scheme 2 Graphs'!G159</f>
        <v>65198.926957421645</v>
      </c>
      <c r="P161" s="150">
        <f>'Control Scheme 2 Graphs'!H159</f>
        <v>65198.926957421645</v>
      </c>
      <c r="Q161" s="150">
        <f>'Control Scheme 2 Graphs'!I159</f>
        <v>97637.564271955314</v>
      </c>
      <c r="R161" s="150">
        <f>'Control Scheme 3 Graphs'!F159</f>
        <v>65038.100793244485</v>
      </c>
      <c r="S161" s="150">
        <f>'Control Scheme 3 Graphs'!G159</f>
        <v>0</v>
      </c>
      <c r="T161" s="150">
        <f>'Control Scheme 3 Graphs'!H159</f>
        <v>0</v>
      </c>
      <c r="U161" s="150">
        <f>'Control Scheme 3 Graphs'!I159</f>
        <v>65038.100793244485</v>
      </c>
      <c r="V161" s="150">
        <f>'Control Scheme 4 Graphs'!F159</f>
        <v>80228.13199977747</v>
      </c>
      <c r="W161" s="150">
        <f>'Control Scheme 4 Graphs'!G159</f>
        <v>30380.062413065982</v>
      </c>
      <c r="X161" s="150">
        <f>'Control Scheme 4 Graphs'!H159</f>
        <v>30380.062413065982</v>
      </c>
      <c r="Y161" s="152">
        <f>'Control Scheme 4 Graphs'!I159</f>
        <v>80228.13199977747</v>
      </c>
      <c r="Z161" s="19"/>
      <c r="AA161" s="19"/>
      <c r="AB161" s="48"/>
      <c r="AC161" s="19"/>
      <c r="AD161" s="34"/>
      <c r="AE161" s="19"/>
      <c r="AF161" s="34"/>
      <c r="AG161" s="19"/>
      <c r="AH161" s="19"/>
      <c r="AI161" s="34"/>
      <c r="AJ161" s="19"/>
      <c r="AK161" s="34"/>
      <c r="AL161" s="49"/>
      <c r="AM161" s="50"/>
      <c r="AN161" s="50"/>
      <c r="AO161" s="50"/>
      <c r="AP161" s="38"/>
    </row>
    <row r="162" spans="3:42" ht="15" thickBot="1" x14ac:dyDescent="0.35">
      <c r="C162" s="181"/>
      <c r="D162" s="65" t="s">
        <v>32</v>
      </c>
      <c r="E162" s="71" t="s">
        <v>38</v>
      </c>
      <c r="F162" s="150">
        <f>'Optimisation Data'!Z17</f>
        <v>17075.286385871892</v>
      </c>
      <c r="G162" s="150">
        <f>'Optimisation Data'!Z29</f>
        <v>34221.990492107201</v>
      </c>
      <c r="H162" s="150">
        <f>'Optimisation Data'!Z41</f>
        <v>41081.180963143357</v>
      </c>
      <c r="I162" s="150">
        <f>'Optimisation Data'!Z53</f>
        <v>41067.460764956493</v>
      </c>
      <c r="J162" s="150">
        <f>'Control Scheme 1 Graphs'!F160</f>
        <v>49717.620092896519</v>
      </c>
      <c r="K162" s="150">
        <f>'Control Scheme 1 Graphs'!G160</f>
        <v>48550.309131657334</v>
      </c>
      <c r="L162" s="150">
        <f>'Control Scheme 1 Graphs'!H160</f>
        <v>212454.737928702</v>
      </c>
      <c r="M162" s="150">
        <f>'Control Scheme 1 Graphs'!I160</f>
        <v>212454.737928702</v>
      </c>
      <c r="N162" s="150">
        <f>'Control Scheme 2 Graphs'!F160</f>
        <v>34557.973093685709</v>
      </c>
      <c r="O162" s="150">
        <f>'Control Scheme 2 Graphs'!G160</f>
        <v>34557.973093685709</v>
      </c>
      <c r="P162" s="150">
        <f>'Control Scheme 2 Graphs'!H160</f>
        <v>207906.8438289387</v>
      </c>
      <c r="Q162" s="150">
        <f>'Control Scheme 2 Graphs'!I160</f>
        <v>207906.8438289387</v>
      </c>
      <c r="R162" s="150">
        <f>'Control Scheme 3 Graphs'!F160</f>
        <v>26467.163806619694</v>
      </c>
      <c r="S162" s="150">
        <f>'Control Scheme 3 Graphs'!G160</f>
        <v>26467.163806619694</v>
      </c>
      <c r="T162" s="150">
        <f>'Control Scheme 3 Graphs'!H160</f>
        <v>205479.6010428204</v>
      </c>
      <c r="U162" s="150">
        <f>'Control Scheme 3 Graphs'!I160</f>
        <v>205479.6010428204</v>
      </c>
      <c r="V162" s="150">
        <f>'Control Scheme 4 Graphs'!F160</f>
        <v>18001.784357804067</v>
      </c>
      <c r="W162" s="150">
        <f>'Control Scheme 4 Graphs'!G160</f>
        <v>18001.784357804067</v>
      </c>
      <c r="X162" s="150">
        <f>'Control Scheme 4 Graphs'!H160</f>
        <v>202939.98720817716</v>
      </c>
      <c r="Y162" s="152">
        <f>'Control Scheme 4 Graphs'!I160</f>
        <v>202939.98720817716</v>
      </c>
      <c r="Z162" s="19"/>
      <c r="AA162" s="19"/>
      <c r="AB162" s="48"/>
      <c r="AC162" s="19"/>
      <c r="AD162" s="34"/>
      <c r="AE162" s="19"/>
      <c r="AF162" s="34"/>
      <c r="AG162" s="19"/>
      <c r="AH162" s="19"/>
      <c r="AI162" s="34"/>
      <c r="AJ162" s="19"/>
      <c r="AK162" s="34"/>
      <c r="AL162" s="49"/>
      <c r="AM162" s="50"/>
      <c r="AN162" s="50"/>
      <c r="AO162" s="50"/>
      <c r="AP162" s="38"/>
    </row>
    <row r="163" spans="3:42" ht="15" thickBot="1" x14ac:dyDescent="0.35">
      <c r="C163" s="181"/>
      <c r="D163" s="65" t="s">
        <v>32</v>
      </c>
      <c r="E163" s="71" t="s">
        <v>39</v>
      </c>
      <c r="F163" s="150">
        <f>'Optimisation Data'!Z18</f>
        <v>128315.29138210851</v>
      </c>
      <c r="G163" s="150">
        <f>'Optimisation Data'!Z30</f>
        <v>0</v>
      </c>
      <c r="H163" s="150">
        <f>'Optimisation Data'!Z42</f>
        <v>224.06628297225004</v>
      </c>
      <c r="I163" s="150">
        <f>'Optimisation Data'!Z54</f>
        <v>100680.44981553101</v>
      </c>
      <c r="J163" s="150">
        <f>'Control Scheme 1 Graphs'!F161</f>
        <v>101800.78123039225</v>
      </c>
      <c r="K163" s="150">
        <f>'Control Scheme 1 Graphs'!G161</f>
        <v>81958.467060516341</v>
      </c>
      <c r="L163" s="150">
        <f>'Control Scheme 1 Graphs'!H161</f>
        <v>2240.6628297225002</v>
      </c>
      <c r="M163" s="150">
        <f>'Control Scheme 1 Graphs'!I161</f>
        <v>101800.78123039225</v>
      </c>
      <c r="N163" s="150">
        <f>'Control Scheme 2 Graphs'!F161</f>
        <v>100680.44981553101</v>
      </c>
      <c r="O163" s="150">
        <f>'Control Scheme 2 Graphs'!G161</f>
        <v>0</v>
      </c>
      <c r="P163" s="150">
        <f>'Control Scheme 2 Graphs'!H161</f>
        <v>0</v>
      </c>
      <c r="Q163" s="150">
        <f>'Control Scheme 2 Graphs'!I161</f>
        <v>100680.44981553101</v>
      </c>
      <c r="R163" s="150">
        <f>'Control Scheme 3 Graphs'!F161</f>
        <v>155327.72660709644</v>
      </c>
      <c r="S163" s="150">
        <f>'Control Scheme 3 Graphs'!G161</f>
        <v>109294.55358313085</v>
      </c>
      <c r="T163" s="150">
        <f>'Control Scheme 3 Graphs'!H161</f>
        <v>109294.55358313085</v>
      </c>
      <c r="U163" s="150">
        <f>'Control Scheme 3 Graphs'!I161</f>
        <v>155327.72660709644</v>
      </c>
      <c r="V163" s="150">
        <f>'Control Scheme 4 Graphs'!F161</f>
        <v>152601.58683093404</v>
      </c>
      <c r="W163" s="150">
        <f>'Control Scheme 4 Graphs'!G161</f>
        <v>103842.27403080609</v>
      </c>
      <c r="X163" s="150">
        <f>'Control Scheme 4 Graphs'!H161</f>
        <v>103842.27403080609</v>
      </c>
      <c r="Y163" s="152">
        <f>'Control Scheme 4 Graphs'!I161</f>
        <v>152601.58683093404</v>
      </c>
      <c r="Z163" s="19"/>
      <c r="AA163" s="19"/>
      <c r="AB163" s="48"/>
      <c r="AC163" s="19"/>
      <c r="AD163" s="34"/>
      <c r="AE163" s="19"/>
      <c r="AF163" s="34"/>
      <c r="AG163" s="19"/>
      <c r="AH163" s="19"/>
      <c r="AI163" s="34"/>
      <c r="AJ163" s="19"/>
      <c r="AK163" s="34"/>
      <c r="AL163" s="49"/>
      <c r="AM163" s="50"/>
      <c r="AN163" s="50"/>
      <c r="AO163" s="50"/>
      <c r="AP163" s="38"/>
    </row>
    <row r="164" spans="3:42" ht="27" customHeight="1" thickBot="1" x14ac:dyDescent="0.35">
      <c r="C164" s="181"/>
      <c r="D164" s="65" t="s">
        <v>32</v>
      </c>
      <c r="E164" s="108" t="s">
        <v>0</v>
      </c>
      <c r="F164" s="164">
        <f>'Optimisation Data'!Z19</f>
        <v>419058.46650189639</v>
      </c>
      <c r="G164" s="164">
        <f>'Optimisation Data'!Z31</f>
        <v>211585.62745866433</v>
      </c>
      <c r="H164" s="164">
        <f>'Optimisation Data'!Z43</f>
        <v>125460.03636340617</v>
      </c>
      <c r="I164" s="164">
        <f>'Optimisation Data'!Z55</f>
        <v>386779.47414242447</v>
      </c>
      <c r="J164" s="164">
        <f>'Control Scheme 1 Graphs'!F162</f>
        <v>434900.0086490261</v>
      </c>
      <c r="K164" s="164">
        <f>'Control Scheme 1 Graphs'!G162</f>
        <v>325720.75547952886</v>
      </c>
      <c r="L164" s="164">
        <f>'Control Scheme 1 Graphs'!H162</f>
        <v>375797.24097067927</v>
      </c>
      <c r="M164" s="164">
        <f>'Control Scheme 1 Graphs'!I162</f>
        <v>597637.12648483156</v>
      </c>
      <c r="N164" s="164">
        <f>'Control Scheme 2 Graphs'!F162</f>
        <v>426719.21769046801</v>
      </c>
      <c r="O164" s="164">
        <f>'Control Scheme 2 Graphs'!G162</f>
        <v>211858.18821696847</v>
      </c>
      <c r="P164" s="164">
        <f>'Control Scheme 2 Graphs'!H162</f>
        <v>385207.05895222141</v>
      </c>
      <c r="Q164" s="164">
        <f>'Control Scheme 2 Graphs'!I162</f>
        <v>600068.08842572093</v>
      </c>
      <c r="R164" s="164">
        <f>'Control Scheme 3 Graphs'!F162</f>
        <v>426461.96010130469</v>
      </c>
      <c r="S164" s="164">
        <f>'Control Scheme 3 Graphs'!G162</f>
        <v>219434.48232570785</v>
      </c>
      <c r="T164" s="164">
        <f>'Control Scheme 3 Graphs'!H162</f>
        <v>398446.91956190852</v>
      </c>
      <c r="U164" s="164">
        <f>'Control Scheme 3 Graphs'!I162</f>
        <v>605474.39733750536</v>
      </c>
      <c r="V164" s="164">
        <f>'Control Scheme 4 Graphs'!F162</f>
        <v>421726.33929668472</v>
      </c>
      <c r="W164" s="164">
        <f>'Control Scheme 4 Graphs'!G162</f>
        <v>218428.6201652835</v>
      </c>
      <c r="X164" s="164">
        <f>'Control Scheme 4 Graphs'!H162</f>
        <v>403366.82301565656</v>
      </c>
      <c r="Y164" s="165">
        <f>'Control Scheme 4 Graphs'!I162</f>
        <v>606664.54214705783</v>
      </c>
      <c r="Z164" s="19"/>
      <c r="AA164" s="19"/>
      <c r="AB164" s="48"/>
      <c r="AC164" s="19"/>
      <c r="AD164" s="34"/>
      <c r="AE164" s="19"/>
      <c r="AF164" s="34"/>
      <c r="AG164" s="19"/>
      <c r="AH164" s="19"/>
      <c r="AI164" s="34"/>
      <c r="AJ164" s="19"/>
      <c r="AK164" s="34"/>
      <c r="AL164" s="49"/>
      <c r="AM164" s="50"/>
      <c r="AN164" s="50"/>
      <c r="AO164" s="50"/>
      <c r="AP164" s="38"/>
    </row>
    <row r="165" spans="3:42" x14ac:dyDescent="0.3">
      <c r="C165" s="29"/>
      <c r="D165" s="2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48"/>
      <c r="AC165" s="19"/>
      <c r="AD165" s="34"/>
      <c r="AE165" s="19"/>
      <c r="AF165" s="34"/>
      <c r="AG165" s="19"/>
      <c r="AH165" s="19"/>
      <c r="AI165" s="34"/>
      <c r="AJ165" s="19"/>
      <c r="AK165" s="34"/>
      <c r="AL165" s="49"/>
      <c r="AM165" s="50"/>
      <c r="AN165" s="50"/>
      <c r="AO165" s="50"/>
      <c r="AP165" s="38"/>
    </row>
    <row r="166" spans="3:42" ht="15.6" x14ac:dyDescent="0.3">
      <c r="C166" s="39"/>
      <c r="D166" s="39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2"/>
      <c r="AC166" s="51"/>
      <c r="AD166" s="42"/>
      <c r="AE166" s="51"/>
      <c r="AF166" s="42"/>
      <c r="AG166" s="51"/>
      <c r="AH166" s="51"/>
      <c r="AI166" s="42"/>
      <c r="AJ166" s="51"/>
      <c r="AK166" s="42"/>
      <c r="AL166" s="53"/>
      <c r="AM166" s="54"/>
      <c r="AN166" s="54"/>
      <c r="AO166" s="54"/>
      <c r="AP166" s="47"/>
    </row>
    <row r="167" spans="3:42" ht="3.6" customHeight="1" x14ac:dyDescent="0.3"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</row>
    <row r="168" spans="3:42" x14ac:dyDescent="0.3">
      <c r="C168" s="28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</row>
    <row r="169" spans="3:42" ht="3.6" customHeight="1" x14ac:dyDescent="0.3"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</row>
    <row r="170" spans="3:42" x14ac:dyDescent="0.3"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</row>
    <row r="171" spans="3:42" x14ac:dyDescent="0.3"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</row>
    <row r="172" spans="3:42" x14ac:dyDescent="0.3">
      <c r="C172" s="29"/>
      <c r="D172" s="2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48"/>
      <c r="AC172" s="19"/>
      <c r="AD172" s="34"/>
      <c r="AE172" s="19"/>
      <c r="AF172" s="34"/>
      <c r="AG172" s="19"/>
      <c r="AH172" s="19"/>
      <c r="AI172" s="34"/>
      <c r="AJ172" s="19"/>
      <c r="AK172" s="34"/>
      <c r="AL172" s="49"/>
      <c r="AM172" s="50"/>
      <c r="AN172" s="50"/>
      <c r="AO172" s="50"/>
      <c r="AP172" s="38"/>
    </row>
    <row r="173" spans="3:42" x14ac:dyDescent="0.3">
      <c r="C173" s="29"/>
      <c r="D173" s="2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48"/>
      <c r="AC173" s="19"/>
      <c r="AD173" s="34"/>
      <c r="AE173" s="19"/>
      <c r="AF173" s="34"/>
      <c r="AG173" s="19"/>
      <c r="AH173" s="19"/>
      <c r="AI173" s="34"/>
      <c r="AJ173" s="19"/>
      <c r="AK173" s="34"/>
      <c r="AL173" s="49"/>
      <c r="AM173" s="50"/>
      <c r="AN173" s="50"/>
      <c r="AO173" s="50"/>
      <c r="AP173" s="38"/>
    </row>
    <row r="174" spans="3:42" x14ac:dyDescent="0.3">
      <c r="C174" s="29"/>
      <c r="D174" s="2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48"/>
      <c r="AC174" s="19"/>
      <c r="AD174" s="34"/>
      <c r="AE174" s="19"/>
      <c r="AF174" s="34"/>
      <c r="AG174" s="19"/>
      <c r="AH174" s="19"/>
      <c r="AI174" s="34"/>
      <c r="AJ174" s="19"/>
      <c r="AK174" s="34"/>
      <c r="AL174" s="49"/>
      <c r="AM174" s="50"/>
      <c r="AN174" s="50"/>
      <c r="AO174" s="50"/>
      <c r="AP174" s="38"/>
    </row>
    <row r="175" spans="3:42" x14ac:dyDescent="0.3">
      <c r="C175" s="29"/>
      <c r="D175" s="2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48"/>
      <c r="AC175" s="19"/>
      <c r="AD175" s="34"/>
      <c r="AE175" s="19"/>
      <c r="AF175" s="34"/>
      <c r="AG175" s="19"/>
      <c r="AH175" s="19"/>
      <c r="AI175" s="34"/>
      <c r="AJ175" s="19"/>
      <c r="AK175" s="34"/>
      <c r="AL175" s="49"/>
      <c r="AM175" s="50"/>
      <c r="AN175" s="50"/>
      <c r="AO175" s="50"/>
      <c r="AP175" s="38"/>
    </row>
    <row r="176" spans="3:42" x14ac:dyDescent="0.3">
      <c r="C176" s="29"/>
      <c r="D176" s="2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48"/>
      <c r="AC176" s="19"/>
      <c r="AD176" s="34"/>
      <c r="AE176" s="19"/>
      <c r="AF176" s="34"/>
      <c r="AG176" s="19"/>
      <c r="AH176" s="19"/>
      <c r="AI176" s="34"/>
      <c r="AJ176" s="19"/>
      <c r="AK176" s="34"/>
      <c r="AL176" s="49"/>
      <c r="AM176" s="50"/>
      <c r="AN176" s="50"/>
      <c r="AO176" s="50"/>
      <c r="AP176" s="38"/>
    </row>
    <row r="177" spans="3:42" x14ac:dyDescent="0.3">
      <c r="C177" s="29"/>
      <c r="D177" s="2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48"/>
      <c r="AC177" s="19"/>
      <c r="AD177" s="34"/>
      <c r="AE177" s="19"/>
      <c r="AF177" s="34"/>
      <c r="AG177" s="19"/>
      <c r="AH177" s="19"/>
      <c r="AI177" s="34"/>
      <c r="AJ177" s="19"/>
      <c r="AK177" s="34"/>
      <c r="AL177" s="49"/>
      <c r="AM177" s="50"/>
      <c r="AN177" s="50"/>
      <c r="AO177" s="50"/>
      <c r="AP177" s="38"/>
    </row>
    <row r="178" spans="3:42" ht="15.6" x14ac:dyDescent="0.3">
      <c r="C178" s="39"/>
      <c r="D178" s="39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2"/>
      <c r="AC178" s="51"/>
      <c r="AD178" s="42"/>
      <c r="AE178" s="51"/>
      <c r="AF178" s="42"/>
      <c r="AG178" s="51"/>
      <c r="AH178" s="51"/>
      <c r="AI178" s="42"/>
      <c r="AJ178" s="51"/>
      <c r="AK178" s="42"/>
      <c r="AL178" s="53"/>
      <c r="AM178" s="54"/>
      <c r="AN178" s="54"/>
      <c r="AO178" s="54"/>
      <c r="AP178" s="47"/>
    </row>
  </sheetData>
  <mergeCells count="27">
    <mergeCell ref="C137:C143"/>
    <mergeCell ref="C144:C150"/>
    <mergeCell ref="C151:C157"/>
    <mergeCell ref="C158:C164"/>
    <mergeCell ref="C95:C101"/>
    <mergeCell ref="C102:C108"/>
    <mergeCell ref="C109:C115"/>
    <mergeCell ref="C116:C122"/>
    <mergeCell ref="C123:C129"/>
    <mergeCell ref="C130:C136"/>
    <mergeCell ref="C88:C94"/>
    <mergeCell ref="C11:C17"/>
    <mergeCell ref="C18:C24"/>
    <mergeCell ref="C25:C31"/>
    <mergeCell ref="C32:C38"/>
    <mergeCell ref="C39:C45"/>
    <mergeCell ref="C46:C52"/>
    <mergeCell ref="C53:C59"/>
    <mergeCell ref="C60:C66"/>
    <mergeCell ref="C67:C73"/>
    <mergeCell ref="C74:C80"/>
    <mergeCell ref="C81:C87"/>
    <mergeCell ref="J9:M9"/>
    <mergeCell ref="N9:Q9"/>
    <mergeCell ref="R9:U9"/>
    <mergeCell ref="V9:Y9"/>
    <mergeCell ref="F9:I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05AF-49B8-46A4-8536-3419D82FBF9B}">
  <dimension ref="A1:BY176"/>
  <sheetViews>
    <sheetView topLeftCell="D8" zoomScale="82" zoomScaleNormal="95" workbookViewId="0">
      <selection activeCell="AV126" sqref="AV126:AV127"/>
    </sheetView>
  </sheetViews>
  <sheetFormatPr defaultColWidth="8.88671875" defaultRowHeight="14.4" x14ac:dyDescent="0.3"/>
  <cols>
    <col min="1" max="1" width="1.109375" style="1" customWidth="1"/>
    <col min="2" max="2" width="8.88671875" style="1" customWidth="1"/>
    <col min="3" max="3" width="18.77734375" style="1" customWidth="1"/>
    <col min="4" max="4" width="13.33203125" style="1" customWidth="1"/>
    <col min="5" max="5" width="13.109375" style="1" customWidth="1"/>
    <col min="6" max="7" width="15.44140625" style="1" bestFit="1" customWidth="1"/>
    <col min="8" max="9" width="15.77734375" style="1" bestFit="1" customWidth="1"/>
    <col min="10" max="11" width="13.33203125" style="1" customWidth="1"/>
    <col min="12" max="12" width="12.44140625" style="1" customWidth="1"/>
    <col min="13" max="26" width="13.33203125" style="1" customWidth="1"/>
    <col min="27" max="36" width="8.88671875" style="1" customWidth="1"/>
    <col min="37" max="48" width="8.88671875" style="1"/>
    <col min="49" max="49" width="15" style="1" bestFit="1" customWidth="1"/>
    <col min="50" max="50" width="13.5546875" style="1" customWidth="1"/>
    <col min="51" max="52" width="13.77734375" style="1" customWidth="1"/>
    <col min="53" max="53" width="12.109375" style="1" customWidth="1"/>
    <col min="54" max="54" width="8.88671875" style="1"/>
    <col min="55" max="55" width="16.77734375" style="1" bestFit="1" customWidth="1"/>
    <col min="56" max="56" width="11.21875" style="1" customWidth="1"/>
    <col min="57" max="59" width="13.6640625" style="1" customWidth="1"/>
    <col min="60" max="60" width="8.88671875" style="1"/>
    <col min="61" max="61" width="16.77734375" style="1" bestFit="1" customWidth="1"/>
    <col min="62" max="62" width="8.88671875" style="1"/>
    <col min="63" max="65" width="13.88671875" style="1" customWidth="1"/>
    <col min="66" max="66" width="8.88671875" style="1"/>
    <col min="67" max="67" width="16.77734375" style="1" bestFit="1" customWidth="1"/>
    <col min="68" max="68" width="8.88671875" style="1"/>
    <col min="69" max="69" width="13.77734375" style="1" customWidth="1"/>
    <col min="70" max="70" width="14.6640625" style="1" customWidth="1"/>
    <col min="71" max="72" width="8.88671875" style="1"/>
    <col min="73" max="73" width="16.77734375" style="1" bestFit="1" customWidth="1"/>
    <col min="74" max="74" width="8.88671875" style="1"/>
    <col min="75" max="75" width="14.88671875" style="1" customWidth="1"/>
    <col min="76" max="76" width="14.6640625" style="1" customWidth="1"/>
    <col min="77" max="77" width="11.6640625" style="1" bestFit="1" customWidth="1"/>
    <col min="78" max="16384" width="8.88671875" style="1"/>
  </cols>
  <sheetData>
    <row r="1" spans="1:77" ht="53.4" customHeight="1" x14ac:dyDescent="0.95">
      <c r="A1" s="3"/>
      <c r="B1" s="7" t="s">
        <v>1</v>
      </c>
    </row>
    <row r="2" spans="1:77" ht="5.4" customHeight="1" thickBot="1" x14ac:dyDescent="0.35">
      <c r="A2" s="3"/>
    </row>
    <row r="3" spans="1:77" ht="4.95" customHeight="1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1:77" ht="3.6" customHeight="1" thickBot="1" x14ac:dyDescent="0.35">
      <c r="A4" s="3"/>
    </row>
    <row r="5" spans="1:77" ht="15" customHeight="1" thickBot="1" x14ac:dyDescent="0.35">
      <c r="A5" s="3"/>
      <c r="C5" s="173" t="s">
        <v>44</v>
      </c>
      <c r="D5" s="174"/>
      <c r="E5" s="175">
        <v>2816108.346537523</v>
      </c>
      <c r="F5" s="176" t="s">
        <v>3</v>
      </c>
    </row>
    <row r="6" spans="1:77" ht="4.2" customHeight="1" x14ac:dyDescent="0.3">
      <c r="A6" s="3"/>
    </row>
    <row r="7" spans="1:77" ht="19.8" customHeight="1" thickBot="1" x14ac:dyDescent="0.35">
      <c r="A7" s="3"/>
      <c r="F7" s="180" t="str">
        <f>'Optimisation Data'!C7</f>
        <v>Opt</v>
      </c>
      <c r="G7" s="180"/>
      <c r="H7" s="180"/>
      <c r="I7" s="180"/>
    </row>
    <row r="8" spans="1:77" s="55" customFormat="1" ht="56.4" customHeight="1" thickBot="1" x14ac:dyDescent="0.35">
      <c r="A8" s="57"/>
      <c r="C8" s="62" t="s">
        <v>40</v>
      </c>
      <c r="D8" s="63" t="s">
        <v>41</v>
      </c>
      <c r="E8" s="64" t="s">
        <v>42</v>
      </c>
      <c r="F8" s="64" t="str">
        <f>'Optimisation Data'!C9</f>
        <v>op1</v>
      </c>
      <c r="G8" s="64" t="str">
        <f>'Optimisation Data'!C21</f>
        <v>op2</v>
      </c>
      <c r="H8" s="64" t="str">
        <f>'Optimisation Data'!C33</f>
        <v>op3</v>
      </c>
      <c r="I8" s="64" t="str">
        <f>'Optimisation Data'!C45</f>
        <v>op4</v>
      </c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Y8" s="55" t="str">
        <f>C72</f>
        <v>Time Loaded</v>
      </c>
      <c r="AZ8" s="55" t="str">
        <f>C86</f>
        <v>Time Unloaded</v>
      </c>
      <c r="BA8" s="55" t="str">
        <f>E78</f>
        <v>Total</v>
      </c>
      <c r="BE8" s="55" t="str">
        <f>AY8</f>
        <v>Time Loaded</v>
      </c>
      <c r="BF8" s="55" t="str">
        <f t="shared" ref="BF8:BG8" si="0">AZ8</f>
        <v>Time Unloaded</v>
      </c>
      <c r="BG8" s="55" t="str">
        <f t="shared" si="0"/>
        <v>Total</v>
      </c>
      <c r="BK8" s="55" t="str">
        <f>C107</f>
        <v>Loaded Energy</v>
      </c>
      <c r="BL8" s="55" t="str">
        <f>C121</f>
        <v>Unloaded Energy</v>
      </c>
      <c r="BM8" s="55" t="str">
        <f t="shared" ref="BM8" si="1">BG8</f>
        <v>Total</v>
      </c>
      <c r="BQ8" s="55" t="str">
        <f>BK8</f>
        <v>Loaded Energy</v>
      </c>
      <c r="BR8" s="55" t="str">
        <f t="shared" ref="BR8:BS8" si="2">BL8</f>
        <v>Unloaded Energy</v>
      </c>
      <c r="BS8" s="55" t="str">
        <f t="shared" si="2"/>
        <v>Total</v>
      </c>
      <c r="BW8" s="55" t="str">
        <f>C142</f>
        <v>Loaded Cost</v>
      </c>
      <c r="BX8" s="55" t="str">
        <f>C149</f>
        <v>Unloaded Cost</v>
      </c>
      <c r="BY8" s="55" t="str">
        <f t="shared" ref="BY8" si="3">BS8</f>
        <v>Total</v>
      </c>
    </row>
    <row r="9" spans="1:77" s="55" customFormat="1" ht="14.4" customHeight="1" thickBot="1" x14ac:dyDescent="0.35">
      <c r="A9" s="57"/>
      <c r="C9" s="181" t="s">
        <v>10</v>
      </c>
      <c r="D9" s="65" t="s">
        <v>25</v>
      </c>
      <c r="E9" s="66" t="s">
        <v>34</v>
      </c>
      <c r="F9" s="87">
        <f>'Optimisation Data'!I13</f>
        <v>96.717359050445097</v>
      </c>
      <c r="G9" s="72">
        <f>'Optimisation Data'!I25</f>
        <v>68.434718100890208</v>
      </c>
      <c r="H9" s="87">
        <f>'Optimisation Data'!I37</f>
        <v>55.838897131552919</v>
      </c>
      <c r="I9" s="72">
        <f>'Optimisation Data'!I49</f>
        <v>90.488996043521269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W9" s="55" t="str">
        <f>F8</f>
        <v>op1</v>
      </c>
      <c r="BC9" s="55" t="str">
        <f>AW9</f>
        <v>op1</v>
      </c>
      <c r="BI9" s="55" t="str">
        <f>BC9</f>
        <v>op1</v>
      </c>
      <c r="BO9" s="55" t="str">
        <f>BI9</f>
        <v>op1</v>
      </c>
      <c r="BU9" s="55" t="str">
        <f>BO9</f>
        <v>op1</v>
      </c>
    </row>
    <row r="10" spans="1:77" ht="15" thickBot="1" x14ac:dyDescent="0.35">
      <c r="A10" s="3"/>
      <c r="C10" s="181"/>
      <c r="D10" s="67" t="s">
        <v>25</v>
      </c>
      <c r="E10" s="68" t="s">
        <v>35</v>
      </c>
      <c r="F10" s="88">
        <f>'Optimisation Data'!I14</f>
        <v>94.847304648862519</v>
      </c>
      <c r="G10" s="73">
        <f>'Optimisation Data'!I26</f>
        <v>64.694609297725023</v>
      </c>
      <c r="H10" s="88">
        <f>'Optimisation Data'!I38</f>
        <v>39.719337289812067</v>
      </c>
      <c r="I10" s="73">
        <f>'Optimisation Data'!I50</f>
        <v>82.359668644906037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X10" s="1" t="str">
        <f t="shared" ref="AX10:AY15" si="4">E72</f>
        <v>C1</v>
      </c>
      <c r="AY10" s="137">
        <f t="shared" si="4"/>
        <v>4428</v>
      </c>
      <c r="AZ10" s="137">
        <f t="shared" ref="AZ10:AZ15" si="5">F86</f>
        <v>3660</v>
      </c>
      <c r="BA10" s="137">
        <f>SUM(AY10,AZ10)</f>
        <v>8088</v>
      </c>
      <c r="BD10" s="1" t="str">
        <f>AX10</f>
        <v>C1</v>
      </c>
      <c r="BE10" s="145">
        <f t="shared" ref="BE10:BE15" si="6">F79</f>
        <v>0.54747774480712164</v>
      </c>
      <c r="BF10" s="145">
        <f t="shared" ref="BF10:BF15" si="7">F93</f>
        <v>0.45252225519287836</v>
      </c>
      <c r="BG10" s="145">
        <f>SUM(BE10,BF10)</f>
        <v>1</v>
      </c>
      <c r="BJ10" s="1" t="str">
        <f>BD10</f>
        <v>C1</v>
      </c>
      <c r="BK10" s="137">
        <f t="shared" ref="BK10:BK15" si="8">F107</f>
        <v>782250</v>
      </c>
      <c r="BL10" s="137">
        <f t="shared" ref="BL10:BL15" si="9">F121</f>
        <v>0</v>
      </c>
      <c r="BM10" s="137">
        <f>SUM(BK10,BL10)</f>
        <v>782250</v>
      </c>
      <c r="BP10" s="1" t="str">
        <f>BJ10</f>
        <v>C1</v>
      </c>
      <c r="BQ10" s="145">
        <f t="shared" ref="BQ10:BQ15" si="10">F114</f>
        <v>1</v>
      </c>
      <c r="BR10" s="145">
        <f t="shared" ref="BR10:BR15" si="11">F128</f>
        <v>0</v>
      </c>
      <c r="BS10" s="145">
        <f>SUM(BQ10,BR10)</f>
        <v>1</v>
      </c>
      <c r="BV10" s="1" t="str">
        <f>BP10</f>
        <v>C1</v>
      </c>
      <c r="BW10" s="147">
        <f t="shared" ref="BW10:BW15" si="12">F142</f>
        <v>71076.986964737458</v>
      </c>
      <c r="BX10" s="147">
        <f t="shared" ref="BX10:BX15" si="13">F149</f>
        <v>0</v>
      </c>
      <c r="BY10" s="147">
        <f>SUM(BW10,BX10)</f>
        <v>71076.986964737458</v>
      </c>
    </row>
    <row r="11" spans="1:77" ht="15" customHeight="1" thickBot="1" x14ac:dyDescent="0.35">
      <c r="A11" s="3"/>
      <c r="C11" s="181"/>
      <c r="D11" s="67" t="s">
        <v>25</v>
      </c>
      <c r="E11" s="69" t="s">
        <v>36</v>
      </c>
      <c r="F11" s="88">
        <f>'Optimisation Data'!I15</f>
        <v>72.236646884273</v>
      </c>
      <c r="G11" s="73">
        <f>'Optimisation Data'!I27</f>
        <v>19.519658753709198</v>
      </c>
      <c r="H11" s="88">
        <f>'Optimisation Data'!I39</f>
        <v>0.57183481701285854</v>
      </c>
      <c r="I11" s="73">
        <f>'Optimisation Data'!I51</f>
        <v>62.785917408506428</v>
      </c>
      <c r="J11" s="31"/>
      <c r="K11" s="31"/>
      <c r="L11" s="31"/>
      <c r="M11" s="31"/>
      <c r="N11" s="31"/>
      <c r="O11" s="31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X11" s="1" t="str">
        <f t="shared" si="4"/>
        <v>C2</v>
      </c>
      <c r="AY11" s="137">
        <f t="shared" si="4"/>
        <v>4186</v>
      </c>
      <c r="AZ11" s="137">
        <f t="shared" si="5"/>
        <v>3902</v>
      </c>
      <c r="BA11" s="137">
        <f t="shared" ref="BA11:BA15" si="14">SUM(AY11,AZ11)</f>
        <v>8088</v>
      </c>
      <c r="BD11" s="1" t="str">
        <f t="shared" ref="BD11:BD15" si="15">AX11</f>
        <v>C2</v>
      </c>
      <c r="BE11" s="145">
        <f t="shared" si="6"/>
        <v>0.5175568743818002</v>
      </c>
      <c r="BF11" s="145">
        <f t="shared" si="7"/>
        <v>0.4824431256181998</v>
      </c>
      <c r="BG11" s="145">
        <f t="shared" ref="BG11:BG15" si="16">SUM(BE11,BF11)</f>
        <v>1</v>
      </c>
      <c r="BJ11" s="1" t="str">
        <f t="shared" ref="BJ11:BJ15" si="17">BD11</f>
        <v>C2</v>
      </c>
      <c r="BK11" s="137">
        <f t="shared" si="8"/>
        <v>767125</v>
      </c>
      <c r="BL11" s="137">
        <f t="shared" si="9"/>
        <v>0</v>
      </c>
      <c r="BM11" s="137">
        <f t="shared" ref="BM11:BM15" si="18">SUM(BK11,BL11)</f>
        <v>767125</v>
      </c>
      <c r="BP11" s="1" t="str">
        <f t="shared" ref="BP11:BP15" si="19">BJ11</f>
        <v>C2</v>
      </c>
      <c r="BQ11" s="145">
        <f t="shared" si="10"/>
        <v>1</v>
      </c>
      <c r="BR11" s="145">
        <f t="shared" si="11"/>
        <v>0</v>
      </c>
      <c r="BS11" s="145">
        <f t="shared" ref="BS11:BS15" si="20">SUM(BQ11,BR11)</f>
        <v>1</v>
      </c>
      <c r="BV11" s="1" t="str">
        <f t="shared" ref="BV11:BV15" si="21">BP11</f>
        <v>C2</v>
      </c>
      <c r="BW11" s="147">
        <f t="shared" si="12"/>
        <v>69702.695590059739</v>
      </c>
      <c r="BX11" s="147">
        <f t="shared" si="13"/>
        <v>0</v>
      </c>
      <c r="BY11" s="147">
        <f t="shared" ref="BY11:BY15" si="22">SUM(BW11,BX11)</f>
        <v>69702.695590059739</v>
      </c>
    </row>
    <row r="12" spans="1:77" ht="15" thickBot="1" x14ac:dyDescent="0.35">
      <c r="A12" s="3"/>
      <c r="C12" s="181"/>
      <c r="D12" s="67" t="s">
        <v>25</v>
      </c>
      <c r="E12" s="70" t="s">
        <v>37</v>
      </c>
      <c r="F12" s="88">
        <f>'Optimisation Data'!I16</f>
        <v>108.58976261127596</v>
      </c>
      <c r="G12" s="73">
        <f>'Optimisation Data'!I28</f>
        <v>88.696958456973292</v>
      </c>
      <c r="H12" s="88">
        <f>'Optimisation Data'!I40</f>
        <v>18.382789317507417</v>
      </c>
      <c r="I12" s="73">
        <f>'Optimisation Data'!I52</f>
        <v>97.789873887240361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X12" s="1" t="str">
        <f t="shared" si="4"/>
        <v>C3</v>
      </c>
      <c r="AY12" s="137">
        <f t="shared" si="4"/>
        <v>1260</v>
      </c>
      <c r="AZ12" s="137">
        <f t="shared" si="5"/>
        <v>6828</v>
      </c>
      <c r="BA12" s="137">
        <f t="shared" si="14"/>
        <v>8088</v>
      </c>
      <c r="BD12" s="1" t="str">
        <f t="shared" si="15"/>
        <v>C3</v>
      </c>
      <c r="BE12" s="145">
        <f t="shared" si="6"/>
        <v>0.15578635014836795</v>
      </c>
      <c r="BF12" s="145">
        <f t="shared" si="7"/>
        <v>0.84421364985163205</v>
      </c>
      <c r="BG12" s="145">
        <f t="shared" si="16"/>
        <v>1</v>
      </c>
      <c r="BJ12" s="1" t="str">
        <f t="shared" si="17"/>
        <v>C3</v>
      </c>
      <c r="BK12" s="137">
        <f t="shared" si="8"/>
        <v>584250</v>
      </c>
      <c r="BL12" s="137">
        <f t="shared" si="9"/>
        <v>0</v>
      </c>
      <c r="BM12" s="137">
        <f t="shared" si="18"/>
        <v>584250</v>
      </c>
      <c r="BP12" s="1" t="str">
        <f t="shared" si="19"/>
        <v>C3</v>
      </c>
      <c r="BQ12" s="145">
        <f t="shared" si="10"/>
        <v>1</v>
      </c>
      <c r="BR12" s="145">
        <f t="shared" si="11"/>
        <v>0</v>
      </c>
      <c r="BS12" s="145">
        <f t="shared" si="20"/>
        <v>1</v>
      </c>
      <c r="BV12" s="1" t="str">
        <f t="shared" si="21"/>
        <v>C3</v>
      </c>
      <c r="BW12" s="147">
        <f t="shared" si="12"/>
        <v>53086.263514410821</v>
      </c>
      <c r="BX12" s="147">
        <f t="shared" si="13"/>
        <v>0</v>
      </c>
      <c r="BY12" s="147">
        <f t="shared" si="22"/>
        <v>53086.263514410821</v>
      </c>
    </row>
    <row r="13" spans="1:77" ht="15" thickBot="1" x14ac:dyDescent="0.35">
      <c r="A13" s="3"/>
      <c r="C13" s="181"/>
      <c r="D13" s="67" t="s">
        <v>25</v>
      </c>
      <c r="E13" s="71" t="s">
        <v>38</v>
      </c>
      <c r="F13" s="88">
        <f>'Optimisation Data'!I17</f>
        <v>23.235039564787339</v>
      </c>
      <c r="G13" s="73">
        <f>'Optimisation Data'!I29</f>
        <v>46.567260138476755</v>
      </c>
      <c r="H13" s="88">
        <f>'Optimisation Data'!I41</f>
        <v>55.900840751730961</v>
      </c>
      <c r="I13" s="73">
        <f>'Optimisation Data'!I53</f>
        <v>55.882171117705241</v>
      </c>
      <c r="J13" s="58"/>
      <c r="K13" s="58"/>
      <c r="L13" s="59"/>
      <c r="M13" s="58"/>
      <c r="N13" s="60"/>
      <c r="O13" s="58"/>
      <c r="P13" s="34"/>
      <c r="Q13" s="35"/>
      <c r="R13" s="32"/>
      <c r="S13" s="34"/>
      <c r="T13" s="32"/>
      <c r="U13" s="34"/>
      <c r="V13" s="36"/>
      <c r="W13" s="37"/>
      <c r="X13" s="37"/>
      <c r="Y13" s="37"/>
      <c r="Z13" s="38"/>
      <c r="AX13" s="1" t="str">
        <f t="shared" si="4"/>
        <v>C4</v>
      </c>
      <c r="AY13" s="137">
        <f t="shared" si="4"/>
        <v>1836</v>
      </c>
      <c r="AZ13" s="137">
        <f t="shared" si="5"/>
        <v>6252</v>
      </c>
      <c r="BA13" s="137">
        <f t="shared" si="14"/>
        <v>8088</v>
      </c>
      <c r="BD13" s="1" t="str">
        <f t="shared" si="15"/>
        <v>C4</v>
      </c>
      <c r="BE13" s="145">
        <f t="shared" si="6"/>
        <v>0.22700296735905046</v>
      </c>
      <c r="BF13" s="145">
        <f t="shared" si="7"/>
        <v>0.77299703264094954</v>
      </c>
      <c r="BG13" s="145">
        <f t="shared" si="16"/>
        <v>1</v>
      </c>
      <c r="BJ13" s="1" t="str">
        <f t="shared" si="17"/>
        <v>C4</v>
      </c>
      <c r="BK13" s="137">
        <f t="shared" si="8"/>
        <v>878274</v>
      </c>
      <c r="BL13" s="137">
        <f t="shared" si="9"/>
        <v>0</v>
      </c>
      <c r="BM13" s="137">
        <f t="shared" si="18"/>
        <v>878274</v>
      </c>
      <c r="BP13" s="1" t="str">
        <f t="shared" si="19"/>
        <v>C4</v>
      </c>
      <c r="BQ13" s="145">
        <f t="shared" si="10"/>
        <v>1</v>
      </c>
      <c r="BR13" s="145">
        <f t="shared" si="11"/>
        <v>0</v>
      </c>
      <c r="BS13" s="145">
        <f t="shared" si="20"/>
        <v>1</v>
      </c>
      <c r="BV13" s="1" t="str">
        <f t="shared" si="21"/>
        <v>C4</v>
      </c>
      <c r="BW13" s="147">
        <f t="shared" si="12"/>
        <v>79801.942664707996</v>
      </c>
      <c r="BX13" s="147">
        <f t="shared" si="13"/>
        <v>0</v>
      </c>
      <c r="BY13" s="147">
        <f t="shared" si="22"/>
        <v>79801.942664707996</v>
      </c>
    </row>
    <row r="14" spans="1:77" ht="15" thickBot="1" x14ac:dyDescent="0.35">
      <c r="A14" s="3"/>
      <c r="C14" s="181"/>
      <c r="D14" s="61" t="s">
        <v>25</v>
      </c>
      <c r="E14" s="103" t="s">
        <v>39</v>
      </c>
      <c r="F14" s="88">
        <f>'Optimisation Data'!I18</f>
        <v>174.60385756676558</v>
      </c>
      <c r="G14" s="73">
        <f>'Optimisation Data'!I30</f>
        <v>0</v>
      </c>
      <c r="H14" s="88">
        <f>'Optimisation Data'!I42</f>
        <v>0.30489614243323443</v>
      </c>
      <c r="I14" s="73">
        <f>'Optimisation Data'!I54</f>
        <v>137</v>
      </c>
      <c r="J14" s="58"/>
      <c r="K14" s="58"/>
      <c r="L14" s="59"/>
      <c r="M14" s="58"/>
      <c r="N14" s="60"/>
      <c r="O14" s="58"/>
      <c r="P14" s="34"/>
      <c r="Q14" s="35"/>
      <c r="R14" s="32"/>
      <c r="S14" s="34"/>
      <c r="T14" s="32"/>
      <c r="U14" s="34"/>
      <c r="V14" s="36"/>
      <c r="W14" s="37"/>
      <c r="X14" s="37"/>
      <c r="Y14" s="37"/>
      <c r="Z14" s="38"/>
      <c r="AX14" s="1" t="str">
        <f t="shared" si="4"/>
        <v>C5</v>
      </c>
      <c r="AY14" s="137">
        <f t="shared" si="4"/>
        <v>5689</v>
      </c>
      <c r="AZ14" s="137">
        <f t="shared" si="5"/>
        <v>2399</v>
      </c>
      <c r="BA14" s="137">
        <f t="shared" si="14"/>
        <v>8088</v>
      </c>
      <c r="BD14" s="1" t="str">
        <f t="shared" si="15"/>
        <v>C5</v>
      </c>
      <c r="BE14" s="145">
        <f t="shared" si="6"/>
        <v>0.70338773491592488</v>
      </c>
      <c r="BF14" s="145">
        <f t="shared" si="7"/>
        <v>0.29661226508407518</v>
      </c>
      <c r="BG14" s="145">
        <f t="shared" si="16"/>
        <v>1</v>
      </c>
      <c r="BJ14" s="1" t="str">
        <f t="shared" si="17"/>
        <v>C5</v>
      </c>
      <c r="BK14" s="137">
        <f t="shared" si="8"/>
        <v>187925</v>
      </c>
      <c r="BL14" s="137">
        <f t="shared" si="9"/>
        <v>0</v>
      </c>
      <c r="BM14" s="137">
        <f t="shared" si="18"/>
        <v>187925</v>
      </c>
      <c r="BP14" s="1" t="str">
        <f t="shared" si="19"/>
        <v>C5</v>
      </c>
      <c r="BQ14" s="145">
        <f t="shared" si="10"/>
        <v>1</v>
      </c>
      <c r="BR14" s="145">
        <f t="shared" si="11"/>
        <v>0</v>
      </c>
      <c r="BS14" s="145">
        <f t="shared" si="20"/>
        <v>1</v>
      </c>
      <c r="BV14" s="1" t="str">
        <f t="shared" si="21"/>
        <v>C5</v>
      </c>
      <c r="BW14" s="147">
        <f t="shared" si="12"/>
        <v>17075.286385871892</v>
      </c>
      <c r="BX14" s="147">
        <f t="shared" si="13"/>
        <v>0</v>
      </c>
      <c r="BY14" s="147">
        <f t="shared" si="22"/>
        <v>17075.286385871892</v>
      </c>
    </row>
    <row r="15" spans="1:77" ht="22.8" customHeight="1" thickBot="1" x14ac:dyDescent="0.35">
      <c r="A15" s="3"/>
      <c r="C15" s="181"/>
      <c r="D15" s="104" t="s">
        <v>25</v>
      </c>
      <c r="E15" s="105" t="s">
        <v>0</v>
      </c>
      <c r="F15" s="106">
        <f>'Optimisation Data'!I19</f>
        <v>570.22997032640944</v>
      </c>
      <c r="G15" s="107">
        <f>'Optimisation Data'!I31</f>
        <v>287.9132047477745</v>
      </c>
      <c r="H15" s="106">
        <f>'Optimisation Data'!I43</f>
        <v>170.71859545004946</v>
      </c>
      <c r="I15" s="107">
        <f>'Optimisation Data'!I55</f>
        <v>526.30662710187937</v>
      </c>
      <c r="J15" s="32"/>
      <c r="K15" s="32"/>
      <c r="L15" s="33"/>
      <c r="M15" s="32"/>
      <c r="N15" s="34"/>
      <c r="O15" s="32"/>
      <c r="P15" s="34"/>
      <c r="Q15" s="35"/>
      <c r="R15" s="32"/>
      <c r="S15" s="34"/>
      <c r="T15" s="32"/>
      <c r="U15" s="34"/>
      <c r="V15" s="36"/>
      <c r="W15" s="37"/>
      <c r="X15" s="37"/>
      <c r="Y15" s="37"/>
      <c r="Z15" s="38"/>
      <c r="AX15" s="1" t="str">
        <f t="shared" si="4"/>
        <v>C6</v>
      </c>
      <c r="AY15" s="137">
        <f t="shared" si="4"/>
        <v>2220</v>
      </c>
      <c r="AZ15" s="137">
        <f t="shared" si="5"/>
        <v>5868</v>
      </c>
      <c r="BA15" s="137">
        <f t="shared" si="14"/>
        <v>8088</v>
      </c>
      <c r="BD15" s="1" t="str">
        <f t="shared" si="15"/>
        <v>C6</v>
      </c>
      <c r="BE15" s="145">
        <f t="shared" si="6"/>
        <v>0.27448071216617209</v>
      </c>
      <c r="BF15" s="145">
        <f t="shared" si="7"/>
        <v>0.72551928783382791</v>
      </c>
      <c r="BG15" s="145">
        <f t="shared" si="16"/>
        <v>1</v>
      </c>
      <c r="BJ15" s="1" t="str">
        <f t="shared" si="17"/>
        <v>C6</v>
      </c>
      <c r="BK15" s="137">
        <f t="shared" si="8"/>
        <v>608280</v>
      </c>
      <c r="BL15" s="137">
        <f t="shared" si="9"/>
        <v>803916</v>
      </c>
      <c r="BM15" s="137">
        <f t="shared" si="18"/>
        <v>1412196</v>
      </c>
      <c r="BP15" s="1" t="str">
        <f t="shared" si="19"/>
        <v>C6</v>
      </c>
      <c r="BQ15" s="145">
        <f t="shared" si="10"/>
        <v>0.43073341094295692</v>
      </c>
      <c r="BR15" s="145">
        <f t="shared" si="11"/>
        <v>0.56926658905704308</v>
      </c>
      <c r="BS15" s="145">
        <f t="shared" si="20"/>
        <v>1</v>
      </c>
      <c r="BV15" s="1" t="str">
        <f t="shared" si="21"/>
        <v>C6</v>
      </c>
      <c r="BW15" s="147">
        <f t="shared" si="12"/>
        <v>55269.683133155006</v>
      </c>
      <c r="BX15" s="147">
        <f t="shared" si="13"/>
        <v>73045.608248953504</v>
      </c>
      <c r="BY15" s="147">
        <f t="shared" si="22"/>
        <v>128315.29138210851</v>
      </c>
    </row>
    <row r="16" spans="1:77" ht="16.8" customHeight="1" thickBot="1" x14ac:dyDescent="0.35">
      <c r="A16" s="3"/>
      <c r="C16" s="181" t="s">
        <v>10</v>
      </c>
      <c r="D16" s="65" t="s">
        <v>30</v>
      </c>
      <c r="E16" s="66" t="s">
        <v>34</v>
      </c>
      <c r="F16" s="93">
        <f>F9/F$15</f>
        <v>0.16961114652581732</v>
      </c>
      <c r="G16" s="78">
        <f t="shared" ref="G16:I16" si="23">G9/G$15</f>
        <v>0.23769218282587018</v>
      </c>
      <c r="H16" s="93">
        <f t="shared" si="23"/>
        <v>0.32708151671673524</v>
      </c>
      <c r="I16" s="78">
        <f t="shared" si="23"/>
        <v>0.17193208556350734</v>
      </c>
      <c r="J16" s="32"/>
      <c r="K16" s="32"/>
      <c r="L16" s="33"/>
      <c r="M16" s="32"/>
      <c r="N16" s="34"/>
      <c r="O16" s="32"/>
      <c r="P16" s="34"/>
      <c r="Q16" s="35"/>
      <c r="R16" s="32"/>
      <c r="S16" s="34"/>
      <c r="T16" s="32"/>
      <c r="U16" s="34"/>
      <c r="V16" s="36"/>
      <c r="W16" s="37"/>
      <c r="X16" s="37"/>
      <c r="Y16" s="37"/>
      <c r="Z16" s="38"/>
      <c r="BK16" s="146"/>
      <c r="BL16" s="146"/>
      <c r="BM16" s="146"/>
      <c r="BQ16" s="145"/>
      <c r="BR16" s="145"/>
      <c r="BS16" s="145"/>
      <c r="BW16" s="146"/>
      <c r="BX16" s="146"/>
      <c r="BY16" s="146"/>
    </row>
    <row r="17" spans="1:77" ht="16.8" customHeight="1" thickBot="1" x14ac:dyDescent="0.35">
      <c r="A17" s="3"/>
      <c r="C17" s="181"/>
      <c r="D17" s="67" t="s">
        <v>30</v>
      </c>
      <c r="E17" s="68" t="s">
        <v>35</v>
      </c>
      <c r="F17" s="94">
        <f t="shared" ref="F17:I22" si="24">F10/F$15</f>
        <v>0.16633167245588704</v>
      </c>
      <c r="G17" s="79">
        <f t="shared" si="24"/>
        <v>0.22470177897675983</v>
      </c>
      <c r="H17" s="94">
        <f t="shared" si="24"/>
        <v>0.23265970051536386</v>
      </c>
      <c r="I17" s="79">
        <f t="shared" si="24"/>
        <v>0.15648609461450563</v>
      </c>
      <c r="J17" s="32"/>
      <c r="K17" s="32"/>
      <c r="L17" s="33"/>
      <c r="M17" s="32"/>
      <c r="N17" s="34"/>
      <c r="O17" s="32"/>
      <c r="P17" s="34"/>
      <c r="Q17" s="35"/>
      <c r="R17" s="32"/>
      <c r="S17" s="34"/>
      <c r="T17" s="32"/>
      <c r="U17" s="34"/>
      <c r="V17" s="36"/>
      <c r="W17" s="37"/>
      <c r="X17" s="37"/>
      <c r="Y17" s="37"/>
      <c r="Z17" s="38"/>
      <c r="AW17" s="1" t="str">
        <f>G8</f>
        <v>op2</v>
      </c>
      <c r="BC17" s="55" t="str">
        <f>AW17</f>
        <v>op2</v>
      </c>
      <c r="BI17" s="55" t="str">
        <f>BC17</f>
        <v>op2</v>
      </c>
      <c r="BK17" s="146"/>
      <c r="BL17" s="146"/>
      <c r="BM17" s="146"/>
      <c r="BO17" s="55" t="str">
        <f>BI17</f>
        <v>op2</v>
      </c>
      <c r="BQ17" s="145"/>
      <c r="BR17" s="145"/>
      <c r="BS17" s="145"/>
      <c r="BU17" s="55" t="str">
        <f>BO17</f>
        <v>op2</v>
      </c>
      <c r="BW17" s="146"/>
      <c r="BX17" s="146"/>
      <c r="BY17" s="146"/>
    </row>
    <row r="18" spans="1:77" ht="16.8" customHeight="1" thickBot="1" x14ac:dyDescent="0.35">
      <c r="A18" s="3"/>
      <c r="C18" s="181"/>
      <c r="D18" s="67" t="s">
        <v>30</v>
      </c>
      <c r="E18" s="69" t="s">
        <v>36</v>
      </c>
      <c r="F18" s="94">
        <f t="shared" si="24"/>
        <v>0.12667984961036596</v>
      </c>
      <c r="G18" s="79">
        <f t="shared" si="24"/>
        <v>6.7797025047216353E-2</v>
      </c>
      <c r="H18" s="94">
        <f t="shared" si="24"/>
        <v>3.3495754548904522E-3</v>
      </c>
      <c r="I18" s="79">
        <f t="shared" si="24"/>
        <v>0.11929531982950443</v>
      </c>
      <c r="J18" s="32"/>
      <c r="K18" s="32"/>
      <c r="L18" s="33"/>
      <c r="M18" s="32"/>
      <c r="N18" s="34"/>
      <c r="O18" s="32"/>
      <c r="P18" s="34"/>
      <c r="Q18" s="35"/>
      <c r="R18" s="32"/>
      <c r="S18" s="34"/>
      <c r="T18" s="32"/>
      <c r="U18" s="34"/>
      <c r="V18" s="36"/>
      <c r="W18" s="37"/>
      <c r="X18" s="37"/>
      <c r="Y18" s="37"/>
      <c r="Z18" s="38"/>
      <c r="AX18" s="1" t="str">
        <f t="shared" ref="AX18:AX23" si="25">AX10</f>
        <v>C1</v>
      </c>
      <c r="AY18" s="137">
        <f t="shared" ref="AY18:AY23" si="26">G72</f>
        <v>4428</v>
      </c>
      <c r="AZ18" s="137">
        <f t="shared" ref="AZ18:AZ23" si="27">G86</f>
        <v>3660</v>
      </c>
      <c r="BA18" s="137">
        <f>SUM(AY18,AZ18)</f>
        <v>8088</v>
      </c>
      <c r="BD18" s="1" t="str">
        <f t="shared" ref="BD18:BD23" si="28">BD10</f>
        <v>C1</v>
      </c>
      <c r="BE18" s="145">
        <f t="shared" ref="BE18:BE23" si="29">G79</f>
        <v>0.54747774480712164</v>
      </c>
      <c r="BF18" s="145">
        <f t="shared" ref="BF18:BF23" si="30">G93</f>
        <v>0.45252225519287836</v>
      </c>
      <c r="BG18" s="145">
        <f>SUM(BE18,BF18)</f>
        <v>1</v>
      </c>
      <c r="BJ18" s="1" t="str">
        <f t="shared" ref="BJ18:BJ23" si="31">BJ10</f>
        <v>C1</v>
      </c>
      <c r="BK18" s="137">
        <f t="shared" ref="BK18:BK23" si="32">G107</f>
        <v>553500</v>
      </c>
      <c r="BL18" s="137">
        <f t="shared" ref="BL18:BL23" si="33">G121</f>
        <v>0</v>
      </c>
      <c r="BM18" s="137">
        <f>SUM(BK18,BL18)</f>
        <v>553500</v>
      </c>
      <c r="BP18" s="1" t="str">
        <f t="shared" ref="BP18:BP23" si="34">BP10</f>
        <v>C1</v>
      </c>
      <c r="BQ18" s="145">
        <f t="shared" ref="BQ18:BQ22" si="35">G114</f>
        <v>1</v>
      </c>
      <c r="BR18" s="145">
        <f t="shared" ref="BR18:BR23" si="36">G128</f>
        <v>0</v>
      </c>
      <c r="BS18" s="145">
        <f>SUM(BQ18,BR18)</f>
        <v>1</v>
      </c>
      <c r="BV18" s="1" t="str">
        <f t="shared" ref="BV18:BV23" si="37">BV10</f>
        <v>C1</v>
      </c>
      <c r="BW18" s="147">
        <f t="shared" ref="BW18:BW23" si="38">G142</f>
        <v>50292.249645231299</v>
      </c>
      <c r="BX18" s="147">
        <f t="shared" ref="BX18:BX23" si="39">G149</f>
        <v>0</v>
      </c>
      <c r="BY18" s="147">
        <f>SUM(BW18,BX18)</f>
        <v>50292.249645231299</v>
      </c>
    </row>
    <row r="19" spans="1:77" ht="16.8" customHeight="1" thickBot="1" x14ac:dyDescent="0.35">
      <c r="A19" s="3"/>
      <c r="C19" s="181"/>
      <c r="D19" s="67" t="s">
        <v>30</v>
      </c>
      <c r="E19" s="70" t="s">
        <v>37</v>
      </c>
      <c r="F19" s="94">
        <f t="shared" si="24"/>
        <v>0.19043152458141988</v>
      </c>
      <c r="G19" s="79">
        <f t="shared" si="24"/>
        <v>0.30806839351003718</v>
      </c>
      <c r="H19" s="94">
        <f t="shared" si="24"/>
        <v>0.10767889267742971</v>
      </c>
      <c r="I19" s="79">
        <f t="shared" si="24"/>
        <v>0.18580399495579744</v>
      </c>
      <c r="J19" s="32"/>
      <c r="K19" s="32"/>
      <c r="L19" s="33"/>
      <c r="M19" s="32"/>
      <c r="N19" s="34"/>
      <c r="O19" s="32"/>
      <c r="P19" s="34"/>
      <c r="Q19" s="35"/>
      <c r="R19" s="32"/>
      <c r="S19" s="34"/>
      <c r="T19" s="32"/>
      <c r="U19" s="34"/>
      <c r="V19" s="36"/>
      <c r="W19" s="37"/>
      <c r="X19" s="37"/>
      <c r="Y19" s="37"/>
      <c r="Z19" s="38"/>
      <c r="AX19" s="1" t="str">
        <f t="shared" si="25"/>
        <v>C2</v>
      </c>
      <c r="AY19" s="137">
        <f t="shared" si="26"/>
        <v>4186</v>
      </c>
      <c r="AZ19" s="137">
        <f t="shared" si="27"/>
        <v>3902</v>
      </c>
      <c r="BA19" s="137">
        <f t="shared" ref="BA19:BA23" si="40">SUM(AY19,AZ19)</f>
        <v>8088</v>
      </c>
      <c r="BD19" s="1" t="str">
        <f t="shared" si="28"/>
        <v>C2</v>
      </c>
      <c r="BE19" s="145">
        <f t="shared" si="29"/>
        <v>0.5175568743818002</v>
      </c>
      <c r="BF19" s="145">
        <f t="shared" si="30"/>
        <v>0.4824431256181998</v>
      </c>
      <c r="BG19" s="145">
        <f t="shared" ref="BG19:BG23" si="41">SUM(BE19,BF19)</f>
        <v>1</v>
      </c>
      <c r="BJ19" s="1" t="str">
        <f t="shared" si="31"/>
        <v>C2</v>
      </c>
      <c r="BK19" s="137">
        <f t="shared" si="32"/>
        <v>523250</v>
      </c>
      <c r="BL19" s="137">
        <f t="shared" si="33"/>
        <v>0</v>
      </c>
      <c r="BM19" s="137">
        <f t="shared" ref="BM19:BM23" si="42">SUM(BK19,BL19)</f>
        <v>523250</v>
      </c>
      <c r="BP19" s="1" t="str">
        <f t="shared" si="34"/>
        <v>C2</v>
      </c>
      <c r="BQ19" s="145">
        <f t="shared" si="35"/>
        <v>1</v>
      </c>
      <c r="BR19" s="145">
        <f t="shared" si="36"/>
        <v>0</v>
      </c>
      <c r="BS19" s="145">
        <f t="shared" ref="BS19:BS23" si="43">SUM(BQ19,BR19)</f>
        <v>1</v>
      </c>
      <c r="BV19" s="1" t="str">
        <f t="shared" si="37"/>
        <v>C2</v>
      </c>
      <c r="BW19" s="147">
        <f t="shared" si="38"/>
        <v>47543.666895875838</v>
      </c>
      <c r="BX19" s="147">
        <f t="shared" si="39"/>
        <v>0</v>
      </c>
      <c r="BY19" s="147">
        <f t="shared" ref="BY19:BY23" si="44">SUM(BW19,BX19)</f>
        <v>47543.666895875838</v>
      </c>
    </row>
    <row r="20" spans="1:77" ht="16.8" customHeight="1" thickBot="1" x14ac:dyDescent="0.35">
      <c r="A20" s="3"/>
      <c r="C20" s="181"/>
      <c r="D20" s="67" t="s">
        <v>30</v>
      </c>
      <c r="E20" s="71" t="s">
        <v>38</v>
      </c>
      <c r="F20" s="94">
        <f t="shared" si="24"/>
        <v>4.0746787741596964E-2</v>
      </c>
      <c r="G20" s="79">
        <f t="shared" si="24"/>
        <v>0.16174061964011641</v>
      </c>
      <c r="H20" s="94">
        <f t="shared" si="24"/>
        <v>0.32744435721465964</v>
      </c>
      <c r="I20" s="79">
        <f t="shared" si="24"/>
        <v>0.10617797352357468</v>
      </c>
      <c r="J20" s="32"/>
      <c r="K20" s="32"/>
      <c r="L20" s="33"/>
      <c r="M20" s="32"/>
      <c r="N20" s="34"/>
      <c r="O20" s="32"/>
      <c r="P20" s="34"/>
      <c r="Q20" s="35"/>
      <c r="R20" s="32"/>
      <c r="S20" s="34"/>
      <c r="T20" s="32"/>
      <c r="U20" s="34"/>
      <c r="V20" s="36"/>
      <c r="W20" s="37"/>
      <c r="X20" s="37"/>
      <c r="Y20" s="37"/>
      <c r="Z20" s="38"/>
      <c r="AX20" s="1" t="str">
        <f t="shared" si="25"/>
        <v>C3</v>
      </c>
      <c r="AY20" s="137">
        <f t="shared" si="26"/>
        <v>1263</v>
      </c>
      <c r="AZ20" s="137">
        <f t="shared" si="27"/>
        <v>6825</v>
      </c>
      <c r="BA20" s="137">
        <f t="shared" si="40"/>
        <v>8088</v>
      </c>
      <c r="BD20" s="1" t="str">
        <f t="shared" si="28"/>
        <v>C3</v>
      </c>
      <c r="BE20" s="145">
        <f t="shared" si="29"/>
        <v>0.15615727002967358</v>
      </c>
      <c r="BF20" s="145">
        <f t="shared" si="30"/>
        <v>0.84384272997032639</v>
      </c>
      <c r="BG20" s="145">
        <f t="shared" si="41"/>
        <v>1</v>
      </c>
      <c r="BJ20" s="1" t="str">
        <f t="shared" si="31"/>
        <v>C3</v>
      </c>
      <c r="BK20" s="137">
        <f t="shared" si="32"/>
        <v>157875</v>
      </c>
      <c r="BL20" s="137">
        <f t="shared" si="33"/>
        <v>0</v>
      </c>
      <c r="BM20" s="137">
        <f t="shared" si="42"/>
        <v>157875</v>
      </c>
      <c r="BP20" s="1" t="str">
        <f t="shared" si="34"/>
        <v>C3</v>
      </c>
      <c r="BQ20" s="145">
        <f t="shared" si="35"/>
        <v>1</v>
      </c>
      <c r="BR20" s="145">
        <f t="shared" si="36"/>
        <v>0</v>
      </c>
      <c r="BS20" s="145">
        <f t="shared" si="43"/>
        <v>1</v>
      </c>
      <c r="BV20" s="1" t="str">
        <f t="shared" si="37"/>
        <v>C3</v>
      </c>
      <c r="BW20" s="147">
        <f t="shared" si="38"/>
        <v>14344.876084446056</v>
      </c>
      <c r="BX20" s="147">
        <f t="shared" si="39"/>
        <v>0</v>
      </c>
      <c r="BY20" s="147">
        <f t="shared" si="44"/>
        <v>14344.876084446056</v>
      </c>
    </row>
    <row r="21" spans="1:77" ht="16.8" customHeight="1" thickBot="1" x14ac:dyDescent="0.35">
      <c r="A21" s="3"/>
      <c r="C21" s="181"/>
      <c r="D21" s="67" t="s">
        <v>30</v>
      </c>
      <c r="E21" s="103" t="s">
        <v>39</v>
      </c>
      <c r="F21" s="94">
        <f t="shared" si="24"/>
        <v>0.30619901908491293</v>
      </c>
      <c r="G21" s="79">
        <f t="shared" si="24"/>
        <v>0</v>
      </c>
      <c r="H21" s="94">
        <f t="shared" si="24"/>
        <v>1.7859574209210499E-3</v>
      </c>
      <c r="I21" s="79">
        <f t="shared" si="24"/>
        <v>0.26030453151311039</v>
      </c>
      <c r="J21" s="32"/>
      <c r="K21" s="32"/>
      <c r="L21" s="33"/>
      <c r="M21" s="32"/>
      <c r="N21" s="34"/>
      <c r="O21" s="32"/>
      <c r="P21" s="34"/>
      <c r="Q21" s="35"/>
      <c r="R21" s="32"/>
      <c r="S21" s="34"/>
      <c r="T21" s="32"/>
      <c r="U21" s="34"/>
      <c r="V21" s="36"/>
      <c r="W21" s="37"/>
      <c r="X21" s="37"/>
      <c r="Y21" s="37"/>
      <c r="Z21" s="38"/>
      <c r="AX21" s="1" t="str">
        <f t="shared" si="25"/>
        <v>C4</v>
      </c>
      <c r="AY21" s="137">
        <f t="shared" si="26"/>
        <v>4053</v>
      </c>
      <c r="AZ21" s="137">
        <f t="shared" si="27"/>
        <v>4035</v>
      </c>
      <c r="BA21" s="137">
        <f t="shared" si="40"/>
        <v>8088</v>
      </c>
      <c r="BD21" s="1" t="str">
        <f t="shared" si="28"/>
        <v>C4</v>
      </c>
      <c r="BE21" s="145">
        <f t="shared" si="29"/>
        <v>0.50111275964391688</v>
      </c>
      <c r="BF21" s="145">
        <f t="shared" si="30"/>
        <v>0.49888724035608306</v>
      </c>
      <c r="BG21" s="145">
        <f t="shared" si="41"/>
        <v>1</v>
      </c>
      <c r="BJ21" s="1" t="str">
        <f t="shared" si="31"/>
        <v>C4</v>
      </c>
      <c r="BK21" s="137">
        <f t="shared" si="32"/>
        <v>717381</v>
      </c>
      <c r="BL21" s="137">
        <f t="shared" si="33"/>
        <v>0</v>
      </c>
      <c r="BM21" s="137">
        <f t="shared" si="42"/>
        <v>717381</v>
      </c>
      <c r="BP21" s="1" t="str">
        <f t="shared" si="34"/>
        <v>C4</v>
      </c>
      <c r="BQ21" s="145">
        <f t="shared" si="35"/>
        <v>1</v>
      </c>
      <c r="BR21" s="145">
        <f t="shared" si="36"/>
        <v>0</v>
      </c>
      <c r="BS21" s="145">
        <f t="shared" si="43"/>
        <v>1</v>
      </c>
      <c r="BV21" s="1" t="str">
        <f t="shared" si="37"/>
        <v>C4</v>
      </c>
      <c r="BW21" s="147">
        <f t="shared" si="38"/>
        <v>65182.844341003933</v>
      </c>
      <c r="BX21" s="147">
        <f t="shared" si="39"/>
        <v>0</v>
      </c>
      <c r="BY21" s="147">
        <f t="shared" si="44"/>
        <v>65182.844341003933</v>
      </c>
    </row>
    <row r="22" spans="1:77" ht="22.8" customHeight="1" thickBot="1" x14ac:dyDescent="0.35">
      <c r="A22" s="3"/>
      <c r="C22" s="181"/>
      <c r="D22" s="115" t="s">
        <v>30</v>
      </c>
      <c r="E22" s="112" t="s">
        <v>0</v>
      </c>
      <c r="F22" s="135">
        <f t="shared" si="24"/>
        <v>1</v>
      </c>
      <c r="G22" s="135">
        <f t="shared" si="24"/>
        <v>1</v>
      </c>
      <c r="H22" s="135">
        <f t="shared" si="24"/>
        <v>1</v>
      </c>
      <c r="I22" s="135">
        <f t="shared" si="24"/>
        <v>1</v>
      </c>
      <c r="J22" s="32"/>
      <c r="K22" s="32"/>
      <c r="L22" s="33"/>
      <c r="M22" s="32"/>
      <c r="N22" s="34"/>
      <c r="O22" s="32"/>
      <c r="P22" s="34"/>
      <c r="Q22" s="35"/>
      <c r="R22" s="32"/>
      <c r="S22" s="34"/>
      <c r="T22" s="32"/>
      <c r="U22" s="34"/>
      <c r="V22" s="36"/>
      <c r="W22" s="37"/>
      <c r="X22" s="37"/>
      <c r="Y22" s="37"/>
      <c r="Z22" s="38"/>
      <c r="AX22" s="1" t="str">
        <f t="shared" si="25"/>
        <v>C5</v>
      </c>
      <c r="AY22" s="137">
        <f t="shared" si="26"/>
        <v>5701</v>
      </c>
      <c r="AZ22" s="137">
        <f t="shared" si="27"/>
        <v>2387</v>
      </c>
      <c r="BA22" s="137">
        <f t="shared" si="40"/>
        <v>8088</v>
      </c>
      <c r="BD22" s="1" t="str">
        <f t="shared" si="28"/>
        <v>C5</v>
      </c>
      <c r="BE22" s="145">
        <f t="shared" si="29"/>
        <v>0.70487141444114743</v>
      </c>
      <c r="BF22" s="145">
        <f t="shared" si="30"/>
        <v>0.29512858555885263</v>
      </c>
      <c r="BG22" s="145">
        <f t="shared" si="41"/>
        <v>1</v>
      </c>
      <c r="BJ22" s="1" t="str">
        <f t="shared" si="31"/>
        <v>C5</v>
      </c>
      <c r="BK22" s="137">
        <f t="shared" si="32"/>
        <v>376636</v>
      </c>
      <c r="BL22" s="137">
        <f t="shared" si="33"/>
        <v>0</v>
      </c>
      <c r="BM22" s="137">
        <f t="shared" si="42"/>
        <v>376636</v>
      </c>
      <c r="BP22" s="1" t="str">
        <f t="shared" si="34"/>
        <v>C5</v>
      </c>
      <c r="BQ22" s="145">
        <f t="shared" si="35"/>
        <v>1</v>
      </c>
      <c r="BR22" s="145">
        <f t="shared" si="36"/>
        <v>0</v>
      </c>
      <c r="BS22" s="145">
        <f t="shared" si="43"/>
        <v>1</v>
      </c>
      <c r="BV22" s="1" t="str">
        <f t="shared" si="37"/>
        <v>C5</v>
      </c>
      <c r="BW22" s="147">
        <f t="shared" si="38"/>
        <v>34221.990492107201</v>
      </c>
      <c r="BX22" s="147">
        <f t="shared" si="39"/>
        <v>0</v>
      </c>
      <c r="BY22" s="147">
        <f t="shared" si="44"/>
        <v>34221.990492107201</v>
      </c>
    </row>
    <row r="23" spans="1:77" ht="15" thickBot="1" x14ac:dyDescent="0.35">
      <c r="A23" s="3"/>
      <c r="C23" s="181" t="s">
        <v>11</v>
      </c>
      <c r="D23" s="65" t="s">
        <v>26</v>
      </c>
      <c r="E23" s="66" t="s">
        <v>34</v>
      </c>
      <c r="F23" s="89">
        <f>'Optimisation Data'!J13</f>
        <v>518.46142433234422</v>
      </c>
      <c r="G23" s="74">
        <f>'Optimisation Data'!J25</f>
        <v>518.46142433234422</v>
      </c>
      <c r="H23" s="89">
        <f>'Optimisation Data'!J37</f>
        <v>423.03548466864493</v>
      </c>
      <c r="I23" s="74">
        <f>'Optimisation Data'!J49</f>
        <v>424.0892680514342</v>
      </c>
      <c r="J23" s="32"/>
      <c r="K23" s="32"/>
      <c r="L23" s="33"/>
      <c r="M23" s="32"/>
      <c r="N23" s="34"/>
      <c r="O23" s="32"/>
      <c r="P23" s="34"/>
      <c r="Q23" s="35"/>
      <c r="R23" s="32"/>
      <c r="S23" s="34"/>
      <c r="T23" s="32"/>
      <c r="U23" s="34"/>
      <c r="V23" s="36"/>
      <c r="W23" s="37"/>
      <c r="X23" s="37"/>
      <c r="Y23" s="37"/>
      <c r="Z23" s="38"/>
      <c r="AX23" s="1" t="str">
        <f t="shared" si="25"/>
        <v>C6</v>
      </c>
      <c r="AY23" s="137">
        <f t="shared" si="26"/>
        <v>0</v>
      </c>
      <c r="AZ23" s="137">
        <f t="shared" si="27"/>
        <v>8088</v>
      </c>
      <c r="BA23" s="137">
        <f t="shared" si="40"/>
        <v>8088</v>
      </c>
      <c r="BD23" s="1" t="str">
        <f t="shared" si="28"/>
        <v>C6</v>
      </c>
      <c r="BE23" s="145">
        <f t="shared" si="29"/>
        <v>0</v>
      </c>
      <c r="BF23" s="145">
        <f t="shared" si="30"/>
        <v>1</v>
      </c>
      <c r="BG23" s="145">
        <f t="shared" si="41"/>
        <v>1</v>
      </c>
      <c r="BJ23" s="1" t="str">
        <f t="shared" si="31"/>
        <v>C6</v>
      </c>
      <c r="BK23" s="137">
        <f t="shared" si="32"/>
        <v>0</v>
      </c>
      <c r="BL23" s="137">
        <f t="shared" si="33"/>
        <v>0</v>
      </c>
      <c r="BM23" s="137">
        <f t="shared" si="42"/>
        <v>0</v>
      </c>
      <c r="BP23" s="1" t="str">
        <f t="shared" si="34"/>
        <v>C6</v>
      </c>
      <c r="BQ23" s="145">
        <v>0</v>
      </c>
      <c r="BR23" s="145" t="e">
        <f t="shared" si="36"/>
        <v>#DIV/0!</v>
      </c>
      <c r="BS23" s="145" t="e">
        <f t="shared" si="43"/>
        <v>#DIV/0!</v>
      </c>
      <c r="BV23" s="1" t="str">
        <f t="shared" si="37"/>
        <v>C6</v>
      </c>
      <c r="BW23" s="147">
        <f t="shared" si="38"/>
        <v>0</v>
      </c>
      <c r="BX23" s="147">
        <f t="shared" si="39"/>
        <v>0</v>
      </c>
      <c r="BY23" s="147">
        <f t="shared" si="44"/>
        <v>0</v>
      </c>
    </row>
    <row r="24" spans="1:77" ht="15" thickBot="1" x14ac:dyDescent="0.35">
      <c r="A24" s="3"/>
      <c r="C24" s="181"/>
      <c r="D24" s="67" t="s">
        <v>26</v>
      </c>
      <c r="E24" s="68" t="s">
        <v>35</v>
      </c>
      <c r="F24" s="90">
        <f>'Optimisation Data'!J14</f>
        <v>490.12636003956482</v>
      </c>
      <c r="G24" s="75">
        <f>'Optimisation Data'!J26</f>
        <v>490.12636003956482</v>
      </c>
      <c r="H24" s="90">
        <f>'Optimisation Data'!J38</f>
        <v>300.91369930761624</v>
      </c>
      <c r="I24" s="75">
        <f>'Optimisation Data'!J50</f>
        <v>300.91369930761624</v>
      </c>
      <c r="J24" s="32"/>
      <c r="K24" s="32"/>
      <c r="L24" s="33"/>
      <c r="M24" s="32"/>
      <c r="N24" s="34"/>
      <c r="O24" s="32"/>
      <c r="P24" s="34"/>
      <c r="Q24" s="35"/>
      <c r="R24" s="32"/>
      <c r="S24" s="34"/>
      <c r="T24" s="32"/>
      <c r="U24" s="34"/>
      <c r="V24" s="36"/>
      <c r="W24" s="37"/>
      <c r="X24" s="37"/>
      <c r="Y24" s="37"/>
      <c r="Z24" s="38"/>
      <c r="BK24" s="146"/>
      <c r="BL24" s="146"/>
      <c r="BM24" s="146"/>
      <c r="BQ24" s="145"/>
      <c r="BR24" s="145"/>
      <c r="BS24" s="145"/>
      <c r="BW24" s="146"/>
      <c r="BX24" s="146"/>
      <c r="BY24" s="146"/>
    </row>
    <row r="25" spans="1:77" ht="15" thickBot="1" x14ac:dyDescent="0.35">
      <c r="A25" s="3"/>
      <c r="C25" s="181"/>
      <c r="D25" s="67" t="s">
        <v>26</v>
      </c>
      <c r="E25" s="69" t="s">
        <v>36</v>
      </c>
      <c r="F25" s="90">
        <f>'Optimisation Data'!J15</f>
        <v>147.52967359050444</v>
      </c>
      <c r="G25" s="75">
        <f>'Optimisation Data'!J27</f>
        <v>147.88093471810089</v>
      </c>
      <c r="H25" s="90">
        <f>'Optimisation Data'!J39</f>
        <v>4.3322205736894164</v>
      </c>
      <c r="I25" s="75">
        <f>'Optimisation Data'!J51</f>
        <v>4.3322205736894164</v>
      </c>
      <c r="J25" s="32"/>
      <c r="K25" s="32"/>
      <c r="L25" s="33"/>
      <c r="M25" s="32"/>
      <c r="N25" s="34"/>
      <c r="O25" s="32"/>
      <c r="P25" s="34"/>
      <c r="Q25" s="35"/>
      <c r="R25" s="32"/>
      <c r="S25" s="34"/>
      <c r="T25" s="32"/>
      <c r="U25" s="34"/>
      <c r="V25" s="36"/>
      <c r="W25" s="37"/>
      <c r="X25" s="37"/>
      <c r="Y25" s="37"/>
      <c r="Z25" s="38"/>
      <c r="AW25" s="1" t="str">
        <f>H8</f>
        <v>op3</v>
      </c>
      <c r="BC25" s="55" t="str">
        <f>AW25</f>
        <v>op3</v>
      </c>
      <c r="BI25" s="55" t="str">
        <f>BC25</f>
        <v>op3</v>
      </c>
      <c r="BK25" s="146"/>
      <c r="BL25" s="146"/>
      <c r="BM25" s="146"/>
      <c r="BO25" s="55" t="str">
        <f>BI25</f>
        <v>op3</v>
      </c>
      <c r="BQ25" s="145"/>
      <c r="BR25" s="145"/>
      <c r="BS25" s="145"/>
      <c r="BU25" s="55" t="str">
        <f>BO25</f>
        <v>op3</v>
      </c>
      <c r="BW25" s="146"/>
      <c r="BX25" s="146"/>
      <c r="BY25" s="146"/>
    </row>
    <row r="26" spans="1:77" ht="15" thickBot="1" x14ac:dyDescent="0.35">
      <c r="A26" s="3"/>
      <c r="C26" s="181"/>
      <c r="D26" s="67" t="s">
        <v>26</v>
      </c>
      <c r="E26" s="70" t="s">
        <v>37</v>
      </c>
      <c r="F26" s="90">
        <f>'Optimisation Data'!J16</f>
        <v>301.00593471810089</v>
      </c>
      <c r="G26" s="75">
        <f>'Optimisation Data'!J28</f>
        <v>664.47551928783378</v>
      </c>
      <c r="H26" s="90">
        <f>'Optimisation Data'!J40</f>
        <v>137.71513353115728</v>
      </c>
      <c r="I26" s="75">
        <f>'Optimisation Data'!J52</f>
        <v>139.19065281899111</v>
      </c>
      <c r="J26" s="32"/>
      <c r="K26" s="32"/>
      <c r="L26" s="33"/>
      <c r="M26" s="32"/>
      <c r="N26" s="34"/>
      <c r="O26" s="32"/>
      <c r="P26" s="34"/>
      <c r="Q26" s="35"/>
      <c r="R26" s="32"/>
      <c r="S26" s="34"/>
      <c r="T26" s="32"/>
      <c r="U26" s="34"/>
      <c r="V26" s="36"/>
      <c r="W26" s="37"/>
      <c r="X26" s="37"/>
      <c r="Y26" s="37"/>
      <c r="Z26" s="38"/>
      <c r="AX26" s="1" t="str">
        <f t="shared" ref="AX26:AX31" si="45">AX18</f>
        <v>C1</v>
      </c>
      <c r="AY26" s="137">
        <f t="shared" ref="AY26:AY31" si="46">H72</f>
        <v>3613</v>
      </c>
      <c r="AZ26" s="137">
        <f t="shared" ref="AZ26:AZ31" si="47">H86</f>
        <v>4475</v>
      </c>
      <c r="BA26" s="137">
        <f>SUM(AY26,AZ26)</f>
        <v>8088</v>
      </c>
      <c r="BD26" s="1" t="str">
        <f t="shared" ref="BD26:BD31" si="48">BD18</f>
        <v>C1</v>
      </c>
      <c r="BE26" s="145">
        <f t="shared" ref="BE26:BE31" si="49">H79</f>
        <v>0.44671117705242336</v>
      </c>
      <c r="BF26" s="145">
        <f t="shared" ref="BF26:BF31" si="50">H93</f>
        <v>0.55328882294757664</v>
      </c>
      <c r="BG26" s="145">
        <f>SUM(BE26,BF26)</f>
        <v>1</v>
      </c>
      <c r="BJ26" s="1" t="str">
        <f t="shared" ref="BJ26:BJ31" si="51">BJ18</f>
        <v>C1</v>
      </c>
      <c r="BK26" s="137">
        <f t="shared" ref="BK26:BK31" si="52">H107</f>
        <v>451625</v>
      </c>
      <c r="BL26" s="137">
        <f t="shared" ref="BL26:BL31" si="53">H121</f>
        <v>0</v>
      </c>
      <c r="BM26" s="137">
        <f>SUM(BK26,BL26)</f>
        <v>451625</v>
      </c>
      <c r="BP26" s="1" t="str">
        <f t="shared" ref="BP26:BP31" si="54">BP18</f>
        <v>C1</v>
      </c>
      <c r="BQ26" s="145">
        <f t="shared" ref="BQ26:BQ31" si="55">H114</f>
        <v>1</v>
      </c>
      <c r="BR26" s="145">
        <f t="shared" ref="BR26:BR31" si="56">H128</f>
        <v>0</v>
      </c>
      <c r="BS26" s="145">
        <f>SUM(BQ26,BR26)</f>
        <v>1</v>
      </c>
      <c r="BV26" s="1" t="str">
        <f t="shared" ref="BV26:BV31" si="57">BV18</f>
        <v>C1</v>
      </c>
      <c r="BW26" s="147">
        <f t="shared" ref="BW26:BW31" si="58">H142</f>
        <v>41035.65898107965</v>
      </c>
      <c r="BX26" s="147">
        <f t="shared" ref="BX26:BX31" si="59">H149</f>
        <v>0</v>
      </c>
      <c r="BY26" s="147">
        <f>SUM(BW26,BX26)</f>
        <v>41035.65898107965</v>
      </c>
    </row>
    <row r="27" spans="1:77" ht="15" thickBot="1" x14ac:dyDescent="0.35">
      <c r="A27" s="3"/>
      <c r="C27" s="181"/>
      <c r="D27" s="67" t="s">
        <v>26</v>
      </c>
      <c r="E27" s="71" t="s">
        <v>38</v>
      </c>
      <c r="F27" s="90">
        <f>'Optimisation Data'!J17</f>
        <v>159.98738872403561</v>
      </c>
      <c r="G27" s="75">
        <f>'Optimisation Data'!J29</f>
        <v>318.22885756676556</v>
      </c>
      <c r="H27" s="90">
        <f>'Optimisation Data'!J41</f>
        <v>1271.0600890207716</v>
      </c>
      <c r="I27" s="75">
        <f>'Optimisation Data'!J53</f>
        <v>1270.6472551928784</v>
      </c>
      <c r="J27" s="32"/>
      <c r="K27" s="32"/>
      <c r="L27" s="33"/>
      <c r="M27" s="32"/>
      <c r="N27" s="34"/>
      <c r="O27" s="32"/>
      <c r="P27" s="34"/>
      <c r="Q27" s="35"/>
      <c r="R27" s="32"/>
      <c r="S27" s="34"/>
      <c r="T27" s="32"/>
      <c r="U27" s="34"/>
      <c r="V27" s="36"/>
      <c r="W27" s="37"/>
      <c r="X27" s="37"/>
      <c r="Y27" s="37"/>
      <c r="Z27" s="38"/>
      <c r="AX27" s="1" t="str">
        <f t="shared" si="45"/>
        <v>C2</v>
      </c>
      <c r="AY27" s="137">
        <f t="shared" si="46"/>
        <v>2570</v>
      </c>
      <c r="AZ27" s="137">
        <f t="shared" si="47"/>
        <v>5518</v>
      </c>
      <c r="BA27" s="137">
        <f t="shared" ref="BA27:BA31" si="60">SUM(AY27,AZ27)</f>
        <v>8088</v>
      </c>
      <c r="BD27" s="1" t="str">
        <f t="shared" si="48"/>
        <v>C2</v>
      </c>
      <c r="BE27" s="145">
        <f t="shared" si="49"/>
        <v>0.31775469831849656</v>
      </c>
      <c r="BF27" s="145">
        <f t="shared" si="50"/>
        <v>0.68224530168150344</v>
      </c>
      <c r="BG27" s="145">
        <f t="shared" ref="BG27:BG31" si="61">SUM(BE27,BF27)</f>
        <v>1</v>
      </c>
      <c r="BJ27" s="1" t="str">
        <f t="shared" si="51"/>
        <v>C2</v>
      </c>
      <c r="BK27" s="137">
        <f t="shared" si="52"/>
        <v>321250</v>
      </c>
      <c r="BL27" s="137">
        <f t="shared" si="53"/>
        <v>0</v>
      </c>
      <c r="BM27" s="137">
        <f t="shared" ref="BM27:BM31" si="62">SUM(BK27,BL27)</f>
        <v>321250</v>
      </c>
      <c r="BP27" s="1" t="str">
        <f t="shared" si="54"/>
        <v>C2</v>
      </c>
      <c r="BQ27" s="145">
        <f t="shared" si="55"/>
        <v>1</v>
      </c>
      <c r="BR27" s="145">
        <f t="shared" si="56"/>
        <v>0</v>
      </c>
      <c r="BS27" s="145">
        <f t="shared" ref="BS27:BS31" si="63">SUM(BQ27,BR27)</f>
        <v>1</v>
      </c>
      <c r="BV27" s="1" t="str">
        <f t="shared" si="57"/>
        <v>C2</v>
      </c>
      <c r="BW27" s="147">
        <f t="shared" si="58"/>
        <v>29189.494486956741</v>
      </c>
      <c r="BX27" s="147">
        <f t="shared" si="59"/>
        <v>0</v>
      </c>
      <c r="BY27" s="147">
        <f t="shared" ref="BY27:BY31" si="64">SUM(BW27,BX27)</f>
        <v>29189.494486956741</v>
      </c>
    </row>
    <row r="28" spans="1:77" ht="15" thickBot="1" x14ac:dyDescent="0.35">
      <c r="A28" s="3"/>
      <c r="C28" s="181"/>
      <c r="D28" s="67" t="s">
        <v>26</v>
      </c>
      <c r="E28" s="103" t="s">
        <v>39</v>
      </c>
      <c r="F28" s="90">
        <f>'Optimisation Data'!J18</f>
        <v>522.06231454005933</v>
      </c>
      <c r="G28" s="75">
        <f>'Optimisation Data'!J30</f>
        <v>0</v>
      </c>
      <c r="H28" s="90">
        <f>'Optimisation Data'!J42</f>
        <v>2.1164688427299705</v>
      </c>
      <c r="I28" s="75">
        <f>'Optimisation Data'!J54</f>
        <v>0</v>
      </c>
      <c r="J28" s="32"/>
      <c r="K28" s="32"/>
      <c r="L28" s="33"/>
      <c r="M28" s="32"/>
      <c r="N28" s="34"/>
      <c r="O28" s="32"/>
      <c r="P28" s="34"/>
      <c r="Q28" s="35"/>
      <c r="R28" s="32"/>
      <c r="S28" s="34"/>
      <c r="T28" s="32"/>
      <c r="U28" s="34"/>
      <c r="V28" s="36"/>
      <c r="W28" s="37"/>
      <c r="X28" s="37"/>
      <c r="Y28" s="37"/>
      <c r="Z28" s="38"/>
      <c r="AX28" s="1" t="str">
        <f t="shared" si="45"/>
        <v>C3</v>
      </c>
      <c r="AY28" s="137">
        <f t="shared" si="46"/>
        <v>37</v>
      </c>
      <c r="AZ28" s="137">
        <f t="shared" si="47"/>
        <v>8051</v>
      </c>
      <c r="BA28" s="137">
        <f t="shared" si="60"/>
        <v>8088</v>
      </c>
      <c r="BD28" s="1" t="str">
        <f t="shared" si="48"/>
        <v>C3</v>
      </c>
      <c r="BE28" s="145">
        <f t="shared" si="49"/>
        <v>4.5746785361028683E-3</v>
      </c>
      <c r="BF28" s="145">
        <f t="shared" si="50"/>
        <v>0.99542532146389717</v>
      </c>
      <c r="BG28" s="145">
        <f t="shared" si="61"/>
        <v>1</v>
      </c>
      <c r="BJ28" s="1" t="str">
        <f t="shared" si="51"/>
        <v>C3</v>
      </c>
      <c r="BK28" s="137">
        <f t="shared" si="52"/>
        <v>4625</v>
      </c>
      <c r="BL28" s="137">
        <f t="shared" si="53"/>
        <v>0</v>
      </c>
      <c r="BM28" s="137">
        <f t="shared" si="62"/>
        <v>4625</v>
      </c>
      <c r="BP28" s="1" t="str">
        <f t="shared" si="54"/>
        <v>C3</v>
      </c>
      <c r="BQ28" s="145">
        <f t="shared" si="55"/>
        <v>1</v>
      </c>
      <c r="BR28" s="145">
        <f t="shared" si="56"/>
        <v>0</v>
      </c>
      <c r="BS28" s="145">
        <f t="shared" si="63"/>
        <v>1</v>
      </c>
      <c r="BV28" s="1" t="str">
        <f t="shared" si="57"/>
        <v>C3</v>
      </c>
      <c r="BW28" s="147">
        <f t="shared" si="58"/>
        <v>420.23785837252893</v>
      </c>
      <c r="BX28" s="147">
        <f t="shared" si="59"/>
        <v>0</v>
      </c>
      <c r="BY28" s="147">
        <f t="shared" si="64"/>
        <v>420.23785837252893</v>
      </c>
    </row>
    <row r="29" spans="1:77" ht="24" customHeight="1" thickBot="1" x14ac:dyDescent="0.35">
      <c r="A29" s="3"/>
      <c r="C29" s="181"/>
      <c r="D29" s="111" t="s">
        <v>26</v>
      </c>
      <c r="E29" s="112" t="s">
        <v>0</v>
      </c>
      <c r="F29" s="113">
        <f>'Optimisation Data'!J19</f>
        <v>2139.1730959446095</v>
      </c>
      <c r="G29" s="114">
        <f>'Optimisation Data'!J31</f>
        <v>2139.1730959446095</v>
      </c>
      <c r="H29" s="113">
        <f>'Optimisation Data'!J43</f>
        <v>2139.1730959446095</v>
      </c>
      <c r="I29" s="114">
        <f>'Optimisation Data'!J55</f>
        <v>2139.1730959446095</v>
      </c>
      <c r="J29" s="32"/>
      <c r="K29" s="32"/>
      <c r="L29" s="33"/>
      <c r="M29" s="32"/>
      <c r="N29" s="34"/>
      <c r="O29" s="32"/>
      <c r="P29" s="34"/>
      <c r="Q29" s="35"/>
      <c r="R29" s="32"/>
      <c r="S29" s="34"/>
      <c r="T29" s="32"/>
      <c r="U29" s="34"/>
      <c r="V29" s="36"/>
      <c r="W29" s="37"/>
      <c r="X29" s="37"/>
      <c r="Y29" s="37"/>
      <c r="Z29" s="38"/>
      <c r="AX29" s="1" t="str">
        <f t="shared" si="45"/>
        <v>C4</v>
      </c>
      <c r="AY29" s="137">
        <f t="shared" si="46"/>
        <v>840</v>
      </c>
      <c r="AZ29" s="137">
        <f t="shared" si="47"/>
        <v>7248</v>
      </c>
      <c r="BA29" s="137">
        <f t="shared" si="60"/>
        <v>8088</v>
      </c>
      <c r="BD29" s="1" t="str">
        <f t="shared" si="48"/>
        <v>C4</v>
      </c>
      <c r="BE29" s="145">
        <f t="shared" si="49"/>
        <v>0.10385756676557864</v>
      </c>
      <c r="BF29" s="145">
        <f t="shared" si="50"/>
        <v>0.89614243323442133</v>
      </c>
      <c r="BG29" s="145">
        <f t="shared" si="61"/>
        <v>1</v>
      </c>
      <c r="BJ29" s="1" t="str">
        <f t="shared" si="51"/>
        <v>C4</v>
      </c>
      <c r="BK29" s="137">
        <f t="shared" si="52"/>
        <v>148680</v>
      </c>
      <c r="BL29" s="137">
        <f t="shared" si="53"/>
        <v>0</v>
      </c>
      <c r="BM29" s="137">
        <f t="shared" si="62"/>
        <v>148680</v>
      </c>
      <c r="BP29" s="1" t="str">
        <f t="shared" si="54"/>
        <v>C4</v>
      </c>
      <c r="BQ29" s="145">
        <f t="shared" si="55"/>
        <v>1</v>
      </c>
      <c r="BR29" s="145">
        <f t="shared" si="56"/>
        <v>0</v>
      </c>
      <c r="BS29" s="145">
        <f t="shared" si="63"/>
        <v>1</v>
      </c>
      <c r="BV29" s="1" t="str">
        <f t="shared" si="57"/>
        <v>C4</v>
      </c>
      <c r="BW29" s="147">
        <f t="shared" si="58"/>
        <v>13509.397790881643</v>
      </c>
      <c r="BX29" s="147">
        <f t="shared" si="59"/>
        <v>0</v>
      </c>
      <c r="BY29" s="147">
        <f t="shared" si="64"/>
        <v>13509.397790881643</v>
      </c>
    </row>
    <row r="30" spans="1:77" ht="18.600000000000001" customHeight="1" thickBot="1" x14ac:dyDescent="0.35">
      <c r="A30" s="3"/>
      <c r="C30" s="181" t="s">
        <v>11</v>
      </c>
      <c r="D30" s="65" t="s">
        <v>30</v>
      </c>
      <c r="E30" s="66" t="s">
        <v>34</v>
      </c>
      <c r="F30" s="93">
        <f>F23/F$29</f>
        <v>0.24236534449466962</v>
      </c>
      <c r="G30" s="78">
        <f t="shared" ref="G30:I30" si="65">G23/G$29</f>
        <v>0.24236534449466962</v>
      </c>
      <c r="H30" s="93">
        <f t="shared" si="65"/>
        <v>0.19775654689684763</v>
      </c>
      <c r="I30" s="78">
        <f t="shared" si="65"/>
        <v>0.19824915938565793</v>
      </c>
      <c r="J30" s="32"/>
      <c r="K30" s="32"/>
      <c r="L30" s="33"/>
      <c r="M30" s="32"/>
      <c r="N30" s="34"/>
      <c r="O30" s="32"/>
      <c r="P30" s="34"/>
      <c r="Q30" s="35"/>
      <c r="R30" s="32"/>
      <c r="S30" s="34"/>
      <c r="T30" s="32"/>
      <c r="U30" s="34"/>
      <c r="V30" s="36"/>
      <c r="W30" s="37"/>
      <c r="X30" s="37"/>
      <c r="Y30" s="37"/>
      <c r="Z30" s="38"/>
      <c r="AX30" s="1" t="str">
        <f t="shared" si="45"/>
        <v>C5</v>
      </c>
      <c r="AY30" s="137">
        <f t="shared" si="46"/>
        <v>5699</v>
      </c>
      <c r="AZ30" s="137">
        <f t="shared" si="47"/>
        <v>2389</v>
      </c>
      <c r="BA30" s="137">
        <f t="shared" si="60"/>
        <v>8088</v>
      </c>
      <c r="BD30" s="1" t="str">
        <f t="shared" si="48"/>
        <v>C5</v>
      </c>
      <c r="BE30" s="145">
        <f t="shared" si="49"/>
        <v>0.70462413452027695</v>
      </c>
      <c r="BF30" s="145">
        <f t="shared" si="50"/>
        <v>0.29537586547972305</v>
      </c>
      <c r="BG30" s="145">
        <f t="shared" si="61"/>
        <v>1</v>
      </c>
      <c r="BJ30" s="1" t="str">
        <f t="shared" si="51"/>
        <v>C5</v>
      </c>
      <c r="BK30" s="137">
        <f t="shared" si="52"/>
        <v>452126</v>
      </c>
      <c r="BL30" s="137">
        <f t="shared" si="53"/>
        <v>0</v>
      </c>
      <c r="BM30" s="137">
        <f t="shared" si="62"/>
        <v>452126</v>
      </c>
      <c r="BP30" s="1" t="str">
        <f t="shared" si="54"/>
        <v>C5</v>
      </c>
      <c r="BQ30" s="145">
        <f t="shared" si="55"/>
        <v>1</v>
      </c>
      <c r="BR30" s="145">
        <f t="shared" si="56"/>
        <v>0</v>
      </c>
      <c r="BS30" s="145">
        <f t="shared" si="63"/>
        <v>1</v>
      </c>
      <c r="BV30" s="1" t="str">
        <f t="shared" si="57"/>
        <v>C5</v>
      </c>
      <c r="BW30" s="147">
        <f t="shared" si="58"/>
        <v>41081.180963143357</v>
      </c>
      <c r="BX30" s="147">
        <f t="shared" si="59"/>
        <v>0</v>
      </c>
      <c r="BY30" s="147">
        <f t="shared" si="64"/>
        <v>41081.180963143357</v>
      </c>
    </row>
    <row r="31" spans="1:77" ht="18.600000000000001" customHeight="1" thickBot="1" x14ac:dyDescent="0.35">
      <c r="A31" s="3"/>
      <c r="C31" s="181"/>
      <c r="D31" s="67" t="s">
        <v>30</v>
      </c>
      <c r="E31" s="68" t="s">
        <v>35</v>
      </c>
      <c r="F31" s="94">
        <f t="shared" ref="F31:I35" si="66">F24/F$29</f>
        <v>0.22911954201777035</v>
      </c>
      <c r="G31" s="79">
        <f t="shared" si="66"/>
        <v>0.22911954201777035</v>
      </c>
      <c r="H31" s="94">
        <f t="shared" si="66"/>
        <v>0.14066823291583128</v>
      </c>
      <c r="I31" s="79">
        <f t="shared" si="66"/>
        <v>0.14066823291583128</v>
      </c>
      <c r="J31" s="32"/>
      <c r="K31" s="32"/>
      <c r="L31" s="33"/>
      <c r="M31" s="32"/>
      <c r="N31" s="34"/>
      <c r="O31" s="32"/>
      <c r="P31" s="34"/>
      <c r="Q31" s="35"/>
      <c r="R31" s="32"/>
      <c r="S31" s="34"/>
      <c r="T31" s="32"/>
      <c r="U31" s="34"/>
      <c r="V31" s="36"/>
      <c r="W31" s="37"/>
      <c r="X31" s="37"/>
      <c r="Y31" s="37"/>
      <c r="Z31" s="38"/>
      <c r="AX31" s="1" t="str">
        <f t="shared" si="45"/>
        <v>C6</v>
      </c>
      <c r="AY31" s="137">
        <f t="shared" si="46"/>
        <v>9</v>
      </c>
      <c r="AZ31" s="137">
        <f t="shared" si="47"/>
        <v>8079</v>
      </c>
      <c r="BA31" s="137">
        <f t="shared" si="60"/>
        <v>8088</v>
      </c>
      <c r="BD31" s="1" t="str">
        <f t="shared" si="48"/>
        <v>C6</v>
      </c>
      <c r="BE31" s="145">
        <f t="shared" si="49"/>
        <v>1.112759643916914E-3</v>
      </c>
      <c r="BF31" s="145">
        <f t="shared" si="50"/>
        <v>0.99888724035608312</v>
      </c>
      <c r="BG31" s="145">
        <f t="shared" si="61"/>
        <v>1</v>
      </c>
      <c r="BJ31" s="1" t="str">
        <f t="shared" si="51"/>
        <v>C6</v>
      </c>
      <c r="BK31" s="137">
        <f t="shared" si="52"/>
        <v>2466</v>
      </c>
      <c r="BL31" s="137">
        <f t="shared" si="53"/>
        <v>0</v>
      </c>
      <c r="BM31" s="137">
        <f t="shared" si="62"/>
        <v>2466</v>
      </c>
      <c r="BP31" s="1" t="str">
        <f t="shared" si="54"/>
        <v>C6</v>
      </c>
      <c r="BQ31" s="145">
        <f t="shared" si="55"/>
        <v>1</v>
      </c>
      <c r="BR31" s="145">
        <f t="shared" si="56"/>
        <v>0</v>
      </c>
      <c r="BS31" s="145">
        <f t="shared" si="63"/>
        <v>1</v>
      </c>
      <c r="BV31" s="1" t="str">
        <f t="shared" si="57"/>
        <v>C6</v>
      </c>
      <c r="BW31" s="147">
        <f t="shared" si="58"/>
        <v>224.06628297225004</v>
      </c>
      <c r="BX31" s="147">
        <f t="shared" si="59"/>
        <v>0</v>
      </c>
      <c r="BY31" s="147">
        <f t="shared" si="64"/>
        <v>224.06628297225004</v>
      </c>
    </row>
    <row r="32" spans="1:77" ht="18.600000000000001" customHeight="1" thickBot="1" x14ac:dyDescent="0.35">
      <c r="A32" s="3"/>
      <c r="C32" s="181"/>
      <c r="D32" s="67" t="s">
        <v>30</v>
      </c>
      <c r="E32" s="69" t="s">
        <v>36</v>
      </c>
      <c r="F32" s="94">
        <f t="shared" si="66"/>
        <v>6.8965748433442567E-2</v>
      </c>
      <c r="G32" s="79">
        <f t="shared" si="66"/>
        <v>6.9129952596379343E-2</v>
      </c>
      <c r="H32" s="94">
        <f t="shared" si="66"/>
        <v>2.0251846762201391E-3</v>
      </c>
      <c r="I32" s="79">
        <f t="shared" si="66"/>
        <v>2.0251846762201391E-3</v>
      </c>
      <c r="J32" s="32"/>
      <c r="K32" s="32"/>
      <c r="L32" s="33"/>
      <c r="M32" s="32"/>
      <c r="N32" s="34"/>
      <c r="O32" s="32"/>
      <c r="P32" s="34"/>
      <c r="Q32" s="35"/>
      <c r="R32" s="32"/>
      <c r="S32" s="34"/>
      <c r="T32" s="32"/>
      <c r="U32" s="34"/>
      <c r="V32" s="36"/>
      <c r="W32" s="37"/>
      <c r="X32" s="37"/>
      <c r="Y32" s="37"/>
      <c r="Z32" s="38"/>
      <c r="BK32" s="146"/>
      <c r="BL32" s="146"/>
      <c r="BM32" s="146"/>
      <c r="BQ32" s="145"/>
      <c r="BR32" s="145"/>
      <c r="BS32" s="145"/>
      <c r="BW32" s="146"/>
      <c r="BX32" s="146"/>
      <c r="BY32" s="146"/>
    </row>
    <row r="33" spans="1:77" ht="18.600000000000001" customHeight="1" thickBot="1" x14ac:dyDescent="0.35">
      <c r="A33" s="3"/>
      <c r="C33" s="181"/>
      <c r="D33" s="67" t="s">
        <v>30</v>
      </c>
      <c r="E33" s="70" t="s">
        <v>37</v>
      </c>
      <c r="F33" s="94">
        <f t="shared" si="66"/>
        <v>0.14071135023563094</v>
      </c>
      <c r="G33" s="79">
        <f t="shared" si="66"/>
        <v>0.31062260485022447</v>
      </c>
      <c r="H33" s="94">
        <f t="shared" si="66"/>
        <v>6.4377741937870367E-2</v>
      </c>
      <c r="I33" s="79">
        <f t="shared" si="66"/>
        <v>6.5067503458633269E-2</v>
      </c>
      <c r="J33" s="32"/>
      <c r="K33" s="32"/>
      <c r="L33" s="33"/>
      <c r="M33" s="32"/>
      <c r="N33" s="34"/>
      <c r="O33" s="32"/>
      <c r="P33" s="34"/>
      <c r="Q33" s="35"/>
      <c r="R33" s="32"/>
      <c r="S33" s="34"/>
      <c r="T33" s="32"/>
      <c r="U33" s="34"/>
      <c r="V33" s="36"/>
      <c r="W33" s="37"/>
      <c r="X33" s="37"/>
      <c r="Y33" s="37"/>
      <c r="Z33" s="38"/>
      <c r="AW33" s="1" t="str">
        <f>I8</f>
        <v>op4</v>
      </c>
      <c r="BC33" s="55" t="str">
        <f>AW33</f>
        <v>op4</v>
      </c>
      <c r="BI33" s="55" t="str">
        <f>BC33</f>
        <v>op4</v>
      </c>
      <c r="BK33" s="146"/>
      <c r="BL33" s="146"/>
      <c r="BM33" s="146"/>
      <c r="BO33" s="55" t="str">
        <f>BI33</f>
        <v>op4</v>
      </c>
      <c r="BQ33" s="145"/>
      <c r="BR33" s="145"/>
      <c r="BS33" s="145"/>
      <c r="BU33" s="55" t="str">
        <f>BO33</f>
        <v>op4</v>
      </c>
      <c r="BW33" s="146"/>
      <c r="BX33" s="146"/>
      <c r="BY33" s="146"/>
    </row>
    <row r="34" spans="1:77" ht="18.600000000000001" customHeight="1" thickBot="1" x14ac:dyDescent="0.35">
      <c r="A34" s="3"/>
      <c r="C34" s="181"/>
      <c r="D34" s="67" t="s">
        <v>30</v>
      </c>
      <c r="E34" s="71" t="s">
        <v>38</v>
      </c>
      <c r="F34" s="94">
        <f t="shared" si="66"/>
        <v>7.4789360911155664E-2</v>
      </c>
      <c r="G34" s="79">
        <f t="shared" si="66"/>
        <v>0.14876255604095612</v>
      </c>
      <c r="H34" s="94">
        <f t="shared" si="66"/>
        <v>0.59418290713847111</v>
      </c>
      <c r="I34" s="79">
        <f t="shared" si="66"/>
        <v>0.59398991956365732</v>
      </c>
      <c r="J34" s="32"/>
      <c r="K34" s="32"/>
      <c r="L34" s="33"/>
      <c r="M34" s="32"/>
      <c r="N34" s="34"/>
      <c r="O34" s="32"/>
      <c r="P34" s="34"/>
      <c r="Q34" s="35"/>
      <c r="R34" s="32"/>
      <c r="S34" s="34"/>
      <c r="T34" s="32"/>
      <c r="U34" s="34"/>
      <c r="V34" s="36"/>
      <c r="W34" s="37"/>
      <c r="X34" s="37"/>
      <c r="Y34" s="37"/>
      <c r="Z34" s="38"/>
      <c r="AX34" s="1" t="str">
        <f t="shared" ref="AX34:AX39" si="67">AX26</f>
        <v>C1</v>
      </c>
      <c r="AY34" s="137">
        <f t="shared" ref="AY34:AY39" si="68">I72</f>
        <v>3622</v>
      </c>
      <c r="AZ34" s="137">
        <f t="shared" ref="AZ34:AZ39" si="69">I86</f>
        <v>4466</v>
      </c>
      <c r="BA34" s="137">
        <f>SUM(AY34,AZ34)</f>
        <v>8088</v>
      </c>
      <c r="BD34" s="1" t="str">
        <f t="shared" ref="BD34:BD39" si="70">BD26</f>
        <v>C1</v>
      </c>
      <c r="BE34" s="145">
        <f t="shared" ref="BE34:BE39" si="71">I79</f>
        <v>0.44782393669634024</v>
      </c>
      <c r="BF34" s="145">
        <f t="shared" ref="BF34:BF39" si="72">I93</f>
        <v>0.55217606330365976</v>
      </c>
      <c r="BG34" s="145">
        <f>SUM(BE34,BF34)</f>
        <v>1</v>
      </c>
      <c r="BJ34" s="1" t="str">
        <f t="shared" ref="BJ34:BJ39" si="73">BJ26</f>
        <v>C1</v>
      </c>
      <c r="BK34" s="137">
        <f t="shared" ref="BK34:BK39" si="74">I107</f>
        <v>731875</v>
      </c>
      <c r="BL34" s="137">
        <f t="shared" ref="BL34:BL39" si="75">I121</f>
        <v>0</v>
      </c>
      <c r="BM34" s="137">
        <f>SUM(BK34,BL34)</f>
        <v>731875</v>
      </c>
      <c r="BP34" s="1" t="str">
        <f t="shared" ref="BP34:BP39" si="76">BP26</f>
        <v>C1</v>
      </c>
      <c r="BQ34" s="145">
        <f t="shared" ref="BQ34:BQ39" si="77">I114</f>
        <v>1</v>
      </c>
      <c r="BR34" s="145">
        <f t="shared" ref="BR34:BR39" si="78">I128</f>
        <v>0</v>
      </c>
      <c r="BS34" s="145">
        <f>SUM(BQ34,BR34)</f>
        <v>1</v>
      </c>
      <c r="BV34" s="1" t="str">
        <f t="shared" ref="BV34:BV39" si="79">BV26</f>
        <v>C1</v>
      </c>
      <c r="BW34" s="147">
        <f t="shared" ref="BW34:BW39" si="80">I142</f>
        <v>66499.801642463703</v>
      </c>
      <c r="BX34" s="147">
        <f t="shared" ref="BX34:BX39" si="81">I149</f>
        <v>0</v>
      </c>
      <c r="BY34" s="147">
        <f>SUM(BW34,BX34)</f>
        <v>66499.801642463703</v>
      </c>
    </row>
    <row r="35" spans="1:77" ht="18.600000000000001" customHeight="1" thickBot="1" x14ac:dyDescent="0.35">
      <c r="A35" s="3"/>
      <c r="C35" s="181"/>
      <c r="D35" s="67" t="s">
        <v>30</v>
      </c>
      <c r="E35" s="103" t="s">
        <v>39</v>
      </c>
      <c r="F35" s="94">
        <f t="shared" si="66"/>
        <v>0.2440486539073308</v>
      </c>
      <c r="G35" s="79">
        <f t="shared" si="66"/>
        <v>0</v>
      </c>
      <c r="H35" s="94">
        <f t="shared" si="66"/>
        <v>9.8938643475944923E-4</v>
      </c>
      <c r="I35" s="79">
        <f t="shared" si="66"/>
        <v>0</v>
      </c>
      <c r="J35" s="32"/>
      <c r="K35" s="32"/>
      <c r="L35" s="33"/>
      <c r="M35" s="32"/>
      <c r="N35" s="34"/>
      <c r="O35" s="32"/>
      <c r="P35" s="34"/>
      <c r="Q35" s="35"/>
      <c r="R35" s="32"/>
      <c r="S35" s="34"/>
      <c r="T35" s="32"/>
      <c r="U35" s="34"/>
      <c r="V35" s="36"/>
      <c r="W35" s="37"/>
      <c r="X35" s="37"/>
      <c r="Y35" s="37"/>
      <c r="Z35" s="38"/>
      <c r="AX35" s="1" t="str">
        <f t="shared" si="67"/>
        <v>C2</v>
      </c>
      <c r="AY35" s="137">
        <f t="shared" si="68"/>
        <v>2570</v>
      </c>
      <c r="AZ35" s="137">
        <f t="shared" si="69"/>
        <v>5518</v>
      </c>
      <c r="BA35" s="137">
        <f t="shared" ref="BA35:BA39" si="82">SUM(AY35,AZ35)</f>
        <v>8088</v>
      </c>
      <c r="BD35" s="1" t="str">
        <f t="shared" si="70"/>
        <v>C2</v>
      </c>
      <c r="BE35" s="145">
        <f t="shared" si="71"/>
        <v>0.31775469831849656</v>
      </c>
      <c r="BF35" s="145">
        <f t="shared" si="72"/>
        <v>0.68224530168150344</v>
      </c>
      <c r="BG35" s="145">
        <f t="shared" ref="BG35:BG39" si="83">SUM(BE35,BF35)</f>
        <v>1</v>
      </c>
      <c r="BJ35" s="1" t="str">
        <f t="shared" si="73"/>
        <v>C2</v>
      </c>
      <c r="BK35" s="137">
        <f t="shared" si="74"/>
        <v>666125</v>
      </c>
      <c r="BL35" s="137">
        <f t="shared" si="75"/>
        <v>0</v>
      </c>
      <c r="BM35" s="137">
        <f t="shared" ref="BM35:BM39" si="84">SUM(BK35,BL35)</f>
        <v>666125</v>
      </c>
      <c r="BP35" s="1" t="str">
        <f t="shared" si="76"/>
        <v>C2</v>
      </c>
      <c r="BQ35" s="145">
        <f t="shared" si="77"/>
        <v>1</v>
      </c>
      <c r="BR35" s="145">
        <f t="shared" si="78"/>
        <v>0</v>
      </c>
      <c r="BS35" s="145">
        <f t="shared" ref="BS35:BS39" si="85">SUM(BQ35,BR35)</f>
        <v>1</v>
      </c>
      <c r="BV35" s="1" t="str">
        <f t="shared" si="79"/>
        <v>C2</v>
      </c>
      <c r="BW35" s="147">
        <f t="shared" si="80"/>
        <v>60525.609385600183</v>
      </c>
      <c r="BX35" s="147">
        <f t="shared" si="81"/>
        <v>0</v>
      </c>
      <c r="BY35" s="147">
        <f t="shared" ref="BY35:BY39" si="86">SUM(BW35,BX35)</f>
        <v>60525.609385600183</v>
      </c>
    </row>
    <row r="36" spans="1:77" ht="24" customHeight="1" thickBot="1" x14ac:dyDescent="0.35">
      <c r="A36" s="3"/>
      <c r="C36" s="181"/>
      <c r="D36" s="115" t="s">
        <v>30</v>
      </c>
      <c r="E36" s="112" t="s">
        <v>0</v>
      </c>
      <c r="F36" s="132">
        <f>F29/F$29</f>
        <v>1</v>
      </c>
      <c r="G36" s="132">
        <f t="shared" ref="G36:I36" si="87">G29/G$29</f>
        <v>1</v>
      </c>
      <c r="H36" s="132">
        <f t="shared" si="87"/>
        <v>1</v>
      </c>
      <c r="I36" s="132">
        <f t="shared" si="87"/>
        <v>1</v>
      </c>
      <c r="J36" s="32"/>
      <c r="K36" s="32"/>
      <c r="L36" s="33"/>
      <c r="M36" s="32"/>
      <c r="N36" s="34"/>
      <c r="O36" s="32"/>
      <c r="P36" s="34"/>
      <c r="Q36" s="35"/>
      <c r="R36" s="32"/>
      <c r="S36" s="34"/>
      <c r="T36" s="32"/>
      <c r="U36" s="34"/>
      <c r="V36" s="36"/>
      <c r="W36" s="37"/>
      <c r="X36" s="37"/>
      <c r="Y36" s="37"/>
      <c r="Z36" s="38"/>
      <c r="AX36" s="1" t="str">
        <f t="shared" si="67"/>
        <v>C3</v>
      </c>
      <c r="AY36" s="137">
        <f t="shared" si="68"/>
        <v>37</v>
      </c>
      <c r="AZ36" s="137">
        <f t="shared" si="69"/>
        <v>8051</v>
      </c>
      <c r="BA36" s="137">
        <f t="shared" si="82"/>
        <v>8088</v>
      </c>
      <c r="BD36" s="1" t="str">
        <f t="shared" si="70"/>
        <v>C3</v>
      </c>
      <c r="BE36" s="145">
        <f t="shared" si="71"/>
        <v>4.5746785361028683E-3</v>
      </c>
      <c r="BF36" s="145">
        <f t="shared" si="72"/>
        <v>0.99542532146389717</v>
      </c>
      <c r="BG36" s="145">
        <f t="shared" si="83"/>
        <v>1</v>
      </c>
      <c r="BJ36" s="1" t="str">
        <f t="shared" si="73"/>
        <v>C3</v>
      </c>
      <c r="BK36" s="137">
        <f t="shared" si="74"/>
        <v>507812.5</v>
      </c>
      <c r="BL36" s="137">
        <f t="shared" si="75"/>
        <v>0</v>
      </c>
      <c r="BM36" s="137">
        <f t="shared" si="84"/>
        <v>507812.5</v>
      </c>
      <c r="BP36" s="1" t="str">
        <f t="shared" si="76"/>
        <v>C3</v>
      </c>
      <c r="BQ36" s="145">
        <f t="shared" si="77"/>
        <v>1</v>
      </c>
      <c r="BR36" s="145">
        <f t="shared" si="78"/>
        <v>0</v>
      </c>
      <c r="BS36" s="145">
        <f t="shared" si="85"/>
        <v>1</v>
      </c>
      <c r="BV36" s="1" t="str">
        <f t="shared" si="79"/>
        <v>C3</v>
      </c>
      <c r="BW36" s="147">
        <f t="shared" si="80"/>
        <v>46140.981071308073</v>
      </c>
      <c r="BX36" s="147">
        <f t="shared" si="81"/>
        <v>0</v>
      </c>
      <c r="BY36" s="147">
        <f t="shared" si="86"/>
        <v>46140.981071308073</v>
      </c>
    </row>
    <row r="37" spans="1:77" ht="15" thickBot="1" x14ac:dyDescent="0.35">
      <c r="A37" s="3"/>
      <c r="C37" s="181" t="s">
        <v>12</v>
      </c>
      <c r="D37" s="65" t="s">
        <v>3</v>
      </c>
      <c r="E37" s="66" t="s">
        <v>34</v>
      </c>
      <c r="F37" s="89">
        <f>'Optimisation Data'!K13</f>
        <v>782250</v>
      </c>
      <c r="G37" s="74">
        <f>'Optimisation Data'!K25</f>
        <v>553500</v>
      </c>
      <c r="H37" s="89">
        <f>'Optimisation Data'!K37</f>
        <v>451625</v>
      </c>
      <c r="I37" s="74">
        <f>'Optimisation Data'!K49</f>
        <v>731875</v>
      </c>
      <c r="J37" s="32"/>
      <c r="K37" s="32"/>
      <c r="L37" s="33"/>
      <c r="M37" s="32"/>
      <c r="N37" s="34"/>
      <c r="O37" s="32"/>
      <c r="P37" s="34"/>
      <c r="Q37" s="35"/>
      <c r="R37" s="32"/>
      <c r="S37" s="34"/>
      <c r="T37" s="32"/>
      <c r="U37" s="34"/>
      <c r="V37" s="36"/>
      <c r="W37" s="37"/>
      <c r="X37" s="37"/>
      <c r="Y37" s="37"/>
      <c r="Z37" s="38"/>
      <c r="AX37" s="1" t="str">
        <f t="shared" si="67"/>
        <v>C4</v>
      </c>
      <c r="AY37" s="137">
        <f t="shared" si="68"/>
        <v>849</v>
      </c>
      <c r="AZ37" s="137">
        <f t="shared" si="69"/>
        <v>7239</v>
      </c>
      <c r="BA37" s="137">
        <f t="shared" si="82"/>
        <v>8088</v>
      </c>
      <c r="BD37" s="1" t="str">
        <f t="shared" si="70"/>
        <v>C4</v>
      </c>
      <c r="BE37" s="145">
        <f t="shared" si="71"/>
        <v>0.10497032640949555</v>
      </c>
      <c r="BF37" s="145">
        <f t="shared" si="72"/>
        <v>0.89502967359050445</v>
      </c>
      <c r="BG37" s="145">
        <f t="shared" si="83"/>
        <v>1</v>
      </c>
      <c r="BJ37" s="1" t="str">
        <f t="shared" si="73"/>
        <v>C4</v>
      </c>
      <c r="BK37" s="137">
        <f t="shared" si="74"/>
        <v>790924.5</v>
      </c>
      <c r="BL37" s="137">
        <f t="shared" si="75"/>
        <v>0</v>
      </c>
      <c r="BM37" s="137">
        <f t="shared" si="84"/>
        <v>790924.5</v>
      </c>
      <c r="BP37" s="1" t="str">
        <f t="shared" si="76"/>
        <v>C4</v>
      </c>
      <c r="BQ37" s="145">
        <f t="shared" si="77"/>
        <v>1</v>
      </c>
      <c r="BR37" s="145">
        <f t="shared" si="78"/>
        <v>0</v>
      </c>
      <c r="BS37" s="145">
        <f t="shared" si="85"/>
        <v>1</v>
      </c>
      <c r="BV37" s="1" t="str">
        <f t="shared" si="79"/>
        <v>C4</v>
      </c>
      <c r="BW37" s="147">
        <f t="shared" si="80"/>
        <v>71865.171462565035</v>
      </c>
      <c r="BX37" s="147">
        <f t="shared" si="81"/>
        <v>0</v>
      </c>
      <c r="BY37" s="147">
        <f t="shared" si="86"/>
        <v>71865.171462565035</v>
      </c>
    </row>
    <row r="38" spans="1:77" ht="15" thickBot="1" x14ac:dyDescent="0.35">
      <c r="A38" s="3"/>
      <c r="C38" s="181"/>
      <c r="D38" s="65" t="s">
        <v>3</v>
      </c>
      <c r="E38" s="68" t="s">
        <v>35</v>
      </c>
      <c r="F38" s="90">
        <f>'Optimisation Data'!K14</f>
        <v>767125</v>
      </c>
      <c r="G38" s="75">
        <f>'Optimisation Data'!K26</f>
        <v>523250</v>
      </c>
      <c r="H38" s="90">
        <f>'Optimisation Data'!K38</f>
        <v>321250</v>
      </c>
      <c r="I38" s="75">
        <f>'Optimisation Data'!K50</f>
        <v>666125</v>
      </c>
      <c r="J38" s="32"/>
      <c r="K38" s="32"/>
      <c r="L38" s="33"/>
      <c r="M38" s="32"/>
      <c r="N38" s="34"/>
      <c r="O38" s="32"/>
      <c r="P38" s="34"/>
      <c r="Q38" s="35"/>
      <c r="R38" s="32"/>
      <c r="S38" s="34"/>
      <c r="T38" s="32"/>
      <c r="U38" s="34"/>
      <c r="V38" s="36"/>
      <c r="W38" s="37"/>
      <c r="X38" s="37"/>
      <c r="Y38" s="37"/>
      <c r="Z38" s="38"/>
      <c r="AX38" s="1" t="str">
        <f t="shared" si="67"/>
        <v>C5</v>
      </c>
      <c r="AY38" s="137">
        <f t="shared" si="68"/>
        <v>5699</v>
      </c>
      <c r="AZ38" s="137">
        <f t="shared" si="69"/>
        <v>2389</v>
      </c>
      <c r="BA38" s="137">
        <f t="shared" si="82"/>
        <v>8088</v>
      </c>
      <c r="BD38" s="1" t="str">
        <f t="shared" si="70"/>
        <v>C5</v>
      </c>
      <c r="BE38" s="145">
        <f t="shared" si="71"/>
        <v>0.70462413452027695</v>
      </c>
      <c r="BF38" s="145">
        <f t="shared" si="72"/>
        <v>0.29537586547972305</v>
      </c>
      <c r="BG38" s="145">
        <f t="shared" si="83"/>
        <v>1</v>
      </c>
      <c r="BJ38" s="1" t="str">
        <f t="shared" si="73"/>
        <v>C5</v>
      </c>
      <c r="BK38" s="137">
        <f t="shared" si="74"/>
        <v>451975</v>
      </c>
      <c r="BL38" s="137">
        <f t="shared" si="75"/>
        <v>0</v>
      </c>
      <c r="BM38" s="137">
        <f t="shared" si="84"/>
        <v>451975</v>
      </c>
      <c r="BP38" s="1" t="str">
        <f t="shared" si="76"/>
        <v>C5</v>
      </c>
      <c r="BQ38" s="145">
        <f t="shared" si="77"/>
        <v>1</v>
      </c>
      <c r="BR38" s="145">
        <f t="shared" si="78"/>
        <v>0</v>
      </c>
      <c r="BS38" s="145">
        <f t="shared" si="85"/>
        <v>1</v>
      </c>
      <c r="BV38" s="1" t="str">
        <f t="shared" si="79"/>
        <v>C5</v>
      </c>
      <c r="BW38" s="147">
        <f t="shared" si="80"/>
        <v>41067.460764956493</v>
      </c>
      <c r="BX38" s="147">
        <f t="shared" si="81"/>
        <v>0</v>
      </c>
      <c r="BY38" s="147">
        <f t="shared" si="86"/>
        <v>41067.460764956493</v>
      </c>
    </row>
    <row r="39" spans="1:77" ht="15" thickBot="1" x14ac:dyDescent="0.35">
      <c r="A39" s="3"/>
      <c r="C39" s="181"/>
      <c r="D39" s="65" t="s">
        <v>3</v>
      </c>
      <c r="E39" s="69" t="s">
        <v>36</v>
      </c>
      <c r="F39" s="90">
        <f>'Optimisation Data'!K15</f>
        <v>584250</v>
      </c>
      <c r="G39" s="75">
        <f>'Optimisation Data'!K27</f>
        <v>157875</v>
      </c>
      <c r="H39" s="90">
        <f>'Optimisation Data'!K39</f>
        <v>4625</v>
      </c>
      <c r="I39" s="75">
        <f>'Optimisation Data'!K51</f>
        <v>507812.5</v>
      </c>
      <c r="J39" s="32"/>
      <c r="K39" s="32"/>
      <c r="L39" s="33"/>
      <c r="M39" s="32"/>
      <c r="N39" s="34"/>
      <c r="O39" s="32"/>
      <c r="P39" s="34"/>
      <c r="Q39" s="35"/>
      <c r="R39" s="32"/>
      <c r="S39" s="34"/>
      <c r="T39" s="32"/>
      <c r="U39" s="34"/>
      <c r="V39" s="36"/>
      <c r="W39" s="37"/>
      <c r="X39" s="37"/>
      <c r="Y39" s="37"/>
      <c r="Z39" s="38"/>
      <c r="AX39" s="1" t="str">
        <f t="shared" si="67"/>
        <v>C6</v>
      </c>
      <c r="AY39" s="137">
        <f t="shared" si="68"/>
        <v>0</v>
      </c>
      <c r="AZ39" s="137">
        <f t="shared" si="69"/>
        <v>8088</v>
      </c>
      <c r="BA39" s="137">
        <f t="shared" si="82"/>
        <v>8088</v>
      </c>
      <c r="BD39" s="1" t="str">
        <f t="shared" si="70"/>
        <v>C6</v>
      </c>
      <c r="BE39" s="145">
        <f t="shared" si="71"/>
        <v>0</v>
      </c>
      <c r="BF39" s="145">
        <f t="shared" si="72"/>
        <v>1</v>
      </c>
      <c r="BG39" s="145">
        <f t="shared" si="83"/>
        <v>1</v>
      </c>
      <c r="BJ39" s="1" t="str">
        <f t="shared" si="73"/>
        <v>C6</v>
      </c>
      <c r="BK39" s="137">
        <f t="shared" si="74"/>
        <v>0</v>
      </c>
      <c r="BL39" s="137">
        <f t="shared" si="75"/>
        <v>1108056</v>
      </c>
      <c r="BM39" s="137">
        <f t="shared" si="84"/>
        <v>1108056</v>
      </c>
      <c r="BP39" s="1" t="str">
        <f t="shared" si="76"/>
        <v>C6</v>
      </c>
      <c r="BQ39" s="145">
        <f t="shared" si="77"/>
        <v>0</v>
      </c>
      <c r="BR39" s="145">
        <f t="shared" si="78"/>
        <v>1</v>
      </c>
      <c r="BS39" s="145">
        <f t="shared" si="85"/>
        <v>1</v>
      </c>
      <c r="BV39" s="1" t="str">
        <f t="shared" si="79"/>
        <v>C6</v>
      </c>
      <c r="BW39" s="147">
        <f t="shared" si="80"/>
        <v>0</v>
      </c>
      <c r="BX39" s="147">
        <f t="shared" si="81"/>
        <v>100680.44981553101</v>
      </c>
      <c r="BY39" s="147">
        <f t="shared" si="86"/>
        <v>100680.44981553101</v>
      </c>
    </row>
    <row r="40" spans="1:77" ht="15" thickBot="1" x14ac:dyDescent="0.35">
      <c r="A40" s="3"/>
      <c r="C40" s="181"/>
      <c r="D40" s="65" t="s">
        <v>3</v>
      </c>
      <c r="E40" s="70" t="s">
        <v>37</v>
      </c>
      <c r="F40" s="90">
        <f>'Optimisation Data'!K16</f>
        <v>878274</v>
      </c>
      <c r="G40" s="75">
        <f>'Optimisation Data'!K28</f>
        <v>717381</v>
      </c>
      <c r="H40" s="90">
        <f>'Optimisation Data'!K40</f>
        <v>148680</v>
      </c>
      <c r="I40" s="75">
        <f>'Optimisation Data'!K52</f>
        <v>790924.5</v>
      </c>
      <c r="J40" s="32"/>
      <c r="K40" s="32"/>
      <c r="L40" s="33"/>
      <c r="M40" s="32"/>
      <c r="N40" s="34"/>
      <c r="O40" s="32"/>
      <c r="P40" s="34"/>
      <c r="Q40" s="35"/>
      <c r="R40" s="32"/>
      <c r="S40" s="34"/>
      <c r="T40" s="32"/>
      <c r="U40" s="34"/>
      <c r="V40" s="36"/>
      <c r="W40" s="37"/>
      <c r="X40" s="37"/>
      <c r="Y40" s="37"/>
      <c r="Z40" s="38"/>
      <c r="BK40" s="146"/>
      <c r="BL40" s="146"/>
      <c r="BM40" s="146"/>
      <c r="BQ40" s="145"/>
      <c r="BR40" s="145"/>
      <c r="BS40" s="145"/>
      <c r="BW40" s="146"/>
      <c r="BX40" s="146"/>
      <c r="BY40" s="146"/>
    </row>
    <row r="41" spans="1:77" ht="15" thickBot="1" x14ac:dyDescent="0.35">
      <c r="A41" s="3"/>
      <c r="C41" s="181"/>
      <c r="D41" s="65" t="s">
        <v>3</v>
      </c>
      <c r="E41" s="71" t="s">
        <v>38</v>
      </c>
      <c r="F41" s="90">
        <f>'Optimisation Data'!K17</f>
        <v>187925</v>
      </c>
      <c r="G41" s="75">
        <f>'Optimisation Data'!K29</f>
        <v>376636</v>
      </c>
      <c r="H41" s="90">
        <f>'Optimisation Data'!K41</f>
        <v>452126</v>
      </c>
      <c r="I41" s="75">
        <f>'Optimisation Data'!K53</f>
        <v>451975</v>
      </c>
      <c r="J41" s="32"/>
      <c r="K41" s="32"/>
      <c r="L41" s="33"/>
      <c r="M41" s="32"/>
      <c r="N41" s="34"/>
      <c r="O41" s="32"/>
      <c r="P41" s="34"/>
      <c r="Q41" s="35"/>
      <c r="R41" s="32"/>
      <c r="S41" s="34"/>
      <c r="T41" s="32"/>
      <c r="U41" s="34"/>
      <c r="V41" s="36"/>
      <c r="W41" s="37"/>
      <c r="X41" s="37"/>
      <c r="Y41" s="37"/>
      <c r="Z41" s="38"/>
      <c r="BC41" s="55"/>
      <c r="BI41" s="55"/>
      <c r="BK41" s="146"/>
      <c r="BL41" s="146"/>
      <c r="BM41" s="146"/>
      <c r="BO41" s="55"/>
      <c r="BQ41" s="145"/>
      <c r="BR41" s="145"/>
      <c r="BS41" s="145"/>
      <c r="BU41" s="55"/>
      <c r="BW41" s="146"/>
      <c r="BX41" s="146"/>
      <c r="BY41" s="146"/>
    </row>
    <row r="42" spans="1:77" ht="15" thickBot="1" x14ac:dyDescent="0.35">
      <c r="A42" s="3"/>
      <c r="C42" s="181"/>
      <c r="D42" s="65" t="s">
        <v>3</v>
      </c>
      <c r="E42" s="71" t="s">
        <v>39</v>
      </c>
      <c r="F42" s="90">
        <f>'Optimisation Data'!K18</f>
        <v>1412196</v>
      </c>
      <c r="G42" s="75">
        <f>'Optimisation Data'!K30</f>
        <v>0</v>
      </c>
      <c r="H42" s="90">
        <f>'Optimisation Data'!K42</f>
        <v>2466</v>
      </c>
      <c r="I42" s="75">
        <f>'Optimisation Data'!K54</f>
        <v>1108056</v>
      </c>
      <c r="J42" s="32"/>
      <c r="K42" s="32"/>
      <c r="L42" s="33"/>
      <c r="M42" s="32"/>
      <c r="N42" s="34"/>
      <c r="O42" s="32"/>
      <c r="P42" s="34"/>
      <c r="Q42" s="35"/>
      <c r="R42" s="32"/>
      <c r="S42" s="34"/>
      <c r="T42" s="32"/>
      <c r="U42" s="34"/>
      <c r="V42" s="36"/>
      <c r="W42" s="37"/>
      <c r="X42" s="37"/>
      <c r="Y42" s="37"/>
      <c r="Z42" s="38"/>
      <c r="AY42" s="137"/>
      <c r="AZ42" s="137"/>
      <c r="BA42" s="137"/>
      <c r="BE42" s="145"/>
      <c r="BF42" s="145"/>
      <c r="BG42" s="145"/>
      <c r="BK42" s="137"/>
      <c r="BL42" s="137"/>
      <c r="BM42" s="137"/>
      <c r="BQ42" s="145"/>
      <c r="BR42" s="145"/>
      <c r="BS42" s="145"/>
      <c r="BW42" s="147"/>
      <c r="BX42" s="147"/>
      <c r="BY42" s="147"/>
    </row>
    <row r="43" spans="1:77" ht="22.8" customHeight="1" thickBot="1" x14ac:dyDescent="0.35">
      <c r="A43" s="3"/>
      <c r="C43" s="181"/>
      <c r="D43" s="65" t="s">
        <v>3</v>
      </c>
      <c r="E43" s="108" t="s">
        <v>0</v>
      </c>
      <c r="F43" s="109">
        <f>'Optimisation Data'!K19</f>
        <v>4612020</v>
      </c>
      <c r="G43" s="110">
        <f>'Optimisation Data'!K31</f>
        <v>2328642</v>
      </c>
      <c r="H43" s="109">
        <f>'Optimisation Data'!K43</f>
        <v>1380772</v>
      </c>
      <c r="I43" s="110">
        <f>'Optimisation Data'!K55</f>
        <v>4256768</v>
      </c>
      <c r="J43" s="32"/>
      <c r="K43" s="32"/>
      <c r="L43" s="33"/>
      <c r="M43" s="32"/>
      <c r="N43" s="34"/>
      <c r="O43" s="32"/>
      <c r="P43" s="34"/>
      <c r="Q43" s="35"/>
      <c r="R43" s="32"/>
      <c r="S43" s="34"/>
      <c r="T43" s="32"/>
      <c r="U43" s="34"/>
      <c r="V43" s="36"/>
      <c r="W43" s="37"/>
      <c r="X43" s="37"/>
      <c r="Y43" s="37"/>
      <c r="Z43" s="38"/>
      <c r="AY43" s="137"/>
      <c r="AZ43" s="137"/>
      <c r="BA43" s="137"/>
      <c r="BE43" s="145"/>
      <c r="BF43" s="145"/>
      <c r="BG43" s="145"/>
      <c r="BK43" s="137"/>
      <c r="BL43" s="137"/>
      <c r="BM43" s="137"/>
      <c r="BQ43" s="145"/>
      <c r="BR43" s="145"/>
      <c r="BS43" s="145"/>
      <c r="BW43" s="147"/>
      <c r="BX43" s="147"/>
      <c r="BY43" s="147"/>
    </row>
    <row r="44" spans="1:77" ht="17.399999999999999" customHeight="1" thickBot="1" x14ac:dyDescent="0.35">
      <c r="A44" s="3"/>
      <c r="C44" s="181" t="s">
        <v>12</v>
      </c>
      <c r="D44" s="65" t="s">
        <v>30</v>
      </c>
      <c r="E44" s="66" t="s">
        <v>34</v>
      </c>
      <c r="F44" s="93">
        <f>F37/F$43</f>
        <v>0.16961114652581732</v>
      </c>
      <c r="G44" s="78">
        <f t="shared" ref="G44:I44" si="88">G37/G$43</f>
        <v>0.23769218282587018</v>
      </c>
      <c r="H44" s="93">
        <f t="shared" si="88"/>
        <v>0.3270815167167353</v>
      </c>
      <c r="I44" s="78">
        <f t="shared" si="88"/>
        <v>0.17193208556350734</v>
      </c>
      <c r="J44" s="32"/>
      <c r="K44" s="32"/>
      <c r="L44" s="33"/>
      <c r="M44" s="32"/>
      <c r="N44" s="34"/>
      <c r="O44" s="32"/>
      <c r="P44" s="34"/>
      <c r="Q44" s="35"/>
      <c r="R44" s="32"/>
      <c r="S44" s="34"/>
      <c r="T44" s="32"/>
      <c r="U44" s="34"/>
      <c r="V44" s="36"/>
      <c r="W44" s="37"/>
      <c r="X44" s="37"/>
      <c r="Y44" s="37"/>
      <c r="Z44" s="38"/>
      <c r="AY44" s="137"/>
      <c r="AZ44" s="137"/>
      <c r="BA44" s="137"/>
      <c r="BE44" s="145"/>
      <c r="BF44" s="145"/>
      <c r="BG44" s="145"/>
      <c r="BK44" s="137"/>
      <c r="BL44" s="137"/>
      <c r="BM44" s="137"/>
      <c r="BQ44" s="145"/>
      <c r="BR44" s="145"/>
      <c r="BS44" s="145"/>
      <c r="BW44" s="147"/>
      <c r="BX44" s="147"/>
      <c r="BY44" s="147"/>
    </row>
    <row r="45" spans="1:77" ht="17.399999999999999" customHeight="1" thickBot="1" x14ac:dyDescent="0.35">
      <c r="A45" s="3"/>
      <c r="C45" s="181"/>
      <c r="D45" s="67" t="s">
        <v>30</v>
      </c>
      <c r="E45" s="68" t="s">
        <v>35</v>
      </c>
      <c r="F45" s="94">
        <f t="shared" ref="F45:I50" si="89">F38/F$43</f>
        <v>0.16633167245588701</v>
      </c>
      <c r="G45" s="79">
        <f t="shared" si="89"/>
        <v>0.22470177897675986</v>
      </c>
      <c r="H45" s="94">
        <f t="shared" si="89"/>
        <v>0.23265970051536386</v>
      </c>
      <c r="I45" s="79">
        <f t="shared" si="89"/>
        <v>0.15648609461450566</v>
      </c>
      <c r="J45" s="32"/>
      <c r="K45" s="32"/>
      <c r="L45" s="33"/>
      <c r="M45" s="32"/>
      <c r="N45" s="34"/>
      <c r="O45" s="32"/>
      <c r="P45" s="34"/>
      <c r="Q45" s="35"/>
      <c r="R45" s="32"/>
      <c r="S45" s="34"/>
      <c r="T45" s="32"/>
      <c r="U45" s="34"/>
      <c r="V45" s="36"/>
      <c r="W45" s="37"/>
      <c r="X45" s="37"/>
      <c r="Y45" s="37"/>
      <c r="Z45" s="38"/>
      <c r="AY45" s="137"/>
      <c r="AZ45" s="137"/>
      <c r="BA45" s="137"/>
      <c r="BE45" s="145"/>
      <c r="BF45" s="145"/>
      <c r="BG45" s="145"/>
      <c r="BK45" s="137"/>
      <c r="BL45" s="137"/>
      <c r="BM45" s="137"/>
      <c r="BQ45" s="145"/>
      <c r="BR45" s="145"/>
      <c r="BS45" s="145"/>
      <c r="BW45" s="147"/>
      <c r="BX45" s="147"/>
      <c r="BY45" s="147"/>
    </row>
    <row r="46" spans="1:77" ht="17.399999999999999" customHeight="1" thickBot="1" x14ac:dyDescent="0.35">
      <c r="A46" s="3"/>
      <c r="C46" s="181"/>
      <c r="D46" s="67" t="s">
        <v>30</v>
      </c>
      <c r="E46" s="69" t="s">
        <v>36</v>
      </c>
      <c r="F46" s="94">
        <f t="shared" si="89"/>
        <v>0.12667984961036596</v>
      </c>
      <c r="G46" s="79">
        <f t="shared" si="89"/>
        <v>6.7797025047216367E-2</v>
      </c>
      <c r="H46" s="94">
        <f t="shared" si="89"/>
        <v>3.3495754548904526E-3</v>
      </c>
      <c r="I46" s="79">
        <f t="shared" si="89"/>
        <v>0.11929531982950445</v>
      </c>
      <c r="J46" s="32"/>
      <c r="K46" s="32"/>
      <c r="L46" s="33"/>
      <c r="M46" s="32"/>
      <c r="N46" s="34"/>
      <c r="O46" s="32"/>
      <c r="P46" s="34"/>
      <c r="Q46" s="35"/>
      <c r="R46" s="32"/>
      <c r="S46" s="34"/>
      <c r="T46" s="32"/>
      <c r="U46" s="34"/>
      <c r="V46" s="36"/>
      <c r="W46" s="37"/>
      <c r="X46" s="37"/>
      <c r="Y46" s="37"/>
      <c r="Z46" s="38"/>
      <c r="AY46" s="137"/>
      <c r="AZ46" s="137"/>
      <c r="BA46" s="137"/>
      <c r="BE46" s="145"/>
      <c r="BF46" s="145"/>
      <c r="BG46" s="145"/>
      <c r="BK46" s="137"/>
      <c r="BL46" s="137"/>
      <c r="BM46" s="137"/>
      <c r="BQ46" s="145"/>
      <c r="BR46" s="145"/>
      <c r="BS46" s="145"/>
      <c r="BW46" s="147"/>
      <c r="BX46" s="147"/>
      <c r="BY46" s="147"/>
    </row>
    <row r="47" spans="1:77" ht="17.399999999999999" customHeight="1" thickBot="1" x14ac:dyDescent="0.35">
      <c r="A47" s="3"/>
      <c r="C47" s="181"/>
      <c r="D47" s="67" t="s">
        <v>30</v>
      </c>
      <c r="E47" s="70" t="s">
        <v>37</v>
      </c>
      <c r="F47" s="94">
        <f t="shared" si="89"/>
        <v>0.19043152458141985</v>
      </c>
      <c r="G47" s="79">
        <f t="shared" si="89"/>
        <v>0.30806839351003718</v>
      </c>
      <c r="H47" s="94">
        <f t="shared" si="89"/>
        <v>0.10767889267742972</v>
      </c>
      <c r="I47" s="79">
        <f t="shared" si="89"/>
        <v>0.18580399495579744</v>
      </c>
      <c r="J47" s="32"/>
      <c r="K47" s="32"/>
      <c r="L47" s="33"/>
      <c r="M47" s="32"/>
      <c r="N47" s="34"/>
      <c r="O47" s="32"/>
      <c r="P47" s="34"/>
      <c r="Q47" s="35"/>
      <c r="R47" s="32"/>
      <c r="S47" s="34"/>
      <c r="T47" s="32"/>
      <c r="U47" s="34"/>
      <c r="V47" s="36"/>
      <c r="W47" s="37"/>
      <c r="X47" s="37"/>
      <c r="Y47" s="37"/>
      <c r="Z47" s="38"/>
      <c r="AY47" s="137"/>
      <c r="AZ47" s="137"/>
      <c r="BA47" s="137"/>
      <c r="BE47" s="145"/>
      <c r="BF47" s="145"/>
      <c r="BG47" s="145"/>
      <c r="BK47" s="137"/>
      <c r="BL47" s="137"/>
      <c r="BM47" s="137"/>
      <c r="BQ47" s="145"/>
      <c r="BR47" s="145"/>
      <c r="BS47" s="145"/>
      <c r="BW47" s="147"/>
      <c r="BX47" s="147"/>
      <c r="BY47" s="147"/>
    </row>
    <row r="48" spans="1:77" ht="17.399999999999999" customHeight="1" thickBot="1" x14ac:dyDescent="0.35">
      <c r="A48" s="3"/>
      <c r="C48" s="181"/>
      <c r="D48" s="67" t="s">
        <v>30</v>
      </c>
      <c r="E48" s="71" t="s">
        <v>38</v>
      </c>
      <c r="F48" s="94">
        <f t="shared" si="89"/>
        <v>4.0746787741596957E-2</v>
      </c>
      <c r="G48" s="79">
        <f t="shared" si="89"/>
        <v>0.16174061964011643</v>
      </c>
      <c r="H48" s="94">
        <f t="shared" si="89"/>
        <v>0.32744435721465964</v>
      </c>
      <c r="I48" s="79">
        <f t="shared" si="89"/>
        <v>0.10617797352357469</v>
      </c>
      <c r="J48" s="32"/>
      <c r="K48" s="32"/>
      <c r="L48" s="33"/>
      <c r="M48" s="32"/>
      <c r="N48" s="34"/>
      <c r="O48" s="32"/>
      <c r="P48" s="34"/>
      <c r="Q48" s="35"/>
      <c r="R48" s="32"/>
      <c r="S48" s="34"/>
      <c r="T48" s="32"/>
      <c r="U48" s="34"/>
      <c r="V48" s="36"/>
      <c r="W48" s="37"/>
      <c r="X48" s="37"/>
      <c r="Y48" s="37"/>
      <c r="Z48" s="38"/>
    </row>
    <row r="49" spans="1:26" ht="17.399999999999999" customHeight="1" thickBot="1" x14ac:dyDescent="0.35">
      <c r="A49" s="3"/>
      <c r="C49" s="181"/>
      <c r="D49" s="67" t="s">
        <v>30</v>
      </c>
      <c r="E49" s="103" t="s">
        <v>39</v>
      </c>
      <c r="F49" s="94">
        <f t="shared" si="89"/>
        <v>0.30619901908491293</v>
      </c>
      <c r="G49" s="79">
        <f t="shared" si="89"/>
        <v>0</v>
      </c>
      <c r="H49" s="94">
        <f t="shared" si="89"/>
        <v>1.7859574209210499E-3</v>
      </c>
      <c r="I49" s="79">
        <f t="shared" si="89"/>
        <v>0.26030453151311039</v>
      </c>
      <c r="J49" s="32"/>
      <c r="K49" s="32"/>
      <c r="L49" s="33"/>
      <c r="M49" s="32"/>
      <c r="N49" s="34"/>
      <c r="O49" s="32"/>
      <c r="P49" s="34"/>
      <c r="Q49" s="35"/>
      <c r="R49" s="32"/>
      <c r="S49" s="34"/>
      <c r="T49" s="32"/>
      <c r="U49" s="34"/>
      <c r="V49" s="36"/>
      <c r="W49" s="37"/>
      <c r="X49" s="37"/>
      <c r="Y49" s="37"/>
      <c r="Z49" s="38"/>
    </row>
    <row r="50" spans="1:26" ht="22.8" customHeight="1" thickBot="1" x14ac:dyDescent="0.35">
      <c r="A50" s="3"/>
      <c r="C50" s="181"/>
      <c r="D50" s="115" t="s">
        <v>30</v>
      </c>
      <c r="E50" s="112" t="s">
        <v>0</v>
      </c>
      <c r="F50" s="136">
        <f t="shared" si="89"/>
        <v>1</v>
      </c>
      <c r="G50" s="136">
        <f t="shared" si="89"/>
        <v>1</v>
      </c>
      <c r="H50" s="136">
        <f t="shared" si="89"/>
        <v>1</v>
      </c>
      <c r="I50" s="136">
        <f t="shared" si="89"/>
        <v>1</v>
      </c>
      <c r="J50" s="32"/>
      <c r="K50" s="32"/>
      <c r="L50" s="33"/>
      <c r="M50" s="32"/>
      <c r="N50" s="34"/>
      <c r="O50" s="32"/>
      <c r="P50" s="34"/>
      <c r="Q50" s="35"/>
      <c r="R50" s="32"/>
      <c r="S50" s="34"/>
      <c r="T50" s="32"/>
      <c r="U50" s="34"/>
      <c r="V50" s="36"/>
      <c r="W50" s="37"/>
      <c r="X50" s="37"/>
      <c r="Y50" s="37"/>
      <c r="Z50" s="38"/>
    </row>
    <row r="51" spans="1:26" ht="15" thickBot="1" x14ac:dyDescent="0.35">
      <c r="A51" s="3"/>
      <c r="C51" s="181" t="s">
        <v>13</v>
      </c>
      <c r="D51" s="65" t="s">
        <v>26</v>
      </c>
      <c r="E51" s="66" t="s">
        <v>34</v>
      </c>
      <c r="F51" s="89">
        <f>'Optimisation Data'!L13</f>
        <v>4193316</v>
      </c>
      <c r="G51" s="74">
        <f>'Optimisation Data'!L25</f>
        <v>4193316</v>
      </c>
      <c r="H51" s="89">
        <f>'Optimisation Data'!L37</f>
        <v>3421511</v>
      </c>
      <c r="I51" s="74">
        <f>'Optimisation Data'!L49</f>
        <v>3430034</v>
      </c>
      <c r="J51" s="32"/>
      <c r="K51" s="32"/>
      <c r="L51" s="33"/>
      <c r="M51" s="32"/>
      <c r="N51" s="34"/>
      <c r="O51" s="32"/>
      <c r="P51" s="34"/>
      <c r="Q51" s="35"/>
      <c r="R51" s="32"/>
      <c r="S51" s="34"/>
      <c r="T51" s="32"/>
      <c r="U51" s="34"/>
      <c r="V51" s="36"/>
      <c r="W51" s="37"/>
      <c r="X51" s="37"/>
      <c r="Y51" s="37"/>
      <c r="Z51" s="38"/>
    </row>
    <row r="52" spans="1:26" ht="15" thickBot="1" x14ac:dyDescent="0.35">
      <c r="A52" s="3"/>
      <c r="C52" s="181"/>
      <c r="D52" s="67" t="s">
        <v>26</v>
      </c>
      <c r="E52" s="68" t="s">
        <v>35</v>
      </c>
      <c r="F52" s="90">
        <f>'Optimisation Data'!L14</f>
        <v>3964142</v>
      </c>
      <c r="G52" s="75">
        <f>'Optimisation Data'!L26</f>
        <v>3964142</v>
      </c>
      <c r="H52" s="90">
        <f>'Optimisation Data'!L38</f>
        <v>2433790</v>
      </c>
      <c r="I52" s="75">
        <f>'Optimisation Data'!L50</f>
        <v>2433790</v>
      </c>
      <c r="J52" s="32"/>
      <c r="K52" s="32"/>
      <c r="L52" s="33"/>
      <c r="M52" s="32"/>
      <c r="N52" s="34"/>
      <c r="O52" s="32"/>
      <c r="P52" s="34"/>
      <c r="Q52" s="35"/>
      <c r="R52" s="32"/>
      <c r="S52" s="34"/>
      <c r="T52" s="32"/>
      <c r="U52" s="34"/>
      <c r="V52" s="36"/>
      <c r="W52" s="37"/>
      <c r="X52" s="37"/>
      <c r="Y52" s="37"/>
      <c r="Z52" s="38"/>
    </row>
    <row r="53" spans="1:26" ht="15" thickBot="1" x14ac:dyDescent="0.35">
      <c r="A53" s="3"/>
      <c r="C53" s="181"/>
      <c r="D53" s="67" t="s">
        <v>26</v>
      </c>
      <c r="E53" s="69" t="s">
        <v>36</v>
      </c>
      <c r="F53" s="90">
        <f>'Optimisation Data'!L15</f>
        <v>1193220</v>
      </c>
      <c r="G53" s="75">
        <f>'Optimisation Data'!L27</f>
        <v>1196061</v>
      </c>
      <c r="H53" s="90">
        <f>'Optimisation Data'!L39</f>
        <v>35039</v>
      </c>
      <c r="I53" s="75">
        <f>'Optimisation Data'!L51</f>
        <v>35039</v>
      </c>
      <c r="J53" s="32"/>
      <c r="K53" s="32"/>
      <c r="L53" s="33"/>
      <c r="M53" s="32"/>
      <c r="N53" s="34"/>
      <c r="O53" s="32"/>
      <c r="P53" s="34"/>
      <c r="Q53" s="35"/>
      <c r="R53" s="32"/>
      <c r="S53" s="34"/>
      <c r="T53" s="32"/>
      <c r="U53" s="34"/>
      <c r="V53" s="36"/>
      <c r="W53" s="37"/>
      <c r="X53" s="37"/>
      <c r="Y53" s="37"/>
      <c r="Z53" s="38"/>
    </row>
    <row r="54" spans="1:26" ht="15" thickBot="1" x14ac:dyDescent="0.35">
      <c r="A54" s="3"/>
      <c r="C54" s="181"/>
      <c r="D54" s="67" t="s">
        <v>26</v>
      </c>
      <c r="E54" s="70" t="s">
        <v>37</v>
      </c>
      <c r="F54" s="90">
        <f>'Optimisation Data'!L16</f>
        <v>2434536</v>
      </c>
      <c r="G54" s="75">
        <f>'Optimisation Data'!L28</f>
        <v>5374278</v>
      </c>
      <c r="H54" s="90">
        <f>'Optimisation Data'!L40</f>
        <v>1113840</v>
      </c>
      <c r="I54" s="75">
        <f>'Optimisation Data'!L52</f>
        <v>1125774</v>
      </c>
      <c r="J54" s="32"/>
      <c r="K54" s="32"/>
      <c r="L54" s="33"/>
      <c r="M54" s="32"/>
      <c r="N54" s="34"/>
      <c r="O54" s="32"/>
      <c r="P54" s="34"/>
      <c r="Q54" s="35"/>
      <c r="R54" s="32"/>
      <c r="S54" s="34"/>
      <c r="T54" s="32"/>
      <c r="U54" s="34"/>
      <c r="V54" s="36"/>
      <c r="W54" s="37"/>
      <c r="X54" s="37"/>
      <c r="Y54" s="37"/>
      <c r="Z54" s="38"/>
    </row>
    <row r="55" spans="1:26" ht="15" thickBot="1" x14ac:dyDescent="0.35">
      <c r="A55" s="3"/>
      <c r="C55" s="181"/>
      <c r="D55" s="67" t="s">
        <v>26</v>
      </c>
      <c r="E55" s="71" t="s">
        <v>38</v>
      </c>
      <c r="F55" s="90">
        <f>'Optimisation Data'!L17</f>
        <v>1293978</v>
      </c>
      <c r="G55" s="75">
        <f>'Optimisation Data'!L29</f>
        <v>2573835</v>
      </c>
      <c r="H55" s="90">
        <f>'Optimisation Data'!L41</f>
        <v>10280334</v>
      </c>
      <c r="I55" s="75">
        <f>'Optimisation Data'!L53</f>
        <v>10276995</v>
      </c>
      <c r="J55" s="32"/>
      <c r="K55" s="32"/>
      <c r="L55" s="33"/>
      <c r="M55" s="32"/>
      <c r="N55" s="34"/>
      <c r="O55" s="32"/>
      <c r="P55" s="34"/>
      <c r="Q55" s="35"/>
      <c r="R55" s="32"/>
      <c r="S55" s="34"/>
      <c r="T55" s="32"/>
      <c r="U55" s="34"/>
      <c r="V55" s="36"/>
      <c r="W55" s="37"/>
      <c r="X55" s="37"/>
      <c r="Y55" s="37"/>
      <c r="Z55" s="38"/>
    </row>
    <row r="56" spans="1:26" ht="15" thickBot="1" x14ac:dyDescent="0.35">
      <c r="A56" s="3"/>
      <c r="C56" s="181"/>
      <c r="D56" s="67" t="s">
        <v>26</v>
      </c>
      <c r="E56" s="71" t="s">
        <v>39</v>
      </c>
      <c r="F56" s="90">
        <f>'Optimisation Data'!L18</f>
        <v>4222440</v>
      </c>
      <c r="G56" s="75">
        <f>'Optimisation Data'!L30</f>
        <v>0</v>
      </c>
      <c r="H56" s="90">
        <f>'Optimisation Data'!L42</f>
        <v>17118</v>
      </c>
      <c r="I56" s="75">
        <f>'Optimisation Data'!L54</f>
        <v>0</v>
      </c>
      <c r="J56" s="32"/>
      <c r="K56" s="32"/>
      <c r="L56" s="33"/>
      <c r="M56" s="32"/>
      <c r="N56" s="34"/>
      <c r="O56" s="32"/>
      <c r="P56" s="34"/>
      <c r="Q56" s="35"/>
      <c r="R56" s="32"/>
      <c r="S56" s="34"/>
      <c r="T56" s="32"/>
      <c r="U56" s="34"/>
      <c r="V56" s="36"/>
      <c r="W56" s="37"/>
      <c r="X56" s="37"/>
      <c r="Y56" s="37"/>
      <c r="Z56" s="38"/>
    </row>
    <row r="57" spans="1:26" ht="26.4" customHeight="1" thickBot="1" x14ac:dyDescent="0.35">
      <c r="A57" s="3"/>
      <c r="C57" s="181"/>
      <c r="D57" s="115" t="s">
        <v>26</v>
      </c>
      <c r="E57" s="108" t="s">
        <v>0</v>
      </c>
      <c r="F57" s="109">
        <f>'Optimisation Data'!L19</f>
        <v>17301632</v>
      </c>
      <c r="G57" s="110">
        <f>'Optimisation Data'!L31</f>
        <v>17301632</v>
      </c>
      <c r="H57" s="109">
        <f>'Optimisation Data'!L43</f>
        <v>17301632</v>
      </c>
      <c r="I57" s="110">
        <f>'Optimisation Data'!L55</f>
        <v>17301632</v>
      </c>
      <c r="J57" s="32"/>
      <c r="K57" s="32"/>
      <c r="L57" s="33"/>
      <c r="M57" s="32"/>
      <c r="N57" s="34"/>
      <c r="O57" s="32"/>
      <c r="P57" s="34"/>
      <c r="Q57" s="35"/>
      <c r="R57" s="32"/>
      <c r="S57" s="34"/>
      <c r="T57" s="32"/>
      <c r="U57" s="34"/>
      <c r="V57" s="36"/>
      <c r="W57" s="37"/>
      <c r="X57" s="37"/>
      <c r="Y57" s="37"/>
      <c r="Z57" s="38"/>
    </row>
    <row r="58" spans="1:26" ht="16.8" customHeight="1" thickBot="1" x14ac:dyDescent="0.35">
      <c r="A58" s="3"/>
      <c r="C58" s="181" t="s">
        <v>13</v>
      </c>
      <c r="D58" s="65" t="s">
        <v>30</v>
      </c>
      <c r="E58" s="66" t="s">
        <v>34</v>
      </c>
      <c r="F58" s="93">
        <f>F51/F$57</f>
        <v>0.24236534449466965</v>
      </c>
      <c r="G58" s="78">
        <f t="shared" ref="G58:I58" si="90">G51/G$57</f>
        <v>0.24236534449466965</v>
      </c>
      <c r="H58" s="93">
        <f t="shared" si="90"/>
        <v>0.19775654689684766</v>
      </c>
      <c r="I58" s="78">
        <f t="shared" si="90"/>
        <v>0.19824915938565796</v>
      </c>
      <c r="J58" s="32"/>
      <c r="K58" s="32"/>
      <c r="L58" s="33"/>
      <c r="M58" s="32"/>
      <c r="N58" s="34"/>
      <c r="O58" s="32"/>
      <c r="P58" s="34"/>
      <c r="Q58" s="35"/>
      <c r="R58" s="32"/>
      <c r="S58" s="34"/>
      <c r="T58" s="32"/>
      <c r="U58" s="34"/>
      <c r="V58" s="36"/>
      <c r="W58" s="37"/>
      <c r="X58" s="37"/>
      <c r="Y58" s="37"/>
      <c r="Z58" s="38"/>
    </row>
    <row r="59" spans="1:26" ht="16.8" customHeight="1" thickBot="1" x14ac:dyDescent="0.35">
      <c r="A59" s="3"/>
      <c r="C59" s="181"/>
      <c r="D59" s="67" t="s">
        <v>30</v>
      </c>
      <c r="E59" s="68" t="s">
        <v>35</v>
      </c>
      <c r="F59" s="94">
        <f t="shared" ref="F59:I64" si="91">F52/F$57</f>
        <v>0.22911954201777035</v>
      </c>
      <c r="G59" s="79">
        <f t="shared" si="91"/>
        <v>0.22911954201777035</v>
      </c>
      <c r="H59" s="94">
        <f t="shared" si="91"/>
        <v>0.1406682329158313</v>
      </c>
      <c r="I59" s="79">
        <f t="shared" si="91"/>
        <v>0.1406682329158313</v>
      </c>
      <c r="J59" s="32"/>
      <c r="K59" s="32"/>
      <c r="L59" s="33"/>
      <c r="M59" s="32"/>
      <c r="N59" s="34"/>
      <c r="O59" s="32"/>
      <c r="P59" s="34"/>
      <c r="Q59" s="35"/>
      <c r="R59" s="32"/>
      <c r="S59" s="34"/>
      <c r="T59" s="32"/>
      <c r="U59" s="34"/>
      <c r="V59" s="36"/>
      <c r="W59" s="37"/>
      <c r="X59" s="37"/>
      <c r="Y59" s="37"/>
      <c r="Z59" s="38"/>
    </row>
    <row r="60" spans="1:26" ht="16.8" customHeight="1" thickBot="1" x14ac:dyDescent="0.35">
      <c r="A60" s="3"/>
      <c r="C60" s="181"/>
      <c r="D60" s="67" t="s">
        <v>30</v>
      </c>
      <c r="E60" s="69" t="s">
        <v>36</v>
      </c>
      <c r="F60" s="94">
        <f t="shared" si="91"/>
        <v>6.8965748433442581E-2</v>
      </c>
      <c r="G60" s="79">
        <f t="shared" si="91"/>
        <v>6.9129952596379343E-2</v>
      </c>
      <c r="H60" s="94">
        <f t="shared" si="91"/>
        <v>2.0251846762201391E-3</v>
      </c>
      <c r="I60" s="79">
        <f t="shared" si="91"/>
        <v>2.0251846762201391E-3</v>
      </c>
      <c r="J60" s="32"/>
      <c r="K60" s="32"/>
      <c r="L60" s="33"/>
      <c r="M60" s="32"/>
      <c r="N60" s="34"/>
      <c r="O60" s="32"/>
      <c r="P60" s="34"/>
      <c r="Q60" s="35"/>
      <c r="R60" s="32"/>
      <c r="S60" s="34"/>
      <c r="T60" s="32"/>
      <c r="U60" s="34"/>
      <c r="V60" s="36"/>
      <c r="W60" s="37"/>
      <c r="X60" s="37"/>
      <c r="Y60" s="37"/>
      <c r="Z60" s="38"/>
    </row>
    <row r="61" spans="1:26" ht="16.8" customHeight="1" thickBot="1" x14ac:dyDescent="0.35">
      <c r="A61" s="3"/>
      <c r="C61" s="181"/>
      <c r="D61" s="67" t="s">
        <v>30</v>
      </c>
      <c r="E61" s="70" t="s">
        <v>37</v>
      </c>
      <c r="F61" s="94">
        <f t="shared" si="91"/>
        <v>0.14071135023563094</v>
      </c>
      <c r="G61" s="79">
        <f t="shared" si="91"/>
        <v>0.31062260485022453</v>
      </c>
      <c r="H61" s="94">
        <f t="shared" si="91"/>
        <v>6.4377741937870367E-2</v>
      </c>
      <c r="I61" s="79">
        <f t="shared" si="91"/>
        <v>6.5067503458633269E-2</v>
      </c>
      <c r="J61" s="32"/>
      <c r="K61" s="32"/>
      <c r="L61" s="33"/>
      <c r="M61" s="32"/>
      <c r="N61" s="34"/>
      <c r="O61" s="32"/>
      <c r="P61" s="34"/>
      <c r="Q61" s="35"/>
      <c r="R61" s="32"/>
      <c r="S61" s="34"/>
      <c r="T61" s="32"/>
      <c r="U61" s="34"/>
      <c r="V61" s="36"/>
      <c r="W61" s="37"/>
      <c r="X61" s="37"/>
      <c r="Y61" s="37"/>
      <c r="Z61" s="38"/>
    </row>
    <row r="62" spans="1:26" ht="16.8" customHeight="1" thickBot="1" x14ac:dyDescent="0.35">
      <c r="A62" s="3"/>
      <c r="C62" s="181"/>
      <c r="D62" s="67" t="s">
        <v>30</v>
      </c>
      <c r="E62" s="71" t="s">
        <v>38</v>
      </c>
      <c r="F62" s="94">
        <f t="shared" si="91"/>
        <v>7.4789360911155664E-2</v>
      </c>
      <c r="G62" s="79">
        <f t="shared" si="91"/>
        <v>0.14876255604095615</v>
      </c>
      <c r="H62" s="94">
        <f t="shared" si="91"/>
        <v>0.59418290713847111</v>
      </c>
      <c r="I62" s="79">
        <f t="shared" si="91"/>
        <v>0.59398991956365732</v>
      </c>
      <c r="J62" s="32"/>
      <c r="K62" s="32"/>
      <c r="L62" s="33"/>
      <c r="M62" s="32"/>
      <c r="N62" s="34"/>
      <c r="O62" s="32"/>
      <c r="P62" s="34"/>
      <c r="Q62" s="35"/>
      <c r="R62" s="32"/>
      <c r="S62" s="34"/>
      <c r="T62" s="32"/>
      <c r="U62" s="34"/>
      <c r="V62" s="36"/>
      <c r="W62" s="37"/>
      <c r="X62" s="37"/>
      <c r="Y62" s="37"/>
      <c r="Z62" s="38"/>
    </row>
    <row r="63" spans="1:26" ht="16.8" customHeight="1" thickBot="1" x14ac:dyDescent="0.35">
      <c r="A63" s="3"/>
      <c r="C63" s="181"/>
      <c r="D63" s="67" t="s">
        <v>30</v>
      </c>
      <c r="E63" s="103" t="s">
        <v>39</v>
      </c>
      <c r="F63" s="94">
        <f t="shared" si="91"/>
        <v>0.24404865390733083</v>
      </c>
      <c r="G63" s="79">
        <f t="shared" si="91"/>
        <v>0</v>
      </c>
      <c r="H63" s="94">
        <f t="shared" si="91"/>
        <v>9.8938643475944923E-4</v>
      </c>
      <c r="I63" s="79">
        <f t="shared" si="91"/>
        <v>0</v>
      </c>
      <c r="J63" s="32"/>
      <c r="K63" s="32"/>
      <c r="L63" s="33"/>
      <c r="M63" s="32"/>
      <c r="N63" s="34"/>
      <c r="O63" s="32"/>
      <c r="P63" s="34"/>
      <c r="Q63" s="35"/>
      <c r="R63" s="32"/>
      <c r="S63" s="34"/>
      <c r="T63" s="32"/>
      <c r="U63" s="34"/>
      <c r="V63" s="36"/>
      <c r="W63" s="37"/>
      <c r="X63" s="37"/>
      <c r="Y63" s="37"/>
      <c r="Z63" s="38"/>
    </row>
    <row r="64" spans="1:26" ht="22.2" customHeight="1" thickBot="1" x14ac:dyDescent="0.35">
      <c r="A64" s="3"/>
      <c r="C64" s="181"/>
      <c r="D64" s="115" t="s">
        <v>30</v>
      </c>
      <c r="E64" s="112" t="s">
        <v>0</v>
      </c>
      <c r="F64" s="132">
        <f>F57/F$57</f>
        <v>1</v>
      </c>
      <c r="G64" s="132">
        <f t="shared" si="91"/>
        <v>1</v>
      </c>
      <c r="H64" s="132">
        <f t="shared" si="91"/>
        <v>1</v>
      </c>
      <c r="I64" s="132">
        <f t="shared" si="91"/>
        <v>1</v>
      </c>
      <c r="J64" s="32"/>
      <c r="K64" s="32"/>
      <c r="L64" s="33"/>
      <c r="M64" s="32"/>
      <c r="N64" s="34"/>
      <c r="O64" s="32"/>
      <c r="P64" s="34"/>
      <c r="Q64" s="35"/>
      <c r="R64" s="32"/>
      <c r="S64" s="34"/>
      <c r="T64" s="32"/>
      <c r="U64" s="34"/>
      <c r="V64" s="36"/>
      <c r="W64" s="37"/>
      <c r="X64" s="37"/>
      <c r="Y64" s="37"/>
      <c r="Z64" s="38"/>
    </row>
    <row r="65" spans="1:26" ht="15" thickBot="1" x14ac:dyDescent="0.35">
      <c r="A65" s="3"/>
      <c r="C65" s="181" t="s">
        <v>14</v>
      </c>
      <c r="D65" s="65" t="s">
        <v>28</v>
      </c>
      <c r="E65" s="66" t="s">
        <v>34</v>
      </c>
      <c r="F65" s="91">
        <f>'Optimisation Data'!M13</f>
        <v>0.18654687602842235</v>
      </c>
      <c r="G65" s="76">
        <f>'Optimisation Data'!M25</f>
        <v>0.13199577613516367</v>
      </c>
      <c r="H65" s="91">
        <f>'Optimisation Data'!M37</f>
        <v>0.13199577613516367</v>
      </c>
      <c r="I65" s="76">
        <f>'Optimisation Data'!M49</f>
        <v>0.21337252050562766</v>
      </c>
      <c r="J65" s="32"/>
      <c r="K65" s="32"/>
      <c r="L65" s="33"/>
      <c r="M65" s="32"/>
      <c r="N65" s="34"/>
      <c r="O65" s="32"/>
      <c r="P65" s="34"/>
      <c r="Q65" s="35"/>
      <c r="R65" s="32"/>
      <c r="S65" s="34"/>
      <c r="T65" s="32"/>
      <c r="U65" s="34"/>
      <c r="V65" s="36"/>
      <c r="W65" s="37"/>
      <c r="X65" s="37"/>
      <c r="Y65" s="37"/>
      <c r="Z65" s="38"/>
    </row>
    <row r="66" spans="1:26" ht="15" thickBot="1" x14ac:dyDescent="0.35">
      <c r="A66" s="3"/>
      <c r="C66" s="181"/>
      <c r="D66" s="67" t="s">
        <v>28</v>
      </c>
      <c r="E66" s="68" t="s">
        <v>35</v>
      </c>
      <c r="F66" s="92">
        <f>'Optimisation Data'!M14</f>
        <v>0.19351602440074045</v>
      </c>
      <c r="G66" s="77">
        <f>'Optimisation Data'!M26</f>
        <v>0.13199577613516367</v>
      </c>
      <c r="H66" s="92">
        <f>'Optimisation Data'!M38</f>
        <v>0.13199577613516367</v>
      </c>
      <c r="I66" s="77">
        <f>'Optimisation Data'!M50</f>
        <v>0.27369863463980049</v>
      </c>
      <c r="J66" s="32"/>
      <c r="K66" s="32"/>
      <c r="L66" s="33"/>
      <c r="M66" s="32"/>
      <c r="N66" s="34"/>
      <c r="O66" s="32"/>
      <c r="P66" s="34"/>
      <c r="Q66" s="35"/>
      <c r="R66" s="32"/>
      <c r="S66" s="34"/>
      <c r="T66" s="32"/>
      <c r="U66" s="34"/>
      <c r="V66" s="36"/>
      <c r="W66" s="37"/>
      <c r="X66" s="37"/>
      <c r="Y66" s="37"/>
      <c r="Z66" s="38"/>
    </row>
    <row r="67" spans="1:26" ht="15" thickBot="1" x14ac:dyDescent="0.35">
      <c r="A67" s="3"/>
      <c r="C67" s="181"/>
      <c r="D67" s="67" t="s">
        <v>28</v>
      </c>
      <c r="E67" s="69" t="s">
        <v>36</v>
      </c>
      <c r="F67" s="92">
        <f>'Optimisation Data'!M15</f>
        <v>0.48964147432996435</v>
      </c>
      <c r="G67" s="77">
        <f>'Optimisation Data'!M27</f>
        <v>0.13199577613516367</v>
      </c>
      <c r="H67" s="92">
        <f>'Optimisation Data'!M39</f>
        <v>0.13199577613516367</v>
      </c>
      <c r="I67" s="77">
        <f>'Optimisation Data'!M51</f>
        <v>14.492779474300066</v>
      </c>
      <c r="J67" s="32"/>
      <c r="K67" s="32"/>
      <c r="L67" s="33"/>
      <c r="M67" s="32"/>
      <c r="N67" s="34"/>
      <c r="O67" s="32"/>
      <c r="P67" s="34"/>
      <c r="Q67" s="35"/>
      <c r="R67" s="32"/>
      <c r="S67" s="34"/>
      <c r="T67" s="32"/>
      <c r="U67" s="34"/>
      <c r="V67" s="36"/>
      <c r="W67" s="37"/>
      <c r="X67" s="37"/>
      <c r="Y67" s="37"/>
      <c r="Z67" s="38"/>
    </row>
    <row r="68" spans="1:26" ht="15" thickBot="1" x14ac:dyDescent="0.35">
      <c r="A68" s="3"/>
      <c r="C68" s="181"/>
      <c r="D68" s="67" t="s">
        <v>28</v>
      </c>
      <c r="E68" s="70" t="s">
        <v>37</v>
      </c>
      <c r="F68" s="92">
        <f>'Optimisation Data'!M16</f>
        <v>0.36075621802265401</v>
      </c>
      <c r="G68" s="77">
        <f>'Optimisation Data'!M28</f>
        <v>0.1334841628959276</v>
      </c>
      <c r="H68" s="92">
        <f>'Optimisation Data'!M40</f>
        <v>0.13348416289592757</v>
      </c>
      <c r="I68" s="77">
        <f>'Optimisation Data'!M52</f>
        <v>0.70256063828086268</v>
      </c>
      <c r="J68" s="32"/>
      <c r="K68" s="32"/>
      <c r="L68" s="33"/>
      <c r="M68" s="32"/>
      <c r="N68" s="34"/>
      <c r="O68" s="32"/>
      <c r="P68" s="34"/>
      <c r="Q68" s="35"/>
      <c r="R68" s="32"/>
      <c r="S68" s="34"/>
      <c r="T68" s="32"/>
      <c r="U68" s="34"/>
      <c r="V68" s="36"/>
      <c r="W68" s="37"/>
      <c r="X68" s="37"/>
      <c r="Y68" s="37"/>
      <c r="Z68" s="38"/>
    </row>
    <row r="69" spans="1:26" ht="15" thickBot="1" x14ac:dyDescent="0.35">
      <c r="A69" s="3"/>
      <c r="C69" s="181"/>
      <c r="D69" s="67" t="s">
        <v>28</v>
      </c>
      <c r="E69" s="71" t="s">
        <v>38</v>
      </c>
      <c r="F69" s="92">
        <f>'Optimisation Data'!M17</f>
        <v>0.1452304444125016</v>
      </c>
      <c r="G69" s="77">
        <f>'Optimisation Data'!M29</f>
        <v>0.14633261261891303</v>
      </c>
      <c r="H69" s="92">
        <f>'Optimisation Data'!M41</f>
        <v>4.3979699492253853E-2</v>
      </c>
      <c r="I69" s="77">
        <f>'Optimisation Data'!M53</f>
        <v>4.3979295504181906E-2</v>
      </c>
      <c r="J69" s="32"/>
      <c r="K69" s="32"/>
      <c r="L69" s="33"/>
      <c r="M69" s="32"/>
      <c r="N69" s="34"/>
      <c r="O69" s="32"/>
      <c r="P69" s="34"/>
      <c r="Q69" s="35"/>
      <c r="R69" s="32"/>
      <c r="S69" s="34"/>
      <c r="T69" s="32"/>
      <c r="U69" s="34"/>
      <c r="V69" s="36"/>
      <c r="W69" s="37"/>
      <c r="X69" s="37"/>
      <c r="Y69" s="37"/>
      <c r="Z69" s="38"/>
    </row>
    <row r="70" spans="1:26" ht="15" thickBot="1" x14ac:dyDescent="0.35">
      <c r="A70" s="3"/>
      <c r="C70" s="181"/>
      <c r="D70" s="67" t="s">
        <v>28</v>
      </c>
      <c r="E70" s="71" t="s">
        <v>39</v>
      </c>
      <c r="F70" s="92">
        <f>'Optimisation Data'!M18</f>
        <v>0.33445022309375622</v>
      </c>
      <c r="G70" s="77">
        <f>'Optimisation Data'!M30</f>
        <v>0</v>
      </c>
      <c r="H70" s="92">
        <f>'Optimisation Data'!M42</f>
        <v>0.14405888538380651</v>
      </c>
      <c r="I70" s="77">
        <f>'Optimisation Data'!M54</f>
        <v>0</v>
      </c>
      <c r="J70" s="32"/>
      <c r="K70" s="32"/>
      <c r="L70" s="33"/>
      <c r="M70" s="32"/>
      <c r="N70" s="34"/>
      <c r="O70" s="32"/>
      <c r="P70" s="34"/>
      <c r="Q70" s="35"/>
      <c r="R70" s="32"/>
      <c r="S70" s="34"/>
      <c r="T70" s="32"/>
      <c r="U70" s="34"/>
      <c r="V70" s="36"/>
      <c r="W70" s="37"/>
      <c r="X70" s="37"/>
      <c r="Y70" s="37"/>
      <c r="Z70" s="38"/>
    </row>
    <row r="71" spans="1:26" ht="24.6" customHeight="1" thickBot="1" x14ac:dyDescent="0.35">
      <c r="A71" s="3"/>
      <c r="C71" s="181"/>
      <c r="D71" s="115" t="s">
        <v>28</v>
      </c>
      <c r="E71" s="108" t="s">
        <v>0</v>
      </c>
      <c r="F71" s="116">
        <f>'Optimisation Data'!M19</f>
        <v>0.26656560490940967</v>
      </c>
      <c r="G71" s="117">
        <f>'Optimisation Data'!M31</f>
        <v>0.13459088714868053</v>
      </c>
      <c r="H71" s="116">
        <f>'Optimisation Data'!M43</f>
        <v>7.9805881895996855E-2</v>
      </c>
      <c r="I71" s="117">
        <f>'Optimisation Data'!M55</f>
        <v>0.2460327441943049</v>
      </c>
      <c r="J71" s="32"/>
      <c r="K71" s="32"/>
      <c r="L71" s="33"/>
      <c r="M71" s="32"/>
      <c r="N71" s="34"/>
      <c r="O71" s="32"/>
      <c r="P71" s="34"/>
      <c r="Q71" s="35"/>
      <c r="R71" s="32"/>
      <c r="S71" s="34"/>
      <c r="T71" s="32"/>
      <c r="U71" s="34"/>
      <c r="V71" s="36"/>
      <c r="W71" s="37"/>
      <c r="X71" s="37"/>
      <c r="Y71" s="37"/>
      <c r="Z71" s="38"/>
    </row>
    <row r="72" spans="1:26" ht="15" thickBot="1" x14ac:dyDescent="0.35">
      <c r="A72" s="3"/>
      <c r="C72" s="181" t="s">
        <v>15</v>
      </c>
      <c r="D72" s="65" t="s">
        <v>29</v>
      </c>
      <c r="E72" s="66" t="s">
        <v>34</v>
      </c>
      <c r="F72" s="89">
        <f>'Optimisation Data'!N13</f>
        <v>4428</v>
      </c>
      <c r="G72" s="74">
        <f>'Optimisation Data'!N25</f>
        <v>4428</v>
      </c>
      <c r="H72" s="89">
        <f>'Optimisation Data'!N37</f>
        <v>3613</v>
      </c>
      <c r="I72" s="74">
        <f>'Optimisation Data'!N49</f>
        <v>3622</v>
      </c>
      <c r="J72" s="32"/>
      <c r="K72" s="32"/>
      <c r="L72" s="33"/>
      <c r="M72" s="32"/>
      <c r="N72" s="34"/>
      <c r="O72" s="32"/>
      <c r="P72" s="34"/>
      <c r="Q72" s="35"/>
      <c r="R72" s="32"/>
      <c r="S72" s="34"/>
      <c r="T72" s="32"/>
      <c r="U72" s="34"/>
      <c r="V72" s="36"/>
      <c r="W72" s="37"/>
      <c r="X72" s="37"/>
      <c r="Y72" s="37"/>
      <c r="Z72" s="38"/>
    </row>
    <row r="73" spans="1:26" ht="15" thickBot="1" x14ac:dyDescent="0.35">
      <c r="A73" s="3"/>
      <c r="C73" s="181"/>
      <c r="D73" s="67" t="s">
        <v>29</v>
      </c>
      <c r="E73" s="68" t="s">
        <v>35</v>
      </c>
      <c r="F73" s="90">
        <f>'Optimisation Data'!N14</f>
        <v>4186</v>
      </c>
      <c r="G73" s="75">
        <f>'Optimisation Data'!N26</f>
        <v>4186</v>
      </c>
      <c r="H73" s="90">
        <f>'Optimisation Data'!N38</f>
        <v>2570</v>
      </c>
      <c r="I73" s="75">
        <f>'Optimisation Data'!N50</f>
        <v>2570</v>
      </c>
      <c r="J73" s="32"/>
      <c r="K73" s="32"/>
      <c r="L73" s="33"/>
      <c r="M73" s="32"/>
      <c r="N73" s="34"/>
      <c r="O73" s="32"/>
      <c r="P73" s="34"/>
      <c r="Q73" s="35"/>
      <c r="R73" s="32"/>
      <c r="S73" s="34"/>
      <c r="T73" s="32"/>
      <c r="U73" s="34"/>
      <c r="V73" s="36"/>
      <c r="W73" s="37"/>
      <c r="X73" s="37"/>
      <c r="Y73" s="37"/>
      <c r="Z73" s="38"/>
    </row>
    <row r="74" spans="1:26" ht="15" thickBot="1" x14ac:dyDescent="0.35">
      <c r="A74" s="3"/>
      <c r="C74" s="181"/>
      <c r="D74" s="67" t="s">
        <v>29</v>
      </c>
      <c r="E74" s="69" t="s">
        <v>36</v>
      </c>
      <c r="F74" s="90">
        <f>'Optimisation Data'!N15</f>
        <v>1260</v>
      </c>
      <c r="G74" s="75">
        <f>'Optimisation Data'!N27</f>
        <v>1263</v>
      </c>
      <c r="H74" s="90">
        <f>'Optimisation Data'!N39</f>
        <v>37</v>
      </c>
      <c r="I74" s="75">
        <f>'Optimisation Data'!N51</f>
        <v>37</v>
      </c>
      <c r="J74" s="32"/>
      <c r="K74" s="32"/>
      <c r="L74" s="33"/>
      <c r="M74" s="32"/>
      <c r="N74" s="34"/>
      <c r="O74" s="32"/>
      <c r="P74" s="34"/>
      <c r="Q74" s="35"/>
      <c r="R74" s="32"/>
      <c r="S74" s="34"/>
      <c r="T74" s="32"/>
      <c r="U74" s="34"/>
      <c r="V74" s="36"/>
      <c r="W74" s="37"/>
      <c r="X74" s="37"/>
      <c r="Y74" s="37"/>
      <c r="Z74" s="38"/>
    </row>
    <row r="75" spans="1:26" ht="15" thickBot="1" x14ac:dyDescent="0.35">
      <c r="A75" s="3"/>
      <c r="C75" s="181"/>
      <c r="D75" s="67" t="s">
        <v>29</v>
      </c>
      <c r="E75" s="70" t="s">
        <v>37</v>
      </c>
      <c r="F75" s="90">
        <f>'Optimisation Data'!N16</f>
        <v>1836</v>
      </c>
      <c r="G75" s="75">
        <f>'Optimisation Data'!N28</f>
        <v>4053</v>
      </c>
      <c r="H75" s="90">
        <f>'Optimisation Data'!N40</f>
        <v>840</v>
      </c>
      <c r="I75" s="75">
        <f>'Optimisation Data'!N52</f>
        <v>849</v>
      </c>
      <c r="J75" s="32"/>
      <c r="K75" s="32"/>
      <c r="L75" s="33"/>
      <c r="M75" s="32"/>
      <c r="N75" s="34"/>
      <c r="O75" s="32"/>
      <c r="P75" s="34"/>
      <c r="Q75" s="35"/>
      <c r="R75" s="32"/>
      <c r="S75" s="34"/>
      <c r="T75" s="32"/>
      <c r="U75" s="34"/>
      <c r="V75" s="36"/>
      <c r="W75" s="37"/>
      <c r="X75" s="37"/>
      <c r="Y75" s="37"/>
      <c r="Z75" s="38"/>
    </row>
    <row r="76" spans="1:26" ht="15" thickBot="1" x14ac:dyDescent="0.35">
      <c r="A76" s="3"/>
      <c r="C76" s="181"/>
      <c r="D76" s="67" t="s">
        <v>29</v>
      </c>
      <c r="E76" s="71" t="s">
        <v>38</v>
      </c>
      <c r="F76" s="90">
        <f>'Optimisation Data'!N17</f>
        <v>5689</v>
      </c>
      <c r="G76" s="75">
        <f>'Optimisation Data'!N29</f>
        <v>5701</v>
      </c>
      <c r="H76" s="90">
        <f>'Optimisation Data'!N41</f>
        <v>5699</v>
      </c>
      <c r="I76" s="75">
        <f>'Optimisation Data'!N53</f>
        <v>5699</v>
      </c>
      <c r="J76" s="32"/>
      <c r="K76" s="32"/>
      <c r="L76" s="33"/>
      <c r="M76" s="32"/>
      <c r="N76" s="34"/>
      <c r="O76" s="32"/>
      <c r="P76" s="34"/>
      <c r="Q76" s="35"/>
      <c r="R76" s="32"/>
      <c r="S76" s="34"/>
      <c r="T76" s="32"/>
      <c r="U76" s="34"/>
      <c r="V76" s="36"/>
      <c r="W76" s="37"/>
      <c r="X76" s="37"/>
      <c r="Y76" s="37"/>
      <c r="Z76" s="38"/>
    </row>
    <row r="77" spans="1:26" ht="15" thickBot="1" x14ac:dyDescent="0.35">
      <c r="A77" s="3"/>
      <c r="C77" s="181"/>
      <c r="D77" s="67" t="s">
        <v>29</v>
      </c>
      <c r="E77" s="71" t="s">
        <v>39</v>
      </c>
      <c r="F77" s="90">
        <f>'Optimisation Data'!N18</f>
        <v>2220</v>
      </c>
      <c r="G77" s="75">
        <f>'Optimisation Data'!N30</f>
        <v>0</v>
      </c>
      <c r="H77" s="90">
        <f>'Optimisation Data'!N42</f>
        <v>9</v>
      </c>
      <c r="I77" s="75">
        <f>'Optimisation Data'!N54</f>
        <v>0</v>
      </c>
      <c r="J77" s="32"/>
      <c r="K77" s="32"/>
      <c r="L77" s="33"/>
      <c r="M77" s="32"/>
      <c r="N77" s="34"/>
      <c r="O77" s="32"/>
      <c r="P77" s="34"/>
      <c r="Q77" s="35"/>
      <c r="R77" s="32"/>
      <c r="S77" s="34"/>
      <c r="T77" s="32"/>
      <c r="U77" s="34"/>
      <c r="V77" s="36"/>
      <c r="W77" s="37"/>
      <c r="X77" s="37"/>
      <c r="Y77" s="37"/>
      <c r="Z77" s="38"/>
    </row>
    <row r="78" spans="1:26" ht="24.6" customHeight="1" thickBot="1" x14ac:dyDescent="0.35">
      <c r="A78" s="3"/>
      <c r="C78" s="181"/>
      <c r="D78" s="115" t="s">
        <v>29</v>
      </c>
      <c r="E78" s="108" t="s">
        <v>0</v>
      </c>
      <c r="F78" s="109">
        <f>'Optimisation Data'!N19</f>
        <v>19619</v>
      </c>
      <c r="G78" s="110">
        <f>'Optimisation Data'!N31</f>
        <v>19631</v>
      </c>
      <c r="H78" s="109">
        <f>'Optimisation Data'!N43</f>
        <v>12768</v>
      </c>
      <c r="I78" s="110">
        <f>'Optimisation Data'!N55</f>
        <v>12777</v>
      </c>
      <c r="J78" s="32"/>
      <c r="K78" s="32"/>
      <c r="L78" s="33"/>
      <c r="M78" s="32"/>
      <c r="N78" s="34"/>
      <c r="O78" s="32"/>
      <c r="P78" s="34"/>
      <c r="Q78" s="35"/>
      <c r="R78" s="32"/>
      <c r="S78" s="34"/>
      <c r="T78" s="32"/>
      <c r="U78" s="34"/>
      <c r="V78" s="36"/>
      <c r="W78" s="37"/>
      <c r="X78" s="37"/>
      <c r="Y78" s="37"/>
      <c r="Z78" s="38"/>
    </row>
    <row r="79" spans="1:26" ht="15" thickBot="1" x14ac:dyDescent="0.35">
      <c r="A79" s="3"/>
      <c r="C79" s="181" t="s">
        <v>15</v>
      </c>
      <c r="D79" s="65" t="s">
        <v>30</v>
      </c>
      <c r="E79" s="66" t="s">
        <v>34</v>
      </c>
      <c r="F79" s="93">
        <f>'Optimisation Data'!O13</f>
        <v>0.54747774480712164</v>
      </c>
      <c r="G79" s="78">
        <f>'Optimisation Data'!O25</f>
        <v>0.54747774480712164</v>
      </c>
      <c r="H79" s="93">
        <f>'Optimisation Data'!O37</f>
        <v>0.44671117705242336</v>
      </c>
      <c r="I79" s="78">
        <f>'Optimisation Data'!O49</f>
        <v>0.44782393669634024</v>
      </c>
      <c r="J79" s="32"/>
      <c r="K79" s="32"/>
      <c r="L79" s="33"/>
      <c r="M79" s="32"/>
      <c r="N79" s="34"/>
      <c r="O79" s="32"/>
      <c r="P79" s="34"/>
      <c r="Q79" s="35"/>
      <c r="R79" s="32"/>
      <c r="S79" s="34"/>
      <c r="T79" s="32"/>
      <c r="U79" s="34"/>
      <c r="V79" s="36"/>
      <c r="W79" s="37"/>
      <c r="X79" s="37"/>
      <c r="Y79" s="37"/>
      <c r="Z79" s="38"/>
    </row>
    <row r="80" spans="1:26" ht="15" thickBot="1" x14ac:dyDescent="0.35">
      <c r="A80" s="3"/>
      <c r="C80" s="181"/>
      <c r="D80" s="67" t="s">
        <v>30</v>
      </c>
      <c r="E80" s="68" t="s">
        <v>35</v>
      </c>
      <c r="F80" s="94">
        <f>'Optimisation Data'!O14</f>
        <v>0.5175568743818002</v>
      </c>
      <c r="G80" s="79">
        <f>'Optimisation Data'!O26</f>
        <v>0.5175568743818002</v>
      </c>
      <c r="H80" s="94">
        <f>'Optimisation Data'!O38</f>
        <v>0.31775469831849656</v>
      </c>
      <c r="I80" s="79">
        <f>'Optimisation Data'!O50</f>
        <v>0.31775469831849656</v>
      </c>
      <c r="J80" s="32"/>
      <c r="K80" s="32"/>
      <c r="L80" s="33"/>
      <c r="M80" s="32"/>
      <c r="N80" s="34"/>
      <c r="O80" s="32"/>
      <c r="P80" s="34"/>
      <c r="Q80" s="35"/>
      <c r="R80" s="32"/>
      <c r="S80" s="34"/>
      <c r="T80" s="32"/>
      <c r="U80" s="34"/>
      <c r="V80" s="36"/>
      <c r="W80" s="37"/>
      <c r="X80" s="37"/>
      <c r="Y80" s="37"/>
      <c r="Z80" s="38"/>
    </row>
    <row r="81" spans="1:26" ht="15" thickBot="1" x14ac:dyDescent="0.35">
      <c r="A81" s="3"/>
      <c r="C81" s="181"/>
      <c r="D81" s="67" t="s">
        <v>30</v>
      </c>
      <c r="E81" s="69" t="s">
        <v>36</v>
      </c>
      <c r="F81" s="94">
        <f>'Optimisation Data'!O15</f>
        <v>0.15578635014836795</v>
      </c>
      <c r="G81" s="79">
        <f>'Optimisation Data'!O27</f>
        <v>0.15615727002967358</v>
      </c>
      <c r="H81" s="94">
        <f>'Optimisation Data'!O39</f>
        <v>4.5746785361028683E-3</v>
      </c>
      <c r="I81" s="79">
        <f>'Optimisation Data'!O51</f>
        <v>4.5746785361028683E-3</v>
      </c>
      <c r="J81" s="32"/>
      <c r="K81" s="32"/>
      <c r="L81" s="33"/>
      <c r="M81" s="32"/>
      <c r="N81" s="34"/>
      <c r="O81" s="32"/>
      <c r="P81" s="34"/>
      <c r="Q81" s="35"/>
      <c r="R81" s="32"/>
      <c r="S81" s="34"/>
      <c r="T81" s="32"/>
      <c r="U81" s="34"/>
      <c r="V81" s="36"/>
      <c r="W81" s="37"/>
      <c r="X81" s="37"/>
      <c r="Y81" s="37"/>
      <c r="Z81" s="38"/>
    </row>
    <row r="82" spans="1:26" ht="15" thickBot="1" x14ac:dyDescent="0.35">
      <c r="A82" s="3"/>
      <c r="C82" s="181"/>
      <c r="D82" s="67" t="s">
        <v>30</v>
      </c>
      <c r="E82" s="70" t="s">
        <v>37</v>
      </c>
      <c r="F82" s="94">
        <f>'Optimisation Data'!O16</f>
        <v>0.22700296735905046</v>
      </c>
      <c r="G82" s="79">
        <f>'Optimisation Data'!O28</f>
        <v>0.50111275964391688</v>
      </c>
      <c r="H82" s="94">
        <f>'Optimisation Data'!O40</f>
        <v>0.10385756676557864</v>
      </c>
      <c r="I82" s="79">
        <f>'Optimisation Data'!O52</f>
        <v>0.10497032640949555</v>
      </c>
      <c r="J82" s="32"/>
      <c r="K82" s="32"/>
      <c r="L82" s="33"/>
      <c r="M82" s="32"/>
      <c r="N82" s="34"/>
      <c r="O82" s="32"/>
      <c r="P82" s="34"/>
      <c r="Q82" s="35"/>
      <c r="R82" s="32"/>
      <c r="S82" s="34"/>
      <c r="T82" s="32"/>
      <c r="U82" s="34"/>
      <c r="V82" s="36"/>
      <c r="W82" s="37"/>
      <c r="X82" s="37"/>
      <c r="Y82" s="37"/>
      <c r="Z82" s="38"/>
    </row>
    <row r="83" spans="1:26" ht="15" thickBot="1" x14ac:dyDescent="0.35">
      <c r="A83" s="3"/>
      <c r="C83" s="181"/>
      <c r="D83" s="67" t="s">
        <v>30</v>
      </c>
      <c r="E83" s="71" t="s">
        <v>38</v>
      </c>
      <c r="F83" s="94">
        <f>'Optimisation Data'!O17</f>
        <v>0.70338773491592488</v>
      </c>
      <c r="G83" s="79">
        <f>'Optimisation Data'!O29</f>
        <v>0.70487141444114743</v>
      </c>
      <c r="H83" s="94">
        <f>'Optimisation Data'!O41</f>
        <v>0.70462413452027695</v>
      </c>
      <c r="I83" s="79">
        <f>'Optimisation Data'!O53</f>
        <v>0.70462413452027695</v>
      </c>
      <c r="J83" s="32"/>
      <c r="K83" s="32"/>
      <c r="L83" s="33"/>
      <c r="M83" s="32"/>
      <c r="N83" s="34"/>
      <c r="O83" s="32"/>
      <c r="P83" s="34"/>
      <c r="Q83" s="35"/>
      <c r="R83" s="32"/>
      <c r="S83" s="34"/>
      <c r="T83" s="32"/>
      <c r="U83" s="34"/>
      <c r="V83" s="36"/>
      <c r="W83" s="37"/>
      <c r="X83" s="37"/>
      <c r="Y83" s="37"/>
      <c r="Z83" s="38"/>
    </row>
    <row r="84" spans="1:26" ht="15" thickBot="1" x14ac:dyDescent="0.35">
      <c r="A84" s="3"/>
      <c r="C84" s="181"/>
      <c r="D84" s="67" t="s">
        <v>30</v>
      </c>
      <c r="E84" s="71" t="s">
        <v>39</v>
      </c>
      <c r="F84" s="94">
        <f>'Optimisation Data'!O18</f>
        <v>0.27448071216617209</v>
      </c>
      <c r="G84" s="79">
        <f>'Optimisation Data'!O30</f>
        <v>0</v>
      </c>
      <c r="H84" s="94">
        <f>'Optimisation Data'!O42</f>
        <v>1.112759643916914E-3</v>
      </c>
      <c r="I84" s="79">
        <f>'Optimisation Data'!O54</f>
        <v>0</v>
      </c>
      <c r="J84" s="32"/>
      <c r="K84" s="32"/>
      <c r="L84" s="33"/>
      <c r="M84" s="32"/>
      <c r="N84" s="34"/>
      <c r="O84" s="32"/>
      <c r="P84" s="34"/>
      <c r="Q84" s="35"/>
      <c r="R84" s="32"/>
      <c r="S84" s="34"/>
      <c r="T84" s="32"/>
      <c r="U84" s="34"/>
      <c r="V84" s="36"/>
      <c r="W84" s="37"/>
      <c r="X84" s="37"/>
      <c r="Y84" s="37"/>
      <c r="Z84" s="38"/>
    </row>
    <row r="85" spans="1:26" ht="26.4" customHeight="1" thickBot="1" x14ac:dyDescent="0.35">
      <c r="A85" s="3"/>
      <c r="C85" s="181"/>
      <c r="D85" s="115" t="s">
        <v>30</v>
      </c>
      <c r="E85" s="108" t="s">
        <v>0</v>
      </c>
      <c r="F85" s="136">
        <f>'Optimisation Data'!O19</f>
        <v>0.40428206396307287</v>
      </c>
      <c r="G85" s="119">
        <f>'Optimisation Data'!O31</f>
        <v>0.40452934388394329</v>
      </c>
      <c r="H85" s="118">
        <f>'Optimisation Data'!O43</f>
        <v>0.26310583580613256</v>
      </c>
      <c r="I85" s="119">
        <f>'Optimisation Data'!O55</f>
        <v>0.26329129574678534</v>
      </c>
      <c r="J85" s="32"/>
      <c r="K85" s="32"/>
      <c r="L85" s="33"/>
      <c r="M85" s="32"/>
      <c r="N85" s="34"/>
      <c r="O85" s="32"/>
      <c r="P85" s="34"/>
      <c r="Q85" s="35"/>
      <c r="R85" s="32"/>
      <c r="S85" s="34"/>
      <c r="T85" s="32"/>
      <c r="U85" s="34"/>
      <c r="V85" s="36"/>
      <c r="W85" s="37"/>
      <c r="X85" s="37"/>
      <c r="Y85" s="37"/>
      <c r="Z85" s="38"/>
    </row>
    <row r="86" spans="1:26" ht="16.2" thickBot="1" x14ac:dyDescent="0.35">
      <c r="A86" s="3"/>
      <c r="C86" s="181" t="s">
        <v>16</v>
      </c>
      <c r="D86" s="65" t="s">
        <v>29</v>
      </c>
      <c r="E86" s="138" t="s">
        <v>34</v>
      </c>
      <c r="F86" s="80">
        <f>'Optimisation Data'!P13</f>
        <v>3660</v>
      </c>
      <c r="G86" s="101">
        <f>'Optimisation Data'!P25</f>
        <v>3660</v>
      </c>
      <c r="H86" s="95">
        <f>'Optimisation Data'!P37</f>
        <v>4475</v>
      </c>
      <c r="I86" s="80">
        <f>'Optimisation Data'!P49</f>
        <v>4466</v>
      </c>
      <c r="J86" s="40"/>
      <c r="K86" s="40"/>
      <c r="L86" s="41"/>
      <c r="M86" s="40"/>
      <c r="N86" s="42"/>
      <c r="O86" s="40"/>
      <c r="P86" s="43"/>
      <c r="Q86" s="44"/>
      <c r="R86" s="40"/>
      <c r="S86" s="42"/>
      <c r="T86" s="40"/>
      <c r="U86" s="42"/>
      <c r="V86" s="45"/>
      <c r="W86" s="46"/>
      <c r="X86" s="46"/>
      <c r="Y86" s="46"/>
      <c r="Z86" s="47"/>
    </row>
    <row r="87" spans="1:26" ht="16.2" thickBot="1" x14ac:dyDescent="0.35">
      <c r="A87" s="3"/>
      <c r="C87" s="181"/>
      <c r="D87" s="67" t="s">
        <v>29</v>
      </c>
      <c r="E87" s="139" t="s">
        <v>35</v>
      </c>
      <c r="F87" s="81">
        <f>'Optimisation Data'!P14</f>
        <v>3902</v>
      </c>
      <c r="G87" s="102">
        <f>'Optimisation Data'!P26</f>
        <v>3902</v>
      </c>
      <c r="H87" s="96">
        <f>'Optimisation Data'!P38</f>
        <v>5518</v>
      </c>
      <c r="I87" s="81">
        <f>'Optimisation Data'!P50</f>
        <v>5518</v>
      </c>
      <c r="J87" s="40"/>
      <c r="K87" s="40"/>
      <c r="L87" s="41"/>
      <c r="M87" s="40"/>
      <c r="N87" s="42"/>
      <c r="O87" s="40"/>
      <c r="P87" s="43"/>
      <c r="Q87" s="44"/>
      <c r="R87" s="40"/>
      <c r="S87" s="42"/>
      <c r="T87" s="40"/>
      <c r="U87" s="42"/>
      <c r="V87" s="45"/>
      <c r="W87" s="46"/>
      <c r="X87" s="46"/>
      <c r="Y87" s="46"/>
      <c r="Z87" s="47"/>
    </row>
    <row r="88" spans="1:26" ht="16.2" thickBot="1" x14ac:dyDescent="0.35">
      <c r="A88" s="3"/>
      <c r="C88" s="181"/>
      <c r="D88" s="67" t="s">
        <v>29</v>
      </c>
      <c r="E88" s="140" t="s">
        <v>36</v>
      </c>
      <c r="F88" s="81">
        <f>'Optimisation Data'!P15</f>
        <v>6828</v>
      </c>
      <c r="G88" s="102">
        <f>'Optimisation Data'!P27</f>
        <v>6825</v>
      </c>
      <c r="H88" s="96">
        <f>'Optimisation Data'!P39</f>
        <v>8051</v>
      </c>
      <c r="I88" s="81">
        <f>'Optimisation Data'!P51</f>
        <v>8051</v>
      </c>
      <c r="J88" s="40"/>
      <c r="K88" s="40"/>
      <c r="L88" s="41"/>
      <c r="M88" s="40"/>
      <c r="N88" s="42"/>
      <c r="O88" s="40"/>
      <c r="P88" s="43"/>
      <c r="Q88" s="44"/>
      <c r="R88" s="40"/>
      <c r="S88" s="42"/>
      <c r="T88" s="40"/>
      <c r="U88" s="42"/>
      <c r="V88" s="45"/>
      <c r="W88" s="46"/>
      <c r="X88" s="46"/>
      <c r="Y88" s="46"/>
      <c r="Z88" s="47"/>
    </row>
    <row r="89" spans="1:26" ht="16.2" thickBot="1" x14ac:dyDescent="0.35">
      <c r="A89" s="3"/>
      <c r="C89" s="181"/>
      <c r="D89" s="67" t="s">
        <v>29</v>
      </c>
      <c r="E89" s="141" t="s">
        <v>37</v>
      </c>
      <c r="F89" s="81">
        <f>'Optimisation Data'!P16</f>
        <v>6252</v>
      </c>
      <c r="G89" s="102">
        <f>'Optimisation Data'!P28</f>
        <v>4035</v>
      </c>
      <c r="H89" s="96">
        <f>'Optimisation Data'!P40</f>
        <v>7248</v>
      </c>
      <c r="I89" s="81">
        <f>'Optimisation Data'!P52</f>
        <v>7239</v>
      </c>
      <c r="J89" s="40"/>
      <c r="K89" s="40"/>
      <c r="L89" s="41"/>
      <c r="M89" s="40"/>
      <c r="N89" s="42"/>
      <c r="O89" s="40"/>
      <c r="P89" s="43"/>
      <c r="Q89" s="44"/>
      <c r="R89" s="40"/>
      <c r="S89" s="42"/>
      <c r="T89" s="40"/>
      <c r="U89" s="42"/>
      <c r="V89" s="45"/>
      <c r="W89" s="46"/>
      <c r="X89" s="46"/>
      <c r="Y89" s="46"/>
      <c r="Z89" s="47"/>
    </row>
    <row r="90" spans="1:26" ht="16.2" thickBot="1" x14ac:dyDescent="0.35">
      <c r="A90" s="3"/>
      <c r="C90" s="181"/>
      <c r="D90" s="67" t="s">
        <v>29</v>
      </c>
      <c r="E90" s="142" t="s">
        <v>38</v>
      </c>
      <c r="F90" s="81">
        <f>'Optimisation Data'!P17</f>
        <v>2399</v>
      </c>
      <c r="G90" s="102">
        <f>'Optimisation Data'!P29</f>
        <v>2387</v>
      </c>
      <c r="H90" s="96">
        <f>'Optimisation Data'!P41</f>
        <v>2389</v>
      </c>
      <c r="I90" s="81">
        <f>'Optimisation Data'!P53</f>
        <v>2389</v>
      </c>
      <c r="J90" s="40"/>
      <c r="K90" s="40"/>
      <c r="L90" s="41"/>
      <c r="M90" s="40"/>
      <c r="N90" s="42"/>
      <c r="O90" s="40"/>
      <c r="P90" s="43"/>
      <c r="Q90" s="44"/>
      <c r="R90" s="40"/>
      <c r="S90" s="42"/>
      <c r="T90" s="40"/>
      <c r="U90" s="42"/>
      <c r="V90" s="45"/>
      <c r="W90" s="46"/>
      <c r="X90" s="46"/>
      <c r="Y90" s="46"/>
      <c r="Z90" s="47"/>
    </row>
    <row r="91" spans="1:26" ht="16.2" thickBot="1" x14ac:dyDescent="0.35">
      <c r="A91" s="3"/>
      <c r="C91" s="181"/>
      <c r="D91" s="67" t="s">
        <v>29</v>
      </c>
      <c r="E91" s="142" t="s">
        <v>39</v>
      </c>
      <c r="F91" s="82">
        <f>'Optimisation Data'!P18</f>
        <v>5868</v>
      </c>
      <c r="G91" s="102">
        <f>'Optimisation Data'!P30</f>
        <v>8088</v>
      </c>
      <c r="H91" s="96">
        <f>'Optimisation Data'!P42</f>
        <v>8079</v>
      </c>
      <c r="I91" s="81">
        <f>'Optimisation Data'!P54</f>
        <v>8088</v>
      </c>
      <c r="J91" s="40"/>
      <c r="K91" s="40"/>
      <c r="L91" s="41"/>
      <c r="M91" s="40"/>
      <c r="N91" s="42"/>
      <c r="O91" s="40"/>
      <c r="P91" s="43"/>
      <c r="Q91" s="44"/>
      <c r="R91" s="40"/>
      <c r="S91" s="42"/>
      <c r="T91" s="40"/>
      <c r="U91" s="42"/>
      <c r="V91" s="45"/>
      <c r="W91" s="46"/>
      <c r="X91" s="46"/>
      <c r="Y91" s="46"/>
      <c r="Z91" s="47"/>
    </row>
    <row r="92" spans="1:26" ht="31.8" customHeight="1" thickBot="1" x14ac:dyDescent="0.35">
      <c r="A92" s="3"/>
      <c r="C92" s="181"/>
      <c r="D92" s="115" t="s">
        <v>29</v>
      </c>
      <c r="E92" s="108" t="s">
        <v>0</v>
      </c>
      <c r="F92" s="120">
        <f>'Optimisation Data'!P31</f>
        <v>28897</v>
      </c>
      <c r="G92" s="121">
        <f>'Optimisation Data'!P31</f>
        <v>28897</v>
      </c>
      <c r="H92" s="120">
        <f>'Optimisation Data'!P43</f>
        <v>35760</v>
      </c>
      <c r="I92" s="121">
        <f>'Optimisation Data'!P55</f>
        <v>35751</v>
      </c>
      <c r="J92" s="40"/>
      <c r="K92" s="40"/>
      <c r="L92" s="41"/>
      <c r="M92" s="40"/>
      <c r="N92" s="42"/>
      <c r="O92" s="40"/>
      <c r="P92" s="43"/>
      <c r="Q92" s="44"/>
      <c r="R92" s="40"/>
      <c r="S92" s="42"/>
      <c r="T92" s="40"/>
      <c r="U92" s="42"/>
      <c r="V92" s="45"/>
      <c r="W92" s="46"/>
      <c r="X92" s="46"/>
      <c r="Y92" s="46"/>
      <c r="Z92" s="47"/>
    </row>
    <row r="93" spans="1:26" ht="15" thickBot="1" x14ac:dyDescent="0.35">
      <c r="A93" s="3"/>
      <c r="C93" s="181" t="s">
        <v>16</v>
      </c>
      <c r="D93" s="65" t="s">
        <v>30</v>
      </c>
      <c r="E93" s="66" t="s">
        <v>34</v>
      </c>
      <c r="F93" s="93">
        <f>'Optimisation Data'!Q13</f>
        <v>0.45252225519287836</v>
      </c>
      <c r="G93" s="78">
        <f>'Optimisation Data'!Q25</f>
        <v>0.45252225519287836</v>
      </c>
      <c r="H93" s="93">
        <f>'Optimisation Data'!Q37</f>
        <v>0.55328882294757664</v>
      </c>
      <c r="I93" s="78">
        <f>'Optimisation Data'!Q49</f>
        <v>0.55217606330365976</v>
      </c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" thickBot="1" x14ac:dyDescent="0.35">
      <c r="A94" s="3"/>
      <c r="C94" s="181"/>
      <c r="D94" s="67" t="s">
        <v>30</v>
      </c>
      <c r="E94" s="68" t="s">
        <v>35</v>
      </c>
      <c r="F94" s="94">
        <f>'Optimisation Data'!Q14</f>
        <v>0.4824431256181998</v>
      </c>
      <c r="G94" s="79">
        <f>'Optimisation Data'!Q26</f>
        <v>0.4824431256181998</v>
      </c>
      <c r="H94" s="94">
        <f>'Optimisation Data'!Q38</f>
        <v>0.68224530168150344</v>
      </c>
      <c r="I94" s="79">
        <f>'Optimisation Data'!Q50</f>
        <v>0.68224530168150344</v>
      </c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" thickBot="1" x14ac:dyDescent="0.35">
      <c r="A95" s="3"/>
      <c r="C95" s="181"/>
      <c r="D95" s="67" t="s">
        <v>30</v>
      </c>
      <c r="E95" s="69" t="s">
        <v>36</v>
      </c>
      <c r="F95" s="94">
        <f>'Optimisation Data'!Q15</f>
        <v>0.84421364985163205</v>
      </c>
      <c r="G95" s="79">
        <f>'Optimisation Data'!Q27</f>
        <v>0.84384272997032639</v>
      </c>
      <c r="H95" s="94">
        <f>'Optimisation Data'!Q39</f>
        <v>0.99542532146389717</v>
      </c>
      <c r="I95" s="79">
        <f>'Optimisation Data'!Q51</f>
        <v>0.99542532146389717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" thickBot="1" x14ac:dyDescent="0.35">
      <c r="A96" s="3"/>
      <c r="C96" s="181"/>
      <c r="D96" s="67" t="s">
        <v>30</v>
      </c>
      <c r="E96" s="70" t="s">
        <v>37</v>
      </c>
      <c r="F96" s="94">
        <f>'Optimisation Data'!Q16</f>
        <v>0.77299703264094954</v>
      </c>
      <c r="G96" s="79">
        <f>'Optimisation Data'!Q28</f>
        <v>0.49888724035608306</v>
      </c>
      <c r="H96" s="94">
        <f>'Optimisation Data'!Q40</f>
        <v>0.89614243323442133</v>
      </c>
      <c r="I96" s="79">
        <f>'Optimisation Data'!Q52</f>
        <v>0.89502967359050445</v>
      </c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" thickBot="1" x14ac:dyDescent="0.35">
      <c r="A97" s="3"/>
      <c r="C97" s="181"/>
      <c r="D97" s="67" t="s">
        <v>30</v>
      </c>
      <c r="E97" s="71" t="s">
        <v>38</v>
      </c>
      <c r="F97" s="94">
        <f>'Optimisation Data'!Q17</f>
        <v>0.29661226508407518</v>
      </c>
      <c r="G97" s="79">
        <f>'Optimisation Data'!Q29</f>
        <v>0.29512858555885263</v>
      </c>
      <c r="H97" s="94">
        <f>'Optimisation Data'!Q41</f>
        <v>0.29537586547972305</v>
      </c>
      <c r="I97" s="79">
        <f>'Optimisation Data'!Q53</f>
        <v>0.29537586547972305</v>
      </c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" thickBot="1" x14ac:dyDescent="0.35">
      <c r="A98" s="3"/>
      <c r="C98" s="181"/>
      <c r="D98" s="67" t="s">
        <v>30</v>
      </c>
      <c r="E98" s="71" t="s">
        <v>39</v>
      </c>
      <c r="F98" s="94">
        <f>'Optimisation Data'!Q18</f>
        <v>0.72551928783382791</v>
      </c>
      <c r="G98" s="79">
        <f>'Optimisation Data'!Q30</f>
        <v>1</v>
      </c>
      <c r="H98" s="94">
        <f>'Optimisation Data'!Q42</f>
        <v>0.99888724035608312</v>
      </c>
      <c r="I98" s="79">
        <f>'Optimisation Data'!Q54</f>
        <v>1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27" customHeight="1" thickBot="1" x14ac:dyDescent="0.35">
      <c r="A99" s="3"/>
      <c r="C99" s="181"/>
      <c r="D99" s="115" t="s">
        <v>30</v>
      </c>
      <c r="E99" s="108" t="s">
        <v>0</v>
      </c>
      <c r="F99" s="118">
        <f>'Optimisation Data'!Q19</f>
        <v>0.59571793603692713</v>
      </c>
      <c r="G99" s="119">
        <f>'Optimisation Data'!Q31</f>
        <v>0.59547065611605676</v>
      </c>
      <c r="H99" s="118">
        <f>'Optimisation Data'!Q43</f>
        <v>0.73689416419386744</v>
      </c>
      <c r="I99" s="119">
        <f>'Optimisation Data'!Q55</f>
        <v>0.73670870425321466</v>
      </c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8" customHeight="1" thickBot="1" x14ac:dyDescent="0.35">
      <c r="A100" s="3"/>
      <c r="C100" s="181" t="s">
        <v>43</v>
      </c>
      <c r="D100" s="65" t="s">
        <v>29</v>
      </c>
      <c r="E100" s="138" t="s">
        <v>34</v>
      </c>
      <c r="F100" s="144">
        <f>F72+F86</f>
        <v>8088</v>
      </c>
      <c r="G100" s="144">
        <f t="shared" ref="G100:I100" si="92">G72+G86</f>
        <v>8088</v>
      </c>
      <c r="H100" s="144">
        <f t="shared" si="92"/>
        <v>8088</v>
      </c>
      <c r="I100" s="144">
        <f t="shared" si="92"/>
        <v>8088</v>
      </c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8" customHeight="1" thickBot="1" x14ac:dyDescent="0.35">
      <c r="A101" s="3"/>
      <c r="C101" s="181"/>
      <c r="D101" s="67" t="s">
        <v>29</v>
      </c>
      <c r="E101" s="139" t="s">
        <v>35</v>
      </c>
      <c r="F101" s="144">
        <f t="shared" ref="F101:I106" si="93">F73+F87</f>
        <v>8088</v>
      </c>
      <c r="G101" s="144">
        <f t="shared" si="93"/>
        <v>8088</v>
      </c>
      <c r="H101" s="144">
        <f t="shared" si="93"/>
        <v>8088</v>
      </c>
      <c r="I101" s="144">
        <f t="shared" si="93"/>
        <v>8088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8" customHeight="1" thickBot="1" x14ac:dyDescent="0.35">
      <c r="A102" s="3"/>
      <c r="C102" s="181"/>
      <c r="D102" s="67" t="s">
        <v>29</v>
      </c>
      <c r="E102" s="140" t="s">
        <v>36</v>
      </c>
      <c r="F102" s="144">
        <f t="shared" si="93"/>
        <v>8088</v>
      </c>
      <c r="G102" s="144">
        <f t="shared" si="93"/>
        <v>8088</v>
      </c>
      <c r="H102" s="144">
        <f t="shared" si="93"/>
        <v>8088</v>
      </c>
      <c r="I102" s="144">
        <f t="shared" si="93"/>
        <v>8088</v>
      </c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8" customHeight="1" thickBot="1" x14ac:dyDescent="0.35">
      <c r="A103" s="3"/>
      <c r="C103" s="181"/>
      <c r="D103" s="67" t="s">
        <v>29</v>
      </c>
      <c r="E103" s="141" t="s">
        <v>37</v>
      </c>
      <c r="F103" s="144">
        <f t="shared" si="93"/>
        <v>8088</v>
      </c>
      <c r="G103" s="144">
        <f t="shared" si="93"/>
        <v>8088</v>
      </c>
      <c r="H103" s="144">
        <f t="shared" si="93"/>
        <v>8088</v>
      </c>
      <c r="I103" s="144">
        <f t="shared" si="93"/>
        <v>8088</v>
      </c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8" customHeight="1" thickBot="1" x14ac:dyDescent="0.35">
      <c r="A104" s="3"/>
      <c r="C104" s="181"/>
      <c r="D104" s="67" t="s">
        <v>29</v>
      </c>
      <c r="E104" s="142" t="s">
        <v>38</v>
      </c>
      <c r="F104" s="144">
        <f t="shared" si="93"/>
        <v>8088</v>
      </c>
      <c r="G104" s="144">
        <f t="shared" si="93"/>
        <v>8088</v>
      </c>
      <c r="H104" s="144">
        <f t="shared" si="93"/>
        <v>8088</v>
      </c>
      <c r="I104" s="144">
        <f t="shared" si="93"/>
        <v>8088</v>
      </c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8" customHeight="1" thickBot="1" x14ac:dyDescent="0.35">
      <c r="A105" s="3"/>
      <c r="C105" s="181"/>
      <c r="D105" s="67" t="s">
        <v>29</v>
      </c>
      <c r="E105" s="142" t="s">
        <v>39</v>
      </c>
      <c r="F105" s="144">
        <f t="shared" si="93"/>
        <v>8088</v>
      </c>
      <c r="G105" s="144">
        <f t="shared" si="93"/>
        <v>8088</v>
      </c>
      <c r="H105" s="144">
        <f t="shared" si="93"/>
        <v>8088</v>
      </c>
      <c r="I105" s="144">
        <f t="shared" si="93"/>
        <v>8088</v>
      </c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27" customHeight="1" thickBot="1" x14ac:dyDescent="0.35">
      <c r="A106" s="3"/>
      <c r="C106" s="181"/>
      <c r="D106" s="115" t="s">
        <v>29</v>
      </c>
      <c r="E106" s="108" t="s">
        <v>0</v>
      </c>
      <c r="F106" s="133">
        <f t="shared" si="93"/>
        <v>48516</v>
      </c>
      <c r="G106" s="133">
        <f t="shared" si="93"/>
        <v>48528</v>
      </c>
      <c r="H106" s="133">
        <f t="shared" si="93"/>
        <v>48528</v>
      </c>
      <c r="I106" s="133">
        <f t="shared" si="93"/>
        <v>48528</v>
      </c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" thickBot="1" x14ac:dyDescent="0.35">
      <c r="A107" s="3"/>
      <c r="C107" s="181" t="s">
        <v>18</v>
      </c>
      <c r="D107" s="65" t="s">
        <v>3</v>
      </c>
      <c r="E107" s="66" t="s">
        <v>34</v>
      </c>
      <c r="F107" s="89">
        <f>'Optimisation Data'!S13</f>
        <v>782250</v>
      </c>
      <c r="G107" s="74">
        <f>'Optimisation Data'!S25</f>
        <v>553500</v>
      </c>
      <c r="H107" s="89">
        <f>'Optimisation Data'!S37</f>
        <v>451625</v>
      </c>
      <c r="I107" s="74">
        <f>'Optimisation Data'!S49</f>
        <v>731875</v>
      </c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" thickBot="1" x14ac:dyDescent="0.35">
      <c r="A108" s="3"/>
      <c r="C108" s="181"/>
      <c r="D108" s="67" t="s">
        <v>3</v>
      </c>
      <c r="E108" s="68" t="s">
        <v>35</v>
      </c>
      <c r="F108" s="90">
        <f>'Optimisation Data'!S14</f>
        <v>767125</v>
      </c>
      <c r="G108" s="75">
        <f>'Optimisation Data'!S26</f>
        <v>523250</v>
      </c>
      <c r="H108" s="90">
        <f>'Optimisation Data'!S38</f>
        <v>321250</v>
      </c>
      <c r="I108" s="75">
        <f>'Optimisation Data'!S50</f>
        <v>666125</v>
      </c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" thickBot="1" x14ac:dyDescent="0.35">
      <c r="A109" s="3"/>
      <c r="C109" s="181"/>
      <c r="D109" s="67" t="s">
        <v>3</v>
      </c>
      <c r="E109" s="69" t="s">
        <v>36</v>
      </c>
      <c r="F109" s="90">
        <f>'Optimisation Data'!S15</f>
        <v>584250</v>
      </c>
      <c r="G109" s="75">
        <f>'Optimisation Data'!S27</f>
        <v>157875</v>
      </c>
      <c r="H109" s="90">
        <f>'Optimisation Data'!S39</f>
        <v>4625</v>
      </c>
      <c r="I109" s="75">
        <f>'Optimisation Data'!S51</f>
        <v>507812.5</v>
      </c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" thickBot="1" x14ac:dyDescent="0.35">
      <c r="A110" s="3"/>
      <c r="C110" s="181"/>
      <c r="D110" s="67" t="s">
        <v>3</v>
      </c>
      <c r="E110" s="70" t="s">
        <v>37</v>
      </c>
      <c r="F110" s="90">
        <f>'Optimisation Data'!S16</f>
        <v>878274</v>
      </c>
      <c r="G110" s="75">
        <f>'Optimisation Data'!S28</f>
        <v>717381</v>
      </c>
      <c r="H110" s="90">
        <f>'Optimisation Data'!S40</f>
        <v>148680</v>
      </c>
      <c r="I110" s="75">
        <f>'Optimisation Data'!S52</f>
        <v>790924.5</v>
      </c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" thickBot="1" x14ac:dyDescent="0.35">
      <c r="A111" s="3"/>
      <c r="C111" s="181"/>
      <c r="D111" s="67" t="s">
        <v>3</v>
      </c>
      <c r="E111" s="71" t="s">
        <v>38</v>
      </c>
      <c r="F111" s="90">
        <f>'Optimisation Data'!S17</f>
        <v>187925</v>
      </c>
      <c r="G111" s="75">
        <f>'Optimisation Data'!S29</f>
        <v>376636</v>
      </c>
      <c r="H111" s="90">
        <f>'Optimisation Data'!S41</f>
        <v>452126</v>
      </c>
      <c r="I111" s="75">
        <f>'Optimisation Data'!S53</f>
        <v>451975</v>
      </c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" thickBot="1" x14ac:dyDescent="0.35">
      <c r="A112" s="3"/>
      <c r="C112" s="181"/>
      <c r="D112" s="67" t="s">
        <v>3</v>
      </c>
      <c r="E112" s="71" t="s">
        <v>39</v>
      </c>
      <c r="F112" s="90">
        <f>'Optimisation Data'!S18</f>
        <v>608280</v>
      </c>
      <c r="G112" s="75">
        <f>'Optimisation Data'!S30</f>
        <v>0</v>
      </c>
      <c r="H112" s="90">
        <f>'Optimisation Data'!S42</f>
        <v>2466</v>
      </c>
      <c r="I112" s="75">
        <f>'Optimisation Data'!S54</f>
        <v>0</v>
      </c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25.8" customHeight="1" thickBot="1" x14ac:dyDescent="0.35">
      <c r="A113" s="3"/>
      <c r="C113" s="181"/>
      <c r="D113" s="115" t="s">
        <v>3</v>
      </c>
      <c r="E113" s="108" t="s">
        <v>0</v>
      </c>
      <c r="F113" s="109">
        <f>'Optimisation Data'!S19</f>
        <v>3808104</v>
      </c>
      <c r="G113" s="110">
        <f>'Optimisation Data'!S31</f>
        <v>2328642</v>
      </c>
      <c r="H113" s="109">
        <f>'Optimisation Data'!S43</f>
        <v>1380772</v>
      </c>
      <c r="I113" s="110">
        <f>'Optimisation Data'!S55</f>
        <v>3148712</v>
      </c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" thickBot="1" x14ac:dyDescent="0.35">
      <c r="A114" s="3"/>
      <c r="C114" s="181" t="s">
        <v>18</v>
      </c>
      <c r="D114" s="65" t="s">
        <v>30</v>
      </c>
      <c r="E114" s="66" t="s">
        <v>34</v>
      </c>
      <c r="F114" s="97">
        <f>'Optimisation Data'!T13</f>
        <v>1</v>
      </c>
      <c r="G114" s="83">
        <f>'Optimisation Data'!T25</f>
        <v>1</v>
      </c>
      <c r="H114" s="97">
        <f>'Optimisation Data'!T37</f>
        <v>1</v>
      </c>
      <c r="I114" s="83">
        <f>'Optimisation Data'!T49</f>
        <v>1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" thickBot="1" x14ac:dyDescent="0.35">
      <c r="A115" s="3"/>
      <c r="C115" s="181"/>
      <c r="D115" s="67" t="s">
        <v>30</v>
      </c>
      <c r="E115" s="68" t="s">
        <v>35</v>
      </c>
      <c r="F115" s="98">
        <f>'Optimisation Data'!T14</f>
        <v>1</v>
      </c>
      <c r="G115" s="84">
        <f>'Optimisation Data'!T26</f>
        <v>1</v>
      </c>
      <c r="H115" s="98">
        <f>'Optimisation Data'!T38</f>
        <v>1</v>
      </c>
      <c r="I115" s="84">
        <f>'Optimisation Data'!T50</f>
        <v>1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5" thickBot="1" x14ac:dyDescent="0.35">
      <c r="A116" s="3"/>
      <c r="C116" s="181"/>
      <c r="D116" s="67" t="s">
        <v>30</v>
      </c>
      <c r="E116" s="69" t="s">
        <v>36</v>
      </c>
      <c r="F116" s="98">
        <f>'Optimisation Data'!T15</f>
        <v>1</v>
      </c>
      <c r="G116" s="84">
        <f>'Optimisation Data'!T27</f>
        <v>1</v>
      </c>
      <c r="H116" s="98">
        <f>'Optimisation Data'!T39</f>
        <v>1</v>
      </c>
      <c r="I116" s="84">
        <f>'Optimisation Data'!T51</f>
        <v>1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5" thickBot="1" x14ac:dyDescent="0.35">
      <c r="A117" s="3"/>
      <c r="C117" s="181"/>
      <c r="D117" s="67" t="s">
        <v>30</v>
      </c>
      <c r="E117" s="70" t="s">
        <v>37</v>
      </c>
      <c r="F117" s="98">
        <f>'Optimisation Data'!T16</f>
        <v>1</v>
      </c>
      <c r="G117" s="84">
        <f>'Optimisation Data'!T28</f>
        <v>1</v>
      </c>
      <c r="H117" s="98">
        <f>'Optimisation Data'!T40</f>
        <v>1</v>
      </c>
      <c r="I117" s="84">
        <f>'Optimisation Data'!T52</f>
        <v>1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" thickBot="1" x14ac:dyDescent="0.35">
      <c r="A118" s="3"/>
      <c r="C118" s="181"/>
      <c r="D118" s="67" t="s">
        <v>30</v>
      </c>
      <c r="E118" s="71" t="s">
        <v>38</v>
      </c>
      <c r="F118" s="98">
        <f>'Optimisation Data'!T17</f>
        <v>1</v>
      </c>
      <c r="G118" s="84">
        <f>'Optimisation Data'!T29</f>
        <v>1</v>
      </c>
      <c r="H118" s="98">
        <f>'Optimisation Data'!T41</f>
        <v>1</v>
      </c>
      <c r="I118" s="84">
        <f>'Optimisation Data'!T53</f>
        <v>1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" thickBot="1" x14ac:dyDescent="0.35">
      <c r="A119" s="3"/>
      <c r="C119" s="181"/>
      <c r="D119" s="67" t="s">
        <v>30</v>
      </c>
      <c r="E119" s="71" t="s">
        <v>39</v>
      </c>
      <c r="F119" s="98">
        <f>'Optimisation Data'!T18</f>
        <v>0.43073341094295692</v>
      </c>
      <c r="G119" s="84" t="e">
        <f>'Optimisation Data'!T30</f>
        <v>#DIV/0!</v>
      </c>
      <c r="H119" s="98">
        <f>'Optimisation Data'!T42</f>
        <v>1</v>
      </c>
      <c r="I119" s="84">
        <f>'Optimisation Data'!T54</f>
        <v>0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25.8" customHeight="1" thickBot="1" x14ac:dyDescent="0.35">
      <c r="A120" s="3"/>
      <c r="C120" s="181"/>
      <c r="D120" s="115" t="s">
        <v>30</v>
      </c>
      <c r="E120" s="108" t="s">
        <v>0</v>
      </c>
      <c r="F120" s="122">
        <f>'Optimisation Data'!T19</f>
        <v>0.82569112883291917</v>
      </c>
      <c r="G120" s="123">
        <f>'Optimisation Data'!T31</f>
        <v>1</v>
      </c>
      <c r="H120" s="122">
        <f>'Optimisation Data'!T43</f>
        <v>1</v>
      </c>
      <c r="I120" s="123">
        <f>'Optimisation Data'!T55</f>
        <v>0.73969546848688961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" thickBot="1" x14ac:dyDescent="0.35">
      <c r="A121" s="3"/>
      <c r="C121" s="181" t="s">
        <v>19</v>
      </c>
      <c r="D121" s="65" t="s">
        <v>3</v>
      </c>
      <c r="E121" s="66" t="s">
        <v>34</v>
      </c>
      <c r="F121" s="99">
        <f>'Optimisation Data'!U13</f>
        <v>0</v>
      </c>
      <c r="G121" s="85">
        <f>'Optimisation Data'!U25</f>
        <v>0</v>
      </c>
      <c r="H121" s="99">
        <f>'Optimisation Data'!U37</f>
        <v>0</v>
      </c>
      <c r="I121" s="85">
        <f>'Optimisation Data'!U49</f>
        <v>0</v>
      </c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" thickBot="1" x14ac:dyDescent="0.35">
      <c r="A122" s="3"/>
      <c r="C122" s="181"/>
      <c r="D122" s="67" t="s">
        <v>3</v>
      </c>
      <c r="E122" s="68" t="s">
        <v>35</v>
      </c>
      <c r="F122" s="100">
        <f>'Optimisation Data'!U14</f>
        <v>0</v>
      </c>
      <c r="G122" s="86">
        <f>'Optimisation Data'!U26</f>
        <v>0</v>
      </c>
      <c r="H122" s="100">
        <f>'Optimisation Data'!U38</f>
        <v>0</v>
      </c>
      <c r="I122" s="86">
        <f>'Optimisation Data'!U50</f>
        <v>0</v>
      </c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" thickBot="1" x14ac:dyDescent="0.35">
      <c r="A123" s="3"/>
      <c r="C123" s="181"/>
      <c r="D123" s="67" t="s">
        <v>3</v>
      </c>
      <c r="E123" s="69" t="s">
        <v>36</v>
      </c>
      <c r="F123" s="100">
        <f>'Optimisation Data'!U15</f>
        <v>0</v>
      </c>
      <c r="G123" s="86">
        <f>'Optimisation Data'!U27</f>
        <v>0</v>
      </c>
      <c r="H123" s="100">
        <f>'Optimisation Data'!U39</f>
        <v>0</v>
      </c>
      <c r="I123" s="86">
        <f>'Optimisation Data'!U51</f>
        <v>0</v>
      </c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" thickBot="1" x14ac:dyDescent="0.35">
      <c r="A124" s="3"/>
      <c r="C124" s="181"/>
      <c r="D124" s="67" t="s">
        <v>3</v>
      </c>
      <c r="E124" s="70" t="s">
        <v>37</v>
      </c>
      <c r="F124" s="100">
        <f>'Optimisation Data'!U16</f>
        <v>0</v>
      </c>
      <c r="G124" s="86">
        <f>'Optimisation Data'!U28</f>
        <v>0</v>
      </c>
      <c r="H124" s="100">
        <f>'Optimisation Data'!U40</f>
        <v>0</v>
      </c>
      <c r="I124" s="86">
        <f>'Optimisation Data'!U52</f>
        <v>0</v>
      </c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" thickBot="1" x14ac:dyDescent="0.35">
      <c r="A125" s="3"/>
      <c r="C125" s="181"/>
      <c r="D125" s="67" t="s">
        <v>3</v>
      </c>
      <c r="E125" s="71" t="s">
        <v>38</v>
      </c>
      <c r="F125" s="100">
        <f>'Optimisation Data'!U17</f>
        <v>0</v>
      </c>
      <c r="G125" s="86">
        <f>'Optimisation Data'!U29</f>
        <v>0</v>
      </c>
      <c r="H125" s="100">
        <f>'Optimisation Data'!U41</f>
        <v>0</v>
      </c>
      <c r="I125" s="86">
        <f>'Optimisation Data'!U53</f>
        <v>0</v>
      </c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" thickBot="1" x14ac:dyDescent="0.35">
      <c r="A126" s="3"/>
      <c r="C126" s="181"/>
      <c r="D126" s="67" t="s">
        <v>3</v>
      </c>
      <c r="E126" s="71" t="s">
        <v>39</v>
      </c>
      <c r="F126" s="100">
        <f>'Optimisation Data'!U18</f>
        <v>803916</v>
      </c>
      <c r="G126" s="86">
        <f>'Optimisation Data'!U30</f>
        <v>0</v>
      </c>
      <c r="H126" s="100">
        <f>'Optimisation Data'!U42</f>
        <v>0</v>
      </c>
      <c r="I126" s="86">
        <f>'Optimisation Data'!U54</f>
        <v>1108056</v>
      </c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26.4" customHeight="1" thickBot="1" x14ac:dyDescent="0.35">
      <c r="A127" s="3"/>
      <c r="C127" s="181"/>
      <c r="D127" s="115" t="s">
        <v>3</v>
      </c>
      <c r="E127" s="108" t="s">
        <v>0</v>
      </c>
      <c r="F127" s="124">
        <f>'Optimisation Data'!U19</f>
        <v>803916</v>
      </c>
      <c r="G127" s="125">
        <f>'Optimisation Data'!U31</f>
        <v>0</v>
      </c>
      <c r="H127" s="124">
        <f>'Optimisation Data'!U43</f>
        <v>0</v>
      </c>
      <c r="I127" s="125">
        <f>'Optimisation Data'!U55</f>
        <v>1108056</v>
      </c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" thickBot="1" x14ac:dyDescent="0.35">
      <c r="A128" s="3"/>
      <c r="C128" s="181" t="s">
        <v>19</v>
      </c>
      <c r="D128" s="65" t="s">
        <v>30</v>
      </c>
      <c r="E128" s="66" t="s">
        <v>34</v>
      </c>
      <c r="F128" s="93">
        <f>'Optimisation Data'!V13</f>
        <v>0</v>
      </c>
      <c r="G128" s="78">
        <f>'Optimisation Data'!V25</f>
        <v>0</v>
      </c>
      <c r="H128" s="93">
        <f>'Optimisation Data'!V37</f>
        <v>0</v>
      </c>
      <c r="I128" s="78">
        <f>'Optimisation Data'!V49</f>
        <v>0</v>
      </c>
      <c r="J128" s="19"/>
      <c r="K128" s="19"/>
      <c r="L128" s="48"/>
      <c r="M128" s="19"/>
      <c r="N128" s="34"/>
      <c r="O128" s="19"/>
      <c r="P128" s="34"/>
      <c r="Q128" s="19"/>
      <c r="R128" s="19"/>
      <c r="S128" s="34"/>
      <c r="T128" s="19"/>
      <c r="U128" s="34"/>
      <c r="V128" s="49"/>
      <c r="W128" s="50"/>
      <c r="X128" s="50"/>
      <c r="Y128" s="50"/>
      <c r="Z128" s="38"/>
    </row>
    <row r="129" spans="1:26" ht="15" thickBot="1" x14ac:dyDescent="0.35">
      <c r="A129" s="3"/>
      <c r="C129" s="181"/>
      <c r="D129" s="67" t="s">
        <v>30</v>
      </c>
      <c r="E129" s="68" t="s">
        <v>35</v>
      </c>
      <c r="F129" s="94">
        <f>'Optimisation Data'!V14</f>
        <v>0</v>
      </c>
      <c r="G129" s="79">
        <f>'Optimisation Data'!V26</f>
        <v>0</v>
      </c>
      <c r="H129" s="94">
        <f>'Optimisation Data'!V38</f>
        <v>0</v>
      </c>
      <c r="I129" s="79">
        <f>'Optimisation Data'!V50</f>
        <v>0</v>
      </c>
      <c r="J129" s="19"/>
      <c r="K129" s="19"/>
      <c r="L129" s="48"/>
      <c r="M129" s="19"/>
      <c r="N129" s="34"/>
      <c r="O129" s="19"/>
      <c r="P129" s="34"/>
      <c r="Q129" s="19"/>
      <c r="R129" s="19"/>
      <c r="S129" s="34"/>
      <c r="T129" s="19"/>
      <c r="U129" s="34"/>
      <c r="V129" s="49"/>
      <c r="W129" s="50"/>
      <c r="X129" s="50"/>
      <c r="Y129" s="50"/>
      <c r="Z129" s="38"/>
    </row>
    <row r="130" spans="1:26" ht="15" thickBot="1" x14ac:dyDescent="0.35">
      <c r="A130" s="3"/>
      <c r="C130" s="181"/>
      <c r="D130" s="67" t="s">
        <v>30</v>
      </c>
      <c r="E130" s="69" t="s">
        <v>36</v>
      </c>
      <c r="F130" s="94">
        <f>'Optimisation Data'!V15</f>
        <v>0</v>
      </c>
      <c r="G130" s="79">
        <f>'Optimisation Data'!V27</f>
        <v>0</v>
      </c>
      <c r="H130" s="94">
        <f>'Optimisation Data'!V39</f>
        <v>0</v>
      </c>
      <c r="I130" s="79">
        <f>'Optimisation Data'!V51</f>
        <v>0</v>
      </c>
      <c r="J130" s="19"/>
      <c r="K130" s="19"/>
      <c r="L130" s="48"/>
      <c r="M130" s="19"/>
      <c r="N130" s="34"/>
      <c r="O130" s="19"/>
      <c r="P130" s="34"/>
      <c r="Q130" s="19"/>
      <c r="R130" s="19"/>
      <c r="S130" s="34"/>
      <c r="T130" s="19"/>
      <c r="U130" s="34"/>
      <c r="V130" s="49"/>
      <c r="W130" s="50"/>
      <c r="X130" s="50"/>
      <c r="Y130" s="50"/>
      <c r="Z130" s="38"/>
    </row>
    <row r="131" spans="1:26" ht="15" thickBot="1" x14ac:dyDescent="0.35">
      <c r="A131" s="3"/>
      <c r="C131" s="181"/>
      <c r="D131" s="67" t="s">
        <v>30</v>
      </c>
      <c r="E131" s="70" t="s">
        <v>37</v>
      </c>
      <c r="F131" s="94">
        <f>'Optimisation Data'!V16</f>
        <v>0</v>
      </c>
      <c r="G131" s="79">
        <f>'Optimisation Data'!V28</f>
        <v>0</v>
      </c>
      <c r="H131" s="94">
        <f>'Optimisation Data'!V40</f>
        <v>0</v>
      </c>
      <c r="I131" s="79">
        <f>'Optimisation Data'!V52</f>
        <v>0</v>
      </c>
      <c r="J131" s="19"/>
      <c r="K131" s="19"/>
      <c r="L131" s="48"/>
      <c r="M131" s="19"/>
      <c r="N131" s="34"/>
      <c r="O131" s="19"/>
      <c r="P131" s="34"/>
      <c r="Q131" s="19"/>
      <c r="R131" s="19"/>
      <c r="S131" s="34"/>
      <c r="T131" s="19"/>
      <c r="U131" s="34"/>
      <c r="V131" s="49"/>
      <c r="W131" s="50"/>
      <c r="X131" s="50"/>
      <c r="Y131" s="50"/>
      <c r="Z131" s="38"/>
    </row>
    <row r="132" spans="1:26" ht="15" thickBot="1" x14ac:dyDescent="0.35">
      <c r="A132" s="3"/>
      <c r="C132" s="181"/>
      <c r="D132" s="67" t="s">
        <v>30</v>
      </c>
      <c r="E132" s="71" t="s">
        <v>38</v>
      </c>
      <c r="F132" s="94">
        <f>'Optimisation Data'!V17</f>
        <v>0</v>
      </c>
      <c r="G132" s="79">
        <f>'Optimisation Data'!V29</f>
        <v>0</v>
      </c>
      <c r="H132" s="94">
        <f>'Optimisation Data'!V41</f>
        <v>0</v>
      </c>
      <c r="I132" s="79">
        <f>'Optimisation Data'!V53</f>
        <v>0</v>
      </c>
      <c r="J132" s="19"/>
      <c r="K132" s="19"/>
      <c r="L132" s="48"/>
      <c r="M132" s="19"/>
      <c r="N132" s="34"/>
      <c r="O132" s="19"/>
      <c r="P132" s="34"/>
      <c r="Q132" s="19"/>
      <c r="R132" s="19"/>
      <c r="S132" s="34"/>
      <c r="T132" s="19"/>
      <c r="U132" s="34"/>
      <c r="V132" s="49"/>
      <c r="W132" s="50"/>
      <c r="X132" s="50"/>
      <c r="Y132" s="50"/>
      <c r="Z132" s="38"/>
    </row>
    <row r="133" spans="1:26" ht="15" thickBot="1" x14ac:dyDescent="0.35">
      <c r="A133" s="3"/>
      <c r="C133" s="181"/>
      <c r="D133" s="67" t="s">
        <v>30</v>
      </c>
      <c r="E133" s="71" t="s">
        <v>39</v>
      </c>
      <c r="F133" s="94">
        <f>'Optimisation Data'!V18</f>
        <v>0.56926658905704308</v>
      </c>
      <c r="G133" s="79" t="e">
        <f>'Optimisation Data'!V30</f>
        <v>#DIV/0!</v>
      </c>
      <c r="H133" s="94">
        <f>'Optimisation Data'!V42</f>
        <v>0</v>
      </c>
      <c r="I133" s="79">
        <f>'Optimisation Data'!V54</f>
        <v>1</v>
      </c>
      <c r="J133" s="19"/>
      <c r="K133" s="19"/>
      <c r="L133" s="48"/>
      <c r="M133" s="19"/>
      <c r="N133" s="34"/>
      <c r="O133" s="19"/>
      <c r="P133" s="34"/>
      <c r="Q133" s="19"/>
      <c r="R133" s="19"/>
      <c r="S133" s="34"/>
      <c r="T133" s="19"/>
      <c r="U133" s="34"/>
      <c r="V133" s="49"/>
      <c r="W133" s="50"/>
      <c r="X133" s="50"/>
      <c r="Y133" s="50"/>
      <c r="Z133" s="38"/>
    </row>
    <row r="134" spans="1:26" ht="27.6" customHeight="1" thickBot="1" x14ac:dyDescent="0.35">
      <c r="A134" s="3"/>
      <c r="C134" s="181"/>
      <c r="D134" s="115" t="s">
        <v>30</v>
      </c>
      <c r="E134" s="108" t="s">
        <v>0</v>
      </c>
      <c r="F134" s="118">
        <f>'Optimisation Data'!V19</f>
        <v>0.1743088711670808</v>
      </c>
      <c r="G134" s="119">
        <f>'Optimisation Data'!V31</f>
        <v>0</v>
      </c>
      <c r="H134" s="118">
        <f>'Optimisation Data'!V43</f>
        <v>0</v>
      </c>
      <c r="I134" s="119">
        <f>'Optimisation Data'!V55</f>
        <v>0.26030453151311039</v>
      </c>
      <c r="J134" s="51"/>
      <c r="K134" s="51"/>
      <c r="L134" s="52"/>
      <c r="M134" s="51"/>
      <c r="N134" s="42"/>
      <c r="O134" s="51"/>
      <c r="P134" s="42"/>
      <c r="Q134" s="51"/>
      <c r="R134" s="51"/>
      <c r="S134" s="42"/>
      <c r="T134" s="51"/>
      <c r="U134" s="42"/>
      <c r="V134" s="53"/>
      <c r="W134" s="54"/>
      <c r="X134" s="54"/>
      <c r="Y134" s="54"/>
      <c r="Z134" s="47"/>
    </row>
    <row r="135" spans="1:26" ht="18.600000000000001" customHeight="1" thickBot="1" x14ac:dyDescent="0.35">
      <c r="A135" s="3"/>
      <c r="C135" s="181" t="s">
        <v>12</v>
      </c>
      <c r="D135" s="65" t="s">
        <v>3</v>
      </c>
      <c r="E135" s="66" t="s">
        <v>34</v>
      </c>
      <c r="F135" s="144">
        <f>F107+F121</f>
        <v>782250</v>
      </c>
      <c r="G135" s="144">
        <f t="shared" ref="G135:I135" si="94">G107+G121</f>
        <v>553500</v>
      </c>
      <c r="H135" s="144">
        <f t="shared" si="94"/>
        <v>451625</v>
      </c>
      <c r="I135" s="144">
        <f t="shared" si="94"/>
        <v>731875</v>
      </c>
      <c r="J135" s="51"/>
      <c r="K135" s="51"/>
      <c r="L135" s="52"/>
      <c r="M135" s="51"/>
      <c r="N135" s="42"/>
      <c r="O135" s="51"/>
      <c r="P135" s="42"/>
      <c r="Q135" s="51"/>
      <c r="R135" s="51"/>
      <c r="S135" s="42"/>
      <c r="T135" s="51"/>
      <c r="U135" s="42"/>
      <c r="V135" s="53"/>
      <c r="W135" s="54"/>
      <c r="X135" s="54"/>
      <c r="Y135" s="54"/>
      <c r="Z135" s="47"/>
    </row>
    <row r="136" spans="1:26" ht="18.600000000000001" customHeight="1" thickBot="1" x14ac:dyDescent="0.35">
      <c r="A136" s="3"/>
      <c r="C136" s="181"/>
      <c r="D136" s="67" t="s">
        <v>3</v>
      </c>
      <c r="E136" s="68" t="s">
        <v>35</v>
      </c>
      <c r="F136" s="144">
        <f t="shared" ref="F136:I141" si="95">F108+F122</f>
        <v>767125</v>
      </c>
      <c r="G136" s="144">
        <f t="shared" si="95"/>
        <v>523250</v>
      </c>
      <c r="H136" s="144">
        <f t="shared" si="95"/>
        <v>321250</v>
      </c>
      <c r="I136" s="144">
        <f t="shared" si="95"/>
        <v>666125</v>
      </c>
      <c r="J136" s="51"/>
      <c r="K136" s="51"/>
      <c r="L136" s="52"/>
      <c r="M136" s="51"/>
      <c r="N136" s="42"/>
      <c r="O136" s="51"/>
      <c r="P136" s="42"/>
      <c r="Q136" s="51"/>
      <c r="R136" s="51"/>
      <c r="S136" s="42"/>
      <c r="T136" s="51"/>
      <c r="U136" s="42"/>
      <c r="V136" s="53"/>
      <c r="W136" s="54"/>
      <c r="X136" s="54"/>
      <c r="Y136" s="54"/>
      <c r="Z136" s="47"/>
    </row>
    <row r="137" spans="1:26" ht="18.600000000000001" customHeight="1" thickBot="1" x14ac:dyDescent="0.35">
      <c r="A137" s="3"/>
      <c r="C137" s="181"/>
      <c r="D137" s="67" t="s">
        <v>3</v>
      </c>
      <c r="E137" s="69" t="s">
        <v>36</v>
      </c>
      <c r="F137" s="144">
        <f t="shared" si="95"/>
        <v>584250</v>
      </c>
      <c r="G137" s="144">
        <f t="shared" si="95"/>
        <v>157875</v>
      </c>
      <c r="H137" s="144">
        <f t="shared" si="95"/>
        <v>4625</v>
      </c>
      <c r="I137" s="144">
        <f t="shared" si="95"/>
        <v>507812.5</v>
      </c>
      <c r="J137" s="51"/>
      <c r="K137" s="51"/>
      <c r="L137" s="52"/>
      <c r="M137" s="51"/>
      <c r="N137" s="42"/>
      <c r="O137" s="51"/>
      <c r="P137" s="42"/>
      <c r="Q137" s="51"/>
      <c r="R137" s="51"/>
      <c r="S137" s="42"/>
      <c r="T137" s="51"/>
      <c r="U137" s="42"/>
      <c r="V137" s="53"/>
      <c r="W137" s="54"/>
      <c r="X137" s="54"/>
      <c r="Y137" s="54"/>
      <c r="Z137" s="47"/>
    </row>
    <row r="138" spans="1:26" ht="18.600000000000001" customHeight="1" thickBot="1" x14ac:dyDescent="0.35">
      <c r="A138" s="3"/>
      <c r="C138" s="181"/>
      <c r="D138" s="67" t="s">
        <v>3</v>
      </c>
      <c r="E138" s="70" t="s">
        <v>37</v>
      </c>
      <c r="F138" s="144">
        <f t="shared" si="95"/>
        <v>878274</v>
      </c>
      <c r="G138" s="144">
        <f t="shared" si="95"/>
        <v>717381</v>
      </c>
      <c r="H138" s="144">
        <f t="shared" si="95"/>
        <v>148680</v>
      </c>
      <c r="I138" s="144">
        <f t="shared" si="95"/>
        <v>790924.5</v>
      </c>
      <c r="J138" s="51"/>
      <c r="K138" s="51"/>
      <c r="L138" s="52"/>
      <c r="M138" s="51"/>
      <c r="N138" s="42"/>
      <c r="O138" s="51"/>
      <c r="P138" s="42"/>
      <c r="Q138" s="51"/>
      <c r="R138" s="51"/>
      <c r="S138" s="42"/>
      <c r="T138" s="51"/>
      <c r="U138" s="42"/>
      <c r="V138" s="53"/>
      <c r="W138" s="54"/>
      <c r="X138" s="54"/>
      <c r="Y138" s="54"/>
      <c r="Z138" s="47"/>
    </row>
    <row r="139" spans="1:26" ht="18.600000000000001" customHeight="1" thickBot="1" x14ac:dyDescent="0.35">
      <c r="A139" s="3"/>
      <c r="C139" s="181"/>
      <c r="D139" s="67" t="s">
        <v>3</v>
      </c>
      <c r="E139" s="71" t="s">
        <v>38</v>
      </c>
      <c r="F139" s="144">
        <f t="shared" si="95"/>
        <v>187925</v>
      </c>
      <c r="G139" s="144">
        <f t="shared" si="95"/>
        <v>376636</v>
      </c>
      <c r="H139" s="144">
        <f t="shared" si="95"/>
        <v>452126</v>
      </c>
      <c r="I139" s="144">
        <f t="shared" si="95"/>
        <v>451975</v>
      </c>
      <c r="J139" s="51"/>
      <c r="K139" s="51"/>
      <c r="L139" s="52"/>
      <c r="M139" s="51"/>
      <c r="N139" s="42"/>
      <c r="O139" s="51"/>
      <c r="P139" s="42"/>
      <c r="Q139" s="51"/>
      <c r="R139" s="51"/>
      <c r="S139" s="42"/>
      <c r="T139" s="51"/>
      <c r="U139" s="42"/>
      <c r="V139" s="53"/>
      <c r="W139" s="54"/>
      <c r="X139" s="54"/>
      <c r="Y139" s="54"/>
      <c r="Z139" s="47"/>
    </row>
    <row r="140" spans="1:26" ht="18.600000000000001" customHeight="1" thickBot="1" x14ac:dyDescent="0.35">
      <c r="A140" s="3"/>
      <c r="C140" s="181"/>
      <c r="D140" s="67" t="s">
        <v>3</v>
      </c>
      <c r="E140" s="71" t="s">
        <v>39</v>
      </c>
      <c r="F140" s="144">
        <f t="shared" si="95"/>
        <v>1412196</v>
      </c>
      <c r="G140" s="144">
        <f t="shared" si="95"/>
        <v>0</v>
      </c>
      <c r="H140" s="144">
        <f t="shared" si="95"/>
        <v>2466</v>
      </c>
      <c r="I140" s="144">
        <f t="shared" si="95"/>
        <v>1108056</v>
      </c>
      <c r="J140" s="51"/>
      <c r="K140" s="51"/>
      <c r="L140" s="52"/>
      <c r="M140" s="51"/>
      <c r="N140" s="42"/>
      <c r="O140" s="51"/>
      <c r="P140" s="42"/>
      <c r="Q140" s="51"/>
      <c r="R140" s="51"/>
      <c r="S140" s="42"/>
      <c r="T140" s="51"/>
      <c r="U140" s="42"/>
      <c r="V140" s="53"/>
      <c r="W140" s="54"/>
      <c r="X140" s="54"/>
      <c r="Y140" s="54"/>
      <c r="Z140" s="47"/>
    </row>
    <row r="141" spans="1:26" ht="27.6" customHeight="1" thickBot="1" x14ac:dyDescent="0.35">
      <c r="A141" s="3"/>
      <c r="C141" s="181"/>
      <c r="D141" s="115" t="s">
        <v>3</v>
      </c>
      <c r="E141" s="108" t="s">
        <v>0</v>
      </c>
      <c r="F141" s="133">
        <f>F113+F127</f>
        <v>4612020</v>
      </c>
      <c r="G141" s="133">
        <f t="shared" si="95"/>
        <v>2328642</v>
      </c>
      <c r="H141" s="133">
        <f t="shared" si="95"/>
        <v>1380772</v>
      </c>
      <c r="I141" s="133">
        <f t="shared" si="95"/>
        <v>4256768</v>
      </c>
      <c r="J141" s="51"/>
      <c r="K141" s="51"/>
      <c r="L141" s="52"/>
      <c r="M141" s="51"/>
      <c r="N141" s="42"/>
      <c r="O141" s="51"/>
      <c r="P141" s="42"/>
      <c r="Q141" s="51"/>
      <c r="R141" s="51"/>
      <c r="S141" s="42"/>
      <c r="T141" s="51"/>
      <c r="U141" s="42"/>
      <c r="V141" s="53"/>
      <c r="W141" s="54"/>
      <c r="X141" s="54"/>
      <c r="Y141" s="54"/>
      <c r="Z141" s="47"/>
    </row>
    <row r="142" spans="1:26" ht="15" thickBot="1" x14ac:dyDescent="0.35">
      <c r="A142" s="3"/>
      <c r="C142" s="181" t="s">
        <v>21</v>
      </c>
      <c r="D142" s="65" t="s">
        <v>32</v>
      </c>
      <c r="E142" s="66" t="s">
        <v>34</v>
      </c>
      <c r="F142" s="126">
        <f>'Optimisation Data'!X13</f>
        <v>71076.986964737458</v>
      </c>
      <c r="G142" s="127">
        <f>'Optimisation Data'!X25</f>
        <v>50292.249645231299</v>
      </c>
      <c r="H142" s="126">
        <f>'Optimisation Data'!X37</f>
        <v>41035.65898107965</v>
      </c>
      <c r="I142" s="127">
        <f>'Optimisation Data'!X49</f>
        <v>66499.801642463703</v>
      </c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" thickBot="1" x14ac:dyDescent="0.35">
      <c r="A143" s="3"/>
      <c r="C143" s="181"/>
      <c r="D143" s="67" t="s">
        <v>32</v>
      </c>
      <c r="E143" s="68" t="s">
        <v>35</v>
      </c>
      <c r="F143" s="128">
        <f>'Optimisation Data'!X14</f>
        <v>69702.695590059739</v>
      </c>
      <c r="G143" s="129">
        <f>'Optimisation Data'!X26</f>
        <v>47543.666895875838</v>
      </c>
      <c r="H143" s="128">
        <f>'Optimisation Data'!X38</f>
        <v>29189.494486956741</v>
      </c>
      <c r="I143" s="129">
        <f>'Optimisation Data'!X50</f>
        <v>60525.609385600183</v>
      </c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" thickBot="1" x14ac:dyDescent="0.35">
      <c r="A144" s="3"/>
      <c r="C144" s="181"/>
      <c r="D144" s="67" t="s">
        <v>32</v>
      </c>
      <c r="E144" s="69" t="s">
        <v>36</v>
      </c>
      <c r="F144" s="128">
        <f>'Optimisation Data'!X15</f>
        <v>53086.263514410821</v>
      </c>
      <c r="G144" s="129">
        <f>'Optimisation Data'!X27</f>
        <v>14344.876084446056</v>
      </c>
      <c r="H144" s="128">
        <f>'Optimisation Data'!X39</f>
        <v>420.23785837252893</v>
      </c>
      <c r="I144" s="129">
        <f>'Optimisation Data'!X51</f>
        <v>46140.981071308073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" thickBot="1" x14ac:dyDescent="0.35">
      <c r="A145" s="3"/>
      <c r="C145" s="181"/>
      <c r="D145" s="67" t="s">
        <v>32</v>
      </c>
      <c r="E145" s="70" t="s">
        <v>37</v>
      </c>
      <c r="F145" s="128">
        <f>'Optimisation Data'!X16</f>
        <v>79801.942664707996</v>
      </c>
      <c r="G145" s="129">
        <f>'Optimisation Data'!X28</f>
        <v>65182.844341003933</v>
      </c>
      <c r="H145" s="128">
        <f>'Optimisation Data'!X40</f>
        <v>13509.397790881643</v>
      </c>
      <c r="I145" s="129">
        <f>'Optimisation Data'!X52</f>
        <v>71865.171462565035</v>
      </c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" thickBot="1" x14ac:dyDescent="0.35">
      <c r="A146" s="3"/>
      <c r="C146" s="181"/>
      <c r="D146" s="67" t="s">
        <v>32</v>
      </c>
      <c r="E146" s="71" t="s">
        <v>38</v>
      </c>
      <c r="F146" s="128">
        <f>'Optimisation Data'!X17</f>
        <v>17075.286385871892</v>
      </c>
      <c r="G146" s="129">
        <f>'Optimisation Data'!X29</f>
        <v>34221.990492107201</v>
      </c>
      <c r="H146" s="128">
        <f>'Optimisation Data'!X41</f>
        <v>41081.180963143357</v>
      </c>
      <c r="I146" s="129">
        <f>'Optimisation Data'!X53</f>
        <v>41067.460764956493</v>
      </c>
      <c r="J146" s="19"/>
      <c r="K146" s="19"/>
      <c r="L146" s="48"/>
      <c r="M146" s="19"/>
      <c r="N146" s="34"/>
      <c r="O146" s="19"/>
      <c r="P146" s="34"/>
      <c r="Q146" s="19"/>
      <c r="R146" s="19"/>
      <c r="S146" s="34"/>
      <c r="T146" s="19"/>
      <c r="U146" s="34"/>
      <c r="V146" s="49"/>
      <c r="W146" s="50"/>
      <c r="X146" s="50"/>
      <c r="Y146" s="50"/>
      <c r="Z146" s="38"/>
    </row>
    <row r="147" spans="1:26" ht="15" thickBot="1" x14ac:dyDescent="0.35">
      <c r="A147" s="3"/>
      <c r="C147" s="181"/>
      <c r="D147" s="67" t="s">
        <v>32</v>
      </c>
      <c r="E147" s="71" t="s">
        <v>39</v>
      </c>
      <c r="F147" s="128">
        <f>'Optimisation Data'!X18</f>
        <v>55269.683133155006</v>
      </c>
      <c r="G147" s="129">
        <f>'Optimisation Data'!X30</f>
        <v>0</v>
      </c>
      <c r="H147" s="128">
        <f>'Optimisation Data'!X42</f>
        <v>224.06628297225004</v>
      </c>
      <c r="I147" s="129">
        <f>'Optimisation Data'!X54</f>
        <v>0</v>
      </c>
      <c r="J147" s="19"/>
      <c r="K147" s="19"/>
      <c r="L147" s="48"/>
      <c r="M147" s="19"/>
      <c r="N147" s="34"/>
      <c r="O147" s="19"/>
      <c r="P147" s="34"/>
      <c r="Q147" s="19"/>
      <c r="R147" s="19"/>
      <c r="S147" s="34"/>
      <c r="T147" s="19"/>
      <c r="U147" s="34"/>
      <c r="V147" s="49"/>
      <c r="W147" s="50"/>
      <c r="X147" s="50"/>
      <c r="Y147" s="50"/>
      <c r="Z147" s="38"/>
    </row>
    <row r="148" spans="1:26" ht="25.8" customHeight="1" thickBot="1" x14ac:dyDescent="0.35">
      <c r="A148" s="3"/>
      <c r="C148" s="181"/>
      <c r="D148" s="115" t="s">
        <v>32</v>
      </c>
      <c r="E148" s="108" t="s">
        <v>0</v>
      </c>
      <c r="F148" s="130">
        <f>'Optimisation Data'!X19</f>
        <v>346012.85825294291</v>
      </c>
      <c r="G148" s="131">
        <f>'Optimisation Data'!X31</f>
        <v>211585.62745866433</v>
      </c>
      <c r="H148" s="130">
        <f>'Optimisation Data'!X43</f>
        <v>125460.03636340617</v>
      </c>
      <c r="I148" s="131">
        <f>'Optimisation Data'!X55</f>
        <v>286099.0243268935</v>
      </c>
      <c r="J148" s="19"/>
      <c r="K148" s="19"/>
      <c r="L148" s="48"/>
      <c r="M148" s="19"/>
      <c r="N148" s="34"/>
      <c r="O148" s="19"/>
      <c r="P148" s="34"/>
      <c r="Q148" s="19"/>
      <c r="R148" s="19"/>
      <c r="S148" s="34"/>
      <c r="T148" s="19"/>
      <c r="U148" s="34"/>
      <c r="V148" s="49"/>
      <c r="W148" s="50"/>
      <c r="X148" s="50"/>
      <c r="Y148" s="50"/>
      <c r="Z148" s="38"/>
    </row>
    <row r="149" spans="1:26" ht="15" thickBot="1" x14ac:dyDescent="0.35">
      <c r="A149" s="3"/>
      <c r="C149" s="181" t="s">
        <v>22</v>
      </c>
      <c r="D149" s="65" t="s">
        <v>32</v>
      </c>
      <c r="E149" s="66" t="s">
        <v>34</v>
      </c>
      <c r="F149" s="126">
        <f>'Optimisation Data'!Y13</f>
        <v>0</v>
      </c>
      <c r="G149" s="127">
        <f>'Optimisation Data'!Y25</f>
        <v>0</v>
      </c>
      <c r="H149" s="126">
        <f>'Optimisation Data'!Y37</f>
        <v>0</v>
      </c>
      <c r="I149" s="127">
        <f>'Optimisation Data'!Y49</f>
        <v>0</v>
      </c>
      <c r="J149" s="19"/>
      <c r="K149" s="19"/>
      <c r="L149" s="48"/>
      <c r="M149" s="19"/>
      <c r="N149" s="34"/>
      <c r="O149" s="19"/>
      <c r="P149" s="34"/>
      <c r="Q149" s="19"/>
      <c r="R149" s="19"/>
      <c r="S149" s="34"/>
      <c r="T149" s="19"/>
      <c r="U149" s="34"/>
      <c r="V149" s="49"/>
      <c r="W149" s="50"/>
      <c r="X149" s="50"/>
      <c r="Y149" s="50"/>
      <c r="Z149" s="38"/>
    </row>
    <row r="150" spans="1:26" ht="15" thickBot="1" x14ac:dyDescent="0.35">
      <c r="A150" s="3"/>
      <c r="C150" s="181"/>
      <c r="D150" s="65" t="s">
        <v>32</v>
      </c>
      <c r="E150" s="68" t="s">
        <v>35</v>
      </c>
      <c r="F150" s="128">
        <f>'Optimisation Data'!Y14</f>
        <v>0</v>
      </c>
      <c r="G150" s="129">
        <f>'Optimisation Data'!Y26</f>
        <v>0</v>
      </c>
      <c r="H150" s="128">
        <f>'Optimisation Data'!Y38</f>
        <v>0</v>
      </c>
      <c r="I150" s="129">
        <f>'Optimisation Data'!Y50</f>
        <v>0</v>
      </c>
      <c r="J150" s="19"/>
      <c r="K150" s="19"/>
      <c r="L150" s="48"/>
      <c r="M150" s="19"/>
      <c r="N150" s="34"/>
      <c r="O150" s="19"/>
      <c r="P150" s="34"/>
      <c r="Q150" s="19"/>
      <c r="R150" s="19"/>
      <c r="S150" s="34"/>
      <c r="T150" s="19"/>
      <c r="U150" s="34"/>
      <c r="V150" s="49"/>
      <c r="W150" s="50"/>
      <c r="X150" s="50"/>
      <c r="Y150" s="50"/>
      <c r="Z150" s="38"/>
    </row>
    <row r="151" spans="1:26" ht="15" thickBot="1" x14ac:dyDescent="0.35">
      <c r="A151" s="3"/>
      <c r="C151" s="181"/>
      <c r="D151" s="65" t="s">
        <v>32</v>
      </c>
      <c r="E151" s="69" t="s">
        <v>36</v>
      </c>
      <c r="F151" s="128">
        <f>'Optimisation Data'!Y15</f>
        <v>0</v>
      </c>
      <c r="G151" s="129">
        <f>'Optimisation Data'!Y27</f>
        <v>0</v>
      </c>
      <c r="H151" s="128">
        <f>'Optimisation Data'!Y39</f>
        <v>0</v>
      </c>
      <c r="I151" s="129">
        <f>'Optimisation Data'!Y51</f>
        <v>0</v>
      </c>
      <c r="J151" s="19"/>
      <c r="K151" s="19"/>
      <c r="L151" s="48"/>
      <c r="M151" s="19"/>
      <c r="N151" s="34"/>
      <c r="O151" s="19"/>
      <c r="P151" s="34"/>
      <c r="Q151" s="19"/>
      <c r="R151" s="19"/>
      <c r="S151" s="34"/>
      <c r="T151" s="19"/>
      <c r="U151" s="34"/>
      <c r="V151" s="49"/>
      <c r="W151" s="50"/>
      <c r="X151" s="50"/>
      <c r="Y151" s="50"/>
      <c r="Z151" s="38"/>
    </row>
    <row r="152" spans="1:26" ht="16.2" thickBot="1" x14ac:dyDescent="0.35">
      <c r="A152" s="3"/>
      <c r="C152" s="181"/>
      <c r="D152" s="65" t="s">
        <v>32</v>
      </c>
      <c r="E152" s="70" t="s">
        <v>37</v>
      </c>
      <c r="F152" s="128">
        <f>'Optimisation Data'!Y16</f>
        <v>0</v>
      </c>
      <c r="G152" s="129">
        <f>'Optimisation Data'!Y28</f>
        <v>0</v>
      </c>
      <c r="H152" s="128">
        <f>'Optimisation Data'!Y40</f>
        <v>0</v>
      </c>
      <c r="I152" s="129">
        <f>'Optimisation Data'!Y52</f>
        <v>0</v>
      </c>
      <c r="J152" s="51"/>
      <c r="K152" s="51"/>
      <c r="L152" s="52"/>
      <c r="M152" s="51"/>
      <c r="N152" s="42"/>
      <c r="O152" s="51"/>
      <c r="P152" s="42"/>
      <c r="Q152" s="51"/>
      <c r="R152" s="51"/>
      <c r="S152" s="42"/>
      <c r="T152" s="51"/>
      <c r="U152" s="42"/>
      <c r="V152" s="53"/>
      <c r="W152" s="54"/>
      <c r="X152" s="54"/>
      <c r="Y152" s="54"/>
      <c r="Z152" s="47"/>
    </row>
    <row r="153" spans="1:26" ht="15" thickBot="1" x14ac:dyDescent="0.35">
      <c r="A153" s="4"/>
      <c r="C153" s="181"/>
      <c r="D153" s="65" t="s">
        <v>32</v>
      </c>
      <c r="E153" s="71" t="s">
        <v>38</v>
      </c>
      <c r="F153" s="128">
        <f>'Optimisation Data'!Y17</f>
        <v>0</v>
      </c>
      <c r="G153" s="129">
        <f>'Optimisation Data'!Y29</f>
        <v>0</v>
      </c>
      <c r="H153" s="128">
        <f>'Optimisation Data'!Y41</f>
        <v>0</v>
      </c>
      <c r="I153" s="129">
        <f>'Optimisation Data'!Y53</f>
        <v>0</v>
      </c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" thickBot="1" x14ac:dyDescent="0.35">
      <c r="C154" s="181"/>
      <c r="D154" s="65" t="s">
        <v>32</v>
      </c>
      <c r="E154" s="71" t="s">
        <v>39</v>
      </c>
      <c r="F154" s="128">
        <f>'Optimisation Data'!Y18</f>
        <v>73045.608248953504</v>
      </c>
      <c r="G154" s="129">
        <f>'Optimisation Data'!Y30</f>
        <v>0</v>
      </c>
      <c r="H154" s="128">
        <f>'Optimisation Data'!Y42</f>
        <v>0</v>
      </c>
      <c r="I154" s="129">
        <f>'Optimisation Data'!Y54</f>
        <v>100680.44981553101</v>
      </c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27.6" customHeight="1" thickBot="1" x14ac:dyDescent="0.35">
      <c r="C155" s="181"/>
      <c r="D155" s="65" t="s">
        <v>32</v>
      </c>
      <c r="E155" s="108" t="s">
        <v>0</v>
      </c>
      <c r="F155" s="130">
        <f>'Optimisation Data'!Y19</f>
        <v>73045.608248953504</v>
      </c>
      <c r="G155" s="131">
        <f>'Optimisation Data'!Y31</f>
        <v>0</v>
      </c>
      <c r="H155" s="130">
        <f>'Optimisation Data'!Y43</f>
        <v>0</v>
      </c>
      <c r="I155" s="131">
        <f>'Optimisation Data'!Y55</f>
        <v>100680.44981553101</v>
      </c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" thickBot="1" x14ac:dyDescent="0.35">
      <c r="C156" s="181" t="s">
        <v>23</v>
      </c>
      <c r="D156" s="65" t="s">
        <v>32</v>
      </c>
      <c r="E156" s="66" t="s">
        <v>34</v>
      </c>
      <c r="F156" s="126">
        <f>'Optimisation Data'!Z13</f>
        <v>71076.986964737458</v>
      </c>
      <c r="G156" s="127">
        <f>'Optimisation Data'!Z25</f>
        <v>50292.249645231299</v>
      </c>
      <c r="H156" s="126">
        <f>'Optimisation Data'!Z37</f>
        <v>41035.65898107965</v>
      </c>
      <c r="I156" s="127">
        <f>'Optimisation Data'!Z49</f>
        <v>66499.801642463703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" thickBot="1" x14ac:dyDescent="0.35">
      <c r="C157" s="181"/>
      <c r="D157" s="65" t="s">
        <v>32</v>
      </c>
      <c r="E157" s="68" t="s">
        <v>35</v>
      </c>
      <c r="F157" s="128">
        <f>'Optimisation Data'!Z14</f>
        <v>69702.695590059739</v>
      </c>
      <c r="G157" s="129">
        <f>'Optimisation Data'!Z26</f>
        <v>47543.666895875838</v>
      </c>
      <c r="H157" s="128">
        <f>'Optimisation Data'!Z38</f>
        <v>29189.494486956741</v>
      </c>
      <c r="I157" s="129">
        <f>'Optimisation Data'!Z50</f>
        <v>60525.609385600183</v>
      </c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" thickBot="1" x14ac:dyDescent="0.35">
      <c r="C158" s="181"/>
      <c r="D158" s="65" t="s">
        <v>32</v>
      </c>
      <c r="E158" s="69" t="s">
        <v>36</v>
      </c>
      <c r="F158" s="128">
        <f>'Optimisation Data'!Z15</f>
        <v>53086.263514410821</v>
      </c>
      <c r="G158" s="129">
        <f>'Optimisation Data'!Z27</f>
        <v>14344.876084446056</v>
      </c>
      <c r="H158" s="128">
        <f>'Optimisation Data'!Z39</f>
        <v>420.23785837252893</v>
      </c>
      <c r="I158" s="129">
        <f>'Optimisation Data'!Z51</f>
        <v>46140.981071308073</v>
      </c>
      <c r="J158" s="19"/>
      <c r="K158" s="19"/>
      <c r="L158" s="48"/>
      <c r="M158" s="19"/>
      <c r="N158" s="34"/>
      <c r="O158" s="19"/>
      <c r="P158" s="34"/>
      <c r="Q158" s="19"/>
      <c r="R158" s="19"/>
      <c r="S158" s="34"/>
      <c r="T158" s="19"/>
      <c r="U158" s="34"/>
      <c r="V158" s="49"/>
      <c r="W158" s="50"/>
      <c r="X158" s="50"/>
      <c r="Y158" s="50"/>
      <c r="Z158" s="38"/>
    </row>
    <row r="159" spans="1:26" ht="15" thickBot="1" x14ac:dyDescent="0.35">
      <c r="C159" s="181"/>
      <c r="D159" s="65" t="s">
        <v>32</v>
      </c>
      <c r="E159" s="70" t="s">
        <v>37</v>
      </c>
      <c r="F159" s="128">
        <f>'Optimisation Data'!Z16</f>
        <v>79801.942664707996</v>
      </c>
      <c r="G159" s="129">
        <f>'Optimisation Data'!Z28</f>
        <v>65182.844341003933</v>
      </c>
      <c r="H159" s="128">
        <f>'Optimisation Data'!Z40</f>
        <v>13509.397790881643</v>
      </c>
      <c r="I159" s="129">
        <f>'Optimisation Data'!Z52</f>
        <v>71865.171462565035</v>
      </c>
      <c r="J159" s="19"/>
      <c r="K159" s="19"/>
      <c r="L159" s="48"/>
      <c r="M159" s="19"/>
      <c r="N159" s="34"/>
      <c r="O159" s="19"/>
      <c r="P159" s="34"/>
      <c r="Q159" s="19"/>
      <c r="R159" s="19"/>
      <c r="S159" s="34"/>
      <c r="T159" s="19"/>
      <c r="U159" s="34"/>
      <c r="V159" s="49"/>
      <c r="W159" s="50"/>
      <c r="X159" s="50"/>
      <c r="Y159" s="50"/>
      <c r="Z159" s="38"/>
    </row>
    <row r="160" spans="1:26" ht="15" thickBot="1" x14ac:dyDescent="0.35">
      <c r="C160" s="181"/>
      <c r="D160" s="65" t="s">
        <v>32</v>
      </c>
      <c r="E160" s="71" t="s">
        <v>38</v>
      </c>
      <c r="F160" s="128">
        <f>'Optimisation Data'!Z17</f>
        <v>17075.286385871892</v>
      </c>
      <c r="G160" s="129">
        <f>'Optimisation Data'!Z29</f>
        <v>34221.990492107201</v>
      </c>
      <c r="H160" s="128">
        <f>'Optimisation Data'!Z41</f>
        <v>41081.180963143357</v>
      </c>
      <c r="I160" s="129">
        <f>'Optimisation Data'!Z53</f>
        <v>41067.460764956493</v>
      </c>
      <c r="J160" s="19"/>
      <c r="K160" s="19"/>
      <c r="L160" s="48"/>
      <c r="M160" s="19"/>
      <c r="N160" s="34"/>
      <c r="O160" s="19"/>
      <c r="P160" s="34"/>
      <c r="Q160" s="19"/>
      <c r="R160" s="19"/>
      <c r="S160" s="34"/>
      <c r="T160" s="19"/>
      <c r="U160" s="34"/>
      <c r="V160" s="49"/>
      <c r="W160" s="50"/>
      <c r="X160" s="50"/>
      <c r="Y160" s="50"/>
      <c r="Z160" s="38"/>
    </row>
    <row r="161" spans="3:26" ht="15" thickBot="1" x14ac:dyDescent="0.35">
      <c r="C161" s="181"/>
      <c r="D161" s="65" t="s">
        <v>32</v>
      </c>
      <c r="E161" s="71" t="s">
        <v>39</v>
      </c>
      <c r="F161" s="128">
        <f>'Optimisation Data'!Z18</f>
        <v>128315.29138210851</v>
      </c>
      <c r="G161" s="129">
        <f>'Optimisation Data'!Z30</f>
        <v>0</v>
      </c>
      <c r="H161" s="128">
        <f>'Optimisation Data'!Z42</f>
        <v>224.06628297225004</v>
      </c>
      <c r="I161" s="129">
        <f>'Optimisation Data'!Z54</f>
        <v>100680.44981553101</v>
      </c>
      <c r="J161" s="19"/>
      <c r="K161" s="19"/>
      <c r="L161" s="48"/>
      <c r="M161" s="19"/>
      <c r="N161" s="34"/>
      <c r="O161" s="19"/>
      <c r="P161" s="34"/>
      <c r="Q161" s="19"/>
      <c r="R161" s="19"/>
      <c r="S161" s="34"/>
      <c r="T161" s="19"/>
      <c r="U161" s="34"/>
      <c r="V161" s="49"/>
      <c r="W161" s="50"/>
      <c r="X161" s="50"/>
      <c r="Y161" s="50"/>
      <c r="Z161" s="38"/>
    </row>
    <row r="162" spans="3:26" ht="27" customHeight="1" thickBot="1" x14ac:dyDescent="0.35">
      <c r="C162" s="181"/>
      <c r="D162" s="65" t="s">
        <v>32</v>
      </c>
      <c r="E162" s="108" t="s">
        <v>0</v>
      </c>
      <c r="F162" s="130">
        <f>'Optimisation Data'!Z19</f>
        <v>419058.46650189639</v>
      </c>
      <c r="G162" s="131">
        <f>'Optimisation Data'!Z31</f>
        <v>211585.62745866433</v>
      </c>
      <c r="H162" s="130">
        <f>'Optimisation Data'!Z43</f>
        <v>125460.03636340617</v>
      </c>
      <c r="I162" s="131">
        <f>'Optimisation Data'!Z55</f>
        <v>386779.47414242447</v>
      </c>
      <c r="J162" s="19"/>
      <c r="K162" s="19"/>
      <c r="L162" s="48"/>
      <c r="M162" s="19"/>
      <c r="N162" s="34"/>
      <c r="O162" s="19"/>
      <c r="P162" s="34"/>
      <c r="Q162" s="19"/>
      <c r="R162" s="19"/>
      <c r="S162" s="34"/>
      <c r="T162" s="19"/>
      <c r="U162" s="34"/>
      <c r="V162" s="49"/>
      <c r="W162" s="50"/>
      <c r="X162" s="50"/>
      <c r="Y162" s="50"/>
      <c r="Z162" s="38"/>
    </row>
    <row r="163" spans="3:26" x14ac:dyDescent="0.3">
      <c r="C163" s="29"/>
      <c r="D163" s="29"/>
      <c r="E163" s="19"/>
      <c r="F163" s="19"/>
      <c r="G163" s="19"/>
      <c r="H163" s="19"/>
      <c r="I163" s="19"/>
      <c r="J163" s="19"/>
      <c r="K163" s="19"/>
      <c r="L163" s="48"/>
      <c r="M163" s="19"/>
      <c r="N163" s="34"/>
      <c r="O163" s="19"/>
      <c r="P163" s="34"/>
      <c r="Q163" s="19"/>
      <c r="R163" s="19"/>
      <c r="S163" s="34"/>
      <c r="T163" s="19"/>
      <c r="U163" s="34"/>
      <c r="V163" s="49"/>
      <c r="W163" s="50"/>
      <c r="X163" s="50"/>
      <c r="Y163" s="50"/>
      <c r="Z163" s="38"/>
    </row>
    <row r="164" spans="3:26" ht="15.6" x14ac:dyDescent="0.3">
      <c r="C164" s="39"/>
      <c r="D164" s="39"/>
      <c r="E164" s="51"/>
      <c r="F164" s="51"/>
      <c r="G164" s="51"/>
      <c r="H164" s="51"/>
      <c r="I164" s="51"/>
      <c r="J164" s="51"/>
      <c r="K164" s="51"/>
      <c r="L164" s="52"/>
      <c r="M164" s="51"/>
      <c r="N164" s="42"/>
      <c r="O164" s="51"/>
      <c r="P164" s="42"/>
      <c r="Q164" s="51"/>
      <c r="R164" s="51"/>
      <c r="S164" s="42"/>
      <c r="T164" s="51"/>
      <c r="U164" s="42"/>
      <c r="V164" s="53"/>
      <c r="W164" s="54"/>
      <c r="X164" s="54"/>
      <c r="Y164" s="54"/>
      <c r="Z164" s="47"/>
    </row>
    <row r="165" spans="3:26" ht="3.6" customHeight="1" x14ac:dyDescent="0.3"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3:26" x14ac:dyDescent="0.3">
      <c r="C166" s="28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3:26" ht="3.6" customHeight="1" x14ac:dyDescent="0.3"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3:26" x14ac:dyDescent="0.3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3:26" x14ac:dyDescent="0.3"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3:26" x14ac:dyDescent="0.3">
      <c r="C170" s="29"/>
      <c r="D170" s="29"/>
      <c r="E170" s="19"/>
      <c r="F170" s="19"/>
      <c r="G170" s="19"/>
      <c r="H170" s="19"/>
      <c r="I170" s="19"/>
      <c r="J170" s="19"/>
      <c r="K170" s="19"/>
      <c r="L170" s="48"/>
      <c r="M170" s="19"/>
      <c r="N170" s="34"/>
      <c r="O170" s="19"/>
      <c r="P170" s="34"/>
      <c r="Q170" s="19"/>
      <c r="R170" s="19"/>
      <c r="S170" s="34"/>
      <c r="T170" s="19"/>
      <c r="U170" s="34"/>
      <c r="V170" s="49"/>
      <c r="W170" s="50"/>
      <c r="X170" s="50"/>
      <c r="Y170" s="50"/>
      <c r="Z170" s="38"/>
    </row>
    <row r="171" spans="3:26" x14ac:dyDescent="0.3">
      <c r="C171" s="29"/>
      <c r="D171" s="29"/>
      <c r="E171" s="19"/>
      <c r="F171" s="19"/>
      <c r="G171" s="19"/>
      <c r="H171" s="19"/>
      <c r="I171" s="19"/>
      <c r="J171" s="19"/>
      <c r="K171" s="19"/>
      <c r="L171" s="48"/>
      <c r="M171" s="19"/>
      <c r="N171" s="34"/>
      <c r="O171" s="19"/>
      <c r="P171" s="34"/>
      <c r="Q171" s="19"/>
      <c r="R171" s="19"/>
      <c r="S171" s="34"/>
      <c r="T171" s="19"/>
      <c r="U171" s="34"/>
      <c r="V171" s="49"/>
      <c r="W171" s="50"/>
      <c r="X171" s="50"/>
      <c r="Y171" s="50"/>
      <c r="Z171" s="38"/>
    </row>
    <row r="172" spans="3:26" x14ac:dyDescent="0.3">
      <c r="C172" s="29"/>
      <c r="D172" s="29"/>
      <c r="E172" s="19"/>
      <c r="F172" s="19"/>
      <c r="G172" s="19"/>
      <c r="H172" s="19"/>
      <c r="I172" s="19"/>
      <c r="J172" s="19"/>
      <c r="K172" s="19"/>
      <c r="L172" s="48"/>
      <c r="M172" s="19"/>
      <c r="N172" s="34"/>
      <c r="O172" s="19"/>
      <c r="P172" s="34"/>
      <c r="Q172" s="19"/>
      <c r="R172" s="19"/>
      <c r="S172" s="34"/>
      <c r="T172" s="19"/>
      <c r="U172" s="34"/>
      <c r="V172" s="49"/>
      <c r="W172" s="50"/>
      <c r="X172" s="50"/>
      <c r="Y172" s="50"/>
      <c r="Z172" s="38"/>
    </row>
    <row r="173" spans="3:26" x14ac:dyDescent="0.3">
      <c r="C173" s="29"/>
      <c r="D173" s="29"/>
      <c r="E173" s="19"/>
      <c r="F173" s="19"/>
      <c r="G173" s="19"/>
      <c r="H173" s="19"/>
      <c r="I173" s="19"/>
      <c r="J173" s="19"/>
      <c r="K173" s="19"/>
      <c r="L173" s="48"/>
      <c r="M173" s="19"/>
      <c r="N173" s="34"/>
      <c r="O173" s="19"/>
      <c r="P173" s="34"/>
      <c r="Q173" s="19"/>
      <c r="R173" s="19"/>
      <c r="S173" s="34"/>
      <c r="T173" s="19"/>
      <c r="U173" s="34"/>
      <c r="V173" s="49"/>
      <c r="W173" s="50"/>
      <c r="X173" s="50"/>
      <c r="Y173" s="50"/>
      <c r="Z173" s="38"/>
    </row>
    <row r="174" spans="3:26" x14ac:dyDescent="0.3">
      <c r="C174" s="29"/>
      <c r="D174" s="29"/>
      <c r="E174" s="19"/>
      <c r="F174" s="19"/>
      <c r="G174" s="19"/>
      <c r="H174" s="19"/>
      <c r="I174" s="19"/>
      <c r="J174" s="19"/>
      <c r="K174" s="19"/>
      <c r="L174" s="48"/>
      <c r="M174" s="19"/>
      <c r="N174" s="34"/>
      <c r="O174" s="19"/>
      <c r="P174" s="34"/>
      <c r="Q174" s="19"/>
      <c r="R174" s="19"/>
      <c r="S174" s="34"/>
      <c r="T174" s="19"/>
      <c r="U174" s="34"/>
      <c r="V174" s="49"/>
      <c r="W174" s="50"/>
      <c r="X174" s="50"/>
      <c r="Y174" s="50"/>
      <c r="Z174" s="38"/>
    </row>
    <row r="175" spans="3:26" x14ac:dyDescent="0.3">
      <c r="C175" s="29"/>
      <c r="D175" s="29"/>
      <c r="E175" s="19"/>
      <c r="F175" s="19"/>
      <c r="G175" s="19"/>
      <c r="H175" s="19"/>
      <c r="I175" s="19"/>
      <c r="J175" s="19"/>
      <c r="K175" s="19"/>
      <c r="L175" s="48"/>
      <c r="M175" s="19"/>
      <c r="N175" s="34"/>
      <c r="O175" s="19"/>
      <c r="P175" s="34"/>
      <c r="Q175" s="19"/>
      <c r="R175" s="19"/>
      <c r="S175" s="34"/>
      <c r="T175" s="19"/>
      <c r="U175" s="34"/>
      <c r="V175" s="49"/>
      <c r="W175" s="50"/>
      <c r="X175" s="50"/>
      <c r="Y175" s="50"/>
      <c r="Z175" s="38"/>
    </row>
    <row r="176" spans="3:26" ht="15.6" x14ac:dyDescent="0.3">
      <c r="C176" s="39"/>
      <c r="D176" s="39"/>
      <c r="E176" s="51"/>
      <c r="F176" s="51"/>
      <c r="G176" s="51"/>
      <c r="H176" s="51"/>
      <c r="I176" s="51"/>
      <c r="J176" s="51"/>
      <c r="K176" s="51"/>
      <c r="L176" s="52"/>
      <c r="M176" s="51"/>
      <c r="N176" s="42"/>
      <c r="O176" s="51"/>
      <c r="P176" s="42"/>
      <c r="Q176" s="51"/>
      <c r="R176" s="51"/>
      <c r="S176" s="42"/>
      <c r="T176" s="51"/>
      <c r="U176" s="42"/>
      <c r="V176" s="53"/>
      <c r="W176" s="54"/>
      <c r="X176" s="54"/>
      <c r="Y176" s="54"/>
      <c r="Z176" s="47"/>
    </row>
  </sheetData>
  <mergeCells count="23">
    <mergeCell ref="C142:C148"/>
    <mergeCell ref="C149:C155"/>
    <mergeCell ref="C156:C162"/>
    <mergeCell ref="C30:C36"/>
    <mergeCell ref="C58:C64"/>
    <mergeCell ref="C44:C50"/>
    <mergeCell ref="C100:C106"/>
    <mergeCell ref="C135:C141"/>
    <mergeCell ref="C79:C85"/>
    <mergeCell ref="C72:C78"/>
    <mergeCell ref="C65:C71"/>
    <mergeCell ref="C51:C57"/>
    <mergeCell ref="C37:C43"/>
    <mergeCell ref="F7:I7"/>
    <mergeCell ref="C86:C92"/>
    <mergeCell ref="C128:C134"/>
    <mergeCell ref="C121:C127"/>
    <mergeCell ref="C114:C120"/>
    <mergeCell ref="C107:C113"/>
    <mergeCell ref="C93:C99"/>
    <mergeCell ref="C9:C15"/>
    <mergeCell ref="C16:C22"/>
    <mergeCell ref="C23:C29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C234-2DE4-4A3C-A4D2-9ED64982C76F}">
  <dimension ref="A1:AE56"/>
  <sheetViews>
    <sheetView zoomScale="73" zoomScaleNormal="100" workbookViewId="0">
      <selection activeCell="C9" sqref="C9:AA55"/>
    </sheetView>
  </sheetViews>
  <sheetFormatPr defaultColWidth="8.88671875" defaultRowHeight="14.4" x14ac:dyDescent="0.3"/>
  <cols>
    <col min="1" max="1" width="1.109375" style="1" customWidth="1"/>
    <col min="2" max="2" width="8.88671875" style="1" customWidth="1"/>
    <col min="3" max="3" width="17" style="1" customWidth="1"/>
    <col min="4" max="23" width="13.33203125" style="1" customWidth="1"/>
    <col min="24" max="24" width="14.88671875" style="1" bestFit="1" customWidth="1"/>
    <col min="25" max="25" width="13.33203125" style="1" customWidth="1"/>
    <col min="26" max="26" width="14.88671875" style="1" bestFit="1" customWidth="1"/>
    <col min="27" max="27" width="13.33203125" style="1" customWidth="1"/>
    <col min="28" max="37" width="8.88671875" style="1" customWidth="1"/>
    <col min="38" max="16384" width="8.88671875" style="1"/>
  </cols>
  <sheetData>
    <row r="1" spans="1:31" ht="53.4" customHeight="1" x14ac:dyDescent="0.95">
      <c r="A1" s="3"/>
      <c r="B1" s="7" t="s">
        <v>1</v>
      </c>
    </row>
    <row r="2" spans="1:31" ht="5.4" customHeight="1" thickBot="1" x14ac:dyDescent="0.35">
      <c r="A2" s="3"/>
    </row>
    <row r="3" spans="1:31" ht="4.95" customHeight="1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</row>
    <row r="4" spans="1:31" ht="3.6" customHeight="1" thickBot="1" x14ac:dyDescent="0.35">
      <c r="A4" s="3"/>
    </row>
    <row r="5" spans="1:31" ht="15" customHeight="1" thickBot="1" x14ac:dyDescent="0.35">
      <c r="A5" s="3"/>
      <c r="C5" s="173" t="s">
        <v>44</v>
      </c>
      <c r="D5" s="174"/>
      <c r="E5" s="175">
        <v>2816108.346537523</v>
      </c>
      <c r="F5" s="176" t="s">
        <v>3</v>
      </c>
    </row>
    <row r="6" spans="1:31" ht="4.2" customHeight="1" thickBot="1" x14ac:dyDescent="0.35">
      <c r="A6" s="3"/>
    </row>
    <row r="7" spans="1:31" ht="15.6" customHeight="1" thickBot="1" x14ac:dyDescent="0.35">
      <c r="A7" s="3"/>
      <c r="C7" s="178" t="s">
        <v>46</v>
      </c>
    </row>
    <row r="8" spans="1:31" ht="4.2" customHeight="1" thickBot="1" x14ac:dyDescent="0.35">
      <c r="A8" s="3"/>
    </row>
    <row r="9" spans="1:31" ht="18.600000000000001" customHeight="1" thickBot="1" x14ac:dyDescent="0.35">
      <c r="A9" s="3"/>
      <c r="C9" s="18" t="str">
        <f>'Optimisation Data'!C9</f>
        <v>op1</v>
      </c>
    </row>
    <row r="10" spans="1:31" ht="3.6" customHeight="1" thickBot="1" x14ac:dyDescent="0.35">
      <c r="A10" s="3"/>
    </row>
    <row r="11" spans="1:31" ht="62.4" customHeight="1" thickBot="1" x14ac:dyDescent="0.35">
      <c r="A11" s="3"/>
      <c r="C11" s="8" t="s">
        <v>4</v>
      </c>
      <c r="D11" s="8" t="s">
        <v>5</v>
      </c>
      <c r="E11" s="8" t="s">
        <v>6</v>
      </c>
      <c r="F11" s="8" t="s">
        <v>7</v>
      </c>
      <c r="G11" s="8" t="s">
        <v>8</v>
      </c>
      <c r="H11" s="8" t="s">
        <v>9</v>
      </c>
      <c r="I11" s="8" t="s">
        <v>10</v>
      </c>
      <c r="J11" s="8" t="s">
        <v>11</v>
      </c>
      <c r="K11" s="8" t="s">
        <v>12</v>
      </c>
      <c r="L11" s="8" t="s">
        <v>13</v>
      </c>
      <c r="M11" s="8" t="s">
        <v>14</v>
      </c>
      <c r="N11" s="8" t="s">
        <v>15</v>
      </c>
      <c r="O11" s="8" t="s">
        <v>15</v>
      </c>
      <c r="P11" s="8" t="s">
        <v>16</v>
      </c>
      <c r="Q11" s="8" t="s">
        <v>16</v>
      </c>
      <c r="R11" s="8" t="s">
        <v>17</v>
      </c>
      <c r="S11" s="8" t="s">
        <v>18</v>
      </c>
      <c r="T11" s="8" t="s">
        <v>18</v>
      </c>
      <c r="U11" s="8" t="s">
        <v>19</v>
      </c>
      <c r="V11" s="8" t="s">
        <v>19</v>
      </c>
      <c r="W11" s="8" t="s">
        <v>20</v>
      </c>
      <c r="X11" s="8" t="s">
        <v>21</v>
      </c>
      <c r="Y11" s="8" t="s">
        <v>22</v>
      </c>
      <c r="Z11" s="8" t="s">
        <v>23</v>
      </c>
      <c r="AA11" s="8" t="s">
        <v>24</v>
      </c>
    </row>
    <row r="12" spans="1:31" ht="16.95" customHeight="1" thickBot="1" x14ac:dyDescent="0.35">
      <c r="A12" s="3"/>
      <c r="C12" s="13"/>
      <c r="D12" s="13"/>
      <c r="E12" s="12" t="s">
        <v>25</v>
      </c>
      <c r="F12" s="12" t="s">
        <v>25</v>
      </c>
      <c r="G12" s="12" t="s">
        <v>26</v>
      </c>
      <c r="H12" s="12" t="s">
        <v>26</v>
      </c>
      <c r="I12" s="12" t="s">
        <v>25</v>
      </c>
      <c r="J12" s="12" t="s">
        <v>26</v>
      </c>
      <c r="K12" s="12" t="s">
        <v>3</v>
      </c>
      <c r="L12" s="12" t="s">
        <v>27</v>
      </c>
      <c r="M12" s="12" t="s">
        <v>28</v>
      </c>
      <c r="N12" s="20" t="s">
        <v>29</v>
      </c>
      <c r="O12" s="26" t="s">
        <v>30</v>
      </c>
      <c r="P12" s="23" t="s">
        <v>29</v>
      </c>
      <c r="Q12" s="26" t="s">
        <v>30</v>
      </c>
      <c r="R12" s="21" t="s">
        <v>25</v>
      </c>
      <c r="S12" s="20" t="s">
        <v>3</v>
      </c>
      <c r="T12" s="26" t="s">
        <v>30</v>
      </c>
      <c r="U12" s="23" t="s">
        <v>3</v>
      </c>
      <c r="V12" s="26" t="s">
        <v>30</v>
      </c>
      <c r="W12" s="21" t="s">
        <v>31</v>
      </c>
      <c r="X12" s="12" t="s">
        <v>32</v>
      </c>
      <c r="Y12" s="12" t="s">
        <v>32</v>
      </c>
      <c r="Z12" s="12" t="s">
        <v>32</v>
      </c>
      <c r="AA12" s="12" t="s">
        <v>33</v>
      </c>
    </row>
    <row r="13" spans="1:31" x14ac:dyDescent="0.3">
      <c r="A13" s="3"/>
      <c r="C13" s="11" t="s">
        <v>34</v>
      </c>
      <c r="D13" s="170" t="str">
        <f>[6]analysis!D9</f>
        <v>LoadUnload</v>
      </c>
      <c r="E13" s="170">
        <f>[6]analysis!E9</f>
        <v>125</v>
      </c>
      <c r="F13" s="170">
        <f>[6]analysis!F9</f>
        <v>62</v>
      </c>
      <c r="G13" s="170">
        <f>[6]analysis!G9</f>
        <v>947</v>
      </c>
      <c r="H13" s="170">
        <f>[6]analysis!H9</f>
        <v>0</v>
      </c>
      <c r="I13" s="184">
        <f>[6]analysis!I9</f>
        <v>97.072823936696338</v>
      </c>
      <c r="J13" s="184">
        <f>[6]analysis!J9</f>
        <v>523.84742828882293</v>
      </c>
      <c r="K13" s="184">
        <f>[6]analysis!K9</f>
        <v>785125</v>
      </c>
      <c r="L13" s="184">
        <f>[6]analysis!L9</f>
        <v>4236878</v>
      </c>
      <c r="M13" s="185">
        <f>[6]analysis!M9</f>
        <v>0.18530743627737217</v>
      </c>
      <c r="N13" s="170">
        <f>[6]analysis!N9</f>
        <v>4474</v>
      </c>
      <c r="O13" s="186">
        <f>[6]analysis!O9</f>
        <v>0.55316518298714146</v>
      </c>
      <c r="P13" s="170">
        <f>[6]analysis!P9</f>
        <v>3614</v>
      </c>
      <c r="Q13" s="186">
        <f>[6]analysis!Q9</f>
        <v>0.44683481701285854</v>
      </c>
      <c r="R13" s="184">
        <f>[6]analysis!R9</f>
        <v>97.072823936696338</v>
      </c>
      <c r="S13" s="184">
        <f>[6]analysis!S9</f>
        <v>785125</v>
      </c>
      <c r="T13" s="186">
        <f>[6]analysis!T9</f>
        <v>1</v>
      </c>
      <c r="U13" s="170">
        <f>[6]analysis!U9</f>
        <v>0</v>
      </c>
      <c r="V13" s="186">
        <f>[6]analysis!V9</f>
        <v>0</v>
      </c>
      <c r="W13" s="171">
        <f>[6]analysis!W9</f>
        <v>9.0862239648114365E-2</v>
      </c>
      <c r="X13" s="172">
        <f>[6]analysis!X9</f>
        <v>71338.215903725795</v>
      </c>
      <c r="Y13" s="172">
        <f>[6]analysis!Y9</f>
        <v>0</v>
      </c>
      <c r="Z13" s="172">
        <f>[6]analysis!Z9</f>
        <v>71338.215903725795</v>
      </c>
      <c r="AA13" s="11"/>
    </row>
    <row r="14" spans="1:31" x14ac:dyDescent="0.3">
      <c r="A14" s="3"/>
      <c r="C14" s="9" t="s">
        <v>35</v>
      </c>
      <c r="D14" s="170" t="str">
        <f>[6]analysis!D10</f>
        <v>LoadUnload</v>
      </c>
      <c r="E14" s="170">
        <f>[6]analysis!E10</f>
        <v>125</v>
      </c>
      <c r="F14" s="170">
        <f>[6]analysis!F10</f>
        <v>62</v>
      </c>
      <c r="G14" s="170">
        <f>[6]analysis!G10</f>
        <v>947</v>
      </c>
      <c r="H14" s="170">
        <f>[6]analysis!H10</f>
        <v>0</v>
      </c>
      <c r="I14" s="184">
        <f>[6]analysis!I10</f>
        <v>96.493261622156282</v>
      </c>
      <c r="J14" s="184">
        <f>[6]analysis!J10</f>
        <v>515.06590009891192</v>
      </c>
      <c r="K14" s="184">
        <f>[6]analysis!K10</f>
        <v>780437.5</v>
      </c>
      <c r="L14" s="184">
        <f>[6]analysis!L10</f>
        <v>4165853</v>
      </c>
      <c r="M14" s="185">
        <f>[6]analysis!M10</f>
        <v>0.18734158406453613</v>
      </c>
      <c r="N14" s="170">
        <f>[6]analysis!N10</f>
        <v>4399</v>
      </c>
      <c r="O14" s="186">
        <f>[6]analysis!O10</f>
        <v>0.54389218595450051</v>
      </c>
      <c r="P14" s="170">
        <f>[6]analysis!P10</f>
        <v>3689</v>
      </c>
      <c r="Q14" s="186">
        <f>[6]analysis!Q10</f>
        <v>0.45610781404549949</v>
      </c>
      <c r="R14" s="184">
        <f>[6]analysis!R10</f>
        <v>96.493261622156282</v>
      </c>
      <c r="S14" s="184">
        <f>[6]analysis!S10</f>
        <v>780437.5</v>
      </c>
      <c r="T14" s="186">
        <f>[6]analysis!T10</f>
        <v>1</v>
      </c>
      <c r="U14" s="170">
        <f>[6]analysis!U10</f>
        <v>0</v>
      </c>
      <c r="V14" s="186">
        <f>[6]analysis!V10</f>
        <v>0</v>
      </c>
      <c r="W14" s="171">
        <f>[6]analysis!W10</f>
        <v>9.0862239648114365E-2</v>
      </c>
      <c r="X14" s="172">
        <f>[6]analysis!X10</f>
        <v>70912.299155375251</v>
      </c>
      <c r="Y14" s="172">
        <f>[6]analysis!Y10</f>
        <v>0</v>
      </c>
      <c r="Z14" s="172">
        <f>[6]analysis!Z10</f>
        <v>70912.299155375251</v>
      </c>
      <c r="AA14" s="9"/>
    </row>
    <row r="15" spans="1:31" x14ac:dyDescent="0.3">
      <c r="A15" s="3"/>
      <c r="C15" s="9" t="s">
        <v>36</v>
      </c>
      <c r="D15" s="170" t="str">
        <f>[6]analysis!D11</f>
        <v>LoadUnload</v>
      </c>
      <c r="E15" s="170">
        <f>[6]analysis!E11</f>
        <v>125</v>
      </c>
      <c r="F15" s="170">
        <f>[6]analysis!F11</f>
        <v>62</v>
      </c>
      <c r="G15" s="170">
        <f>[6]analysis!G11</f>
        <v>947</v>
      </c>
      <c r="H15" s="170">
        <f>[6]analysis!H11</f>
        <v>0</v>
      </c>
      <c r="I15" s="184">
        <f>[6]analysis!I11</f>
        <v>94.329562314540055</v>
      </c>
      <c r="J15" s="184">
        <f>[6]analysis!J11</f>
        <v>482.281528189911</v>
      </c>
      <c r="K15" s="184">
        <f>[6]analysis!K11</f>
        <v>762937.5</v>
      </c>
      <c r="L15" s="184">
        <f>[6]analysis!L11</f>
        <v>3900693</v>
      </c>
      <c r="M15" s="185">
        <f>[6]analysis!M11</f>
        <v>0.19559024511798287</v>
      </c>
      <c r="N15" s="170">
        <f>[6]analysis!N11</f>
        <v>4119</v>
      </c>
      <c r="O15" s="186">
        <f>[6]analysis!O11</f>
        <v>0.50927299703264095</v>
      </c>
      <c r="P15" s="170">
        <f>[6]analysis!P11</f>
        <v>3969</v>
      </c>
      <c r="Q15" s="186">
        <f>[6]analysis!Q11</f>
        <v>0.49072700296735905</v>
      </c>
      <c r="R15" s="184">
        <f>[6]analysis!R11</f>
        <v>94.329562314540055</v>
      </c>
      <c r="S15" s="184">
        <f>[6]analysis!S11</f>
        <v>762937.5</v>
      </c>
      <c r="T15" s="186">
        <f>[6]analysis!T11</f>
        <v>1</v>
      </c>
      <c r="U15" s="170">
        <f>[6]analysis!U11</f>
        <v>0</v>
      </c>
      <c r="V15" s="186">
        <f>[6]analysis!V11</f>
        <v>0</v>
      </c>
      <c r="W15" s="171">
        <f>[6]analysis!W11</f>
        <v>9.0862239648114365E-2</v>
      </c>
      <c r="X15" s="172">
        <f>[6]analysis!X11</f>
        <v>69322.209961533255</v>
      </c>
      <c r="Y15" s="172">
        <f>[6]analysis!Y11</f>
        <v>0</v>
      </c>
      <c r="Z15" s="172">
        <f>[6]analysis!Z11</f>
        <v>69322.209961533255</v>
      </c>
      <c r="AA15" s="9"/>
    </row>
    <row r="16" spans="1:31" x14ac:dyDescent="0.3">
      <c r="A16" s="3"/>
      <c r="C16" s="9" t="s">
        <v>37</v>
      </c>
      <c r="D16" s="170" t="str">
        <f>[6]analysis!D12</f>
        <v>LoadUnload</v>
      </c>
      <c r="E16" s="170">
        <f>[6]analysis!E12</f>
        <v>177</v>
      </c>
      <c r="F16" s="170">
        <f>[6]analysis!F12</f>
        <v>88</v>
      </c>
      <c r="G16" s="170">
        <f>[6]analysis!G12</f>
        <v>1326</v>
      </c>
      <c r="H16" s="170">
        <f>[6]analysis!H12</f>
        <v>0</v>
      </c>
      <c r="I16" s="184">
        <f>[6]analysis!I12</f>
        <v>97.713278931750736</v>
      </c>
      <c r="J16" s="184">
        <f>[6]analysis!J12</f>
        <v>138.04302670623144</v>
      </c>
      <c r="K16" s="184">
        <f>[6]analysis!K12</f>
        <v>790305</v>
      </c>
      <c r="L16" s="184">
        <f>[6]analysis!L12</f>
        <v>1116492</v>
      </c>
      <c r="M16" s="185">
        <f>[6]analysis!M12</f>
        <v>0.70784654077234765</v>
      </c>
      <c r="N16" s="170">
        <f>[6]analysis!N12</f>
        <v>842</v>
      </c>
      <c r="O16" s="186">
        <f>[6]analysis!O12</f>
        <v>0.10410484668644907</v>
      </c>
      <c r="P16" s="170">
        <f>[6]analysis!P12</f>
        <v>7246</v>
      </c>
      <c r="Q16" s="186">
        <f>[6]analysis!Q12</f>
        <v>0.89589515331355096</v>
      </c>
      <c r="R16" s="184">
        <f>[6]analysis!R12</f>
        <v>97.713278931750736</v>
      </c>
      <c r="S16" s="184">
        <f>[6]analysis!S12</f>
        <v>790305</v>
      </c>
      <c r="T16" s="186">
        <f>[6]analysis!T12</f>
        <v>1</v>
      </c>
      <c r="U16" s="170">
        <f>[6]analysis!U12</f>
        <v>0</v>
      </c>
      <c r="V16" s="186">
        <f>[6]analysis!V12</f>
        <v>0</v>
      </c>
      <c r="W16" s="171">
        <f>[6]analysis!W12</f>
        <v>9.0862239648114365E-2</v>
      </c>
      <c r="X16" s="172">
        <f>[6]analysis!X12</f>
        <v>71808.882305103019</v>
      </c>
      <c r="Y16" s="172">
        <f>[6]analysis!Y12</f>
        <v>0</v>
      </c>
      <c r="Z16" s="172">
        <f>[6]analysis!Z12</f>
        <v>71808.882305103019</v>
      </c>
      <c r="AA16" s="9"/>
    </row>
    <row r="17" spans="1:27" x14ac:dyDescent="0.3">
      <c r="A17" s="3"/>
      <c r="C17" s="9" t="s">
        <v>38</v>
      </c>
      <c r="D17" s="170" t="str">
        <f>[6]analysis!D13</f>
        <v>VariableSpeed</v>
      </c>
      <c r="E17" s="170">
        <f>[6]analysis!E13</f>
        <v>384</v>
      </c>
      <c r="F17" s="170">
        <f>[6]analysis!F13</f>
        <v>0</v>
      </c>
      <c r="G17" s="170">
        <f>[6]analysis!G13</f>
        <v>2604</v>
      </c>
      <c r="H17" s="170">
        <f>[6]analysis!H13</f>
        <v>0</v>
      </c>
      <c r="I17" s="184">
        <f>[6]analysis!I13</f>
        <v>67.652796200321575</v>
      </c>
      <c r="J17" s="184">
        <f>[6]analysis!J13</f>
        <v>458.77052423343224</v>
      </c>
      <c r="K17" s="184">
        <f>[6]analysis!K13</f>
        <v>547175.81566820084</v>
      </c>
      <c r="L17" s="184">
        <f>[6]analysis!L13</f>
        <v>3710536</v>
      </c>
      <c r="M17" s="185">
        <f>[6]analysis!M13</f>
        <v>0.14746543778801793</v>
      </c>
      <c r="N17" s="170">
        <f>[6]analysis!N13</f>
        <v>5781</v>
      </c>
      <c r="O17" s="186">
        <f>[6]analysis!O13</f>
        <v>0.71476261127596441</v>
      </c>
      <c r="P17" s="170">
        <f>[6]analysis!P13</f>
        <v>2307</v>
      </c>
      <c r="Q17" s="186">
        <f>[6]analysis!Q13</f>
        <v>0.28523738872403559</v>
      </c>
      <c r="R17" s="184">
        <f>[6]analysis!R13</f>
        <v>94.650720579173296</v>
      </c>
      <c r="S17" s="184">
        <f>[6]analysis!S13</f>
        <v>547175.81566820084</v>
      </c>
      <c r="T17" s="186">
        <f>[6]analysis!T13</f>
        <v>1</v>
      </c>
      <c r="U17" s="170">
        <f>[6]analysis!U13</f>
        <v>0</v>
      </c>
      <c r="V17" s="186">
        <f>[6]analysis!V13</f>
        <v>0</v>
      </c>
      <c r="W17" s="171">
        <f>[6]analysis!W13</f>
        <v>9.0862239648114365E-2</v>
      </c>
      <c r="X17" s="172">
        <f>[6]analysis!X13</f>
        <v>49717.620092896519</v>
      </c>
      <c r="Y17" s="172">
        <f>[6]analysis!Y13</f>
        <v>0</v>
      </c>
      <c r="Z17" s="172">
        <f>[6]analysis!Z13</f>
        <v>49717.620092896519</v>
      </c>
      <c r="AA17" s="9"/>
    </row>
    <row r="18" spans="1:27" ht="15" customHeight="1" thickBot="1" x14ac:dyDescent="0.35">
      <c r="A18" s="3"/>
      <c r="C18" s="9" t="s">
        <v>39</v>
      </c>
      <c r="D18" s="183" t="str">
        <f>[6]analysis!D14</f>
        <v>LoadUnload</v>
      </c>
      <c r="E18" s="183">
        <f>[6]analysis!E14</f>
        <v>274</v>
      </c>
      <c r="F18" s="183">
        <f>[6]analysis!F14</f>
        <v>137</v>
      </c>
      <c r="G18" s="183">
        <f>[6]analysis!G14</f>
        <v>1902</v>
      </c>
      <c r="H18" s="183">
        <f>[6]analysis!H14</f>
        <v>0</v>
      </c>
      <c r="I18" s="187">
        <f>[6]analysis!I14</f>
        <v>138.52448071216617</v>
      </c>
      <c r="J18" s="187">
        <f>[6]analysis!J14</f>
        <v>21.164688427299705</v>
      </c>
      <c r="K18" s="187">
        <f>[6]analysis!K14</f>
        <v>1120386</v>
      </c>
      <c r="L18" s="187">
        <f>[6]analysis!L14</f>
        <v>171180</v>
      </c>
      <c r="M18" s="188">
        <f>[6]analysis!M14</f>
        <v>6.5450753592709425</v>
      </c>
      <c r="N18" s="183">
        <f>[6]analysis!N14</f>
        <v>90</v>
      </c>
      <c r="O18" s="189">
        <f>[6]analysis!O14</f>
        <v>1.112759643916914E-2</v>
      </c>
      <c r="P18" s="183">
        <f>[6]analysis!P14</f>
        <v>7998</v>
      </c>
      <c r="Q18" s="189">
        <f>[6]analysis!Q14</f>
        <v>0.98887240356083084</v>
      </c>
      <c r="R18" s="187">
        <f>[6]analysis!R14</f>
        <v>274</v>
      </c>
      <c r="S18" s="187">
        <f>[6]analysis!S14</f>
        <v>24660</v>
      </c>
      <c r="T18" s="189">
        <f>[6]analysis!T14</f>
        <v>2.2010271460014674E-2</v>
      </c>
      <c r="U18" s="183">
        <f>[6]analysis!U14</f>
        <v>1095726</v>
      </c>
      <c r="V18" s="189">
        <f>[6]analysis!V14</f>
        <v>0.97798972853998534</v>
      </c>
      <c r="W18" s="190">
        <f>[6]analysis!W14</f>
        <v>9.0862239648114365E-2</v>
      </c>
      <c r="X18" s="191">
        <f>[6]analysis!X14</f>
        <v>2240.6628297225002</v>
      </c>
      <c r="Y18" s="191">
        <f>[6]analysis!Y14</f>
        <v>99560.118400669759</v>
      </c>
      <c r="Z18" s="191">
        <f>[6]analysis!Z14</f>
        <v>101800.78123039225</v>
      </c>
      <c r="AA18" s="9"/>
    </row>
    <row r="19" spans="1:27" ht="16.2" customHeight="1" thickBot="1" x14ac:dyDescent="0.4">
      <c r="A19" s="3"/>
      <c r="C19" s="10" t="s">
        <v>0</v>
      </c>
      <c r="D19" s="192"/>
      <c r="E19" s="192">
        <f>[6]analysis!E15</f>
        <v>1210</v>
      </c>
      <c r="F19" s="192">
        <f>[6]analysis!F15</f>
        <v>411</v>
      </c>
      <c r="G19" s="192">
        <f>[6]analysis!G15</f>
        <v>8673</v>
      </c>
      <c r="H19" s="192">
        <f>[6]analysis!H15</f>
        <v>0</v>
      </c>
      <c r="I19" s="193">
        <f>[6]analysis!I15</f>
        <v>591.78620371764146</v>
      </c>
      <c r="J19" s="193">
        <f>[6]analysis!J15</f>
        <v>2139.1730959446095</v>
      </c>
      <c r="K19" s="193">
        <f>[6]analysis!K15</f>
        <v>4786366.8156682011</v>
      </c>
      <c r="L19" s="193">
        <f>[6]analysis!L15</f>
        <v>17301632</v>
      </c>
      <c r="M19" s="194">
        <f>[6]analysis!M15</f>
        <v>0.27664250491908993</v>
      </c>
      <c r="N19" s="192">
        <f>[6]analysis!N15</f>
        <v>19705</v>
      </c>
      <c r="O19" s="195">
        <f>[6]analysis!O15</f>
        <v>0.4060542367293109</v>
      </c>
      <c r="P19" s="192">
        <f>[6]analysis!P15</f>
        <v>28823</v>
      </c>
      <c r="Q19" s="195">
        <f>[6]analysis!Q15</f>
        <v>0.59394576327068904</v>
      </c>
      <c r="R19" s="193">
        <f>[6]analysis!R15</f>
        <v>591.78620371764146</v>
      </c>
      <c r="S19" s="193">
        <f>[6]analysis!S15</f>
        <v>3690640.8156682011</v>
      </c>
      <c r="T19" s="195">
        <f>[6]analysis!T15</f>
        <v>0.77107354237599712</v>
      </c>
      <c r="U19" s="192">
        <f>[6]analysis!U15</f>
        <v>1095726</v>
      </c>
      <c r="V19" s="195">
        <f>[6]analysis!V15</f>
        <v>0.22892645762400288</v>
      </c>
      <c r="W19" s="196">
        <f>[6]analysis!W15</f>
        <v>9.0862239648114365E-2</v>
      </c>
      <c r="X19" s="197">
        <f>[6]analysis!X15</f>
        <v>335339.89024835639</v>
      </c>
      <c r="Y19" s="197">
        <f>[6]analysis!Y15</f>
        <v>99560.118400669759</v>
      </c>
      <c r="Z19" s="197">
        <f>[6]analysis!Z15</f>
        <v>434900.0086490261</v>
      </c>
      <c r="AA19" s="10"/>
    </row>
    <row r="20" spans="1:27" ht="4.2" customHeight="1" thickBot="1" x14ac:dyDescent="0.35">
      <c r="A20" s="3"/>
    </row>
    <row r="21" spans="1:27" ht="15" thickBot="1" x14ac:dyDescent="0.35">
      <c r="A21" s="3"/>
      <c r="C21" s="18" t="str">
        <f>'Optimisation Data'!C21</f>
        <v>op2</v>
      </c>
    </row>
    <row r="22" spans="1:27" ht="4.8" customHeight="1" thickBot="1" x14ac:dyDescent="0.35">
      <c r="A22" s="3"/>
    </row>
    <row r="23" spans="1:27" ht="43.8" thickBot="1" x14ac:dyDescent="0.35">
      <c r="A23" s="3"/>
      <c r="C23" s="8" t="s">
        <v>4</v>
      </c>
      <c r="D23" s="8" t="s">
        <v>5</v>
      </c>
      <c r="E23" s="8" t="s">
        <v>6</v>
      </c>
      <c r="F23" s="8" t="s">
        <v>7</v>
      </c>
      <c r="G23" s="8" t="s">
        <v>8</v>
      </c>
      <c r="H23" s="8" t="s">
        <v>9</v>
      </c>
      <c r="I23" s="8" t="s">
        <v>10</v>
      </c>
      <c r="J23" s="8" t="s">
        <v>11</v>
      </c>
      <c r="K23" s="8" t="s">
        <v>12</v>
      </c>
      <c r="L23" s="8" t="s">
        <v>13</v>
      </c>
      <c r="M23" s="8" t="s">
        <v>14</v>
      </c>
      <c r="N23" s="8" t="s">
        <v>15</v>
      </c>
      <c r="O23" s="8" t="s">
        <v>15</v>
      </c>
      <c r="P23" s="22" t="s">
        <v>16</v>
      </c>
      <c r="Q23" s="25" t="s">
        <v>16</v>
      </c>
      <c r="R23" s="24" t="s">
        <v>17</v>
      </c>
      <c r="S23" s="8" t="s">
        <v>18</v>
      </c>
      <c r="T23" s="8" t="s">
        <v>18</v>
      </c>
      <c r="U23" s="8" t="s">
        <v>19</v>
      </c>
      <c r="V23" s="8" t="s">
        <v>19</v>
      </c>
      <c r="W23" s="8" t="s">
        <v>20</v>
      </c>
      <c r="X23" s="8" t="s">
        <v>21</v>
      </c>
      <c r="Y23" s="8" t="s">
        <v>22</v>
      </c>
      <c r="Z23" s="8" t="s">
        <v>23</v>
      </c>
      <c r="AA23" s="8" t="s">
        <v>24</v>
      </c>
    </row>
    <row r="24" spans="1:27" ht="16.2" thickBot="1" x14ac:dyDescent="0.35">
      <c r="A24" s="3"/>
      <c r="C24" s="13"/>
      <c r="D24" s="13"/>
      <c r="E24" s="12" t="s">
        <v>25</v>
      </c>
      <c r="F24" s="12" t="s">
        <v>25</v>
      </c>
      <c r="G24" s="12" t="s">
        <v>26</v>
      </c>
      <c r="H24" s="12" t="s">
        <v>26</v>
      </c>
      <c r="I24" s="12" t="s">
        <v>25</v>
      </c>
      <c r="J24" s="12" t="s">
        <v>26</v>
      </c>
      <c r="K24" s="12" t="s">
        <v>3</v>
      </c>
      <c r="L24" s="12" t="s">
        <v>27</v>
      </c>
      <c r="M24" s="12" t="s">
        <v>28</v>
      </c>
      <c r="N24" s="20" t="s">
        <v>29</v>
      </c>
      <c r="O24" s="26" t="s">
        <v>30</v>
      </c>
      <c r="P24" s="23" t="s">
        <v>29</v>
      </c>
      <c r="Q24" s="26" t="s">
        <v>30</v>
      </c>
      <c r="R24" s="21" t="s">
        <v>25</v>
      </c>
      <c r="S24" s="20" t="s">
        <v>3</v>
      </c>
      <c r="T24" s="26" t="s">
        <v>30</v>
      </c>
      <c r="U24" s="23" t="s">
        <v>3</v>
      </c>
      <c r="V24" s="26" t="s">
        <v>30</v>
      </c>
      <c r="W24" s="21" t="s">
        <v>31</v>
      </c>
      <c r="X24" s="12" t="s">
        <v>32</v>
      </c>
      <c r="Y24" s="12" t="s">
        <v>32</v>
      </c>
      <c r="Z24" s="12" t="s">
        <v>32</v>
      </c>
      <c r="AA24" s="12" t="s">
        <v>33</v>
      </c>
    </row>
    <row r="25" spans="1:27" x14ac:dyDescent="0.3">
      <c r="A25" s="3"/>
      <c r="C25" s="11" t="s">
        <v>34</v>
      </c>
      <c r="D25" s="170" t="str">
        <f>[7]analysis!D9</f>
        <v>OnOff</v>
      </c>
      <c r="E25" s="170">
        <f>[7]analysis!E9</f>
        <v>125</v>
      </c>
      <c r="F25" s="170">
        <f>[7]analysis!F9</f>
        <v>62</v>
      </c>
      <c r="G25" s="170">
        <f>[7]analysis!G9</f>
        <v>947</v>
      </c>
      <c r="H25" s="170">
        <f>[7]analysis!H9</f>
        <v>0</v>
      </c>
      <c r="I25" s="184">
        <f>[7]analysis!I9</f>
        <v>78.791182170542641</v>
      </c>
      <c r="J25" s="184">
        <f>[7]analysis!J9</f>
        <v>596.92199612403101</v>
      </c>
      <c r="K25" s="184">
        <f>[7]analysis!K9</f>
        <v>650500</v>
      </c>
      <c r="L25" s="184">
        <f>[7]analysis!L9</f>
        <v>4928188</v>
      </c>
      <c r="M25" s="185">
        <f>[7]analysis!M9</f>
        <v>0.13199577613516369</v>
      </c>
      <c r="N25" s="170">
        <f>[7]analysis!N9</f>
        <v>5204</v>
      </c>
      <c r="O25" s="186">
        <f>[7]analysis!O9</f>
        <v>0.63032945736434109</v>
      </c>
      <c r="P25" s="170">
        <f>[7]analysis!P9</f>
        <v>3052</v>
      </c>
      <c r="Q25" s="186">
        <f>[7]analysis!Q9</f>
        <v>0.36967054263565891</v>
      </c>
      <c r="R25" s="184">
        <f>[7]analysis!R9</f>
        <v>125</v>
      </c>
      <c r="S25" s="184">
        <f>[7]analysis!S9</f>
        <v>650500</v>
      </c>
      <c r="T25" s="186">
        <f>[7]analysis!T9</f>
        <v>1</v>
      </c>
      <c r="U25" s="170">
        <f>[7]analysis!U9</f>
        <v>0</v>
      </c>
      <c r="V25" s="186">
        <f>[7]analysis!V9</f>
        <v>0</v>
      </c>
      <c r="W25" s="171">
        <f>[7]analysis!W9</f>
        <v>9.0862239648114365E-2</v>
      </c>
      <c r="X25" s="172">
        <f>[7]analysis!X9</f>
        <v>59105.886891098395</v>
      </c>
      <c r="Y25" s="172">
        <f>[7]analysis!Y9</f>
        <v>0</v>
      </c>
      <c r="Z25" s="172">
        <f>[7]analysis!Z9</f>
        <v>59105.886891098395</v>
      </c>
      <c r="AA25" s="11"/>
    </row>
    <row r="26" spans="1:27" x14ac:dyDescent="0.3">
      <c r="A26" s="3"/>
      <c r="C26" s="9" t="s">
        <v>35</v>
      </c>
      <c r="D26" s="170" t="str">
        <f>[7]analysis!D10</f>
        <v>OnOff</v>
      </c>
      <c r="E26" s="170">
        <f>[7]analysis!E10</f>
        <v>125</v>
      </c>
      <c r="F26" s="170">
        <f>[7]analysis!F10</f>
        <v>62</v>
      </c>
      <c r="G26" s="170">
        <f>[7]analysis!G10</f>
        <v>947</v>
      </c>
      <c r="H26" s="170">
        <f>[7]analysis!H10</f>
        <v>0</v>
      </c>
      <c r="I26" s="184">
        <f>[7]analysis!I10</f>
        <v>75.975048449612402</v>
      </c>
      <c r="J26" s="184">
        <f>[7]analysis!J10</f>
        <v>575.5869670542636</v>
      </c>
      <c r="K26" s="184">
        <f>[7]analysis!K10</f>
        <v>627250</v>
      </c>
      <c r="L26" s="184">
        <f>[7]analysis!L10</f>
        <v>4752046</v>
      </c>
      <c r="M26" s="185">
        <f>[7]analysis!M10</f>
        <v>0.13199577613516367</v>
      </c>
      <c r="N26" s="170">
        <f>[7]analysis!N10</f>
        <v>5018</v>
      </c>
      <c r="O26" s="186">
        <f>[7]analysis!O10</f>
        <v>0.60780038759689925</v>
      </c>
      <c r="P26" s="170">
        <f>[7]analysis!P10</f>
        <v>3238</v>
      </c>
      <c r="Q26" s="186">
        <f>[7]analysis!Q10</f>
        <v>0.39219961240310075</v>
      </c>
      <c r="R26" s="184">
        <f>[7]analysis!R10</f>
        <v>125</v>
      </c>
      <c r="S26" s="184">
        <f>[7]analysis!S10</f>
        <v>627250</v>
      </c>
      <c r="T26" s="186">
        <f>[7]analysis!T10</f>
        <v>1</v>
      </c>
      <c r="U26" s="170">
        <f>[7]analysis!U10</f>
        <v>0</v>
      </c>
      <c r="V26" s="186">
        <f>[7]analysis!V10</f>
        <v>0</v>
      </c>
      <c r="W26" s="171">
        <f>[7]analysis!W10</f>
        <v>9.0862239648114365E-2</v>
      </c>
      <c r="X26" s="172">
        <f>[7]analysis!X10</f>
        <v>56993.339819279732</v>
      </c>
      <c r="Y26" s="172">
        <f>[7]analysis!Y10</f>
        <v>0</v>
      </c>
      <c r="Z26" s="172">
        <f>[7]analysis!Z10</f>
        <v>56993.339819279732</v>
      </c>
      <c r="AA26" s="9"/>
    </row>
    <row r="27" spans="1:27" x14ac:dyDescent="0.3">
      <c r="A27" s="3"/>
      <c r="C27" s="9" t="s">
        <v>36</v>
      </c>
      <c r="D27" s="170" t="str">
        <f>[7]analysis!D11</f>
        <v>OnOff</v>
      </c>
      <c r="E27" s="170">
        <f>[7]analysis!E11</f>
        <v>125</v>
      </c>
      <c r="F27" s="170">
        <f>[7]analysis!F11</f>
        <v>62</v>
      </c>
      <c r="G27" s="170">
        <f>[7]analysis!G11</f>
        <v>947</v>
      </c>
      <c r="H27" s="170">
        <f>[7]analysis!H11</f>
        <v>0</v>
      </c>
      <c r="I27" s="184">
        <f>[7]analysis!I11</f>
        <v>73.688832364341081</v>
      </c>
      <c r="J27" s="184">
        <f>[7]analysis!J11</f>
        <v>558.26659399224809</v>
      </c>
      <c r="K27" s="184">
        <f>[7]analysis!K11</f>
        <v>608375</v>
      </c>
      <c r="L27" s="184">
        <f>[7]analysis!L11</f>
        <v>4609049</v>
      </c>
      <c r="M27" s="185">
        <f>[7]analysis!M11</f>
        <v>0.13199577613516367</v>
      </c>
      <c r="N27" s="170">
        <f>[7]analysis!N11</f>
        <v>4867</v>
      </c>
      <c r="O27" s="186">
        <f>[7]analysis!O11</f>
        <v>0.58951065891472865</v>
      </c>
      <c r="P27" s="170">
        <f>[7]analysis!P11</f>
        <v>3389</v>
      </c>
      <c r="Q27" s="186">
        <f>[7]analysis!Q11</f>
        <v>0.4104893410852713</v>
      </c>
      <c r="R27" s="184">
        <f>[7]analysis!R11</f>
        <v>125</v>
      </c>
      <c r="S27" s="184">
        <f>[7]analysis!S11</f>
        <v>608375</v>
      </c>
      <c r="T27" s="186">
        <f>[7]analysis!T11</f>
        <v>1</v>
      </c>
      <c r="U27" s="170">
        <f>[7]analysis!U11</f>
        <v>0</v>
      </c>
      <c r="V27" s="186">
        <f>[7]analysis!V11</f>
        <v>0</v>
      </c>
      <c r="W27" s="171">
        <f>[7]analysis!W11</f>
        <v>9.0862239648114365E-2</v>
      </c>
      <c r="X27" s="172">
        <f>[7]analysis!X11</f>
        <v>55278.315045921576</v>
      </c>
      <c r="Y27" s="172">
        <f>[7]analysis!Y11</f>
        <v>0</v>
      </c>
      <c r="Z27" s="172">
        <f>[7]analysis!Z11</f>
        <v>55278.315045921576</v>
      </c>
      <c r="AA27" s="9"/>
    </row>
    <row r="28" spans="1:27" x14ac:dyDescent="0.3">
      <c r="A28" s="3"/>
      <c r="C28" s="9" t="s">
        <v>37</v>
      </c>
      <c r="D28" s="170" t="str">
        <f>[7]analysis!D12</f>
        <v>OnOff</v>
      </c>
      <c r="E28" s="170">
        <f>[7]analysis!E12</f>
        <v>177</v>
      </c>
      <c r="F28" s="170">
        <f>[7]analysis!F12</f>
        <v>88</v>
      </c>
      <c r="G28" s="170">
        <f>[7]analysis!G12</f>
        <v>1326</v>
      </c>
      <c r="H28" s="170">
        <f>[7]analysis!H12</f>
        <v>0</v>
      </c>
      <c r="I28" s="184">
        <f>[7]analysis!I12</f>
        <v>31.77252906976744</v>
      </c>
      <c r="J28" s="184">
        <f>[7]analysis!J12</f>
        <v>238.02470930232559</v>
      </c>
      <c r="K28" s="184">
        <f>[7]analysis!K12</f>
        <v>262314</v>
      </c>
      <c r="L28" s="184">
        <f>[7]analysis!L12</f>
        <v>1965132</v>
      </c>
      <c r="M28" s="185">
        <f>[7]analysis!M12</f>
        <v>0.1334841628959276</v>
      </c>
      <c r="N28" s="170">
        <f>[7]analysis!N12</f>
        <v>1482</v>
      </c>
      <c r="O28" s="186">
        <f>[7]analysis!O12</f>
        <v>0.17950581395348839</v>
      </c>
      <c r="P28" s="170">
        <f>[7]analysis!P12</f>
        <v>6774</v>
      </c>
      <c r="Q28" s="186">
        <f>[7]analysis!Q12</f>
        <v>0.82049418604651159</v>
      </c>
      <c r="R28" s="184">
        <f>[7]analysis!R12</f>
        <v>177</v>
      </c>
      <c r="S28" s="184">
        <f>[7]analysis!S12</f>
        <v>262314</v>
      </c>
      <c r="T28" s="186">
        <f>[7]analysis!T12</f>
        <v>1</v>
      </c>
      <c r="U28" s="170">
        <f>[7]analysis!U12</f>
        <v>0</v>
      </c>
      <c r="V28" s="186">
        <f>[7]analysis!V12</f>
        <v>0</v>
      </c>
      <c r="W28" s="171">
        <f>[7]analysis!W12</f>
        <v>9.0862239648114365E-2</v>
      </c>
      <c r="X28" s="172">
        <f>[7]analysis!X12</f>
        <v>23834.437531055471</v>
      </c>
      <c r="Y28" s="172">
        <f>[7]analysis!Y12</f>
        <v>0</v>
      </c>
      <c r="Z28" s="172">
        <f>[7]analysis!Z12</f>
        <v>23834.437531055471</v>
      </c>
      <c r="AA28" s="9"/>
    </row>
    <row r="29" spans="1:27" x14ac:dyDescent="0.3">
      <c r="A29" s="3"/>
      <c r="C29" s="9" t="s">
        <v>38</v>
      </c>
      <c r="D29" s="170" t="str">
        <f>[7]analysis!D13</f>
        <v>VariableSpeed</v>
      </c>
      <c r="E29" s="170">
        <f>[7]analysis!E13</f>
        <v>384</v>
      </c>
      <c r="F29" s="170">
        <f>[7]analysis!F13</f>
        <v>0</v>
      </c>
      <c r="G29" s="170">
        <f>[7]analysis!G13</f>
        <v>2604</v>
      </c>
      <c r="H29" s="170">
        <f>[7]analysis!H13</f>
        <v>0</v>
      </c>
      <c r="I29" s="184">
        <f>[7]analysis!I13</f>
        <v>64.720055013753381</v>
      </c>
      <c r="J29" s="184">
        <f>[7]analysis!J13</f>
        <v>438.88287306201551</v>
      </c>
      <c r="K29" s="184">
        <f>[7]analysis!K13</f>
        <v>534328.7741935479</v>
      </c>
      <c r="L29" s="184">
        <f>[7]analysis!L13</f>
        <v>3623417</v>
      </c>
      <c r="M29" s="185">
        <f>[7]analysis!M13</f>
        <v>0.14746543778801829</v>
      </c>
      <c r="N29" s="170">
        <f>[7]analysis!N13</f>
        <v>6816</v>
      </c>
      <c r="O29" s="186">
        <f>[7]analysis!O13</f>
        <v>0.82558139534883723</v>
      </c>
      <c r="P29" s="170">
        <f>[7]analysis!P13</f>
        <v>1440</v>
      </c>
      <c r="Q29" s="186">
        <f>[7]analysis!Q13</f>
        <v>0.1744186046511628</v>
      </c>
      <c r="R29" s="184">
        <f>[7]analysis!R13</f>
        <v>78.393306072997049</v>
      </c>
      <c r="S29" s="184">
        <f>[7]analysis!S13</f>
        <v>534328.7741935479</v>
      </c>
      <c r="T29" s="186">
        <f>[7]analysis!T13</f>
        <v>1</v>
      </c>
      <c r="U29" s="170">
        <f>[7]analysis!U13</f>
        <v>0</v>
      </c>
      <c r="V29" s="186">
        <f>[7]analysis!V13</f>
        <v>0</v>
      </c>
      <c r="W29" s="171">
        <f>[7]analysis!W13</f>
        <v>9.0862239648114365E-2</v>
      </c>
      <c r="X29" s="172">
        <f>[7]analysis!X13</f>
        <v>48550.309131657334</v>
      </c>
      <c r="Y29" s="172">
        <f>[7]analysis!Y13</f>
        <v>0</v>
      </c>
      <c r="Z29" s="172">
        <f>[7]analysis!Z13</f>
        <v>48550.309131657334</v>
      </c>
      <c r="AA29" s="9"/>
    </row>
    <row r="30" spans="1:27" ht="15" thickBot="1" x14ac:dyDescent="0.35">
      <c r="A30" s="3"/>
      <c r="C30" s="9" t="s">
        <v>39</v>
      </c>
      <c r="D30" s="183" t="str">
        <f>[7]analysis!D14</f>
        <v>OnOff</v>
      </c>
      <c r="E30" s="183">
        <f>[7]analysis!E14</f>
        <v>274</v>
      </c>
      <c r="F30" s="183">
        <f>[7]analysis!F14</f>
        <v>137</v>
      </c>
      <c r="G30" s="183">
        <f>[7]analysis!G14</f>
        <v>1902</v>
      </c>
      <c r="H30" s="183">
        <f>[7]analysis!H14</f>
        <v>0</v>
      </c>
      <c r="I30" s="187">
        <f>[7]analysis!I14</f>
        <v>109.25484496124031</v>
      </c>
      <c r="J30" s="187">
        <f>[7]analysis!J14</f>
        <v>758.40406976744191</v>
      </c>
      <c r="K30" s="187">
        <f>[7]analysis!K14</f>
        <v>902008</v>
      </c>
      <c r="L30" s="187">
        <f>[7]analysis!L14</f>
        <v>6261384</v>
      </c>
      <c r="M30" s="188">
        <f>[7]analysis!M14</f>
        <v>0.14405888538380651</v>
      </c>
      <c r="N30" s="183">
        <f>[7]analysis!N14</f>
        <v>3292</v>
      </c>
      <c r="O30" s="189">
        <f>[7]analysis!O14</f>
        <v>0.39874031007751937</v>
      </c>
      <c r="P30" s="183">
        <f>[7]analysis!P14</f>
        <v>4964</v>
      </c>
      <c r="Q30" s="189">
        <f>[7]analysis!Q14</f>
        <v>0.60125968992248058</v>
      </c>
      <c r="R30" s="187">
        <f>[7]analysis!R14</f>
        <v>274</v>
      </c>
      <c r="S30" s="187">
        <f>[7]analysis!S14</f>
        <v>902008</v>
      </c>
      <c r="T30" s="189">
        <f>[7]analysis!T14</f>
        <v>1</v>
      </c>
      <c r="U30" s="183">
        <f>[7]analysis!U14</f>
        <v>0</v>
      </c>
      <c r="V30" s="189">
        <f>[7]analysis!V14</f>
        <v>0</v>
      </c>
      <c r="W30" s="190">
        <f>[7]analysis!W14</f>
        <v>9.0862239648114365E-2</v>
      </c>
      <c r="X30" s="191">
        <f>[7]analysis!X14</f>
        <v>81958.467060516341</v>
      </c>
      <c r="Y30" s="191">
        <f>[7]analysis!Y14</f>
        <v>0</v>
      </c>
      <c r="Z30" s="191">
        <f>[7]analysis!Z14</f>
        <v>81958.467060516341</v>
      </c>
      <c r="AA30" s="9"/>
    </row>
    <row r="31" spans="1:27" ht="18.600000000000001" thickBot="1" x14ac:dyDescent="0.4">
      <c r="A31" s="3"/>
      <c r="C31" s="10" t="s">
        <v>0</v>
      </c>
      <c r="D31" s="192"/>
      <c r="E31" s="192">
        <f>[7]analysis!E15</f>
        <v>1210</v>
      </c>
      <c r="F31" s="192">
        <f>[7]analysis!F15</f>
        <v>411</v>
      </c>
      <c r="G31" s="192">
        <f>[7]analysis!G15</f>
        <v>8673</v>
      </c>
      <c r="H31" s="192">
        <f>[7]analysis!H15</f>
        <v>0</v>
      </c>
      <c r="I31" s="193">
        <f>[7]analysis!I15</f>
        <v>434.20249202925606</v>
      </c>
      <c r="J31" s="193">
        <f>[7]analysis!J15</f>
        <v>3166.0872093023254</v>
      </c>
      <c r="K31" s="193">
        <f>[7]analysis!K15</f>
        <v>3584775.7741935477</v>
      </c>
      <c r="L31" s="193">
        <f>[7]analysis!L15</f>
        <v>26139216</v>
      </c>
      <c r="M31" s="194">
        <f>[7]analysis!M15</f>
        <v>0.13714167150971698</v>
      </c>
      <c r="N31" s="192">
        <f>[7]analysis!N15</f>
        <v>26679</v>
      </c>
      <c r="O31" s="195">
        <f>[7]analysis!O15</f>
        <v>0.53857800387596899</v>
      </c>
      <c r="P31" s="192">
        <f>[7]analysis!P15</f>
        <v>22857</v>
      </c>
      <c r="Q31" s="195">
        <f>[7]analysis!Q15</f>
        <v>0.46142199612403101</v>
      </c>
      <c r="R31" s="193">
        <f>[7]analysis!R15</f>
        <v>707.99860238666179</v>
      </c>
      <c r="S31" s="193">
        <f>[7]analysis!S15</f>
        <v>3584775.7741935477</v>
      </c>
      <c r="T31" s="195">
        <f>[7]analysis!T15</f>
        <v>1</v>
      </c>
      <c r="U31" s="192">
        <f>[7]analysis!U15</f>
        <v>0</v>
      </c>
      <c r="V31" s="195">
        <f>[7]analysis!V15</f>
        <v>0</v>
      </c>
      <c r="W31" s="196">
        <f>[7]analysis!W15</f>
        <v>9.0862239648114365E-2</v>
      </c>
      <c r="X31" s="197">
        <f>[7]analysis!X15</f>
        <v>325720.75547952886</v>
      </c>
      <c r="Y31" s="197">
        <f>[7]analysis!Y15</f>
        <v>0</v>
      </c>
      <c r="Z31" s="197">
        <f>[7]analysis!Z15</f>
        <v>325720.75547952886</v>
      </c>
      <c r="AA31" s="10"/>
    </row>
    <row r="32" spans="1:27" ht="4.2" customHeight="1" thickBot="1" x14ac:dyDescent="0.35">
      <c r="A32" s="3"/>
    </row>
    <row r="33" spans="1:27" ht="15" thickBot="1" x14ac:dyDescent="0.35">
      <c r="A33" s="3"/>
      <c r="C33" s="18" t="str">
        <f>'Optimisation Data'!C33</f>
        <v>op3</v>
      </c>
    </row>
    <row r="34" spans="1:27" ht="5.4" customHeight="1" thickBot="1" x14ac:dyDescent="0.35">
      <c r="A34" s="3"/>
    </row>
    <row r="35" spans="1:27" ht="43.8" thickBot="1" x14ac:dyDescent="0.35">
      <c r="A35" s="3"/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8" t="s">
        <v>9</v>
      </c>
      <c r="I35" s="8" t="s">
        <v>10</v>
      </c>
      <c r="J35" s="8" t="s">
        <v>11</v>
      </c>
      <c r="K35" s="8" t="s">
        <v>12</v>
      </c>
      <c r="L35" s="8" t="s">
        <v>13</v>
      </c>
      <c r="M35" s="8" t="s">
        <v>14</v>
      </c>
      <c r="N35" s="8" t="s">
        <v>15</v>
      </c>
      <c r="O35" s="8" t="s">
        <v>15</v>
      </c>
      <c r="P35" s="8" t="s">
        <v>16</v>
      </c>
      <c r="Q35" s="8" t="s">
        <v>16</v>
      </c>
      <c r="R35" s="8" t="s">
        <v>17</v>
      </c>
      <c r="S35" s="8" t="s">
        <v>18</v>
      </c>
      <c r="T35" s="8" t="s">
        <v>18</v>
      </c>
      <c r="U35" s="8" t="s">
        <v>19</v>
      </c>
      <c r="V35" s="8" t="s">
        <v>19</v>
      </c>
      <c r="W35" s="8" t="s">
        <v>20</v>
      </c>
      <c r="X35" s="8" t="s">
        <v>21</v>
      </c>
      <c r="Y35" s="8" t="s">
        <v>22</v>
      </c>
      <c r="Z35" s="8" t="s">
        <v>23</v>
      </c>
      <c r="AA35" s="8" t="s">
        <v>24</v>
      </c>
    </row>
    <row r="36" spans="1:27" ht="16.2" thickBot="1" x14ac:dyDescent="0.35">
      <c r="A36" s="3"/>
      <c r="C36" s="13"/>
      <c r="D36" s="13"/>
      <c r="E36" s="12" t="s">
        <v>25</v>
      </c>
      <c r="F36" s="12" t="s">
        <v>25</v>
      </c>
      <c r="G36" s="12" t="s">
        <v>26</v>
      </c>
      <c r="H36" s="12" t="s">
        <v>26</v>
      </c>
      <c r="I36" s="12" t="s">
        <v>25</v>
      </c>
      <c r="J36" s="12" t="s">
        <v>26</v>
      </c>
      <c r="K36" s="12" t="s">
        <v>3</v>
      </c>
      <c r="L36" s="12" t="s">
        <v>27</v>
      </c>
      <c r="M36" s="12" t="s">
        <v>28</v>
      </c>
      <c r="N36" s="20" t="s">
        <v>29</v>
      </c>
      <c r="O36" s="26" t="s">
        <v>30</v>
      </c>
      <c r="P36" s="23" t="s">
        <v>29</v>
      </c>
      <c r="Q36" s="26" t="s">
        <v>30</v>
      </c>
      <c r="R36" s="21" t="s">
        <v>25</v>
      </c>
      <c r="S36" s="20" t="s">
        <v>3</v>
      </c>
      <c r="T36" s="26" t="s">
        <v>30</v>
      </c>
      <c r="U36" s="23" t="s">
        <v>3</v>
      </c>
      <c r="V36" s="26" t="s">
        <v>30</v>
      </c>
      <c r="W36" s="21" t="s">
        <v>31</v>
      </c>
      <c r="X36" s="12" t="s">
        <v>32</v>
      </c>
      <c r="Y36" s="12" t="s">
        <v>32</v>
      </c>
      <c r="Z36" s="12" t="s">
        <v>32</v>
      </c>
      <c r="AA36" s="12" t="s">
        <v>33</v>
      </c>
    </row>
    <row r="37" spans="1:27" x14ac:dyDescent="0.3">
      <c r="A37" s="3"/>
      <c r="C37" s="11" t="s">
        <v>34</v>
      </c>
      <c r="D37" s="170" t="str">
        <f>[8]analysis!D9</f>
        <v>OnOff</v>
      </c>
      <c r="E37" s="170">
        <f>[8]analysis!E9</f>
        <v>125</v>
      </c>
      <c r="F37" s="170">
        <f>[8]analysis!F9</f>
        <v>62</v>
      </c>
      <c r="G37" s="170">
        <f>[8]analysis!G9</f>
        <v>947</v>
      </c>
      <c r="H37" s="170">
        <f>[8]analysis!H9</f>
        <v>0</v>
      </c>
      <c r="I37" s="184">
        <f>[8]analysis!I9</f>
        <v>69.145647873392676</v>
      </c>
      <c r="J37" s="184">
        <f>[8]analysis!J9</f>
        <v>523.84742828882293</v>
      </c>
      <c r="K37" s="184">
        <f>[8]analysis!K9</f>
        <v>559250</v>
      </c>
      <c r="L37" s="184">
        <f>[8]analysis!L9</f>
        <v>4236878</v>
      </c>
      <c r="M37" s="185">
        <f>[8]analysis!M9</f>
        <v>0.13199577613516367</v>
      </c>
      <c r="N37" s="170">
        <f>[8]analysis!N9</f>
        <v>4474</v>
      </c>
      <c r="O37" s="186">
        <f>[8]analysis!O9</f>
        <v>0.55316518298714146</v>
      </c>
      <c r="P37" s="170">
        <f>[8]analysis!P9</f>
        <v>3614</v>
      </c>
      <c r="Q37" s="186">
        <f>[8]analysis!Q9</f>
        <v>0.44683481701285854</v>
      </c>
      <c r="R37" s="184">
        <f>[8]analysis!R9</f>
        <v>125</v>
      </c>
      <c r="S37" s="184">
        <f>[8]analysis!S9</f>
        <v>559250</v>
      </c>
      <c r="T37" s="186">
        <f>[8]analysis!T9</f>
        <v>1</v>
      </c>
      <c r="U37" s="170">
        <f>[8]analysis!U9</f>
        <v>0</v>
      </c>
      <c r="V37" s="186">
        <f>[8]analysis!V9</f>
        <v>0</v>
      </c>
      <c r="W37" s="171">
        <f>[8]analysis!W9</f>
        <v>9.0862239648114365E-2</v>
      </c>
      <c r="X37" s="172">
        <f>[8]analysis!X9</f>
        <v>50814.707523207959</v>
      </c>
      <c r="Y37" s="172">
        <f>[8]analysis!Y9</f>
        <v>0</v>
      </c>
      <c r="Z37" s="172">
        <f>[8]analysis!Z9</f>
        <v>50814.707523207959</v>
      </c>
      <c r="AA37" s="11"/>
    </row>
    <row r="38" spans="1:27" x14ac:dyDescent="0.3">
      <c r="A38" s="3"/>
      <c r="C38" s="9" t="s">
        <v>35</v>
      </c>
      <c r="D38" s="170" t="str">
        <f>[8]analysis!D10</f>
        <v>OnOff</v>
      </c>
      <c r="E38" s="170">
        <f>[8]analysis!E10</f>
        <v>125</v>
      </c>
      <c r="F38" s="170">
        <f>[8]analysis!F10</f>
        <v>62</v>
      </c>
      <c r="G38" s="170">
        <f>[8]analysis!G10</f>
        <v>947</v>
      </c>
      <c r="H38" s="170">
        <f>[8]analysis!H10</f>
        <v>0</v>
      </c>
      <c r="I38" s="184">
        <f>[8]analysis!I10</f>
        <v>67.986523244312565</v>
      </c>
      <c r="J38" s="184">
        <f>[8]analysis!J10</f>
        <v>515.06590009891192</v>
      </c>
      <c r="K38" s="184">
        <f>[8]analysis!K10</f>
        <v>549875</v>
      </c>
      <c r="L38" s="184">
        <f>[8]analysis!L10</f>
        <v>4165853</v>
      </c>
      <c r="M38" s="185">
        <f>[8]analysis!M10</f>
        <v>0.13199577613516369</v>
      </c>
      <c r="N38" s="170">
        <f>[8]analysis!N10</f>
        <v>4399</v>
      </c>
      <c r="O38" s="186">
        <f>[8]analysis!O10</f>
        <v>0.54389218595450051</v>
      </c>
      <c r="P38" s="170">
        <f>[8]analysis!P10</f>
        <v>3689</v>
      </c>
      <c r="Q38" s="186">
        <f>[8]analysis!Q10</f>
        <v>0.45610781404549949</v>
      </c>
      <c r="R38" s="184">
        <f>[8]analysis!R10</f>
        <v>125</v>
      </c>
      <c r="S38" s="184">
        <f>[8]analysis!S10</f>
        <v>549875</v>
      </c>
      <c r="T38" s="186">
        <f>[8]analysis!T10</f>
        <v>1</v>
      </c>
      <c r="U38" s="170">
        <f>[8]analysis!U10</f>
        <v>0</v>
      </c>
      <c r="V38" s="186">
        <f>[8]analysis!V10</f>
        <v>0</v>
      </c>
      <c r="W38" s="171">
        <f>[8]analysis!W10</f>
        <v>9.0862239648114365E-2</v>
      </c>
      <c r="X38" s="172">
        <f>[8]analysis!X10</f>
        <v>49962.874026506885</v>
      </c>
      <c r="Y38" s="172">
        <f>[8]analysis!Y10</f>
        <v>0</v>
      </c>
      <c r="Z38" s="172">
        <f>[8]analysis!Z10</f>
        <v>49962.874026506885</v>
      </c>
      <c r="AA38" s="9"/>
    </row>
    <row r="39" spans="1:27" x14ac:dyDescent="0.3">
      <c r="A39" s="3"/>
      <c r="C39" s="9" t="s">
        <v>36</v>
      </c>
      <c r="D39" s="170" t="str">
        <f>[8]analysis!D11</f>
        <v>OnOff</v>
      </c>
      <c r="E39" s="170">
        <f>[8]analysis!E11</f>
        <v>125</v>
      </c>
      <c r="F39" s="170">
        <f>[8]analysis!F11</f>
        <v>62</v>
      </c>
      <c r="G39" s="170">
        <f>[8]analysis!G11</f>
        <v>947</v>
      </c>
      <c r="H39" s="170">
        <f>[8]analysis!H11</f>
        <v>0</v>
      </c>
      <c r="I39" s="184">
        <f>[8]analysis!I11</f>
        <v>63.659124629080118</v>
      </c>
      <c r="J39" s="184">
        <f>[8]analysis!J11</f>
        <v>482.281528189911</v>
      </c>
      <c r="K39" s="184">
        <f>[8]analysis!K11</f>
        <v>514875</v>
      </c>
      <c r="L39" s="184">
        <f>[8]analysis!L11</f>
        <v>3900693</v>
      </c>
      <c r="M39" s="185">
        <f>[8]analysis!M11</f>
        <v>0.13199577613516367</v>
      </c>
      <c r="N39" s="170">
        <f>[8]analysis!N11</f>
        <v>4119</v>
      </c>
      <c r="O39" s="186">
        <f>[8]analysis!O11</f>
        <v>0.50927299703264095</v>
      </c>
      <c r="P39" s="170">
        <f>[8]analysis!P11</f>
        <v>3969</v>
      </c>
      <c r="Q39" s="186">
        <f>[8]analysis!Q11</f>
        <v>0.49072700296735905</v>
      </c>
      <c r="R39" s="184">
        <f>[8]analysis!R11</f>
        <v>125</v>
      </c>
      <c r="S39" s="184">
        <f>[8]analysis!S11</f>
        <v>514875</v>
      </c>
      <c r="T39" s="186">
        <f>[8]analysis!T11</f>
        <v>1</v>
      </c>
      <c r="U39" s="170">
        <f>[8]analysis!U11</f>
        <v>0</v>
      </c>
      <c r="V39" s="186">
        <f>[8]analysis!V11</f>
        <v>0</v>
      </c>
      <c r="W39" s="171">
        <f>[8]analysis!W11</f>
        <v>9.0862239648114365E-2</v>
      </c>
      <c r="X39" s="172">
        <f>[8]analysis!X11</f>
        <v>46782.695638822886</v>
      </c>
      <c r="Y39" s="172">
        <f>[8]analysis!Y11</f>
        <v>0</v>
      </c>
      <c r="Z39" s="172">
        <f>[8]analysis!Z11</f>
        <v>46782.695638822886</v>
      </c>
      <c r="AA39" s="9"/>
    </row>
    <row r="40" spans="1:27" x14ac:dyDescent="0.3">
      <c r="A40" s="3"/>
      <c r="C40" s="9" t="s">
        <v>37</v>
      </c>
      <c r="D40" s="170" t="str">
        <f>[8]analysis!D12</f>
        <v>OnOff</v>
      </c>
      <c r="E40" s="170">
        <f>[8]analysis!E12</f>
        <v>177</v>
      </c>
      <c r="F40" s="170">
        <f>[8]analysis!F12</f>
        <v>88</v>
      </c>
      <c r="G40" s="170">
        <f>[8]analysis!G12</f>
        <v>1326</v>
      </c>
      <c r="H40" s="170">
        <f>[8]analysis!H12</f>
        <v>0</v>
      </c>
      <c r="I40" s="184">
        <f>[8]analysis!I12</f>
        <v>18.426557863501483</v>
      </c>
      <c r="J40" s="184">
        <f>[8]analysis!J12</f>
        <v>138.04302670623144</v>
      </c>
      <c r="K40" s="184">
        <f>[8]analysis!K12</f>
        <v>149034</v>
      </c>
      <c r="L40" s="184">
        <f>[8]analysis!L12</f>
        <v>1116492</v>
      </c>
      <c r="M40" s="185">
        <f>[8]analysis!M12</f>
        <v>0.1334841628959276</v>
      </c>
      <c r="N40" s="170">
        <f>[8]analysis!N12</f>
        <v>842</v>
      </c>
      <c r="O40" s="186">
        <f>[8]analysis!O12</f>
        <v>0.10410484668644907</v>
      </c>
      <c r="P40" s="170">
        <f>[8]analysis!P12</f>
        <v>7246</v>
      </c>
      <c r="Q40" s="186">
        <f>[8]analysis!Q12</f>
        <v>0.89589515331355096</v>
      </c>
      <c r="R40" s="184">
        <f>[8]analysis!R12</f>
        <v>177</v>
      </c>
      <c r="S40" s="184">
        <f>[8]analysis!S12</f>
        <v>149034</v>
      </c>
      <c r="T40" s="186">
        <f>[8]analysis!T12</f>
        <v>1</v>
      </c>
      <c r="U40" s="170">
        <f>[8]analysis!U12</f>
        <v>0</v>
      </c>
      <c r="V40" s="186">
        <f>[8]analysis!V12</f>
        <v>0</v>
      </c>
      <c r="W40" s="171">
        <f>[8]analysis!W12</f>
        <v>9.0862239648114365E-2</v>
      </c>
      <c r="X40" s="172">
        <f>[8]analysis!X12</f>
        <v>13541.563023717077</v>
      </c>
      <c r="Y40" s="172">
        <f>[8]analysis!Y12</f>
        <v>0</v>
      </c>
      <c r="Z40" s="172">
        <f>[8]analysis!Z12</f>
        <v>13541.563023717077</v>
      </c>
      <c r="AA40" s="9"/>
    </row>
    <row r="41" spans="1:27" x14ac:dyDescent="0.3">
      <c r="A41" s="3"/>
      <c r="C41" s="9" t="s">
        <v>38</v>
      </c>
      <c r="D41" s="170" t="str">
        <f>[8]analysis!D13</f>
        <v>InletModulation</v>
      </c>
      <c r="E41" s="170">
        <f>[8]analysis!E13</f>
        <v>384</v>
      </c>
      <c r="F41" s="170">
        <f>[8]analysis!F13</f>
        <v>0</v>
      </c>
      <c r="G41" s="170">
        <f>[8]analysis!G13</f>
        <v>2604</v>
      </c>
      <c r="H41" s="170">
        <f>[8]analysis!H13</f>
        <v>0</v>
      </c>
      <c r="I41" s="184">
        <f>[8]analysis!I13</f>
        <v>289.0958388600904</v>
      </c>
      <c r="J41" s="184">
        <f>[8]analysis!J13</f>
        <v>458.77052423343224</v>
      </c>
      <c r="K41" s="184">
        <f>[8]analysis!K13</f>
        <v>2338207.1447004112</v>
      </c>
      <c r="L41" s="184">
        <f>[8]analysis!L13</f>
        <v>3710536</v>
      </c>
      <c r="M41" s="185">
        <f>[8]analysis!M13</f>
        <v>0.63015347235558716</v>
      </c>
      <c r="N41" s="170">
        <f>[8]analysis!N13</f>
        <v>8088</v>
      </c>
      <c r="O41" s="186">
        <f>[8]analysis!O13</f>
        <v>1</v>
      </c>
      <c r="P41" s="170">
        <f>[8]analysis!P13</f>
        <v>0</v>
      </c>
      <c r="Q41" s="186">
        <f>[8]analysis!Q13</f>
        <v>0</v>
      </c>
      <c r="R41" s="184">
        <f>[8]analysis!R13</f>
        <v>289.0958388600904</v>
      </c>
      <c r="S41" s="184">
        <f>[8]analysis!S13</f>
        <v>2338207.1447004112</v>
      </c>
      <c r="T41" s="186">
        <f>[8]analysis!T13</f>
        <v>1</v>
      </c>
      <c r="U41" s="170">
        <f>[8]analysis!U13</f>
        <v>0</v>
      </c>
      <c r="V41" s="186">
        <f>[8]analysis!V13</f>
        <v>0</v>
      </c>
      <c r="W41" s="171">
        <f>[8]analysis!W13</f>
        <v>9.0862239648114365E-2</v>
      </c>
      <c r="X41" s="172">
        <f>[8]analysis!X13</f>
        <v>212454.737928702</v>
      </c>
      <c r="Y41" s="172">
        <f>[8]analysis!Y13</f>
        <v>0</v>
      </c>
      <c r="Z41" s="172">
        <f>[8]analysis!Z13</f>
        <v>212454.737928702</v>
      </c>
      <c r="AA41" s="9"/>
    </row>
    <row r="42" spans="1:27" ht="15" thickBot="1" x14ac:dyDescent="0.35">
      <c r="A42" s="3"/>
      <c r="C42" s="9" t="s">
        <v>39</v>
      </c>
      <c r="D42" s="183" t="str">
        <f>[8]analysis!D14</f>
        <v>OnOff</v>
      </c>
      <c r="E42" s="183">
        <f>[8]analysis!E14</f>
        <v>274</v>
      </c>
      <c r="F42" s="183">
        <f>[8]analysis!F14</f>
        <v>137</v>
      </c>
      <c r="G42" s="183">
        <f>[8]analysis!G14</f>
        <v>1902</v>
      </c>
      <c r="H42" s="183">
        <f>[8]analysis!H14</f>
        <v>0</v>
      </c>
      <c r="I42" s="187">
        <f>[8]analysis!I14</f>
        <v>3.0489614243323442</v>
      </c>
      <c r="J42" s="187">
        <f>[8]analysis!J14</f>
        <v>21.164688427299705</v>
      </c>
      <c r="K42" s="187">
        <f>[8]analysis!K14</f>
        <v>24660</v>
      </c>
      <c r="L42" s="187">
        <f>[8]analysis!L14</f>
        <v>171180</v>
      </c>
      <c r="M42" s="188">
        <f>[8]analysis!M14</f>
        <v>0.14405888538380651</v>
      </c>
      <c r="N42" s="183">
        <f>[8]analysis!N14</f>
        <v>90</v>
      </c>
      <c r="O42" s="189">
        <f>[8]analysis!O14</f>
        <v>1.112759643916914E-2</v>
      </c>
      <c r="P42" s="183">
        <f>[8]analysis!P14</f>
        <v>7998</v>
      </c>
      <c r="Q42" s="189">
        <f>[8]analysis!Q14</f>
        <v>0.98887240356083084</v>
      </c>
      <c r="R42" s="187">
        <f>[8]analysis!R14</f>
        <v>274</v>
      </c>
      <c r="S42" s="187">
        <f>[8]analysis!S14</f>
        <v>24660</v>
      </c>
      <c r="T42" s="189">
        <f>[8]analysis!T14</f>
        <v>1</v>
      </c>
      <c r="U42" s="183">
        <f>[8]analysis!U14</f>
        <v>0</v>
      </c>
      <c r="V42" s="189">
        <f>[8]analysis!V14</f>
        <v>0</v>
      </c>
      <c r="W42" s="190">
        <f>[8]analysis!W14</f>
        <v>9.0862239648114365E-2</v>
      </c>
      <c r="X42" s="191">
        <f>[8]analysis!X14</f>
        <v>2240.6628297225002</v>
      </c>
      <c r="Y42" s="191">
        <f>[8]analysis!Y14</f>
        <v>0</v>
      </c>
      <c r="Z42" s="191">
        <f>[8]analysis!Z14</f>
        <v>2240.6628297225002</v>
      </c>
      <c r="AA42" s="9"/>
    </row>
    <row r="43" spans="1:27" ht="18.600000000000001" thickBot="1" x14ac:dyDescent="0.4">
      <c r="A43" s="3"/>
      <c r="C43" s="10" t="s">
        <v>0</v>
      </c>
      <c r="D43" s="192"/>
      <c r="E43" s="192">
        <f>[8]analysis!E15</f>
        <v>1210</v>
      </c>
      <c r="F43" s="192">
        <f>[8]analysis!F15</f>
        <v>411</v>
      </c>
      <c r="G43" s="192">
        <f>[8]analysis!G15</f>
        <v>8673</v>
      </c>
      <c r="H43" s="192">
        <f>[8]analysis!H15</f>
        <v>0</v>
      </c>
      <c r="I43" s="193">
        <f>[8]analysis!I15</f>
        <v>511.36265389467655</v>
      </c>
      <c r="J43" s="193">
        <f>[8]analysis!J15</f>
        <v>2139.1730959446095</v>
      </c>
      <c r="K43" s="193">
        <f>[8]analysis!K15</f>
        <v>4135901.1447004112</v>
      </c>
      <c r="L43" s="193">
        <f>[8]analysis!L15</f>
        <v>17301632</v>
      </c>
      <c r="M43" s="194">
        <f>[8]analysis!M15</f>
        <v>0.23904687977990421</v>
      </c>
      <c r="N43" s="192">
        <f>[8]analysis!N15</f>
        <v>22012</v>
      </c>
      <c r="O43" s="195">
        <f>[8]analysis!O15</f>
        <v>0.45359380151665019</v>
      </c>
      <c r="P43" s="192">
        <f>[8]analysis!P15</f>
        <v>26516</v>
      </c>
      <c r="Q43" s="195">
        <f>[8]analysis!Q15</f>
        <v>0.54640619848334981</v>
      </c>
      <c r="R43" s="193">
        <f>[8]analysis!R15</f>
        <v>706.65577986368896</v>
      </c>
      <c r="S43" s="193">
        <f>[8]analysis!S15</f>
        <v>4135901.1447004112</v>
      </c>
      <c r="T43" s="195">
        <f>[8]analysis!T15</f>
        <v>1</v>
      </c>
      <c r="U43" s="192">
        <f>[8]analysis!U15</f>
        <v>0</v>
      </c>
      <c r="V43" s="195">
        <f>[8]analysis!V15</f>
        <v>0</v>
      </c>
      <c r="W43" s="196">
        <f>[8]analysis!W15</f>
        <v>9.0862239648114365E-2</v>
      </c>
      <c r="X43" s="197">
        <f>[8]analysis!X15</f>
        <v>375797.24097067927</v>
      </c>
      <c r="Y43" s="197">
        <f>[8]analysis!Y15</f>
        <v>0</v>
      </c>
      <c r="Z43" s="197">
        <f>[8]analysis!Z15</f>
        <v>375797.24097067927</v>
      </c>
      <c r="AA43" s="10"/>
    </row>
    <row r="44" spans="1:27" ht="4.2" customHeight="1" thickBot="1" x14ac:dyDescent="0.35">
      <c r="A44" s="4"/>
    </row>
    <row r="45" spans="1:27" ht="15" thickBot="1" x14ac:dyDescent="0.35">
      <c r="C45" s="18" t="str">
        <f>'Optimisation Data'!C45</f>
        <v>op4</v>
      </c>
    </row>
    <row r="46" spans="1:27" ht="3.6" customHeight="1" thickBot="1" x14ac:dyDescent="0.35"/>
    <row r="47" spans="1:27" ht="43.8" thickBot="1" x14ac:dyDescent="0.35">
      <c r="C47" s="8" t="s">
        <v>4</v>
      </c>
      <c r="D47" s="8" t="s">
        <v>5</v>
      </c>
      <c r="E47" s="8" t="s">
        <v>6</v>
      </c>
      <c r="F47" s="8" t="s">
        <v>7</v>
      </c>
      <c r="G47" s="8" t="s">
        <v>8</v>
      </c>
      <c r="H47" s="8" t="s">
        <v>9</v>
      </c>
      <c r="I47" s="8" t="s">
        <v>10</v>
      </c>
      <c r="J47" s="8" t="s">
        <v>11</v>
      </c>
      <c r="K47" s="8" t="s">
        <v>12</v>
      </c>
      <c r="L47" s="8" t="s">
        <v>13</v>
      </c>
      <c r="M47" s="8" t="s">
        <v>14</v>
      </c>
      <c r="N47" s="8" t="s">
        <v>15</v>
      </c>
      <c r="O47" s="8" t="s">
        <v>15</v>
      </c>
      <c r="P47" s="8" t="s">
        <v>16</v>
      </c>
      <c r="Q47" s="8" t="s">
        <v>16</v>
      </c>
      <c r="R47" s="8" t="s">
        <v>17</v>
      </c>
      <c r="S47" s="8" t="s">
        <v>18</v>
      </c>
      <c r="T47" s="8" t="s">
        <v>18</v>
      </c>
      <c r="U47" s="8" t="s">
        <v>19</v>
      </c>
      <c r="V47" s="8" t="s">
        <v>19</v>
      </c>
      <c r="W47" s="8" t="s">
        <v>20</v>
      </c>
      <c r="X47" s="8" t="s">
        <v>21</v>
      </c>
      <c r="Y47" s="8" t="s">
        <v>22</v>
      </c>
      <c r="Z47" s="8" t="s">
        <v>23</v>
      </c>
      <c r="AA47" s="8" t="s">
        <v>24</v>
      </c>
    </row>
    <row r="48" spans="1:27" ht="16.2" thickBot="1" x14ac:dyDescent="0.35">
      <c r="C48" s="13"/>
      <c r="D48" s="13"/>
      <c r="E48" s="12" t="s">
        <v>25</v>
      </c>
      <c r="F48" s="12" t="s">
        <v>25</v>
      </c>
      <c r="G48" s="12" t="s">
        <v>26</v>
      </c>
      <c r="H48" s="12" t="s">
        <v>26</v>
      </c>
      <c r="I48" s="12" t="s">
        <v>25</v>
      </c>
      <c r="J48" s="12" t="s">
        <v>26</v>
      </c>
      <c r="K48" s="12" t="s">
        <v>3</v>
      </c>
      <c r="L48" s="12" t="s">
        <v>27</v>
      </c>
      <c r="M48" s="12" t="s">
        <v>28</v>
      </c>
      <c r="N48" s="20" t="s">
        <v>29</v>
      </c>
      <c r="O48" s="26" t="s">
        <v>30</v>
      </c>
      <c r="P48" s="23" t="s">
        <v>29</v>
      </c>
      <c r="Q48" s="26" t="s">
        <v>30</v>
      </c>
      <c r="R48" s="21" t="s">
        <v>25</v>
      </c>
      <c r="S48" s="20" t="s">
        <v>3</v>
      </c>
      <c r="T48" s="26" t="s">
        <v>30</v>
      </c>
      <c r="U48" s="23" t="s">
        <v>3</v>
      </c>
      <c r="V48" s="26" t="s">
        <v>30</v>
      </c>
      <c r="W48" s="21" t="s">
        <v>31</v>
      </c>
      <c r="X48" s="12" t="s">
        <v>32</v>
      </c>
      <c r="Y48" s="12" t="s">
        <v>32</v>
      </c>
      <c r="Z48" s="12" t="s">
        <v>32</v>
      </c>
      <c r="AA48" s="12" t="s">
        <v>33</v>
      </c>
    </row>
    <row r="49" spans="3:27" x14ac:dyDescent="0.3">
      <c r="C49" s="11" t="s">
        <v>34</v>
      </c>
      <c r="D49" s="170" t="str">
        <f>[9]analysis!D9</f>
        <v>LoadUnload</v>
      </c>
      <c r="E49" s="170">
        <f>[9]analysis!E9</f>
        <v>125</v>
      </c>
      <c r="F49" s="170">
        <f>[9]analysis!F9</f>
        <v>62</v>
      </c>
      <c r="G49" s="170">
        <f>[9]analysis!G9</f>
        <v>947</v>
      </c>
      <c r="H49" s="170">
        <f>[9]analysis!H9</f>
        <v>0</v>
      </c>
      <c r="I49" s="184">
        <f>[9]analysis!I9</f>
        <v>97.072823936696338</v>
      </c>
      <c r="J49" s="184">
        <f>[9]analysis!J9</f>
        <v>523.84742828882293</v>
      </c>
      <c r="K49" s="184">
        <f>[9]analysis!K9</f>
        <v>785125</v>
      </c>
      <c r="L49" s="184">
        <f>[9]analysis!L9</f>
        <v>4236878</v>
      </c>
      <c r="M49" s="185">
        <f>[9]analysis!M9</f>
        <v>0.18530743627737217</v>
      </c>
      <c r="N49" s="170">
        <f>[9]analysis!N9</f>
        <v>4474</v>
      </c>
      <c r="O49" s="186">
        <f>[9]analysis!O9</f>
        <v>0.55316518298714146</v>
      </c>
      <c r="P49" s="170">
        <f>[9]analysis!P9</f>
        <v>3614</v>
      </c>
      <c r="Q49" s="186">
        <f>[9]analysis!Q9</f>
        <v>0.44683481701285854</v>
      </c>
      <c r="R49" s="184">
        <f>[9]analysis!R9</f>
        <v>97.072823936696338</v>
      </c>
      <c r="S49" s="184">
        <f>[9]analysis!S9</f>
        <v>785125</v>
      </c>
      <c r="T49" s="186">
        <f>[9]analysis!T9</f>
        <v>1</v>
      </c>
      <c r="U49" s="170">
        <f>[9]analysis!U9</f>
        <v>0</v>
      </c>
      <c r="V49" s="186">
        <f>[9]analysis!V9</f>
        <v>0</v>
      </c>
      <c r="W49" s="171">
        <f>[9]analysis!W9</f>
        <v>9.0862239648114365E-2</v>
      </c>
      <c r="X49" s="172">
        <f>[9]analysis!X9</f>
        <v>71338.215903725795</v>
      </c>
      <c r="Y49" s="172">
        <f>[9]analysis!Y9</f>
        <v>0</v>
      </c>
      <c r="Z49" s="172">
        <f>[9]analysis!Z9</f>
        <v>71338.215903725795</v>
      </c>
      <c r="AA49" s="11"/>
    </row>
    <row r="50" spans="3:27" x14ac:dyDescent="0.3">
      <c r="C50" s="9" t="s">
        <v>35</v>
      </c>
      <c r="D50" s="170" t="str">
        <f>[9]analysis!D10</f>
        <v>LoadUnload</v>
      </c>
      <c r="E50" s="170">
        <f>[9]analysis!E10</f>
        <v>125</v>
      </c>
      <c r="F50" s="170">
        <f>[9]analysis!F10</f>
        <v>62</v>
      </c>
      <c r="G50" s="170">
        <f>[9]analysis!G10</f>
        <v>947</v>
      </c>
      <c r="H50" s="170">
        <f>[9]analysis!H10</f>
        <v>0</v>
      </c>
      <c r="I50" s="184">
        <f>[9]analysis!I10</f>
        <v>96.493261622156282</v>
      </c>
      <c r="J50" s="184">
        <f>[9]analysis!J10</f>
        <v>515.06590009891192</v>
      </c>
      <c r="K50" s="184">
        <f>[9]analysis!K10</f>
        <v>780437.5</v>
      </c>
      <c r="L50" s="184">
        <f>[9]analysis!L10</f>
        <v>4165853</v>
      </c>
      <c r="M50" s="185">
        <f>[9]analysis!M10</f>
        <v>0.18734158406453613</v>
      </c>
      <c r="N50" s="170">
        <f>[9]analysis!N10</f>
        <v>4399</v>
      </c>
      <c r="O50" s="186">
        <f>[9]analysis!O10</f>
        <v>0.54389218595450051</v>
      </c>
      <c r="P50" s="170">
        <f>[9]analysis!P10</f>
        <v>3689</v>
      </c>
      <c r="Q50" s="186">
        <f>[9]analysis!Q10</f>
        <v>0.45610781404549949</v>
      </c>
      <c r="R50" s="184">
        <f>[9]analysis!R10</f>
        <v>96.493261622156282</v>
      </c>
      <c r="S50" s="184">
        <f>[9]analysis!S10</f>
        <v>780437.5</v>
      </c>
      <c r="T50" s="186">
        <f>[9]analysis!T10</f>
        <v>1</v>
      </c>
      <c r="U50" s="170">
        <f>[9]analysis!U10</f>
        <v>0</v>
      </c>
      <c r="V50" s="186">
        <f>[9]analysis!V10</f>
        <v>0</v>
      </c>
      <c r="W50" s="171">
        <f>[9]analysis!W10</f>
        <v>9.0862239648114365E-2</v>
      </c>
      <c r="X50" s="172">
        <f>[9]analysis!X10</f>
        <v>70912.299155375251</v>
      </c>
      <c r="Y50" s="172">
        <f>[9]analysis!Y10</f>
        <v>0</v>
      </c>
      <c r="Z50" s="172">
        <f>[9]analysis!Z10</f>
        <v>70912.299155375251</v>
      </c>
      <c r="AA50" s="9"/>
    </row>
    <row r="51" spans="3:27" x14ac:dyDescent="0.3">
      <c r="C51" s="9" t="s">
        <v>36</v>
      </c>
      <c r="D51" s="170" t="str">
        <f>[9]analysis!D11</f>
        <v>LoadUnload</v>
      </c>
      <c r="E51" s="170">
        <f>[9]analysis!E11</f>
        <v>125</v>
      </c>
      <c r="F51" s="170">
        <f>[9]analysis!F11</f>
        <v>62</v>
      </c>
      <c r="G51" s="170">
        <f>[9]analysis!G11</f>
        <v>947</v>
      </c>
      <c r="H51" s="170">
        <f>[9]analysis!H11</f>
        <v>0</v>
      </c>
      <c r="I51" s="184">
        <f>[9]analysis!I11</f>
        <v>94.329562314540055</v>
      </c>
      <c r="J51" s="184">
        <f>[9]analysis!J11</f>
        <v>482.281528189911</v>
      </c>
      <c r="K51" s="184">
        <f>[9]analysis!K11</f>
        <v>762937.5</v>
      </c>
      <c r="L51" s="184">
        <f>[9]analysis!L11</f>
        <v>3900693</v>
      </c>
      <c r="M51" s="185">
        <f>[9]analysis!M11</f>
        <v>0.19559024511798287</v>
      </c>
      <c r="N51" s="170">
        <f>[9]analysis!N11</f>
        <v>4119</v>
      </c>
      <c r="O51" s="186">
        <f>[9]analysis!O11</f>
        <v>0.50927299703264095</v>
      </c>
      <c r="P51" s="170">
        <f>[9]analysis!P11</f>
        <v>3969</v>
      </c>
      <c r="Q51" s="186">
        <f>[9]analysis!Q11</f>
        <v>0.49072700296735905</v>
      </c>
      <c r="R51" s="184">
        <f>[9]analysis!R11</f>
        <v>94.329562314540055</v>
      </c>
      <c r="S51" s="184">
        <f>[9]analysis!S11</f>
        <v>762937.5</v>
      </c>
      <c r="T51" s="186">
        <f>[9]analysis!T11</f>
        <v>1</v>
      </c>
      <c r="U51" s="170">
        <f>[9]analysis!U11</f>
        <v>0</v>
      </c>
      <c r="V51" s="186">
        <f>[9]analysis!V11</f>
        <v>0</v>
      </c>
      <c r="W51" s="171">
        <f>[9]analysis!W11</f>
        <v>9.0862239648114365E-2</v>
      </c>
      <c r="X51" s="172">
        <f>[9]analysis!X11</f>
        <v>69322.209961533255</v>
      </c>
      <c r="Y51" s="172">
        <f>[9]analysis!Y11</f>
        <v>0</v>
      </c>
      <c r="Z51" s="172">
        <f>[9]analysis!Z11</f>
        <v>69322.209961533255</v>
      </c>
      <c r="AA51" s="9"/>
    </row>
    <row r="52" spans="3:27" x14ac:dyDescent="0.3">
      <c r="C52" s="9" t="s">
        <v>37</v>
      </c>
      <c r="D52" s="170" t="str">
        <f>[9]analysis!D12</f>
        <v>LoadUnload</v>
      </c>
      <c r="E52" s="170">
        <f>[9]analysis!E12</f>
        <v>177</v>
      </c>
      <c r="F52" s="170">
        <f>[9]analysis!F12</f>
        <v>88</v>
      </c>
      <c r="G52" s="170">
        <f>[9]analysis!G12</f>
        <v>1326</v>
      </c>
      <c r="H52" s="170">
        <f>[9]analysis!H12</f>
        <v>0</v>
      </c>
      <c r="I52" s="184">
        <f>[9]analysis!I12</f>
        <v>97.713278931750736</v>
      </c>
      <c r="J52" s="184">
        <f>[9]analysis!J12</f>
        <v>138.04302670623144</v>
      </c>
      <c r="K52" s="184">
        <f>[9]analysis!K12</f>
        <v>790305</v>
      </c>
      <c r="L52" s="184">
        <f>[9]analysis!L12</f>
        <v>1116492</v>
      </c>
      <c r="M52" s="185">
        <f>[9]analysis!M12</f>
        <v>0.70784654077234765</v>
      </c>
      <c r="N52" s="170">
        <f>[9]analysis!N12</f>
        <v>842</v>
      </c>
      <c r="O52" s="186">
        <f>[9]analysis!O12</f>
        <v>0.10410484668644907</v>
      </c>
      <c r="P52" s="170">
        <f>[9]analysis!P12</f>
        <v>7246</v>
      </c>
      <c r="Q52" s="186">
        <f>[9]analysis!Q12</f>
        <v>0.89589515331355096</v>
      </c>
      <c r="R52" s="184">
        <f>[9]analysis!R12</f>
        <v>97.713278931750736</v>
      </c>
      <c r="S52" s="184">
        <f>[9]analysis!S12</f>
        <v>790305</v>
      </c>
      <c r="T52" s="186">
        <f>[9]analysis!T12</f>
        <v>1</v>
      </c>
      <c r="U52" s="170">
        <f>[9]analysis!U12</f>
        <v>0</v>
      </c>
      <c r="V52" s="186">
        <f>[9]analysis!V12</f>
        <v>0</v>
      </c>
      <c r="W52" s="171">
        <f>[9]analysis!W12</f>
        <v>9.0862239648114365E-2</v>
      </c>
      <c r="X52" s="172">
        <f>[9]analysis!X12</f>
        <v>71808.882305103019</v>
      </c>
      <c r="Y52" s="172">
        <f>[9]analysis!Y12</f>
        <v>0</v>
      </c>
      <c r="Z52" s="172">
        <f>[9]analysis!Z12</f>
        <v>71808.882305103019</v>
      </c>
      <c r="AA52" s="9"/>
    </row>
    <row r="53" spans="3:27" x14ac:dyDescent="0.3">
      <c r="C53" s="9" t="s">
        <v>38</v>
      </c>
      <c r="D53" s="170" t="str">
        <f>[9]analysis!D13</f>
        <v>InletModulation</v>
      </c>
      <c r="E53" s="170">
        <f>[9]analysis!E13</f>
        <v>384</v>
      </c>
      <c r="F53" s="170">
        <f>[9]analysis!F13</f>
        <v>0</v>
      </c>
      <c r="G53" s="170">
        <f>[9]analysis!G13</f>
        <v>2604</v>
      </c>
      <c r="H53" s="170">
        <f>[9]analysis!H13</f>
        <v>0</v>
      </c>
      <c r="I53" s="184">
        <f>[9]analysis!I13</f>
        <v>289.0958388600904</v>
      </c>
      <c r="J53" s="184">
        <f>[9]analysis!J13</f>
        <v>458.77052423343224</v>
      </c>
      <c r="K53" s="184">
        <f>[9]analysis!K13</f>
        <v>2338207.1447004112</v>
      </c>
      <c r="L53" s="184">
        <f>[9]analysis!L13</f>
        <v>3710536</v>
      </c>
      <c r="M53" s="185">
        <f>[9]analysis!M13</f>
        <v>0.63015347235558716</v>
      </c>
      <c r="N53" s="170">
        <f>[9]analysis!N13</f>
        <v>8088</v>
      </c>
      <c r="O53" s="186">
        <f>[9]analysis!O13</f>
        <v>1</v>
      </c>
      <c r="P53" s="170">
        <f>[9]analysis!P13</f>
        <v>0</v>
      </c>
      <c r="Q53" s="186">
        <f>[9]analysis!Q13</f>
        <v>0</v>
      </c>
      <c r="R53" s="184">
        <f>[9]analysis!R13</f>
        <v>289.0958388600904</v>
      </c>
      <c r="S53" s="184">
        <f>[9]analysis!S13</f>
        <v>2338207.1447004112</v>
      </c>
      <c r="T53" s="186">
        <f>[9]analysis!T13</f>
        <v>1</v>
      </c>
      <c r="U53" s="170">
        <f>[9]analysis!U13</f>
        <v>0</v>
      </c>
      <c r="V53" s="186">
        <f>[9]analysis!V13</f>
        <v>0</v>
      </c>
      <c r="W53" s="171">
        <f>[9]analysis!W13</f>
        <v>9.0862239648114365E-2</v>
      </c>
      <c r="X53" s="172">
        <f>[9]analysis!X13</f>
        <v>212454.737928702</v>
      </c>
      <c r="Y53" s="172">
        <f>[9]analysis!Y13</f>
        <v>0</v>
      </c>
      <c r="Z53" s="172">
        <f>[9]analysis!Z13</f>
        <v>212454.737928702</v>
      </c>
      <c r="AA53" s="9"/>
    </row>
    <row r="54" spans="3:27" ht="15" thickBot="1" x14ac:dyDescent="0.35">
      <c r="C54" s="9" t="s">
        <v>39</v>
      </c>
      <c r="D54" s="183" t="str">
        <f>[9]analysis!D14</f>
        <v>LoadUnload</v>
      </c>
      <c r="E54" s="183">
        <f>[9]analysis!E14</f>
        <v>274</v>
      </c>
      <c r="F54" s="183">
        <f>[9]analysis!F14</f>
        <v>137</v>
      </c>
      <c r="G54" s="183">
        <f>[9]analysis!G14</f>
        <v>1902</v>
      </c>
      <c r="H54" s="183">
        <f>[9]analysis!H14</f>
        <v>0</v>
      </c>
      <c r="I54" s="187">
        <f>[9]analysis!I14</f>
        <v>138.52448071216617</v>
      </c>
      <c r="J54" s="187">
        <f>[9]analysis!J14</f>
        <v>21.164688427299705</v>
      </c>
      <c r="K54" s="187">
        <f>[9]analysis!K14</f>
        <v>1120386</v>
      </c>
      <c r="L54" s="187">
        <f>[9]analysis!L14</f>
        <v>171180</v>
      </c>
      <c r="M54" s="188">
        <f>[9]analysis!M14</f>
        <v>6.5450753592709425</v>
      </c>
      <c r="N54" s="183">
        <f>[9]analysis!N14</f>
        <v>90</v>
      </c>
      <c r="O54" s="189">
        <f>[9]analysis!O14</f>
        <v>1.112759643916914E-2</v>
      </c>
      <c r="P54" s="183">
        <f>[9]analysis!P14</f>
        <v>7998</v>
      </c>
      <c r="Q54" s="189">
        <f>[9]analysis!Q14</f>
        <v>0.98887240356083084</v>
      </c>
      <c r="R54" s="187">
        <f>[9]analysis!R14</f>
        <v>274</v>
      </c>
      <c r="S54" s="187">
        <f>[9]analysis!S14</f>
        <v>24660</v>
      </c>
      <c r="T54" s="189">
        <f>[9]analysis!T14</f>
        <v>2.2010271460014674E-2</v>
      </c>
      <c r="U54" s="183">
        <f>[9]analysis!U14</f>
        <v>1095726</v>
      </c>
      <c r="V54" s="189">
        <f>[9]analysis!V14</f>
        <v>0.97798972853998534</v>
      </c>
      <c r="W54" s="190">
        <f>[9]analysis!W14</f>
        <v>9.0862239648114365E-2</v>
      </c>
      <c r="X54" s="191">
        <f>[9]analysis!X14</f>
        <v>2240.6628297225002</v>
      </c>
      <c r="Y54" s="191">
        <f>[9]analysis!Y14</f>
        <v>99560.118400669759</v>
      </c>
      <c r="Z54" s="191">
        <f>[9]analysis!Z14</f>
        <v>101800.78123039225</v>
      </c>
      <c r="AA54" s="9"/>
    </row>
    <row r="55" spans="3:27" ht="18.600000000000001" thickBot="1" x14ac:dyDescent="0.4">
      <c r="C55" s="10" t="s">
        <v>0</v>
      </c>
      <c r="D55" s="192"/>
      <c r="E55" s="192">
        <f>[9]analysis!E15</f>
        <v>1210</v>
      </c>
      <c r="F55" s="192">
        <f>[9]analysis!F15</f>
        <v>411</v>
      </c>
      <c r="G55" s="192">
        <f>[9]analysis!G15</f>
        <v>8673</v>
      </c>
      <c r="H55" s="192">
        <f>[9]analysis!H15</f>
        <v>0</v>
      </c>
      <c r="I55" s="193">
        <f>[9]analysis!I15</f>
        <v>813.22924637738413</v>
      </c>
      <c r="J55" s="193">
        <f>[9]analysis!J15</f>
        <v>2139.1730959446095</v>
      </c>
      <c r="K55" s="193">
        <f>[9]analysis!K15</f>
        <v>6577398.1447004117</v>
      </c>
      <c r="L55" s="193">
        <f>[9]analysis!L15</f>
        <v>17301632</v>
      </c>
      <c r="M55" s="194">
        <f>[9]analysis!M15</f>
        <v>0.38016056200364695</v>
      </c>
      <c r="N55" s="192">
        <f>[9]analysis!N15</f>
        <v>22012</v>
      </c>
      <c r="O55" s="195">
        <f>[9]analysis!O15</f>
        <v>0.45359380151665019</v>
      </c>
      <c r="P55" s="192">
        <f>[9]analysis!P15</f>
        <v>26516</v>
      </c>
      <c r="Q55" s="195">
        <f>[9]analysis!Q15</f>
        <v>0.54640619848334981</v>
      </c>
      <c r="R55" s="193">
        <f>[9]analysis!R15</f>
        <v>813.22924637738413</v>
      </c>
      <c r="S55" s="193">
        <f>[9]analysis!S15</f>
        <v>5481672.1447004117</v>
      </c>
      <c r="T55" s="195">
        <f>[9]analysis!T15</f>
        <v>0.83341041915140013</v>
      </c>
      <c r="U55" s="192">
        <f>[9]analysis!U15</f>
        <v>1095726</v>
      </c>
      <c r="V55" s="195">
        <f>[9]analysis!V15</f>
        <v>0.16658958084859987</v>
      </c>
      <c r="W55" s="196">
        <f>[9]analysis!W15</f>
        <v>9.0862239648114365E-2</v>
      </c>
      <c r="X55" s="197">
        <f>[9]analysis!X15</f>
        <v>498077.00808416185</v>
      </c>
      <c r="Y55" s="197">
        <f>[9]analysis!Y15</f>
        <v>99560.118400669759</v>
      </c>
      <c r="Z55" s="197">
        <f>[9]analysis!Z15</f>
        <v>597637.12648483156</v>
      </c>
      <c r="AA55" s="10"/>
    </row>
    <row r="56" spans="3:27" x14ac:dyDescent="0.3">
      <c r="W56" s="27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5029-BED2-460F-9684-74908E484C1A}">
  <dimension ref="A1:BY176"/>
  <sheetViews>
    <sheetView topLeftCell="AC25" zoomScale="82" zoomScaleNormal="95" workbookViewId="0">
      <selection activeCell="G66" sqref="G66"/>
    </sheetView>
  </sheetViews>
  <sheetFormatPr defaultColWidth="8.88671875" defaultRowHeight="14.4" x14ac:dyDescent="0.3"/>
  <cols>
    <col min="1" max="1" width="1.109375" style="1" customWidth="1"/>
    <col min="2" max="2" width="8.88671875" style="1" customWidth="1"/>
    <col min="3" max="3" width="18.77734375" style="1" customWidth="1"/>
    <col min="4" max="4" width="13.33203125" style="1" customWidth="1"/>
    <col min="5" max="5" width="13.109375" style="1" customWidth="1"/>
    <col min="6" max="7" width="15.44140625" style="1" bestFit="1" customWidth="1"/>
    <col min="8" max="9" width="15.77734375" style="1" bestFit="1" customWidth="1"/>
    <col min="10" max="11" width="13.33203125" style="1" customWidth="1"/>
    <col min="12" max="12" width="12.44140625" style="1" customWidth="1"/>
    <col min="13" max="26" width="13.33203125" style="1" customWidth="1"/>
    <col min="27" max="36" width="8.88671875" style="1" customWidth="1"/>
    <col min="37" max="48" width="8.88671875" style="1"/>
    <col min="49" max="49" width="15" style="1" bestFit="1" customWidth="1"/>
    <col min="50" max="50" width="13.5546875" style="1" customWidth="1"/>
    <col min="51" max="52" width="13.77734375" style="1" customWidth="1"/>
    <col min="53" max="53" width="12.109375" style="1" customWidth="1"/>
    <col min="54" max="54" width="8.88671875" style="1"/>
    <col min="55" max="55" width="16.77734375" style="1" bestFit="1" customWidth="1"/>
    <col min="56" max="56" width="11.21875" style="1" customWidth="1"/>
    <col min="57" max="59" width="13.6640625" style="1" customWidth="1"/>
    <col min="60" max="60" width="8.88671875" style="1"/>
    <col min="61" max="61" width="16.77734375" style="1" bestFit="1" customWidth="1"/>
    <col min="62" max="62" width="8.88671875" style="1"/>
    <col min="63" max="65" width="13.88671875" style="1" customWidth="1"/>
    <col min="66" max="66" width="8.88671875" style="1"/>
    <col min="67" max="67" width="16.77734375" style="1" bestFit="1" customWidth="1"/>
    <col min="68" max="68" width="8.88671875" style="1"/>
    <col min="69" max="69" width="13.77734375" style="1" customWidth="1"/>
    <col min="70" max="70" width="14.6640625" style="1" customWidth="1"/>
    <col min="71" max="72" width="8.88671875" style="1"/>
    <col min="73" max="73" width="16.77734375" style="1" bestFit="1" customWidth="1"/>
    <col min="74" max="74" width="8.88671875" style="1"/>
    <col min="75" max="75" width="14.88671875" style="1" customWidth="1"/>
    <col min="76" max="76" width="14.6640625" style="1" customWidth="1"/>
    <col min="77" max="77" width="11.6640625" style="1" bestFit="1" customWidth="1"/>
    <col min="78" max="16384" width="8.88671875" style="1"/>
  </cols>
  <sheetData>
    <row r="1" spans="1:77" ht="53.4" customHeight="1" x14ac:dyDescent="0.95">
      <c r="A1" s="3"/>
      <c r="B1" s="7" t="s">
        <v>1</v>
      </c>
    </row>
    <row r="2" spans="1:77" ht="5.4" customHeight="1" thickBot="1" x14ac:dyDescent="0.35">
      <c r="A2" s="3"/>
    </row>
    <row r="3" spans="1:77" ht="4.95" customHeight="1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1:77" ht="3.6" customHeight="1" thickBot="1" x14ac:dyDescent="0.35">
      <c r="A4" s="3"/>
    </row>
    <row r="5" spans="1:77" ht="15" customHeight="1" thickBot="1" x14ac:dyDescent="0.35">
      <c r="A5" s="3"/>
      <c r="C5" s="173" t="s">
        <v>44</v>
      </c>
      <c r="D5" s="174"/>
      <c r="E5" s="175">
        <v>2816108.346537523</v>
      </c>
      <c r="F5" s="176" t="s">
        <v>3</v>
      </c>
    </row>
    <row r="6" spans="1:77" ht="4.2" customHeight="1" x14ac:dyDescent="0.3">
      <c r="A6" s="3"/>
    </row>
    <row r="7" spans="1:77" ht="15" thickBot="1" x14ac:dyDescent="0.35">
      <c r="A7" s="3"/>
      <c r="F7" s="180" t="str">
        <f>'Control Scheme 1 Data'!C7</f>
        <v>CS1</v>
      </c>
      <c r="G7" s="180"/>
      <c r="H7" s="180"/>
      <c r="I7" s="180"/>
    </row>
    <row r="8" spans="1:77" s="55" customFormat="1" ht="56.4" customHeight="1" thickBot="1" x14ac:dyDescent="0.35">
      <c r="A8" s="57"/>
      <c r="C8" s="62" t="s">
        <v>40</v>
      </c>
      <c r="D8" s="63" t="s">
        <v>41</v>
      </c>
      <c r="E8" s="64" t="s">
        <v>42</v>
      </c>
      <c r="F8" s="64" t="str">
        <f>'Control Scheme 1 Data'!C9</f>
        <v>op1</v>
      </c>
      <c r="G8" s="64" t="str">
        <f>'Control Scheme 1 Data'!C21</f>
        <v>op2</v>
      </c>
      <c r="H8" s="64" t="str">
        <f>'Control Scheme 1 Data'!C33</f>
        <v>op3</v>
      </c>
      <c r="I8" s="64" t="str">
        <f>'Control Scheme 1 Data'!C45</f>
        <v>op4</v>
      </c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Y8" s="55" t="str">
        <f>C72</f>
        <v>Time Loaded</v>
      </c>
      <c r="AZ8" s="55" t="str">
        <f>C86</f>
        <v>Time Unloaded</v>
      </c>
      <c r="BA8" s="55" t="str">
        <f>E78</f>
        <v>Total</v>
      </c>
      <c r="BE8" s="55" t="str">
        <f>AY8</f>
        <v>Time Loaded</v>
      </c>
      <c r="BF8" s="55" t="str">
        <f t="shared" ref="BF8:BG8" si="0">AZ8</f>
        <v>Time Unloaded</v>
      </c>
      <c r="BG8" s="55" t="str">
        <f t="shared" si="0"/>
        <v>Total</v>
      </c>
      <c r="BK8" s="55" t="str">
        <f>C107</f>
        <v>Loaded Energy</v>
      </c>
      <c r="BL8" s="55" t="str">
        <f>C121</f>
        <v>Unloaded Energy</v>
      </c>
      <c r="BM8" s="55" t="str">
        <f t="shared" ref="BM8" si="1">BG8</f>
        <v>Total</v>
      </c>
      <c r="BQ8" s="55" t="str">
        <f>BK8</f>
        <v>Loaded Energy</v>
      </c>
      <c r="BR8" s="55" t="str">
        <f t="shared" ref="BR8:BS8" si="2">BL8</f>
        <v>Unloaded Energy</v>
      </c>
      <c r="BS8" s="55" t="str">
        <f t="shared" si="2"/>
        <v>Total</v>
      </c>
      <c r="BW8" s="55" t="str">
        <f>C142</f>
        <v>Loaded Cost</v>
      </c>
      <c r="BX8" s="55" t="str">
        <f>C149</f>
        <v>Unloaded Cost</v>
      </c>
      <c r="BY8" s="55" t="str">
        <f t="shared" ref="BY8" si="3">BS8</f>
        <v>Total</v>
      </c>
    </row>
    <row r="9" spans="1:77" s="55" customFormat="1" ht="14.4" customHeight="1" thickBot="1" x14ac:dyDescent="0.35">
      <c r="A9" s="57"/>
      <c r="C9" s="181" t="s">
        <v>10</v>
      </c>
      <c r="D9" s="65" t="s">
        <v>25</v>
      </c>
      <c r="E9" s="66" t="s">
        <v>34</v>
      </c>
      <c r="F9" s="144">
        <f>'Control Scheme 1 Data'!I13</f>
        <v>97.072823936696338</v>
      </c>
      <c r="G9" s="144">
        <f>'Control Scheme 1 Data'!I25</f>
        <v>78.791182170542641</v>
      </c>
      <c r="H9" s="144">
        <f>'Control Scheme 1 Data'!I37</f>
        <v>69.145647873392676</v>
      </c>
      <c r="I9" s="144">
        <f>'Control Scheme 1 Data'!I49</f>
        <v>97.072823936696338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W9" s="55" t="str">
        <f>F8</f>
        <v>op1</v>
      </c>
      <c r="BC9" s="55" t="str">
        <f>AW9</f>
        <v>op1</v>
      </c>
      <c r="BI9" s="55" t="str">
        <f>BC9</f>
        <v>op1</v>
      </c>
      <c r="BO9" s="55" t="str">
        <f>BI9</f>
        <v>op1</v>
      </c>
      <c r="BU9" s="55" t="str">
        <f>BO9</f>
        <v>op1</v>
      </c>
    </row>
    <row r="10" spans="1:77" ht="15" thickBot="1" x14ac:dyDescent="0.35">
      <c r="A10" s="3"/>
      <c r="C10" s="181"/>
      <c r="D10" s="67" t="s">
        <v>25</v>
      </c>
      <c r="E10" s="68" t="s">
        <v>35</v>
      </c>
      <c r="F10" s="144">
        <f>'Control Scheme 1 Data'!I14</f>
        <v>96.493261622156282</v>
      </c>
      <c r="G10" s="144">
        <f>'Control Scheme 1 Data'!I26</f>
        <v>75.975048449612402</v>
      </c>
      <c r="H10" s="144">
        <f>'Control Scheme 1 Data'!I38</f>
        <v>67.986523244312565</v>
      </c>
      <c r="I10" s="144">
        <f>'Control Scheme 1 Data'!I50</f>
        <v>96.493261622156282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X10" s="1" t="str">
        <f t="shared" ref="AX10:AY15" si="4">E72</f>
        <v>C1</v>
      </c>
      <c r="AY10" s="137">
        <f t="shared" si="4"/>
        <v>4474</v>
      </c>
      <c r="AZ10" s="137">
        <f t="shared" ref="AZ10:AZ15" si="5">F86</f>
        <v>3614</v>
      </c>
      <c r="BA10" s="137">
        <f>SUM(AY10,AZ10)</f>
        <v>8088</v>
      </c>
      <c r="BD10" s="1" t="str">
        <f>AX10</f>
        <v>C1</v>
      </c>
      <c r="BE10" s="145">
        <f t="shared" ref="BE10:BE15" si="6">F79</f>
        <v>0.55316518298714146</v>
      </c>
      <c r="BF10" s="145">
        <f t="shared" ref="BF10:BF15" si="7">F93</f>
        <v>0.44683481701285854</v>
      </c>
      <c r="BG10" s="145">
        <f>SUM(BE10,BF10)</f>
        <v>1</v>
      </c>
      <c r="BJ10" s="1" t="str">
        <f>BD10</f>
        <v>C1</v>
      </c>
      <c r="BK10" s="137">
        <f t="shared" ref="BK10:BK15" si="8">F107</f>
        <v>785125</v>
      </c>
      <c r="BL10" s="137">
        <f t="shared" ref="BL10:BL15" si="9">F121</f>
        <v>0</v>
      </c>
      <c r="BM10" s="137">
        <f>SUM(BK10,BL10)</f>
        <v>785125</v>
      </c>
      <c r="BP10" s="1" t="str">
        <f>BJ10</f>
        <v>C1</v>
      </c>
      <c r="BQ10" s="145">
        <f t="shared" ref="BQ10:BQ15" si="10">F114</f>
        <v>1</v>
      </c>
      <c r="BR10" s="145">
        <f t="shared" ref="BR10:BR15" si="11">F128</f>
        <v>0</v>
      </c>
      <c r="BS10" s="145">
        <f>SUM(BQ10,BR10)</f>
        <v>1</v>
      </c>
      <c r="BV10" s="1" t="str">
        <f>BP10</f>
        <v>C1</v>
      </c>
      <c r="BW10" s="147">
        <f t="shared" ref="BW10:BW15" si="12">F142</f>
        <v>71338.215903725795</v>
      </c>
      <c r="BX10" s="147">
        <f t="shared" ref="BX10:BX15" si="13">F149</f>
        <v>0</v>
      </c>
      <c r="BY10" s="147">
        <f>SUM(BW10,BX10)</f>
        <v>71338.215903725795</v>
      </c>
    </row>
    <row r="11" spans="1:77" ht="15" customHeight="1" thickBot="1" x14ac:dyDescent="0.35">
      <c r="A11" s="3"/>
      <c r="C11" s="181"/>
      <c r="D11" s="67" t="s">
        <v>25</v>
      </c>
      <c r="E11" s="69" t="s">
        <v>36</v>
      </c>
      <c r="F11" s="144">
        <f>'Control Scheme 1 Data'!I15</f>
        <v>94.329562314540055</v>
      </c>
      <c r="G11" s="144">
        <f>'Control Scheme 1 Data'!I27</f>
        <v>73.688832364341081</v>
      </c>
      <c r="H11" s="144">
        <f>'Control Scheme 1 Data'!I39</f>
        <v>63.659124629080118</v>
      </c>
      <c r="I11" s="144">
        <f>'Control Scheme 1 Data'!I51</f>
        <v>94.329562314540055</v>
      </c>
      <c r="J11" s="31"/>
      <c r="K11" s="31"/>
      <c r="L11" s="31"/>
      <c r="M11" s="31"/>
      <c r="N11" s="31"/>
      <c r="O11" s="31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X11" s="1" t="str">
        <f t="shared" si="4"/>
        <v>C2</v>
      </c>
      <c r="AY11" s="137">
        <f t="shared" si="4"/>
        <v>4399</v>
      </c>
      <c r="AZ11" s="137">
        <f t="shared" si="5"/>
        <v>3689</v>
      </c>
      <c r="BA11" s="137">
        <f t="shared" ref="BA11:BA15" si="14">SUM(AY11,AZ11)</f>
        <v>8088</v>
      </c>
      <c r="BD11" s="1" t="str">
        <f t="shared" ref="BD11:BD15" si="15">AX11</f>
        <v>C2</v>
      </c>
      <c r="BE11" s="145">
        <f t="shared" si="6"/>
        <v>0.54389218595450051</v>
      </c>
      <c r="BF11" s="145">
        <f t="shared" si="7"/>
        <v>0.45610781404549949</v>
      </c>
      <c r="BG11" s="145">
        <f t="shared" ref="BG11:BG15" si="16">SUM(BE11,BF11)</f>
        <v>1</v>
      </c>
      <c r="BJ11" s="1" t="str">
        <f t="shared" ref="BJ11:BJ15" si="17">BD11</f>
        <v>C2</v>
      </c>
      <c r="BK11" s="137">
        <f t="shared" si="8"/>
        <v>780437.5</v>
      </c>
      <c r="BL11" s="137">
        <f t="shared" si="9"/>
        <v>0</v>
      </c>
      <c r="BM11" s="137">
        <f t="shared" ref="BM11:BM15" si="18">SUM(BK11,BL11)</f>
        <v>780437.5</v>
      </c>
      <c r="BP11" s="1" t="str">
        <f t="shared" ref="BP11:BP15" si="19">BJ11</f>
        <v>C2</v>
      </c>
      <c r="BQ11" s="145">
        <f t="shared" si="10"/>
        <v>1</v>
      </c>
      <c r="BR11" s="145">
        <f t="shared" si="11"/>
        <v>0</v>
      </c>
      <c r="BS11" s="145">
        <f t="shared" ref="BS11:BS15" si="20">SUM(BQ11,BR11)</f>
        <v>1</v>
      </c>
      <c r="BV11" s="1" t="str">
        <f t="shared" ref="BV11:BV15" si="21">BP11</f>
        <v>C2</v>
      </c>
      <c r="BW11" s="147">
        <f t="shared" si="12"/>
        <v>70912.299155375251</v>
      </c>
      <c r="BX11" s="147">
        <f t="shared" si="13"/>
        <v>0</v>
      </c>
      <c r="BY11" s="147">
        <f t="shared" ref="BY11:BY15" si="22">SUM(BW11,BX11)</f>
        <v>70912.299155375251</v>
      </c>
    </row>
    <row r="12" spans="1:77" ht="15" thickBot="1" x14ac:dyDescent="0.35">
      <c r="A12" s="3"/>
      <c r="C12" s="181"/>
      <c r="D12" s="67" t="s">
        <v>25</v>
      </c>
      <c r="E12" s="70" t="s">
        <v>37</v>
      </c>
      <c r="F12" s="144">
        <f>'Control Scheme 1 Data'!I16</f>
        <v>97.713278931750736</v>
      </c>
      <c r="G12" s="144">
        <f>'Control Scheme 1 Data'!I28</f>
        <v>31.77252906976744</v>
      </c>
      <c r="H12" s="144">
        <f>'Control Scheme 1 Data'!I40</f>
        <v>18.426557863501483</v>
      </c>
      <c r="I12" s="144">
        <f>'Control Scheme 1 Data'!I52</f>
        <v>97.713278931750736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X12" s="1" t="str">
        <f t="shared" si="4"/>
        <v>C3</v>
      </c>
      <c r="AY12" s="137">
        <f t="shared" si="4"/>
        <v>4119</v>
      </c>
      <c r="AZ12" s="137">
        <f t="shared" si="5"/>
        <v>3969</v>
      </c>
      <c r="BA12" s="137">
        <f t="shared" si="14"/>
        <v>8088</v>
      </c>
      <c r="BD12" s="1" t="str">
        <f t="shared" si="15"/>
        <v>C3</v>
      </c>
      <c r="BE12" s="145">
        <f t="shared" si="6"/>
        <v>0.50927299703264095</v>
      </c>
      <c r="BF12" s="145">
        <f t="shared" si="7"/>
        <v>0.49072700296735905</v>
      </c>
      <c r="BG12" s="145">
        <f t="shared" si="16"/>
        <v>1</v>
      </c>
      <c r="BJ12" s="1" t="str">
        <f t="shared" si="17"/>
        <v>C3</v>
      </c>
      <c r="BK12" s="137">
        <f t="shared" si="8"/>
        <v>762937.5</v>
      </c>
      <c r="BL12" s="137">
        <f t="shared" si="9"/>
        <v>0</v>
      </c>
      <c r="BM12" s="137">
        <f t="shared" si="18"/>
        <v>762937.5</v>
      </c>
      <c r="BP12" s="1" t="str">
        <f t="shared" si="19"/>
        <v>C3</v>
      </c>
      <c r="BQ12" s="145">
        <f t="shared" si="10"/>
        <v>1</v>
      </c>
      <c r="BR12" s="145">
        <f t="shared" si="11"/>
        <v>0</v>
      </c>
      <c r="BS12" s="145">
        <f t="shared" si="20"/>
        <v>1</v>
      </c>
      <c r="BV12" s="1" t="str">
        <f t="shared" si="21"/>
        <v>C3</v>
      </c>
      <c r="BW12" s="147">
        <f t="shared" si="12"/>
        <v>69322.209961533255</v>
      </c>
      <c r="BX12" s="147">
        <f t="shared" si="13"/>
        <v>0</v>
      </c>
      <c r="BY12" s="147">
        <f t="shared" si="22"/>
        <v>69322.209961533255</v>
      </c>
    </row>
    <row r="13" spans="1:77" ht="15" thickBot="1" x14ac:dyDescent="0.35">
      <c r="A13" s="3"/>
      <c r="C13" s="181"/>
      <c r="D13" s="67" t="s">
        <v>25</v>
      </c>
      <c r="E13" s="71" t="s">
        <v>38</v>
      </c>
      <c r="F13" s="144">
        <f>'Control Scheme 1 Data'!I17</f>
        <v>67.652796200321575</v>
      </c>
      <c r="G13" s="144">
        <f>'Control Scheme 1 Data'!I29</f>
        <v>64.720055013753381</v>
      </c>
      <c r="H13" s="144">
        <f>'Control Scheme 1 Data'!I41</f>
        <v>289.0958388600904</v>
      </c>
      <c r="I13" s="144">
        <f>'Control Scheme 1 Data'!I53</f>
        <v>289.0958388600904</v>
      </c>
      <c r="J13" s="58"/>
      <c r="K13" s="58"/>
      <c r="L13" s="59"/>
      <c r="M13" s="58"/>
      <c r="N13" s="60"/>
      <c r="O13" s="58"/>
      <c r="P13" s="34"/>
      <c r="Q13" s="35"/>
      <c r="R13" s="32"/>
      <c r="S13" s="34"/>
      <c r="T13" s="32"/>
      <c r="U13" s="34"/>
      <c r="V13" s="36"/>
      <c r="W13" s="37"/>
      <c r="X13" s="37"/>
      <c r="Y13" s="37"/>
      <c r="Z13" s="38"/>
      <c r="AX13" s="1" t="str">
        <f t="shared" si="4"/>
        <v>C4</v>
      </c>
      <c r="AY13" s="137">
        <f t="shared" si="4"/>
        <v>842</v>
      </c>
      <c r="AZ13" s="137">
        <f t="shared" si="5"/>
        <v>7246</v>
      </c>
      <c r="BA13" s="137">
        <f t="shared" si="14"/>
        <v>8088</v>
      </c>
      <c r="BD13" s="1" t="str">
        <f t="shared" si="15"/>
        <v>C4</v>
      </c>
      <c r="BE13" s="145">
        <f t="shared" si="6"/>
        <v>0.10410484668644907</v>
      </c>
      <c r="BF13" s="145">
        <f t="shared" si="7"/>
        <v>0.89589515331355096</v>
      </c>
      <c r="BG13" s="145">
        <f t="shared" si="16"/>
        <v>1</v>
      </c>
      <c r="BJ13" s="1" t="str">
        <f t="shared" si="17"/>
        <v>C4</v>
      </c>
      <c r="BK13" s="137">
        <f t="shared" si="8"/>
        <v>790305</v>
      </c>
      <c r="BL13" s="137">
        <f t="shared" si="9"/>
        <v>0</v>
      </c>
      <c r="BM13" s="137">
        <f t="shared" si="18"/>
        <v>790305</v>
      </c>
      <c r="BP13" s="1" t="str">
        <f t="shared" si="19"/>
        <v>C4</v>
      </c>
      <c r="BQ13" s="145">
        <f t="shared" si="10"/>
        <v>1</v>
      </c>
      <c r="BR13" s="145">
        <f t="shared" si="11"/>
        <v>0</v>
      </c>
      <c r="BS13" s="145">
        <f t="shared" si="20"/>
        <v>1</v>
      </c>
      <c r="BV13" s="1" t="str">
        <f t="shared" si="21"/>
        <v>C4</v>
      </c>
      <c r="BW13" s="147">
        <f t="shared" si="12"/>
        <v>71808.882305103019</v>
      </c>
      <c r="BX13" s="147">
        <f t="shared" si="13"/>
        <v>0</v>
      </c>
      <c r="BY13" s="147">
        <f t="shared" si="22"/>
        <v>71808.882305103019</v>
      </c>
    </row>
    <row r="14" spans="1:77" ht="15" thickBot="1" x14ac:dyDescent="0.35">
      <c r="A14" s="3"/>
      <c r="C14" s="181"/>
      <c r="D14" s="61" t="s">
        <v>25</v>
      </c>
      <c r="E14" s="103" t="s">
        <v>39</v>
      </c>
      <c r="F14" s="144">
        <f>'Control Scheme 1 Data'!I18</f>
        <v>138.52448071216617</v>
      </c>
      <c r="G14" s="144">
        <f>'Control Scheme 1 Data'!I30</f>
        <v>109.25484496124031</v>
      </c>
      <c r="H14" s="144">
        <f>'Control Scheme 1 Data'!I42</f>
        <v>3.0489614243323442</v>
      </c>
      <c r="I14" s="144">
        <f>'Control Scheme 1 Data'!I54</f>
        <v>138.52448071216617</v>
      </c>
      <c r="J14" s="58"/>
      <c r="K14" s="58"/>
      <c r="L14" s="59"/>
      <c r="M14" s="58"/>
      <c r="N14" s="60"/>
      <c r="O14" s="58"/>
      <c r="P14" s="34"/>
      <c r="Q14" s="35"/>
      <c r="R14" s="32"/>
      <c r="S14" s="34"/>
      <c r="T14" s="32"/>
      <c r="U14" s="34"/>
      <c r="V14" s="36"/>
      <c r="W14" s="37"/>
      <c r="X14" s="37"/>
      <c r="Y14" s="37"/>
      <c r="Z14" s="38"/>
      <c r="AX14" s="1" t="str">
        <f t="shared" si="4"/>
        <v>C5</v>
      </c>
      <c r="AY14" s="137">
        <f t="shared" si="4"/>
        <v>5781</v>
      </c>
      <c r="AZ14" s="137">
        <f t="shared" si="5"/>
        <v>2307</v>
      </c>
      <c r="BA14" s="137">
        <f t="shared" si="14"/>
        <v>8088</v>
      </c>
      <c r="BD14" s="1" t="str">
        <f t="shared" si="15"/>
        <v>C5</v>
      </c>
      <c r="BE14" s="145">
        <f t="shared" si="6"/>
        <v>0.71476261127596441</v>
      </c>
      <c r="BF14" s="145">
        <f t="shared" si="7"/>
        <v>0.28523738872403559</v>
      </c>
      <c r="BG14" s="145">
        <f t="shared" si="16"/>
        <v>1</v>
      </c>
      <c r="BJ14" s="1" t="str">
        <f t="shared" si="17"/>
        <v>C5</v>
      </c>
      <c r="BK14" s="137">
        <f t="shared" si="8"/>
        <v>547175.81566820084</v>
      </c>
      <c r="BL14" s="137">
        <f t="shared" si="9"/>
        <v>0</v>
      </c>
      <c r="BM14" s="137">
        <f t="shared" si="18"/>
        <v>547175.81566820084</v>
      </c>
      <c r="BP14" s="1" t="str">
        <f t="shared" si="19"/>
        <v>C5</v>
      </c>
      <c r="BQ14" s="145">
        <f t="shared" si="10"/>
        <v>1</v>
      </c>
      <c r="BR14" s="145">
        <f t="shared" si="11"/>
        <v>0</v>
      </c>
      <c r="BS14" s="145">
        <f t="shared" si="20"/>
        <v>1</v>
      </c>
      <c r="BV14" s="1" t="str">
        <f t="shared" si="21"/>
        <v>C5</v>
      </c>
      <c r="BW14" s="147">
        <f t="shared" si="12"/>
        <v>49717.620092896519</v>
      </c>
      <c r="BX14" s="147">
        <f t="shared" si="13"/>
        <v>0</v>
      </c>
      <c r="BY14" s="147">
        <f t="shared" si="22"/>
        <v>49717.620092896519</v>
      </c>
    </row>
    <row r="15" spans="1:77" ht="22.8" customHeight="1" thickBot="1" x14ac:dyDescent="0.35">
      <c r="A15" s="3"/>
      <c r="C15" s="181"/>
      <c r="D15" s="104" t="s">
        <v>25</v>
      </c>
      <c r="E15" s="105" t="s">
        <v>0</v>
      </c>
      <c r="F15" s="106">
        <f>'Control Scheme 1 Data'!I19</f>
        <v>591.78620371764146</v>
      </c>
      <c r="G15" s="107">
        <f>'Control Scheme 1 Data'!I31</f>
        <v>434.20249202925606</v>
      </c>
      <c r="H15" s="106">
        <f>'Control Scheme 1 Data'!I43</f>
        <v>511.36265389467655</v>
      </c>
      <c r="I15" s="107">
        <f>'Control Scheme 1 Data'!I55</f>
        <v>813.22924637738413</v>
      </c>
      <c r="J15" s="32"/>
      <c r="K15" s="32"/>
      <c r="L15" s="33"/>
      <c r="M15" s="32"/>
      <c r="N15" s="34"/>
      <c r="O15" s="32"/>
      <c r="P15" s="34"/>
      <c r="Q15" s="35"/>
      <c r="R15" s="32"/>
      <c r="S15" s="34"/>
      <c r="T15" s="32"/>
      <c r="U15" s="34"/>
      <c r="V15" s="36"/>
      <c r="W15" s="37"/>
      <c r="X15" s="37"/>
      <c r="Y15" s="37"/>
      <c r="Z15" s="38"/>
      <c r="AX15" s="1" t="str">
        <f t="shared" si="4"/>
        <v>C6</v>
      </c>
      <c r="AY15" s="137">
        <f t="shared" si="4"/>
        <v>90</v>
      </c>
      <c r="AZ15" s="137">
        <f t="shared" si="5"/>
        <v>7998</v>
      </c>
      <c r="BA15" s="137">
        <f t="shared" si="14"/>
        <v>8088</v>
      </c>
      <c r="BD15" s="1" t="str">
        <f t="shared" si="15"/>
        <v>C6</v>
      </c>
      <c r="BE15" s="145">
        <f t="shared" si="6"/>
        <v>1.112759643916914E-2</v>
      </c>
      <c r="BF15" s="145">
        <f t="shared" si="7"/>
        <v>0.98887240356083084</v>
      </c>
      <c r="BG15" s="145">
        <f t="shared" si="16"/>
        <v>1</v>
      </c>
      <c r="BJ15" s="1" t="str">
        <f t="shared" si="17"/>
        <v>C6</v>
      </c>
      <c r="BK15" s="137">
        <f t="shared" si="8"/>
        <v>24660</v>
      </c>
      <c r="BL15" s="137">
        <f t="shared" si="9"/>
        <v>1095726</v>
      </c>
      <c r="BM15" s="137">
        <f t="shared" si="18"/>
        <v>1120386</v>
      </c>
      <c r="BP15" s="1" t="str">
        <f t="shared" si="19"/>
        <v>C6</v>
      </c>
      <c r="BQ15" s="145">
        <f t="shared" si="10"/>
        <v>2.2010271460014674E-2</v>
      </c>
      <c r="BR15" s="145">
        <f t="shared" si="11"/>
        <v>0.97798972853998534</v>
      </c>
      <c r="BS15" s="145">
        <f t="shared" si="20"/>
        <v>1</v>
      </c>
      <c r="BV15" s="1" t="str">
        <f t="shared" si="21"/>
        <v>C6</v>
      </c>
      <c r="BW15" s="147">
        <f t="shared" si="12"/>
        <v>2240.6628297225002</v>
      </c>
      <c r="BX15" s="147">
        <f t="shared" si="13"/>
        <v>99560.118400669759</v>
      </c>
      <c r="BY15" s="147">
        <f t="shared" si="22"/>
        <v>101800.78123039225</v>
      </c>
    </row>
    <row r="16" spans="1:77" ht="16.8" customHeight="1" thickBot="1" x14ac:dyDescent="0.35">
      <c r="A16" s="3"/>
      <c r="C16" s="181" t="s">
        <v>10</v>
      </c>
      <c r="D16" s="65" t="s">
        <v>30</v>
      </c>
      <c r="E16" s="66" t="s">
        <v>34</v>
      </c>
      <c r="F16" s="93">
        <f>F9/F$15</f>
        <v>0.1640336042423399</v>
      </c>
      <c r="G16" s="78">
        <f t="shared" ref="G16:I16" si="23">G9/G$15</f>
        <v>0.18146183777598812</v>
      </c>
      <c r="H16" s="93">
        <f t="shared" si="23"/>
        <v>0.13521841563274259</v>
      </c>
      <c r="I16" s="78">
        <f t="shared" si="23"/>
        <v>0.11936710880617922</v>
      </c>
      <c r="J16" s="32"/>
      <c r="K16" s="32"/>
      <c r="L16" s="33"/>
      <c r="M16" s="32"/>
      <c r="N16" s="34"/>
      <c r="O16" s="32"/>
      <c r="P16" s="34"/>
      <c r="Q16" s="35"/>
      <c r="R16" s="32"/>
      <c r="S16" s="34"/>
      <c r="T16" s="32"/>
      <c r="U16" s="34"/>
      <c r="V16" s="36"/>
      <c r="W16" s="37"/>
      <c r="X16" s="37"/>
      <c r="Y16" s="37"/>
      <c r="Z16" s="38"/>
      <c r="BK16" s="146"/>
      <c r="BL16" s="146"/>
      <c r="BM16" s="146"/>
      <c r="BQ16" s="145"/>
      <c r="BR16" s="145"/>
      <c r="BS16" s="145"/>
      <c r="BW16" s="146"/>
      <c r="BX16" s="146"/>
      <c r="BY16" s="146"/>
    </row>
    <row r="17" spans="1:77" ht="16.8" customHeight="1" thickBot="1" x14ac:dyDescent="0.35">
      <c r="A17" s="3"/>
      <c r="C17" s="181"/>
      <c r="D17" s="67" t="s">
        <v>30</v>
      </c>
      <c r="E17" s="68" t="s">
        <v>35</v>
      </c>
      <c r="F17" s="94">
        <f t="shared" ref="F17:I22" si="24">F10/F$15</f>
        <v>0.16305426016351685</v>
      </c>
      <c r="G17" s="79">
        <f t="shared" si="24"/>
        <v>0.17497607647192703</v>
      </c>
      <c r="H17" s="94">
        <f t="shared" si="24"/>
        <v>0.13295167866974403</v>
      </c>
      <c r="I17" s="79">
        <f t="shared" si="24"/>
        <v>0.11865444098573157</v>
      </c>
      <c r="J17" s="32"/>
      <c r="K17" s="32"/>
      <c r="L17" s="33"/>
      <c r="M17" s="32"/>
      <c r="N17" s="34"/>
      <c r="O17" s="32"/>
      <c r="P17" s="34"/>
      <c r="Q17" s="35"/>
      <c r="R17" s="32"/>
      <c r="S17" s="34"/>
      <c r="T17" s="32"/>
      <c r="U17" s="34"/>
      <c r="V17" s="36"/>
      <c r="W17" s="37"/>
      <c r="X17" s="37"/>
      <c r="Y17" s="37"/>
      <c r="Z17" s="38"/>
      <c r="AW17" s="1" t="str">
        <f>G8</f>
        <v>op2</v>
      </c>
      <c r="BC17" s="55" t="str">
        <f>AW17</f>
        <v>op2</v>
      </c>
      <c r="BI17" s="55" t="str">
        <f>BC17</f>
        <v>op2</v>
      </c>
      <c r="BK17" s="146"/>
      <c r="BL17" s="146"/>
      <c r="BM17" s="146"/>
      <c r="BO17" s="55" t="str">
        <f>BI17</f>
        <v>op2</v>
      </c>
      <c r="BQ17" s="145"/>
      <c r="BR17" s="145"/>
      <c r="BS17" s="145"/>
      <c r="BU17" s="55" t="str">
        <f>BO17</f>
        <v>op2</v>
      </c>
      <c r="BW17" s="146"/>
      <c r="BX17" s="146"/>
      <c r="BY17" s="146"/>
    </row>
    <row r="18" spans="1:77" ht="16.8" customHeight="1" thickBot="1" x14ac:dyDescent="0.35">
      <c r="A18" s="3"/>
      <c r="C18" s="181"/>
      <c r="D18" s="67" t="s">
        <v>30</v>
      </c>
      <c r="E18" s="69" t="s">
        <v>36</v>
      </c>
      <c r="F18" s="94">
        <f t="shared" si="24"/>
        <v>0.15939804226924401</v>
      </c>
      <c r="G18" s="79">
        <f t="shared" si="24"/>
        <v>0.16971075412293124</v>
      </c>
      <c r="H18" s="94">
        <f t="shared" si="24"/>
        <v>0.12448919400788261</v>
      </c>
      <c r="I18" s="79">
        <f t="shared" si="24"/>
        <v>0.11599381445606032</v>
      </c>
      <c r="J18" s="32"/>
      <c r="K18" s="32"/>
      <c r="L18" s="33"/>
      <c r="M18" s="32"/>
      <c r="N18" s="34"/>
      <c r="O18" s="32"/>
      <c r="P18" s="34"/>
      <c r="Q18" s="35"/>
      <c r="R18" s="32"/>
      <c r="S18" s="34"/>
      <c r="T18" s="32"/>
      <c r="U18" s="34"/>
      <c r="V18" s="36"/>
      <c r="W18" s="37"/>
      <c r="X18" s="37"/>
      <c r="Y18" s="37"/>
      <c r="Z18" s="38"/>
      <c r="AX18" s="1" t="str">
        <f t="shared" ref="AX18:AX23" si="25">AX10</f>
        <v>C1</v>
      </c>
      <c r="AY18" s="137">
        <f t="shared" ref="AY18:AY23" si="26">G72</f>
        <v>5204</v>
      </c>
      <c r="AZ18" s="137">
        <f t="shared" ref="AZ18:AZ23" si="27">G86</f>
        <v>3052</v>
      </c>
      <c r="BA18" s="137">
        <f>SUM(AY18,AZ18)</f>
        <v>8256</v>
      </c>
      <c r="BD18" s="1" t="str">
        <f t="shared" ref="BD18:BD23" si="28">BD10</f>
        <v>C1</v>
      </c>
      <c r="BE18" s="145">
        <f t="shared" ref="BE18:BE23" si="29">G79</f>
        <v>0.63032945736434109</v>
      </c>
      <c r="BF18" s="145">
        <f t="shared" ref="BF18:BF23" si="30">G93</f>
        <v>0.36967054263565891</v>
      </c>
      <c r="BG18" s="145">
        <f>SUM(BE18,BF18)</f>
        <v>1</v>
      </c>
      <c r="BJ18" s="1" t="str">
        <f t="shared" ref="BJ18:BJ23" si="31">BJ10</f>
        <v>C1</v>
      </c>
      <c r="BK18" s="137">
        <f t="shared" ref="BK18:BK23" si="32">G107</f>
        <v>650500</v>
      </c>
      <c r="BL18" s="137">
        <f t="shared" ref="BL18:BL23" si="33">G121</f>
        <v>0</v>
      </c>
      <c r="BM18" s="137">
        <f>SUM(BK18,BL18)</f>
        <v>650500</v>
      </c>
      <c r="BP18" s="1" t="str">
        <f t="shared" ref="BP18:BP23" si="34">BP10</f>
        <v>C1</v>
      </c>
      <c r="BQ18" s="145">
        <f t="shared" ref="BQ18:BQ23" si="35">G114</f>
        <v>1</v>
      </c>
      <c r="BR18" s="145">
        <f t="shared" ref="BR18:BR23" si="36">G128</f>
        <v>0</v>
      </c>
      <c r="BS18" s="145">
        <f>SUM(BQ18,BR18)</f>
        <v>1</v>
      </c>
      <c r="BV18" s="1" t="str">
        <f t="shared" ref="BV18:BV23" si="37">BV10</f>
        <v>C1</v>
      </c>
      <c r="BW18" s="147">
        <f t="shared" ref="BW18:BW23" si="38">G142</f>
        <v>59105.886891098395</v>
      </c>
      <c r="BX18" s="147">
        <f t="shared" ref="BX18:BX23" si="39">G149</f>
        <v>0</v>
      </c>
      <c r="BY18" s="147">
        <f>SUM(BW18,BX18)</f>
        <v>59105.886891098395</v>
      </c>
    </row>
    <row r="19" spans="1:77" ht="16.8" customHeight="1" thickBot="1" x14ac:dyDescent="0.35">
      <c r="A19" s="3"/>
      <c r="C19" s="181"/>
      <c r="D19" s="67" t="s">
        <v>30</v>
      </c>
      <c r="E19" s="70" t="s">
        <v>37</v>
      </c>
      <c r="F19" s="94">
        <f t="shared" si="24"/>
        <v>0.16511584473904464</v>
      </c>
      <c r="G19" s="79">
        <f t="shared" si="24"/>
        <v>7.3174451213482775E-2</v>
      </c>
      <c r="H19" s="94">
        <f t="shared" si="24"/>
        <v>3.6034226831310079E-2</v>
      </c>
      <c r="I19" s="79">
        <f t="shared" si="24"/>
        <v>0.12015465425896191</v>
      </c>
      <c r="J19" s="32"/>
      <c r="K19" s="32"/>
      <c r="L19" s="33"/>
      <c r="M19" s="32"/>
      <c r="N19" s="34"/>
      <c r="O19" s="32"/>
      <c r="P19" s="34"/>
      <c r="Q19" s="35"/>
      <c r="R19" s="32"/>
      <c r="S19" s="34"/>
      <c r="T19" s="32"/>
      <c r="U19" s="34"/>
      <c r="V19" s="36"/>
      <c r="W19" s="37"/>
      <c r="X19" s="37"/>
      <c r="Y19" s="37"/>
      <c r="Z19" s="38"/>
      <c r="AX19" s="1" t="str">
        <f t="shared" si="25"/>
        <v>C2</v>
      </c>
      <c r="AY19" s="137">
        <f t="shared" si="26"/>
        <v>5018</v>
      </c>
      <c r="AZ19" s="137">
        <f t="shared" si="27"/>
        <v>3238</v>
      </c>
      <c r="BA19" s="137">
        <f t="shared" ref="BA19:BA23" si="40">SUM(AY19,AZ19)</f>
        <v>8256</v>
      </c>
      <c r="BD19" s="1" t="str">
        <f t="shared" si="28"/>
        <v>C2</v>
      </c>
      <c r="BE19" s="145">
        <f t="shared" si="29"/>
        <v>0.60780038759689925</v>
      </c>
      <c r="BF19" s="145">
        <f t="shared" si="30"/>
        <v>0.39219961240310075</v>
      </c>
      <c r="BG19" s="145">
        <f t="shared" ref="BG19:BG23" si="41">SUM(BE19,BF19)</f>
        <v>1</v>
      </c>
      <c r="BJ19" s="1" t="str">
        <f t="shared" si="31"/>
        <v>C2</v>
      </c>
      <c r="BK19" s="137">
        <f t="shared" si="32"/>
        <v>627250</v>
      </c>
      <c r="BL19" s="137">
        <f t="shared" si="33"/>
        <v>0</v>
      </c>
      <c r="BM19" s="137">
        <f t="shared" ref="BM19:BM23" si="42">SUM(BK19,BL19)</f>
        <v>627250</v>
      </c>
      <c r="BP19" s="1" t="str">
        <f t="shared" si="34"/>
        <v>C2</v>
      </c>
      <c r="BQ19" s="145">
        <f t="shared" si="35"/>
        <v>1</v>
      </c>
      <c r="BR19" s="145">
        <f t="shared" si="36"/>
        <v>0</v>
      </c>
      <c r="BS19" s="145">
        <f t="shared" ref="BS19:BS23" si="43">SUM(BQ19,BR19)</f>
        <v>1</v>
      </c>
      <c r="BV19" s="1" t="str">
        <f t="shared" si="37"/>
        <v>C2</v>
      </c>
      <c r="BW19" s="147">
        <f t="shared" si="38"/>
        <v>56993.339819279732</v>
      </c>
      <c r="BX19" s="147">
        <f t="shared" si="39"/>
        <v>0</v>
      </c>
      <c r="BY19" s="147">
        <f t="shared" ref="BY19:BY23" si="44">SUM(BW19,BX19)</f>
        <v>56993.339819279732</v>
      </c>
    </row>
    <row r="20" spans="1:77" ht="16.8" customHeight="1" thickBot="1" x14ac:dyDescent="0.35">
      <c r="A20" s="3"/>
      <c r="C20" s="181"/>
      <c r="D20" s="67" t="s">
        <v>30</v>
      </c>
      <c r="E20" s="71" t="s">
        <v>38</v>
      </c>
      <c r="F20" s="94">
        <f t="shared" si="24"/>
        <v>0.11431965763196586</v>
      </c>
      <c r="G20" s="79">
        <f t="shared" si="24"/>
        <v>0.149055005905845</v>
      </c>
      <c r="H20" s="94">
        <f t="shared" si="24"/>
        <v>0.56534405995091375</v>
      </c>
      <c r="I20" s="79">
        <f t="shared" si="24"/>
        <v>0.35549119777467231</v>
      </c>
      <c r="J20" s="32"/>
      <c r="K20" s="32"/>
      <c r="L20" s="33"/>
      <c r="M20" s="32"/>
      <c r="N20" s="34"/>
      <c r="O20" s="32"/>
      <c r="P20" s="34"/>
      <c r="Q20" s="35"/>
      <c r="R20" s="32"/>
      <c r="S20" s="34"/>
      <c r="T20" s="32"/>
      <c r="U20" s="34"/>
      <c r="V20" s="36"/>
      <c r="W20" s="37"/>
      <c r="X20" s="37"/>
      <c r="Y20" s="37"/>
      <c r="Z20" s="38"/>
      <c r="AX20" s="1" t="str">
        <f t="shared" si="25"/>
        <v>C3</v>
      </c>
      <c r="AY20" s="137">
        <f t="shared" si="26"/>
        <v>4867</v>
      </c>
      <c r="AZ20" s="137">
        <f t="shared" si="27"/>
        <v>3389</v>
      </c>
      <c r="BA20" s="137">
        <f t="shared" si="40"/>
        <v>8256</v>
      </c>
      <c r="BD20" s="1" t="str">
        <f t="shared" si="28"/>
        <v>C3</v>
      </c>
      <c r="BE20" s="145">
        <f t="shared" si="29"/>
        <v>0.58951065891472865</v>
      </c>
      <c r="BF20" s="145">
        <f t="shared" si="30"/>
        <v>0.4104893410852713</v>
      </c>
      <c r="BG20" s="145">
        <f t="shared" si="41"/>
        <v>1</v>
      </c>
      <c r="BJ20" s="1" t="str">
        <f t="shared" si="31"/>
        <v>C3</v>
      </c>
      <c r="BK20" s="137">
        <f t="shared" si="32"/>
        <v>608375</v>
      </c>
      <c r="BL20" s="137">
        <f t="shared" si="33"/>
        <v>0</v>
      </c>
      <c r="BM20" s="137">
        <f t="shared" si="42"/>
        <v>608375</v>
      </c>
      <c r="BP20" s="1" t="str">
        <f t="shared" si="34"/>
        <v>C3</v>
      </c>
      <c r="BQ20" s="145">
        <f t="shared" si="35"/>
        <v>1</v>
      </c>
      <c r="BR20" s="145">
        <f t="shared" si="36"/>
        <v>0</v>
      </c>
      <c r="BS20" s="145">
        <f t="shared" si="43"/>
        <v>1</v>
      </c>
      <c r="BV20" s="1" t="str">
        <f t="shared" si="37"/>
        <v>C3</v>
      </c>
      <c r="BW20" s="147">
        <f t="shared" si="38"/>
        <v>55278.315045921576</v>
      </c>
      <c r="BX20" s="147">
        <f t="shared" si="39"/>
        <v>0</v>
      </c>
      <c r="BY20" s="147">
        <f t="shared" si="44"/>
        <v>55278.315045921576</v>
      </c>
    </row>
    <row r="21" spans="1:77" ht="16.8" customHeight="1" thickBot="1" x14ac:dyDescent="0.35">
      <c r="A21" s="3"/>
      <c r="C21" s="181"/>
      <c r="D21" s="67" t="s">
        <v>30</v>
      </c>
      <c r="E21" s="103" t="s">
        <v>39</v>
      </c>
      <c r="F21" s="94">
        <f t="shared" si="24"/>
        <v>0.23407859095387135</v>
      </c>
      <c r="G21" s="79">
        <f t="shared" si="24"/>
        <v>0.25162187450982859</v>
      </c>
      <c r="H21" s="94">
        <f t="shared" si="24"/>
        <v>5.9624249074714938E-3</v>
      </c>
      <c r="I21" s="79">
        <f t="shared" si="24"/>
        <v>0.17033878371841416</v>
      </c>
      <c r="J21" s="32"/>
      <c r="K21" s="32"/>
      <c r="L21" s="33"/>
      <c r="M21" s="32"/>
      <c r="N21" s="34"/>
      <c r="O21" s="32"/>
      <c r="P21" s="34"/>
      <c r="Q21" s="35"/>
      <c r="R21" s="32"/>
      <c r="S21" s="34"/>
      <c r="T21" s="32"/>
      <c r="U21" s="34"/>
      <c r="V21" s="36"/>
      <c r="W21" s="37"/>
      <c r="X21" s="37"/>
      <c r="Y21" s="37"/>
      <c r="Z21" s="38"/>
      <c r="AX21" s="1" t="str">
        <f t="shared" si="25"/>
        <v>C4</v>
      </c>
      <c r="AY21" s="137">
        <f t="shared" si="26"/>
        <v>1482</v>
      </c>
      <c r="AZ21" s="137">
        <f t="shared" si="27"/>
        <v>6774</v>
      </c>
      <c r="BA21" s="137">
        <f t="shared" si="40"/>
        <v>8256</v>
      </c>
      <c r="BD21" s="1" t="str">
        <f t="shared" si="28"/>
        <v>C4</v>
      </c>
      <c r="BE21" s="145">
        <f t="shared" si="29"/>
        <v>0.17950581395348839</v>
      </c>
      <c r="BF21" s="145">
        <f t="shared" si="30"/>
        <v>0.82049418604651159</v>
      </c>
      <c r="BG21" s="145">
        <f t="shared" si="41"/>
        <v>1</v>
      </c>
      <c r="BJ21" s="1" t="str">
        <f t="shared" si="31"/>
        <v>C4</v>
      </c>
      <c r="BK21" s="137">
        <f t="shared" si="32"/>
        <v>262314</v>
      </c>
      <c r="BL21" s="137">
        <f t="shared" si="33"/>
        <v>0</v>
      </c>
      <c r="BM21" s="137">
        <f t="shared" si="42"/>
        <v>262314</v>
      </c>
      <c r="BP21" s="1" t="str">
        <f t="shared" si="34"/>
        <v>C4</v>
      </c>
      <c r="BQ21" s="145">
        <f t="shared" si="35"/>
        <v>1</v>
      </c>
      <c r="BR21" s="145">
        <f t="shared" si="36"/>
        <v>0</v>
      </c>
      <c r="BS21" s="145">
        <f t="shared" si="43"/>
        <v>1</v>
      </c>
      <c r="BV21" s="1" t="str">
        <f t="shared" si="37"/>
        <v>C4</v>
      </c>
      <c r="BW21" s="147">
        <f t="shared" si="38"/>
        <v>23834.437531055471</v>
      </c>
      <c r="BX21" s="147">
        <f t="shared" si="39"/>
        <v>0</v>
      </c>
      <c r="BY21" s="147">
        <f t="shared" si="44"/>
        <v>23834.437531055471</v>
      </c>
    </row>
    <row r="22" spans="1:77" ht="22.8" customHeight="1" thickBot="1" x14ac:dyDescent="0.35">
      <c r="A22" s="3"/>
      <c r="C22" s="181"/>
      <c r="D22" s="115" t="s">
        <v>30</v>
      </c>
      <c r="E22" s="112" t="s">
        <v>0</v>
      </c>
      <c r="F22" s="135">
        <f t="shared" si="24"/>
        <v>1</v>
      </c>
      <c r="G22" s="135">
        <f t="shared" si="24"/>
        <v>1</v>
      </c>
      <c r="H22" s="135">
        <f t="shared" si="24"/>
        <v>1</v>
      </c>
      <c r="I22" s="135">
        <f t="shared" si="24"/>
        <v>1</v>
      </c>
      <c r="J22" s="32"/>
      <c r="K22" s="32"/>
      <c r="L22" s="33"/>
      <c r="M22" s="32"/>
      <c r="N22" s="34"/>
      <c r="O22" s="32"/>
      <c r="P22" s="34"/>
      <c r="Q22" s="35"/>
      <c r="R22" s="32"/>
      <c r="S22" s="34"/>
      <c r="T22" s="32"/>
      <c r="U22" s="34"/>
      <c r="V22" s="36"/>
      <c r="W22" s="37"/>
      <c r="X22" s="37"/>
      <c r="Y22" s="37"/>
      <c r="Z22" s="38"/>
      <c r="AX22" s="1" t="str">
        <f t="shared" si="25"/>
        <v>C5</v>
      </c>
      <c r="AY22" s="137">
        <f t="shared" si="26"/>
        <v>6816</v>
      </c>
      <c r="AZ22" s="137">
        <f t="shared" si="27"/>
        <v>1440</v>
      </c>
      <c r="BA22" s="137">
        <f t="shared" si="40"/>
        <v>8256</v>
      </c>
      <c r="BD22" s="1" t="str">
        <f t="shared" si="28"/>
        <v>C5</v>
      </c>
      <c r="BE22" s="145">
        <f t="shared" si="29"/>
        <v>0.82558139534883723</v>
      </c>
      <c r="BF22" s="145">
        <f t="shared" si="30"/>
        <v>0.1744186046511628</v>
      </c>
      <c r="BG22" s="145">
        <f t="shared" si="41"/>
        <v>1</v>
      </c>
      <c r="BJ22" s="1" t="str">
        <f t="shared" si="31"/>
        <v>C5</v>
      </c>
      <c r="BK22" s="137">
        <f t="shared" si="32"/>
        <v>534328.7741935479</v>
      </c>
      <c r="BL22" s="137">
        <f t="shared" si="33"/>
        <v>0</v>
      </c>
      <c r="BM22" s="137">
        <f t="shared" si="42"/>
        <v>534328.7741935479</v>
      </c>
      <c r="BP22" s="1" t="str">
        <f t="shared" si="34"/>
        <v>C5</v>
      </c>
      <c r="BQ22" s="145">
        <f t="shared" si="35"/>
        <v>1</v>
      </c>
      <c r="BR22" s="145">
        <f t="shared" si="36"/>
        <v>0</v>
      </c>
      <c r="BS22" s="145">
        <f t="shared" si="43"/>
        <v>1</v>
      </c>
      <c r="BV22" s="1" t="str">
        <f t="shared" si="37"/>
        <v>C5</v>
      </c>
      <c r="BW22" s="147">
        <f t="shared" si="38"/>
        <v>48550.309131657334</v>
      </c>
      <c r="BX22" s="147">
        <f t="shared" si="39"/>
        <v>0</v>
      </c>
      <c r="BY22" s="147">
        <f t="shared" si="44"/>
        <v>48550.309131657334</v>
      </c>
    </row>
    <row r="23" spans="1:77" ht="15" thickBot="1" x14ac:dyDescent="0.35">
      <c r="A23" s="3"/>
      <c r="C23" s="181" t="s">
        <v>11</v>
      </c>
      <c r="D23" s="65" t="s">
        <v>26</v>
      </c>
      <c r="E23" s="66" t="s">
        <v>34</v>
      </c>
      <c r="F23" s="144">
        <f>'Control Scheme 1 Data'!J13</f>
        <v>523.84742828882293</v>
      </c>
      <c r="G23" s="144">
        <f>'Control Scheme 1 Data'!J25</f>
        <v>596.92199612403101</v>
      </c>
      <c r="H23" s="144">
        <f>'Control Scheme 1 Data'!J37</f>
        <v>523.84742828882293</v>
      </c>
      <c r="I23" s="144">
        <f>'Control Scheme 1 Data'!J49</f>
        <v>523.84742828882293</v>
      </c>
      <c r="J23" s="32"/>
      <c r="K23" s="32"/>
      <c r="L23" s="33"/>
      <c r="M23" s="32"/>
      <c r="N23" s="34"/>
      <c r="O23" s="32"/>
      <c r="P23" s="34"/>
      <c r="Q23" s="35"/>
      <c r="R23" s="32"/>
      <c r="S23" s="34"/>
      <c r="T23" s="32"/>
      <c r="U23" s="34"/>
      <c r="V23" s="36"/>
      <c r="W23" s="37"/>
      <c r="X23" s="37"/>
      <c r="Y23" s="37"/>
      <c r="Z23" s="38"/>
      <c r="AX23" s="1" t="str">
        <f t="shared" si="25"/>
        <v>C6</v>
      </c>
      <c r="AY23" s="137">
        <f t="shared" si="26"/>
        <v>3292</v>
      </c>
      <c r="AZ23" s="137">
        <f t="shared" si="27"/>
        <v>4964</v>
      </c>
      <c r="BA23" s="137">
        <f t="shared" si="40"/>
        <v>8256</v>
      </c>
      <c r="BD23" s="1" t="str">
        <f t="shared" si="28"/>
        <v>C6</v>
      </c>
      <c r="BE23" s="145">
        <f t="shared" si="29"/>
        <v>0.39874031007751937</v>
      </c>
      <c r="BF23" s="145">
        <f t="shared" si="30"/>
        <v>0.60125968992248058</v>
      </c>
      <c r="BG23" s="145">
        <f t="shared" si="41"/>
        <v>1</v>
      </c>
      <c r="BJ23" s="1" t="str">
        <f t="shared" si="31"/>
        <v>C6</v>
      </c>
      <c r="BK23" s="137">
        <f t="shared" si="32"/>
        <v>902008</v>
      </c>
      <c r="BL23" s="137">
        <f t="shared" si="33"/>
        <v>0</v>
      </c>
      <c r="BM23" s="137">
        <f t="shared" si="42"/>
        <v>902008</v>
      </c>
      <c r="BP23" s="1" t="str">
        <f t="shared" si="34"/>
        <v>C6</v>
      </c>
      <c r="BQ23" s="145">
        <f t="shared" si="35"/>
        <v>1</v>
      </c>
      <c r="BR23" s="145">
        <f t="shared" si="36"/>
        <v>0</v>
      </c>
      <c r="BS23" s="145">
        <f t="shared" si="43"/>
        <v>1</v>
      </c>
      <c r="BV23" s="1" t="str">
        <f t="shared" si="37"/>
        <v>C6</v>
      </c>
      <c r="BW23" s="147">
        <f t="shared" si="38"/>
        <v>81958.467060516341</v>
      </c>
      <c r="BX23" s="147">
        <f t="shared" si="39"/>
        <v>0</v>
      </c>
      <c r="BY23" s="147">
        <f t="shared" si="44"/>
        <v>81958.467060516341</v>
      </c>
    </row>
    <row r="24" spans="1:77" ht="15" thickBot="1" x14ac:dyDescent="0.35">
      <c r="A24" s="3"/>
      <c r="C24" s="181"/>
      <c r="D24" s="67" t="s">
        <v>26</v>
      </c>
      <c r="E24" s="68" t="s">
        <v>35</v>
      </c>
      <c r="F24" s="144">
        <f>'Control Scheme 1 Data'!J14</f>
        <v>515.06590009891192</v>
      </c>
      <c r="G24" s="144">
        <f>'Control Scheme 1 Data'!J26</f>
        <v>575.5869670542636</v>
      </c>
      <c r="H24" s="144">
        <f>'Control Scheme 1 Data'!J38</f>
        <v>515.06590009891192</v>
      </c>
      <c r="I24" s="144">
        <f>'Control Scheme 1 Data'!J50</f>
        <v>515.06590009891192</v>
      </c>
      <c r="J24" s="32"/>
      <c r="K24" s="32"/>
      <c r="L24" s="33"/>
      <c r="M24" s="32"/>
      <c r="N24" s="34"/>
      <c r="O24" s="32"/>
      <c r="P24" s="34"/>
      <c r="Q24" s="35"/>
      <c r="R24" s="32"/>
      <c r="S24" s="34"/>
      <c r="T24" s="32"/>
      <c r="U24" s="34"/>
      <c r="V24" s="36"/>
      <c r="W24" s="37"/>
      <c r="X24" s="37"/>
      <c r="Y24" s="37"/>
      <c r="Z24" s="38"/>
      <c r="BK24" s="146"/>
      <c r="BL24" s="146"/>
      <c r="BM24" s="146"/>
      <c r="BQ24" s="145"/>
      <c r="BR24" s="145"/>
      <c r="BS24" s="145"/>
      <c r="BW24" s="146"/>
      <c r="BX24" s="146"/>
      <c r="BY24" s="146"/>
    </row>
    <row r="25" spans="1:77" ht="15" thickBot="1" x14ac:dyDescent="0.35">
      <c r="A25" s="3"/>
      <c r="C25" s="181"/>
      <c r="D25" s="67" t="s">
        <v>26</v>
      </c>
      <c r="E25" s="69" t="s">
        <v>36</v>
      </c>
      <c r="F25" s="144">
        <f>'Control Scheme 1 Data'!J15</f>
        <v>482.281528189911</v>
      </c>
      <c r="G25" s="144">
        <f>'Control Scheme 1 Data'!J27</f>
        <v>558.26659399224809</v>
      </c>
      <c r="H25" s="144">
        <f>'Control Scheme 1 Data'!J39</f>
        <v>482.281528189911</v>
      </c>
      <c r="I25" s="144">
        <f>'Control Scheme 1 Data'!J51</f>
        <v>482.281528189911</v>
      </c>
      <c r="J25" s="32"/>
      <c r="K25" s="32"/>
      <c r="L25" s="33"/>
      <c r="M25" s="32"/>
      <c r="N25" s="34"/>
      <c r="O25" s="32"/>
      <c r="P25" s="34"/>
      <c r="Q25" s="35"/>
      <c r="R25" s="32"/>
      <c r="S25" s="34"/>
      <c r="T25" s="32"/>
      <c r="U25" s="34"/>
      <c r="V25" s="36"/>
      <c r="W25" s="37"/>
      <c r="X25" s="37"/>
      <c r="Y25" s="37"/>
      <c r="Z25" s="38"/>
      <c r="AW25" s="1" t="str">
        <f>H8</f>
        <v>op3</v>
      </c>
      <c r="BC25" s="55" t="str">
        <f>AW25</f>
        <v>op3</v>
      </c>
      <c r="BI25" s="55" t="str">
        <f>BC25</f>
        <v>op3</v>
      </c>
      <c r="BK25" s="146"/>
      <c r="BL25" s="146"/>
      <c r="BM25" s="146"/>
      <c r="BO25" s="55" t="str">
        <f>BI25</f>
        <v>op3</v>
      </c>
      <c r="BQ25" s="145"/>
      <c r="BR25" s="145"/>
      <c r="BS25" s="145"/>
      <c r="BU25" s="55" t="str">
        <f>BO25</f>
        <v>op3</v>
      </c>
      <c r="BW25" s="146"/>
      <c r="BX25" s="146"/>
      <c r="BY25" s="146"/>
    </row>
    <row r="26" spans="1:77" ht="15" thickBot="1" x14ac:dyDescent="0.35">
      <c r="A26" s="3"/>
      <c r="C26" s="181"/>
      <c r="D26" s="67" t="s">
        <v>26</v>
      </c>
      <c r="E26" s="70" t="s">
        <v>37</v>
      </c>
      <c r="F26" s="144">
        <f>'Control Scheme 1 Data'!J16</f>
        <v>138.04302670623144</v>
      </c>
      <c r="G26" s="144">
        <f>'Control Scheme 1 Data'!J28</f>
        <v>238.02470930232559</v>
      </c>
      <c r="H26" s="144">
        <f>'Control Scheme 1 Data'!J40</f>
        <v>138.04302670623144</v>
      </c>
      <c r="I26" s="144">
        <f>'Control Scheme 1 Data'!J52</f>
        <v>138.04302670623144</v>
      </c>
      <c r="J26" s="32"/>
      <c r="K26" s="32"/>
      <c r="L26" s="33"/>
      <c r="M26" s="32"/>
      <c r="N26" s="34"/>
      <c r="O26" s="32"/>
      <c r="P26" s="34"/>
      <c r="Q26" s="35"/>
      <c r="R26" s="32"/>
      <c r="S26" s="34"/>
      <c r="T26" s="32"/>
      <c r="U26" s="34"/>
      <c r="V26" s="36"/>
      <c r="W26" s="37"/>
      <c r="X26" s="37"/>
      <c r="Y26" s="37"/>
      <c r="Z26" s="38"/>
      <c r="AX26" s="1" t="str">
        <f t="shared" ref="AX26:AX31" si="45">AX18</f>
        <v>C1</v>
      </c>
      <c r="AY26" s="137">
        <f t="shared" ref="AY26:AY31" si="46">H72</f>
        <v>4474</v>
      </c>
      <c r="AZ26" s="137">
        <f t="shared" ref="AZ26:AZ31" si="47">H86</f>
        <v>3614</v>
      </c>
      <c r="BA26" s="137">
        <f>SUM(AY26,AZ26)</f>
        <v>8088</v>
      </c>
      <c r="BD26" s="1" t="str">
        <f t="shared" ref="BD26:BD31" si="48">BD18</f>
        <v>C1</v>
      </c>
      <c r="BE26" s="145">
        <f t="shared" ref="BE26:BE31" si="49">H79</f>
        <v>0.55316518298714146</v>
      </c>
      <c r="BF26" s="145">
        <f t="shared" ref="BF26:BF31" si="50">H93</f>
        <v>0.44683481701285854</v>
      </c>
      <c r="BG26" s="145">
        <f>SUM(BE26,BF26)</f>
        <v>1</v>
      </c>
      <c r="BJ26" s="1" t="str">
        <f t="shared" ref="BJ26:BJ31" si="51">BJ18</f>
        <v>C1</v>
      </c>
      <c r="BK26" s="137">
        <f t="shared" ref="BK26:BK31" si="52">H107</f>
        <v>559250</v>
      </c>
      <c r="BL26" s="137">
        <f t="shared" ref="BL26:BL31" si="53">H121</f>
        <v>0</v>
      </c>
      <c r="BM26" s="137">
        <f>SUM(BK26,BL26)</f>
        <v>559250</v>
      </c>
      <c r="BP26" s="1" t="str">
        <f t="shared" ref="BP26:BP31" si="54">BP18</f>
        <v>C1</v>
      </c>
      <c r="BQ26" s="145">
        <f t="shared" ref="BQ26:BQ31" si="55">H114</f>
        <v>1</v>
      </c>
      <c r="BR26" s="145">
        <f t="shared" ref="BR26:BR31" si="56">H128</f>
        <v>0</v>
      </c>
      <c r="BS26" s="145">
        <f>SUM(BQ26,BR26)</f>
        <v>1</v>
      </c>
      <c r="BV26" s="1" t="str">
        <f t="shared" ref="BV26:BV31" si="57">BV18</f>
        <v>C1</v>
      </c>
      <c r="BW26" s="147">
        <f t="shared" ref="BW26:BW31" si="58">H142</f>
        <v>50814.707523207959</v>
      </c>
      <c r="BX26" s="147">
        <f t="shared" ref="BX26:BX31" si="59">H149</f>
        <v>0</v>
      </c>
      <c r="BY26" s="147">
        <f>SUM(BW26,BX26)</f>
        <v>50814.707523207959</v>
      </c>
    </row>
    <row r="27" spans="1:77" ht="15" thickBot="1" x14ac:dyDescent="0.35">
      <c r="A27" s="3"/>
      <c r="C27" s="181"/>
      <c r="D27" s="67" t="s">
        <v>26</v>
      </c>
      <c r="E27" s="71" t="s">
        <v>38</v>
      </c>
      <c r="F27" s="144">
        <f>'Control Scheme 1 Data'!J17</f>
        <v>458.77052423343224</v>
      </c>
      <c r="G27" s="144">
        <f>'Control Scheme 1 Data'!J29</f>
        <v>438.88287306201551</v>
      </c>
      <c r="H27" s="144">
        <f>'Control Scheme 1 Data'!J41</f>
        <v>458.77052423343224</v>
      </c>
      <c r="I27" s="144">
        <f>'Control Scheme 1 Data'!J53</f>
        <v>458.77052423343224</v>
      </c>
      <c r="J27" s="32"/>
      <c r="K27" s="32"/>
      <c r="L27" s="33"/>
      <c r="M27" s="32"/>
      <c r="N27" s="34"/>
      <c r="O27" s="32"/>
      <c r="P27" s="34"/>
      <c r="Q27" s="35"/>
      <c r="R27" s="32"/>
      <c r="S27" s="34"/>
      <c r="T27" s="32"/>
      <c r="U27" s="34"/>
      <c r="V27" s="36"/>
      <c r="W27" s="37"/>
      <c r="X27" s="37"/>
      <c r="Y27" s="37"/>
      <c r="Z27" s="38"/>
      <c r="AX27" s="1" t="str">
        <f t="shared" si="45"/>
        <v>C2</v>
      </c>
      <c r="AY27" s="137">
        <f t="shared" si="46"/>
        <v>4399</v>
      </c>
      <c r="AZ27" s="137">
        <f t="shared" si="47"/>
        <v>3689</v>
      </c>
      <c r="BA27" s="137">
        <f t="shared" ref="BA27:BA31" si="60">SUM(AY27,AZ27)</f>
        <v>8088</v>
      </c>
      <c r="BD27" s="1" t="str">
        <f t="shared" si="48"/>
        <v>C2</v>
      </c>
      <c r="BE27" s="145">
        <f t="shared" si="49"/>
        <v>0.54389218595450051</v>
      </c>
      <c r="BF27" s="145">
        <f t="shared" si="50"/>
        <v>0.45610781404549949</v>
      </c>
      <c r="BG27" s="145">
        <f t="shared" ref="BG27:BG31" si="61">SUM(BE27,BF27)</f>
        <v>1</v>
      </c>
      <c r="BJ27" s="1" t="str">
        <f t="shared" si="51"/>
        <v>C2</v>
      </c>
      <c r="BK27" s="137">
        <f t="shared" si="52"/>
        <v>549875</v>
      </c>
      <c r="BL27" s="137">
        <f t="shared" si="53"/>
        <v>0</v>
      </c>
      <c r="BM27" s="137">
        <f t="shared" ref="BM27:BM31" si="62">SUM(BK27,BL27)</f>
        <v>549875</v>
      </c>
      <c r="BP27" s="1" t="str">
        <f t="shared" si="54"/>
        <v>C2</v>
      </c>
      <c r="BQ27" s="145">
        <f t="shared" si="55"/>
        <v>1</v>
      </c>
      <c r="BR27" s="145">
        <f t="shared" si="56"/>
        <v>0</v>
      </c>
      <c r="BS27" s="145">
        <f t="shared" ref="BS27:BS31" si="63">SUM(BQ27,BR27)</f>
        <v>1</v>
      </c>
      <c r="BV27" s="1" t="str">
        <f t="shared" si="57"/>
        <v>C2</v>
      </c>
      <c r="BW27" s="147">
        <f t="shared" si="58"/>
        <v>49962.874026506885</v>
      </c>
      <c r="BX27" s="147">
        <f t="shared" si="59"/>
        <v>0</v>
      </c>
      <c r="BY27" s="147">
        <f t="shared" ref="BY27:BY31" si="64">SUM(BW27,BX27)</f>
        <v>49962.874026506885</v>
      </c>
    </row>
    <row r="28" spans="1:77" ht="15" thickBot="1" x14ac:dyDescent="0.35">
      <c r="A28" s="3"/>
      <c r="C28" s="181"/>
      <c r="D28" s="67" t="s">
        <v>26</v>
      </c>
      <c r="E28" s="103" t="s">
        <v>39</v>
      </c>
      <c r="F28" s="144">
        <f>'Control Scheme 1 Data'!J18</f>
        <v>21.164688427299705</v>
      </c>
      <c r="G28" s="144">
        <f>'Control Scheme 1 Data'!J30</f>
        <v>758.40406976744191</v>
      </c>
      <c r="H28" s="144">
        <f>'Control Scheme 1 Data'!J42</f>
        <v>21.164688427299705</v>
      </c>
      <c r="I28" s="144">
        <f>'Control Scheme 1 Data'!J54</f>
        <v>21.164688427299705</v>
      </c>
      <c r="J28" s="32"/>
      <c r="K28" s="32"/>
      <c r="L28" s="33"/>
      <c r="M28" s="32"/>
      <c r="N28" s="34"/>
      <c r="O28" s="32"/>
      <c r="P28" s="34"/>
      <c r="Q28" s="35"/>
      <c r="R28" s="32"/>
      <c r="S28" s="34"/>
      <c r="T28" s="32"/>
      <c r="U28" s="34"/>
      <c r="V28" s="36"/>
      <c r="W28" s="37"/>
      <c r="X28" s="37"/>
      <c r="Y28" s="37"/>
      <c r="Z28" s="38"/>
      <c r="AX28" s="1" t="str">
        <f t="shared" si="45"/>
        <v>C3</v>
      </c>
      <c r="AY28" s="137">
        <f t="shared" si="46"/>
        <v>4119</v>
      </c>
      <c r="AZ28" s="137">
        <f t="shared" si="47"/>
        <v>3969</v>
      </c>
      <c r="BA28" s="137">
        <f t="shared" si="60"/>
        <v>8088</v>
      </c>
      <c r="BD28" s="1" t="str">
        <f t="shared" si="48"/>
        <v>C3</v>
      </c>
      <c r="BE28" s="145">
        <f t="shared" si="49"/>
        <v>0.50927299703264095</v>
      </c>
      <c r="BF28" s="145">
        <f t="shared" si="50"/>
        <v>0.49072700296735905</v>
      </c>
      <c r="BG28" s="145">
        <f t="shared" si="61"/>
        <v>1</v>
      </c>
      <c r="BJ28" s="1" t="str">
        <f t="shared" si="51"/>
        <v>C3</v>
      </c>
      <c r="BK28" s="137">
        <f t="shared" si="52"/>
        <v>514875</v>
      </c>
      <c r="BL28" s="137">
        <f t="shared" si="53"/>
        <v>0</v>
      </c>
      <c r="BM28" s="137">
        <f t="shared" si="62"/>
        <v>514875</v>
      </c>
      <c r="BP28" s="1" t="str">
        <f t="shared" si="54"/>
        <v>C3</v>
      </c>
      <c r="BQ28" s="145">
        <f t="shared" si="55"/>
        <v>1</v>
      </c>
      <c r="BR28" s="145">
        <f t="shared" si="56"/>
        <v>0</v>
      </c>
      <c r="BS28" s="145">
        <f t="shared" si="63"/>
        <v>1</v>
      </c>
      <c r="BV28" s="1" t="str">
        <f t="shared" si="57"/>
        <v>C3</v>
      </c>
      <c r="BW28" s="147">
        <f t="shared" si="58"/>
        <v>46782.695638822886</v>
      </c>
      <c r="BX28" s="147">
        <f t="shared" si="59"/>
        <v>0</v>
      </c>
      <c r="BY28" s="147">
        <f t="shared" si="64"/>
        <v>46782.695638822886</v>
      </c>
    </row>
    <row r="29" spans="1:77" ht="24" customHeight="1" thickBot="1" x14ac:dyDescent="0.35">
      <c r="A29" s="3"/>
      <c r="C29" s="181"/>
      <c r="D29" s="111" t="s">
        <v>26</v>
      </c>
      <c r="E29" s="112" t="s">
        <v>0</v>
      </c>
      <c r="F29" s="113">
        <f>'Control Scheme 1 Data'!J19</f>
        <v>2139.1730959446095</v>
      </c>
      <c r="G29" s="114">
        <f>'Control Scheme 1 Data'!J31</f>
        <v>3166.0872093023254</v>
      </c>
      <c r="H29" s="113">
        <f>'Control Scheme 1 Data'!J43</f>
        <v>2139.1730959446095</v>
      </c>
      <c r="I29" s="114">
        <f>'Control Scheme 1 Data'!J55</f>
        <v>2139.1730959446095</v>
      </c>
      <c r="J29" s="32"/>
      <c r="K29" s="32"/>
      <c r="L29" s="33"/>
      <c r="M29" s="32"/>
      <c r="N29" s="34"/>
      <c r="O29" s="32"/>
      <c r="P29" s="34"/>
      <c r="Q29" s="35"/>
      <c r="R29" s="32"/>
      <c r="S29" s="34"/>
      <c r="T29" s="32"/>
      <c r="U29" s="34"/>
      <c r="V29" s="36"/>
      <c r="W29" s="37"/>
      <c r="X29" s="37"/>
      <c r="Y29" s="37"/>
      <c r="Z29" s="38"/>
      <c r="AX29" s="1" t="str">
        <f t="shared" si="45"/>
        <v>C4</v>
      </c>
      <c r="AY29" s="137">
        <f t="shared" si="46"/>
        <v>842</v>
      </c>
      <c r="AZ29" s="137">
        <f t="shared" si="47"/>
        <v>7246</v>
      </c>
      <c r="BA29" s="137">
        <f t="shared" si="60"/>
        <v>8088</v>
      </c>
      <c r="BD29" s="1" t="str">
        <f t="shared" si="48"/>
        <v>C4</v>
      </c>
      <c r="BE29" s="145">
        <f t="shared" si="49"/>
        <v>0.10410484668644907</v>
      </c>
      <c r="BF29" s="145">
        <f t="shared" si="50"/>
        <v>0.89589515331355096</v>
      </c>
      <c r="BG29" s="145">
        <f t="shared" si="61"/>
        <v>1</v>
      </c>
      <c r="BJ29" s="1" t="str">
        <f t="shared" si="51"/>
        <v>C4</v>
      </c>
      <c r="BK29" s="137">
        <f t="shared" si="52"/>
        <v>149034</v>
      </c>
      <c r="BL29" s="137">
        <f t="shared" si="53"/>
        <v>0</v>
      </c>
      <c r="BM29" s="137">
        <f t="shared" si="62"/>
        <v>149034</v>
      </c>
      <c r="BP29" s="1" t="str">
        <f t="shared" si="54"/>
        <v>C4</v>
      </c>
      <c r="BQ29" s="145">
        <f t="shared" si="55"/>
        <v>1</v>
      </c>
      <c r="BR29" s="145">
        <f t="shared" si="56"/>
        <v>0</v>
      </c>
      <c r="BS29" s="145">
        <f t="shared" si="63"/>
        <v>1</v>
      </c>
      <c r="BV29" s="1" t="str">
        <f t="shared" si="57"/>
        <v>C4</v>
      </c>
      <c r="BW29" s="147">
        <f t="shared" si="58"/>
        <v>13541.563023717077</v>
      </c>
      <c r="BX29" s="147">
        <f t="shared" si="59"/>
        <v>0</v>
      </c>
      <c r="BY29" s="147">
        <f t="shared" si="64"/>
        <v>13541.563023717077</v>
      </c>
    </row>
    <row r="30" spans="1:77" ht="18.600000000000001" customHeight="1" thickBot="1" x14ac:dyDescent="0.35">
      <c r="A30" s="3"/>
      <c r="C30" s="181" t="s">
        <v>11</v>
      </c>
      <c r="D30" s="65" t="s">
        <v>30</v>
      </c>
      <c r="E30" s="66" t="s">
        <v>34</v>
      </c>
      <c r="F30" s="93">
        <f>F23/F$29</f>
        <v>0.24488314165970004</v>
      </c>
      <c r="G30" s="78">
        <f t="shared" ref="G30:I30" si="65">G23/G$29</f>
        <v>0.18853618256951549</v>
      </c>
      <c r="H30" s="93">
        <f t="shared" si="65"/>
        <v>0.24488314165970004</v>
      </c>
      <c r="I30" s="78">
        <f t="shared" si="65"/>
        <v>0.24488314165970004</v>
      </c>
      <c r="J30" s="32"/>
      <c r="K30" s="32"/>
      <c r="L30" s="33"/>
      <c r="M30" s="32"/>
      <c r="N30" s="34"/>
      <c r="O30" s="32"/>
      <c r="P30" s="34"/>
      <c r="Q30" s="35"/>
      <c r="R30" s="32"/>
      <c r="S30" s="34"/>
      <c r="T30" s="32"/>
      <c r="U30" s="34"/>
      <c r="V30" s="36"/>
      <c r="W30" s="37"/>
      <c r="X30" s="37"/>
      <c r="Y30" s="37"/>
      <c r="Z30" s="38"/>
      <c r="AX30" s="1" t="str">
        <f t="shared" si="45"/>
        <v>C5</v>
      </c>
      <c r="AY30" s="137">
        <f t="shared" si="46"/>
        <v>8088</v>
      </c>
      <c r="AZ30" s="137">
        <f t="shared" si="47"/>
        <v>0</v>
      </c>
      <c r="BA30" s="137">
        <f t="shared" si="60"/>
        <v>8088</v>
      </c>
      <c r="BD30" s="1" t="str">
        <f t="shared" si="48"/>
        <v>C5</v>
      </c>
      <c r="BE30" s="145">
        <f t="shared" si="49"/>
        <v>1</v>
      </c>
      <c r="BF30" s="145">
        <f t="shared" si="50"/>
        <v>0</v>
      </c>
      <c r="BG30" s="145">
        <f t="shared" si="61"/>
        <v>1</v>
      </c>
      <c r="BJ30" s="1" t="str">
        <f t="shared" si="51"/>
        <v>C5</v>
      </c>
      <c r="BK30" s="137">
        <f t="shared" si="52"/>
        <v>2338207.1447004112</v>
      </c>
      <c r="BL30" s="137">
        <f t="shared" si="53"/>
        <v>0</v>
      </c>
      <c r="BM30" s="137">
        <f t="shared" si="62"/>
        <v>2338207.1447004112</v>
      </c>
      <c r="BP30" s="1" t="str">
        <f t="shared" si="54"/>
        <v>C5</v>
      </c>
      <c r="BQ30" s="145">
        <f t="shared" si="55"/>
        <v>1</v>
      </c>
      <c r="BR30" s="145">
        <f t="shared" si="56"/>
        <v>0</v>
      </c>
      <c r="BS30" s="145">
        <f t="shared" si="63"/>
        <v>1</v>
      </c>
      <c r="BV30" s="1" t="str">
        <f t="shared" si="57"/>
        <v>C5</v>
      </c>
      <c r="BW30" s="147">
        <f t="shared" si="58"/>
        <v>212454.737928702</v>
      </c>
      <c r="BX30" s="147">
        <f t="shared" si="59"/>
        <v>0</v>
      </c>
      <c r="BY30" s="147">
        <f t="shared" si="64"/>
        <v>212454.737928702</v>
      </c>
    </row>
    <row r="31" spans="1:77" ht="18.600000000000001" customHeight="1" thickBot="1" x14ac:dyDescent="0.35">
      <c r="A31" s="3"/>
      <c r="C31" s="181"/>
      <c r="D31" s="67" t="s">
        <v>30</v>
      </c>
      <c r="E31" s="68" t="s">
        <v>35</v>
      </c>
      <c r="F31" s="94">
        <f t="shared" ref="F31:I36" si="66">F24/F$29</f>
        <v>0.24077803758628083</v>
      </c>
      <c r="G31" s="79">
        <f t="shared" si="66"/>
        <v>0.18179757189351053</v>
      </c>
      <c r="H31" s="94">
        <f t="shared" si="66"/>
        <v>0.24077803758628083</v>
      </c>
      <c r="I31" s="79">
        <f t="shared" si="66"/>
        <v>0.24077803758628083</v>
      </c>
      <c r="J31" s="32"/>
      <c r="K31" s="32"/>
      <c r="L31" s="33"/>
      <c r="M31" s="32"/>
      <c r="N31" s="34"/>
      <c r="O31" s="32"/>
      <c r="P31" s="34"/>
      <c r="Q31" s="35"/>
      <c r="R31" s="32"/>
      <c r="S31" s="34"/>
      <c r="T31" s="32"/>
      <c r="U31" s="34"/>
      <c r="V31" s="36"/>
      <c r="W31" s="37"/>
      <c r="X31" s="37"/>
      <c r="Y31" s="37"/>
      <c r="Z31" s="38"/>
      <c r="AX31" s="1" t="str">
        <f t="shared" si="45"/>
        <v>C6</v>
      </c>
      <c r="AY31" s="137">
        <f t="shared" si="46"/>
        <v>90</v>
      </c>
      <c r="AZ31" s="137">
        <f t="shared" si="47"/>
        <v>7998</v>
      </c>
      <c r="BA31" s="137">
        <f t="shared" si="60"/>
        <v>8088</v>
      </c>
      <c r="BD31" s="1" t="str">
        <f t="shared" si="48"/>
        <v>C6</v>
      </c>
      <c r="BE31" s="145">
        <f t="shared" si="49"/>
        <v>1.112759643916914E-2</v>
      </c>
      <c r="BF31" s="145">
        <f t="shared" si="50"/>
        <v>0.98887240356083084</v>
      </c>
      <c r="BG31" s="145">
        <f t="shared" si="61"/>
        <v>1</v>
      </c>
      <c r="BJ31" s="1" t="str">
        <f t="shared" si="51"/>
        <v>C6</v>
      </c>
      <c r="BK31" s="137">
        <f t="shared" si="52"/>
        <v>24660</v>
      </c>
      <c r="BL31" s="137">
        <f t="shared" si="53"/>
        <v>0</v>
      </c>
      <c r="BM31" s="137">
        <f t="shared" si="62"/>
        <v>24660</v>
      </c>
      <c r="BP31" s="1" t="str">
        <f t="shared" si="54"/>
        <v>C6</v>
      </c>
      <c r="BQ31" s="145">
        <f t="shared" si="55"/>
        <v>1</v>
      </c>
      <c r="BR31" s="145">
        <f t="shared" si="56"/>
        <v>0</v>
      </c>
      <c r="BS31" s="145">
        <f t="shared" si="63"/>
        <v>1</v>
      </c>
      <c r="BV31" s="1" t="str">
        <f t="shared" si="57"/>
        <v>C6</v>
      </c>
      <c r="BW31" s="147">
        <f t="shared" si="58"/>
        <v>2240.6628297225002</v>
      </c>
      <c r="BX31" s="147">
        <f t="shared" si="59"/>
        <v>0</v>
      </c>
      <c r="BY31" s="147">
        <f t="shared" si="64"/>
        <v>2240.6628297225002</v>
      </c>
    </row>
    <row r="32" spans="1:77" ht="18.600000000000001" customHeight="1" thickBot="1" x14ac:dyDescent="0.35">
      <c r="A32" s="3"/>
      <c r="C32" s="181"/>
      <c r="D32" s="67" t="s">
        <v>30</v>
      </c>
      <c r="E32" s="69" t="s">
        <v>36</v>
      </c>
      <c r="F32" s="94">
        <f t="shared" si="66"/>
        <v>0.22545231571218252</v>
      </c>
      <c r="G32" s="79">
        <f t="shared" si="66"/>
        <v>0.17632697935546349</v>
      </c>
      <c r="H32" s="94">
        <f t="shared" si="66"/>
        <v>0.22545231571218252</v>
      </c>
      <c r="I32" s="79">
        <f t="shared" si="66"/>
        <v>0.22545231571218252</v>
      </c>
      <c r="J32" s="32"/>
      <c r="K32" s="32"/>
      <c r="L32" s="33"/>
      <c r="M32" s="32"/>
      <c r="N32" s="34"/>
      <c r="O32" s="32"/>
      <c r="P32" s="34"/>
      <c r="Q32" s="35"/>
      <c r="R32" s="32"/>
      <c r="S32" s="34"/>
      <c r="T32" s="32"/>
      <c r="U32" s="34"/>
      <c r="V32" s="36"/>
      <c r="W32" s="37"/>
      <c r="X32" s="37"/>
      <c r="Y32" s="37"/>
      <c r="Z32" s="38"/>
      <c r="BK32" s="146"/>
      <c r="BL32" s="146"/>
      <c r="BM32" s="146"/>
      <c r="BQ32" s="145"/>
      <c r="BR32" s="145"/>
      <c r="BS32" s="145"/>
      <c r="BW32" s="146"/>
      <c r="BX32" s="146"/>
      <c r="BY32" s="146"/>
    </row>
    <row r="33" spans="1:77" ht="18.600000000000001" customHeight="1" thickBot="1" x14ac:dyDescent="0.35">
      <c r="A33" s="3"/>
      <c r="C33" s="181"/>
      <c r="D33" s="67" t="s">
        <v>30</v>
      </c>
      <c r="E33" s="70" t="s">
        <v>37</v>
      </c>
      <c r="F33" s="94">
        <f t="shared" si="66"/>
        <v>6.4531022275817668E-2</v>
      </c>
      <c r="G33" s="79">
        <f t="shared" si="66"/>
        <v>7.5179454502384474E-2</v>
      </c>
      <c r="H33" s="94">
        <f t="shared" si="66"/>
        <v>6.4531022275817668E-2</v>
      </c>
      <c r="I33" s="79">
        <f t="shared" si="66"/>
        <v>6.4531022275817668E-2</v>
      </c>
      <c r="J33" s="32"/>
      <c r="K33" s="32"/>
      <c r="L33" s="33"/>
      <c r="M33" s="32"/>
      <c r="N33" s="34"/>
      <c r="O33" s="32"/>
      <c r="P33" s="34"/>
      <c r="Q33" s="35"/>
      <c r="R33" s="32"/>
      <c r="S33" s="34"/>
      <c r="T33" s="32"/>
      <c r="U33" s="34"/>
      <c r="V33" s="36"/>
      <c r="W33" s="37"/>
      <c r="X33" s="37"/>
      <c r="Y33" s="37"/>
      <c r="Z33" s="38"/>
      <c r="AW33" s="1" t="str">
        <f>I8</f>
        <v>op4</v>
      </c>
      <c r="BC33" s="55" t="str">
        <f>AW33</f>
        <v>op4</v>
      </c>
      <c r="BI33" s="55" t="str">
        <f>BC33</f>
        <v>op4</v>
      </c>
      <c r="BK33" s="146"/>
      <c r="BL33" s="146"/>
      <c r="BM33" s="146"/>
      <c r="BO33" s="55" t="str">
        <f>BI33</f>
        <v>op4</v>
      </c>
      <c r="BQ33" s="145"/>
      <c r="BR33" s="145"/>
      <c r="BS33" s="145"/>
      <c r="BU33" s="55" t="str">
        <f>BO33</f>
        <v>op4</v>
      </c>
      <c r="BW33" s="146"/>
      <c r="BX33" s="146"/>
      <c r="BY33" s="146"/>
    </row>
    <row r="34" spans="1:77" ht="18.600000000000001" customHeight="1" thickBot="1" x14ac:dyDescent="0.35">
      <c r="A34" s="3"/>
      <c r="C34" s="181"/>
      <c r="D34" s="67" t="s">
        <v>30</v>
      </c>
      <c r="E34" s="71" t="s">
        <v>38</v>
      </c>
      <c r="F34" s="94">
        <f t="shared" si="66"/>
        <v>0.21446161841842432</v>
      </c>
      <c r="G34" s="79">
        <f t="shared" si="66"/>
        <v>0.13861995707904937</v>
      </c>
      <c r="H34" s="94">
        <f t="shared" si="66"/>
        <v>0.21446161841842432</v>
      </c>
      <c r="I34" s="79">
        <f t="shared" si="66"/>
        <v>0.21446161841842432</v>
      </c>
      <c r="J34" s="32"/>
      <c r="K34" s="32"/>
      <c r="L34" s="33"/>
      <c r="M34" s="32"/>
      <c r="N34" s="34"/>
      <c r="O34" s="32"/>
      <c r="P34" s="34"/>
      <c r="Q34" s="35"/>
      <c r="R34" s="32"/>
      <c r="S34" s="34"/>
      <c r="T34" s="32"/>
      <c r="U34" s="34"/>
      <c r="V34" s="36"/>
      <c r="W34" s="37"/>
      <c r="X34" s="37"/>
      <c r="Y34" s="37"/>
      <c r="Z34" s="38"/>
      <c r="AX34" s="1" t="str">
        <f t="shared" ref="AX34:AX39" si="67">AX26</f>
        <v>C1</v>
      </c>
      <c r="AY34" s="137">
        <f t="shared" ref="AY34:AY39" si="68">I72</f>
        <v>4474</v>
      </c>
      <c r="AZ34" s="137">
        <f t="shared" ref="AZ34:AZ39" si="69">I86</f>
        <v>3614</v>
      </c>
      <c r="BA34" s="137">
        <f>SUM(AY34,AZ34)</f>
        <v>8088</v>
      </c>
      <c r="BD34" s="1" t="str">
        <f t="shared" ref="BD34:BD39" si="70">BD26</f>
        <v>C1</v>
      </c>
      <c r="BE34" s="145">
        <f t="shared" ref="BE34:BE39" si="71">I79</f>
        <v>0.55316518298714146</v>
      </c>
      <c r="BF34" s="145">
        <f t="shared" ref="BF34:BF39" si="72">I93</f>
        <v>0.44683481701285854</v>
      </c>
      <c r="BG34" s="145">
        <f>SUM(BE34,BF34)</f>
        <v>1</v>
      </c>
      <c r="BJ34" s="1" t="str">
        <f t="shared" ref="BJ34:BJ39" si="73">BJ26</f>
        <v>C1</v>
      </c>
      <c r="BK34" s="137">
        <f t="shared" ref="BK34:BK39" si="74">I107</f>
        <v>785125</v>
      </c>
      <c r="BL34" s="137">
        <f t="shared" ref="BL34:BL39" si="75">I121</f>
        <v>0</v>
      </c>
      <c r="BM34" s="137">
        <f>SUM(BK34,BL34)</f>
        <v>785125</v>
      </c>
      <c r="BP34" s="1" t="str">
        <f t="shared" ref="BP34:BP39" si="76">BP26</f>
        <v>C1</v>
      </c>
      <c r="BQ34" s="145">
        <f t="shared" ref="BQ34:BQ39" si="77">I114</f>
        <v>1</v>
      </c>
      <c r="BR34" s="145">
        <f t="shared" ref="BR34:BR39" si="78">I128</f>
        <v>0</v>
      </c>
      <c r="BS34" s="145">
        <f>SUM(BQ34,BR34)</f>
        <v>1</v>
      </c>
      <c r="BV34" s="1" t="str">
        <f t="shared" ref="BV34:BV39" si="79">BV26</f>
        <v>C1</v>
      </c>
      <c r="BW34" s="147">
        <f t="shared" ref="BW34:BW39" si="80">I142</f>
        <v>71338.215903725795</v>
      </c>
      <c r="BX34" s="147">
        <f t="shared" ref="BX34:BX39" si="81">I149</f>
        <v>0</v>
      </c>
      <c r="BY34" s="147">
        <f>SUM(BW34,BX34)</f>
        <v>71338.215903725795</v>
      </c>
    </row>
    <row r="35" spans="1:77" ht="18.600000000000001" customHeight="1" thickBot="1" x14ac:dyDescent="0.35">
      <c r="A35" s="3"/>
      <c r="C35" s="181"/>
      <c r="D35" s="67" t="s">
        <v>30</v>
      </c>
      <c r="E35" s="103" t="s">
        <v>39</v>
      </c>
      <c r="F35" s="94">
        <f t="shared" si="66"/>
        <v>9.8938643475944919E-3</v>
      </c>
      <c r="G35" s="79">
        <f t="shared" si="66"/>
        <v>0.23953985460007679</v>
      </c>
      <c r="H35" s="94">
        <f t="shared" si="66"/>
        <v>9.8938643475944919E-3</v>
      </c>
      <c r="I35" s="79">
        <f t="shared" si="66"/>
        <v>9.8938643475944919E-3</v>
      </c>
      <c r="J35" s="32"/>
      <c r="K35" s="32"/>
      <c r="L35" s="33"/>
      <c r="M35" s="32"/>
      <c r="N35" s="34"/>
      <c r="O35" s="32"/>
      <c r="P35" s="34"/>
      <c r="Q35" s="35"/>
      <c r="R35" s="32"/>
      <c r="S35" s="34"/>
      <c r="T35" s="32"/>
      <c r="U35" s="34"/>
      <c r="V35" s="36"/>
      <c r="W35" s="37"/>
      <c r="X35" s="37"/>
      <c r="Y35" s="37"/>
      <c r="Z35" s="38"/>
      <c r="AX35" s="1" t="str">
        <f t="shared" si="67"/>
        <v>C2</v>
      </c>
      <c r="AY35" s="137">
        <f t="shared" si="68"/>
        <v>4399</v>
      </c>
      <c r="AZ35" s="137">
        <f t="shared" si="69"/>
        <v>3689</v>
      </c>
      <c r="BA35" s="137">
        <f t="shared" ref="BA35:BA39" si="82">SUM(AY35,AZ35)</f>
        <v>8088</v>
      </c>
      <c r="BD35" s="1" t="str">
        <f t="shared" si="70"/>
        <v>C2</v>
      </c>
      <c r="BE35" s="145">
        <f t="shared" si="71"/>
        <v>0.54389218595450051</v>
      </c>
      <c r="BF35" s="145">
        <f t="shared" si="72"/>
        <v>0.45610781404549949</v>
      </c>
      <c r="BG35" s="145">
        <f t="shared" ref="BG35:BG39" si="83">SUM(BE35,BF35)</f>
        <v>1</v>
      </c>
      <c r="BJ35" s="1" t="str">
        <f t="shared" si="73"/>
        <v>C2</v>
      </c>
      <c r="BK35" s="137">
        <f t="shared" si="74"/>
        <v>780437.5</v>
      </c>
      <c r="BL35" s="137">
        <f t="shared" si="75"/>
        <v>0</v>
      </c>
      <c r="BM35" s="137">
        <f t="shared" ref="BM35:BM39" si="84">SUM(BK35,BL35)</f>
        <v>780437.5</v>
      </c>
      <c r="BP35" s="1" t="str">
        <f t="shared" si="76"/>
        <v>C2</v>
      </c>
      <c r="BQ35" s="145">
        <f t="shared" si="77"/>
        <v>1</v>
      </c>
      <c r="BR35" s="145">
        <f t="shared" si="78"/>
        <v>0</v>
      </c>
      <c r="BS35" s="145">
        <f t="shared" ref="BS35:BS39" si="85">SUM(BQ35,BR35)</f>
        <v>1</v>
      </c>
      <c r="BV35" s="1" t="str">
        <f t="shared" si="79"/>
        <v>C2</v>
      </c>
      <c r="BW35" s="147">
        <f t="shared" si="80"/>
        <v>70912.299155375251</v>
      </c>
      <c r="BX35" s="147">
        <f t="shared" si="81"/>
        <v>0</v>
      </c>
      <c r="BY35" s="147">
        <f t="shared" ref="BY35:BY39" si="86">SUM(BW35,BX35)</f>
        <v>70912.299155375251</v>
      </c>
    </row>
    <row r="36" spans="1:77" ht="24" customHeight="1" thickBot="1" x14ac:dyDescent="0.35">
      <c r="A36" s="3"/>
      <c r="C36" s="181"/>
      <c r="D36" s="115" t="s">
        <v>30</v>
      </c>
      <c r="E36" s="112" t="s">
        <v>0</v>
      </c>
      <c r="F36" s="132">
        <f>F29/F$29</f>
        <v>1</v>
      </c>
      <c r="G36" s="132">
        <f t="shared" si="66"/>
        <v>1</v>
      </c>
      <c r="H36" s="132">
        <f t="shared" si="66"/>
        <v>1</v>
      </c>
      <c r="I36" s="132">
        <f t="shared" si="66"/>
        <v>1</v>
      </c>
      <c r="J36" s="32"/>
      <c r="K36" s="32"/>
      <c r="L36" s="33"/>
      <c r="M36" s="32"/>
      <c r="N36" s="34"/>
      <c r="O36" s="32"/>
      <c r="P36" s="34"/>
      <c r="Q36" s="35"/>
      <c r="R36" s="32"/>
      <c r="S36" s="34"/>
      <c r="T36" s="32"/>
      <c r="U36" s="34"/>
      <c r="V36" s="36"/>
      <c r="W36" s="37"/>
      <c r="X36" s="37"/>
      <c r="Y36" s="37"/>
      <c r="Z36" s="38"/>
      <c r="AX36" s="1" t="str">
        <f t="shared" si="67"/>
        <v>C3</v>
      </c>
      <c r="AY36" s="137">
        <f t="shared" si="68"/>
        <v>4119</v>
      </c>
      <c r="AZ36" s="137">
        <f t="shared" si="69"/>
        <v>3969</v>
      </c>
      <c r="BA36" s="137">
        <f t="shared" si="82"/>
        <v>8088</v>
      </c>
      <c r="BD36" s="1" t="str">
        <f t="shared" si="70"/>
        <v>C3</v>
      </c>
      <c r="BE36" s="145">
        <f t="shared" si="71"/>
        <v>0.50927299703264095</v>
      </c>
      <c r="BF36" s="145">
        <f t="shared" si="72"/>
        <v>0.49072700296735905</v>
      </c>
      <c r="BG36" s="145">
        <f t="shared" si="83"/>
        <v>1</v>
      </c>
      <c r="BJ36" s="1" t="str">
        <f t="shared" si="73"/>
        <v>C3</v>
      </c>
      <c r="BK36" s="137">
        <f t="shared" si="74"/>
        <v>762937.5</v>
      </c>
      <c r="BL36" s="137">
        <f t="shared" si="75"/>
        <v>0</v>
      </c>
      <c r="BM36" s="137">
        <f t="shared" si="84"/>
        <v>762937.5</v>
      </c>
      <c r="BP36" s="1" t="str">
        <f t="shared" si="76"/>
        <v>C3</v>
      </c>
      <c r="BQ36" s="145">
        <f t="shared" si="77"/>
        <v>1</v>
      </c>
      <c r="BR36" s="145">
        <f t="shared" si="78"/>
        <v>0</v>
      </c>
      <c r="BS36" s="145">
        <f t="shared" si="85"/>
        <v>1</v>
      </c>
      <c r="BV36" s="1" t="str">
        <f t="shared" si="79"/>
        <v>C3</v>
      </c>
      <c r="BW36" s="147">
        <f t="shared" si="80"/>
        <v>69322.209961533255</v>
      </c>
      <c r="BX36" s="147">
        <f t="shared" si="81"/>
        <v>0</v>
      </c>
      <c r="BY36" s="147">
        <f t="shared" si="86"/>
        <v>69322.209961533255</v>
      </c>
    </row>
    <row r="37" spans="1:77" ht="15" thickBot="1" x14ac:dyDescent="0.35">
      <c r="A37" s="3"/>
      <c r="C37" s="181" t="s">
        <v>12</v>
      </c>
      <c r="D37" s="65" t="s">
        <v>3</v>
      </c>
      <c r="E37" s="66" t="s">
        <v>34</v>
      </c>
      <c r="F37" s="144">
        <f>'Control Scheme 1 Data'!K13</f>
        <v>785125</v>
      </c>
      <c r="G37" s="144">
        <f>'Control Scheme 1 Data'!K25</f>
        <v>650500</v>
      </c>
      <c r="H37" s="144">
        <f>'Control Scheme 1 Data'!K37</f>
        <v>559250</v>
      </c>
      <c r="I37" s="144">
        <f>'Control Scheme 1 Data'!K49</f>
        <v>785125</v>
      </c>
      <c r="J37" s="32"/>
      <c r="K37" s="32"/>
      <c r="L37" s="33"/>
      <c r="M37" s="32"/>
      <c r="N37" s="34"/>
      <c r="O37" s="32"/>
      <c r="P37" s="34"/>
      <c r="Q37" s="35"/>
      <c r="R37" s="32"/>
      <c r="S37" s="34"/>
      <c r="T37" s="32"/>
      <c r="U37" s="34"/>
      <c r="V37" s="36"/>
      <c r="W37" s="37"/>
      <c r="X37" s="37"/>
      <c r="Y37" s="37"/>
      <c r="Z37" s="38"/>
      <c r="AX37" s="1" t="str">
        <f t="shared" si="67"/>
        <v>C4</v>
      </c>
      <c r="AY37" s="137">
        <f t="shared" si="68"/>
        <v>842</v>
      </c>
      <c r="AZ37" s="137">
        <f t="shared" si="69"/>
        <v>7246</v>
      </c>
      <c r="BA37" s="137">
        <f t="shared" si="82"/>
        <v>8088</v>
      </c>
      <c r="BD37" s="1" t="str">
        <f t="shared" si="70"/>
        <v>C4</v>
      </c>
      <c r="BE37" s="145">
        <f t="shared" si="71"/>
        <v>0.10410484668644907</v>
      </c>
      <c r="BF37" s="145">
        <f t="shared" si="72"/>
        <v>0.89589515331355096</v>
      </c>
      <c r="BG37" s="145">
        <f t="shared" si="83"/>
        <v>1</v>
      </c>
      <c r="BJ37" s="1" t="str">
        <f t="shared" si="73"/>
        <v>C4</v>
      </c>
      <c r="BK37" s="137">
        <f t="shared" si="74"/>
        <v>790305</v>
      </c>
      <c r="BL37" s="137">
        <f t="shared" si="75"/>
        <v>0</v>
      </c>
      <c r="BM37" s="137">
        <f t="shared" si="84"/>
        <v>790305</v>
      </c>
      <c r="BP37" s="1" t="str">
        <f t="shared" si="76"/>
        <v>C4</v>
      </c>
      <c r="BQ37" s="145">
        <f t="shared" si="77"/>
        <v>1</v>
      </c>
      <c r="BR37" s="145">
        <f t="shared" si="78"/>
        <v>0</v>
      </c>
      <c r="BS37" s="145">
        <f t="shared" si="85"/>
        <v>1</v>
      </c>
      <c r="BV37" s="1" t="str">
        <f t="shared" si="79"/>
        <v>C4</v>
      </c>
      <c r="BW37" s="147">
        <f t="shared" si="80"/>
        <v>71808.882305103019</v>
      </c>
      <c r="BX37" s="147">
        <f t="shared" si="81"/>
        <v>0</v>
      </c>
      <c r="BY37" s="147">
        <f t="shared" si="86"/>
        <v>71808.882305103019</v>
      </c>
    </row>
    <row r="38" spans="1:77" ht="15" thickBot="1" x14ac:dyDescent="0.35">
      <c r="A38" s="3"/>
      <c r="C38" s="181"/>
      <c r="D38" s="65" t="s">
        <v>3</v>
      </c>
      <c r="E38" s="68" t="s">
        <v>35</v>
      </c>
      <c r="F38" s="144">
        <f>'Control Scheme 1 Data'!K14</f>
        <v>780437.5</v>
      </c>
      <c r="G38" s="144">
        <f>'Control Scheme 1 Data'!K26</f>
        <v>627250</v>
      </c>
      <c r="H38" s="144">
        <f>'Control Scheme 1 Data'!K38</f>
        <v>549875</v>
      </c>
      <c r="I38" s="144">
        <f>'Control Scheme 1 Data'!K50</f>
        <v>780437.5</v>
      </c>
      <c r="J38" s="32"/>
      <c r="K38" s="32"/>
      <c r="L38" s="33"/>
      <c r="M38" s="32"/>
      <c r="N38" s="34"/>
      <c r="O38" s="32"/>
      <c r="P38" s="34"/>
      <c r="Q38" s="35"/>
      <c r="R38" s="32"/>
      <c r="S38" s="34"/>
      <c r="T38" s="32"/>
      <c r="U38" s="34"/>
      <c r="V38" s="36"/>
      <c r="W38" s="37"/>
      <c r="X38" s="37"/>
      <c r="Y38" s="37"/>
      <c r="Z38" s="38"/>
      <c r="AX38" s="1" t="str">
        <f t="shared" si="67"/>
        <v>C5</v>
      </c>
      <c r="AY38" s="137">
        <f t="shared" si="68"/>
        <v>8088</v>
      </c>
      <c r="AZ38" s="137">
        <f t="shared" si="69"/>
        <v>0</v>
      </c>
      <c r="BA38" s="137">
        <f t="shared" si="82"/>
        <v>8088</v>
      </c>
      <c r="BD38" s="1" t="str">
        <f t="shared" si="70"/>
        <v>C5</v>
      </c>
      <c r="BE38" s="145">
        <f t="shared" si="71"/>
        <v>1</v>
      </c>
      <c r="BF38" s="145">
        <f t="shared" si="72"/>
        <v>0</v>
      </c>
      <c r="BG38" s="145">
        <f t="shared" si="83"/>
        <v>1</v>
      </c>
      <c r="BJ38" s="1" t="str">
        <f t="shared" si="73"/>
        <v>C5</v>
      </c>
      <c r="BK38" s="137">
        <f t="shared" si="74"/>
        <v>2338207.1447004112</v>
      </c>
      <c r="BL38" s="137">
        <f t="shared" si="75"/>
        <v>0</v>
      </c>
      <c r="BM38" s="137">
        <f t="shared" si="84"/>
        <v>2338207.1447004112</v>
      </c>
      <c r="BP38" s="1" t="str">
        <f t="shared" si="76"/>
        <v>C5</v>
      </c>
      <c r="BQ38" s="145">
        <f t="shared" si="77"/>
        <v>1</v>
      </c>
      <c r="BR38" s="145">
        <f t="shared" si="78"/>
        <v>0</v>
      </c>
      <c r="BS38" s="145">
        <f t="shared" si="85"/>
        <v>1</v>
      </c>
      <c r="BV38" s="1" t="str">
        <f t="shared" si="79"/>
        <v>C5</v>
      </c>
      <c r="BW38" s="147">
        <f t="shared" si="80"/>
        <v>212454.737928702</v>
      </c>
      <c r="BX38" s="147">
        <f t="shared" si="81"/>
        <v>0</v>
      </c>
      <c r="BY38" s="147">
        <f t="shared" si="86"/>
        <v>212454.737928702</v>
      </c>
    </row>
    <row r="39" spans="1:77" ht="15" thickBot="1" x14ac:dyDescent="0.35">
      <c r="A39" s="3"/>
      <c r="C39" s="181"/>
      <c r="D39" s="65" t="s">
        <v>3</v>
      </c>
      <c r="E39" s="69" t="s">
        <v>36</v>
      </c>
      <c r="F39" s="144">
        <f>'Control Scheme 1 Data'!K15</f>
        <v>762937.5</v>
      </c>
      <c r="G39" s="144">
        <f>'Control Scheme 1 Data'!K27</f>
        <v>608375</v>
      </c>
      <c r="H39" s="144">
        <f>'Control Scheme 1 Data'!K39</f>
        <v>514875</v>
      </c>
      <c r="I39" s="144">
        <f>'Control Scheme 1 Data'!K51</f>
        <v>762937.5</v>
      </c>
      <c r="J39" s="32"/>
      <c r="K39" s="32"/>
      <c r="L39" s="33"/>
      <c r="M39" s="32"/>
      <c r="N39" s="34"/>
      <c r="O39" s="32"/>
      <c r="P39" s="34"/>
      <c r="Q39" s="35"/>
      <c r="R39" s="32"/>
      <c r="S39" s="34"/>
      <c r="T39" s="32"/>
      <c r="U39" s="34"/>
      <c r="V39" s="36"/>
      <c r="W39" s="37"/>
      <c r="X39" s="37"/>
      <c r="Y39" s="37"/>
      <c r="Z39" s="38"/>
      <c r="AX39" s="1" t="str">
        <f t="shared" si="67"/>
        <v>C6</v>
      </c>
      <c r="AY39" s="137">
        <f t="shared" si="68"/>
        <v>90</v>
      </c>
      <c r="AZ39" s="137">
        <f t="shared" si="69"/>
        <v>7998</v>
      </c>
      <c r="BA39" s="137">
        <f t="shared" si="82"/>
        <v>8088</v>
      </c>
      <c r="BD39" s="1" t="str">
        <f t="shared" si="70"/>
        <v>C6</v>
      </c>
      <c r="BE39" s="145">
        <f t="shared" si="71"/>
        <v>1.112759643916914E-2</v>
      </c>
      <c r="BF39" s="145">
        <f t="shared" si="72"/>
        <v>0.98887240356083084</v>
      </c>
      <c r="BG39" s="145">
        <f t="shared" si="83"/>
        <v>1</v>
      </c>
      <c r="BJ39" s="1" t="str">
        <f t="shared" si="73"/>
        <v>C6</v>
      </c>
      <c r="BK39" s="137">
        <f t="shared" si="74"/>
        <v>24660</v>
      </c>
      <c r="BL39" s="137">
        <f t="shared" si="75"/>
        <v>1095726</v>
      </c>
      <c r="BM39" s="137">
        <f t="shared" si="84"/>
        <v>1120386</v>
      </c>
      <c r="BP39" s="1" t="str">
        <f t="shared" si="76"/>
        <v>C6</v>
      </c>
      <c r="BQ39" s="145">
        <f t="shared" si="77"/>
        <v>2.2010271460014674E-2</v>
      </c>
      <c r="BR39" s="145">
        <f t="shared" si="78"/>
        <v>0.97798972853998534</v>
      </c>
      <c r="BS39" s="145">
        <f t="shared" si="85"/>
        <v>1</v>
      </c>
      <c r="BV39" s="1" t="str">
        <f t="shared" si="79"/>
        <v>C6</v>
      </c>
      <c r="BW39" s="147">
        <f t="shared" si="80"/>
        <v>2240.6628297225002</v>
      </c>
      <c r="BX39" s="147">
        <f t="shared" si="81"/>
        <v>99560.118400669759</v>
      </c>
      <c r="BY39" s="147">
        <f t="shared" si="86"/>
        <v>101800.78123039225</v>
      </c>
    </row>
    <row r="40" spans="1:77" ht="15" thickBot="1" x14ac:dyDescent="0.35">
      <c r="A40" s="3"/>
      <c r="C40" s="181"/>
      <c r="D40" s="65" t="s">
        <v>3</v>
      </c>
      <c r="E40" s="70" t="s">
        <v>37</v>
      </c>
      <c r="F40" s="144">
        <f>'Control Scheme 1 Data'!K16</f>
        <v>790305</v>
      </c>
      <c r="G40" s="144">
        <f>'Control Scheme 1 Data'!K28</f>
        <v>262314</v>
      </c>
      <c r="H40" s="144">
        <f>'Control Scheme 1 Data'!K40</f>
        <v>149034</v>
      </c>
      <c r="I40" s="144">
        <f>'Control Scheme 1 Data'!K52</f>
        <v>790305</v>
      </c>
      <c r="J40" s="32"/>
      <c r="K40" s="32"/>
      <c r="L40" s="33"/>
      <c r="M40" s="32"/>
      <c r="N40" s="34"/>
      <c r="O40" s="32"/>
      <c r="P40" s="34"/>
      <c r="Q40" s="35"/>
      <c r="R40" s="32"/>
      <c r="S40" s="34"/>
      <c r="T40" s="32"/>
      <c r="U40" s="34"/>
      <c r="V40" s="36"/>
      <c r="W40" s="37"/>
      <c r="X40" s="37"/>
      <c r="Y40" s="37"/>
      <c r="Z40" s="38"/>
      <c r="BK40" s="146"/>
      <c r="BL40" s="146"/>
      <c r="BM40" s="146"/>
      <c r="BQ40" s="145"/>
      <c r="BR40" s="145"/>
      <c r="BS40" s="145"/>
      <c r="BW40" s="146"/>
      <c r="BX40" s="146"/>
      <c r="BY40" s="146"/>
    </row>
    <row r="41" spans="1:77" ht="15" thickBot="1" x14ac:dyDescent="0.35">
      <c r="A41" s="3"/>
      <c r="C41" s="181"/>
      <c r="D41" s="65" t="s">
        <v>3</v>
      </c>
      <c r="E41" s="71" t="s">
        <v>38</v>
      </c>
      <c r="F41" s="144">
        <f>'Control Scheme 1 Data'!K17</f>
        <v>547175.81566820084</v>
      </c>
      <c r="G41" s="144">
        <f>'Control Scheme 1 Data'!K29</f>
        <v>534328.7741935479</v>
      </c>
      <c r="H41" s="144">
        <f>'Control Scheme 1 Data'!K41</f>
        <v>2338207.1447004112</v>
      </c>
      <c r="I41" s="144">
        <f>'Control Scheme 1 Data'!K53</f>
        <v>2338207.1447004112</v>
      </c>
      <c r="J41" s="32"/>
      <c r="K41" s="32"/>
      <c r="L41" s="33"/>
      <c r="M41" s="32"/>
      <c r="N41" s="34"/>
      <c r="O41" s="32"/>
      <c r="P41" s="34"/>
      <c r="Q41" s="35"/>
      <c r="R41" s="32"/>
      <c r="S41" s="34"/>
      <c r="T41" s="32"/>
      <c r="U41" s="34"/>
      <c r="V41" s="36"/>
      <c r="W41" s="37"/>
      <c r="X41" s="37"/>
      <c r="Y41" s="37"/>
      <c r="Z41" s="38"/>
      <c r="BC41" s="55"/>
      <c r="BI41" s="55"/>
      <c r="BK41" s="146"/>
      <c r="BL41" s="146"/>
      <c r="BM41" s="146"/>
      <c r="BO41" s="55"/>
      <c r="BQ41" s="145"/>
      <c r="BR41" s="145"/>
      <c r="BS41" s="145"/>
      <c r="BU41" s="55"/>
      <c r="BW41" s="146"/>
      <c r="BX41" s="146"/>
      <c r="BY41" s="146"/>
    </row>
    <row r="42" spans="1:77" ht="15" thickBot="1" x14ac:dyDescent="0.35">
      <c r="A42" s="3"/>
      <c r="C42" s="181"/>
      <c r="D42" s="65" t="s">
        <v>3</v>
      </c>
      <c r="E42" s="71" t="s">
        <v>39</v>
      </c>
      <c r="F42" s="144">
        <f>'Control Scheme 1 Data'!K18</f>
        <v>1120386</v>
      </c>
      <c r="G42" s="144">
        <f>'Control Scheme 1 Data'!K30</f>
        <v>902008</v>
      </c>
      <c r="H42" s="144">
        <f>'Control Scheme 1 Data'!K42</f>
        <v>24660</v>
      </c>
      <c r="I42" s="144">
        <f>'Control Scheme 1 Data'!K54</f>
        <v>1120386</v>
      </c>
      <c r="J42" s="32"/>
      <c r="K42" s="32"/>
      <c r="L42" s="33"/>
      <c r="M42" s="32"/>
      <c r="N42" s="34"/>
      <c r="O42" s="32"/>
      <c r="P42" s="34"/>
      <c r="Q42" s="35"/>
      <c r="R42" s="32"/>
      <c r="S42" s="34"/>
      <c r="T42" s="32"/>
      <c r="U42" s="34"/>
      <c r="V42" s="36"/>
      <c r="W42" s="37"/>
      <c r="X42" s="37"/>
      <c r="Y42" s="37"/>
      <c r="Z42" s="38"/>
      <c r="AY42" s="137"/>
      <c r="AZ42" s="137"/>
      <c r="BA42" s="137"/>
      <c r="BE42" s="145"/>
      <c r="BF42" s="145"/>
      <c r="BG42" s="145"/>
      <c r="BK42" s="137"/>
      <c r="BL42" s="137"/>
      <c r="BM42" s="137"/>
      <c r="BQ42" s="145"/>
      <c r="BR42" s="145"/>
      <c r="BS42" s="145"/>
      <c r="BW42" s="147"/>
      <c r="BX42" s="147"/>
      <c r="BY42" s="147"/>
    </row>
    <row r="43" spans="1:77" ht="22.8" customHeight="1" thickBot="1" x14ac:dyDescent="0.35">
      <c r="A43" s="3"/>
      <c r="C43" s="181"/>
      <c r="D43" s="65" t="s">
        <v>3</v>
      </c>
      <c r="E43" s="108" t="s">
        <v>0</v>
      </c>
      <c r="F43" s="109">
        <f>'Control Scheme 1 Data'!K19</f>
        <v>4786366.8156682011</v>
      </c>
      <c r="G43" s="110">
        <f>'Control Scheme 1 Data'!K31</f>
        <v>3584775.7741935477</v>
      </c>
      <c r="H43" s="109">
        <f>'Control Scheme 1 Data'!K43</f>
        <v>4135901.1447004112</v>
      </c>
      <c r="I43" s="110">
        <f>'Control Scheme 1 Data'!K55</f>
        <v>6577398.1447004117</v>
      </c>
      <c r="J43" s="32"/>
      <c r="K43" s="32"/>
      <c r="L43" s="33"/>
      <c r="M43" s="32"/>
      <c r="N43" s="34"/>
      <c r="O43" s="32"/>
      <c r="P43" s="34"/>
      <c r="Q43" s="35"/>
      <c r="R43" s="32"/>
      <c r="S43" s="34"/>
      <c r="T43" s="32"/>
      <c r="U43" s="34"/>
      <c r="V43" s="36"/>
      <c r="W43" s="37"/>
      <c r="X43" s="37"/>
      <c r="Y43" s="37"/>
      <c r="Z43" s="38"/>
      <c r="AY43" s="137"/>
      <c r="AZ43" s="137"/>
      <c r="BA43" s="137"/>
      <c r="BE43" s="145"/>
      <c r="BF43" s="145"/>
      <c r="BG43" s="145"/>
      <c r="BK43" s="137"/>
      <c r="BL43" s="137"/>
      <c r="BM43" s="137"/>
      <c r="BQ43" s="145"/>
      <c r="BR43" s="145"/>
      <c r="BS43" s="145"/>
      <c r="BW43" s="147"/>
      <c r="BX43" s="147"/>
      <c r="BY43" s="147"/>
    </row>
    <row r="44" spans="1:77" ht="17.399999999999999" customHeight="1" thickBot="1" x14ac:dyDescent="0.35">
      <c r="A44" s="3"/>
      <c r="C44" s="181" t="s">
        <v>12</v>
      </c>
      <c r="D44" s="65" t="s">
        <v>30</v>
      </c>
      <c r="E44" s="66" t="s">
        <v>34</v>
      </c>
      <c r="F44" s="93">
        <f>F37/F$43</f>
        <v>0.16403360424234276</v>
      </c>
      <c r="G44" s="78">
        <f t="shared" ref="G44:I44" si="87">G37/G$43</f>
        <v>0.18146183777598762</v>
      </c>
      <c r="H44" s="93">
        <f t="shared" si="87"/>
        <v>0.13521841563273387</v>
      </c>
      <c r="I44" s="78">
        <f t="shared" si="87"/>
        <v>0.11936710880617689</v>
      </c>
      <c r="J44" s="32"/>
      <c r="K44" s="32"/>
      <c r="L44" s="33"/>
      <c r="M44" s="32"/>
      <c r="N44" s="34"/>
      <c r="O44" s="32"/>
      <c r="P44" s="34"/>
      <c r="Q44" s="35"/>
      <c r="R44" s="32"/>
      <c r="S44" s="34"/>
      <c r="T44" s="32"/>
      <c r="U44" s="34"/>
      <c r="V44" s="36"/>
      <c r="W44" s="37"/>
      <c r="X44" s="37"/>
      <c r="Y44" s="37"/>
      <c r="Z44" s="38"/>
      <c r="AY44" s="137"/>
      <c r="AZ44" s="137"/>
      <c r="BA44" s="137"/>
      <c r="BE44" s="145"/>
      <c r="BF44" s="145"/>
      <c r="BG44" s="145"/>
      <c r="BK44" s="137"/>
      <c r="BL44" s="137"/>
      <c r="BM44" s="137"/>
      <c r="BQ44" s="145"/>
      <c r="BR44" s="145"/>
      <c r="BS44" s="145"/>
      <c r="BW44" s="147"/>
      <c r="BX44" s="147"/>
      <c r="BY44" s="147"/>
    </row>
    <row r="45" spans="1:77" ht="17.399999999999999" customHeight="1" thickBot="1" x14ac:dyDescent="0.35">
      <c r="A45" s="3"/>
      <c r="C45" s="181"/>
      <c r="D45" s="67" t="s">
        <v>30</v>
      </c>
      <c r="E45" s="68" t="s">
        <v>35</v>
      </c>
      <c r="F45" s="94">
        <f t="shared" ref="F45:I50" si="88">F38/F$43</f>
        <v>0.16305426016351965</v>
      </c>
      <c r="G45" s="79">
        <f t="shared" si="88"/>
        <v>0.17497607647192659</v>
      </c>
      <c r="H45" s="94">
        <f t="shared" si="88"/>
        <v>0.13295167866973542</v>
      </c>
      <c r="I45" s="79">
        <f t="shared" si="88"/>
        <v>0.11865444098572923</v>
      </c>
      <c r="J45" s="32"/>
      <c r="K45" s="32"/>
      <c r="L45" s="33"/>
      <c r="M45" s="32"/>
      <c r="N45" s="34"/>
      <c r="O45" s="32"/>
      <c r="P45" s="34"/>
      <c r="Q45" s="35"/>
      <c r="R45" s="32"/>
      <c r="S45" s="34"/>
      <c r="T45" s="32"/>
      <c r="U45" s="34"/>
      <c r="V45" s="36"/>
      <c r="W45" s="37"/>
      <c r="X45" s="37"/>
      <c r="Y45" s="37"/>
      <c r="Z45" s="38"/>
      <c r="AY45" s="137"/>
      <c r="AZ45" s="137"/>
      <c r="BA45" s="137"/>
      <c r="BE45" s="145"/>
      <c r="BF45" s="145"/>
      <c r="BG45" s="145"/>
      <c r="BK45" s="137"/>
      <c r="BL45" s="137"/>
      <c r="BM45" s="137"/>
      <c r="BQ45" s="145"/>
      <c r="BR45" s="145"/>
      <c r="BS45" s="145"/>
      <c r="BW45" s="147"/>
      <c r="BX45" s="147"/>
      <c r="BY45" s="147"/>
    </row>
    <row r="46" spans="1:77" ht="17.399999999999999" customHeight="1" thickBot="1" x14ac:dyDescent="0.35">
      <c r="A46" s="3"/>
      <c r="C46" s="181"/>
      <c r="D46" s="67" t="s">
        <v>30</v>
      </c>
      <c r="E46" s="69" t="s">
        <v>36</v>
      </c>
      <c r="F46" s="94">
        <f t="shared" si="88"/>
        <v>0.15939804226924678</v>
      </c>
      <c r="G46" s="79">
        <f t="shared" si="88"/>
        <v>0.16971075412293077</v>
      </c>
      <c r="H46" s="94">
        <f t="shared" si="88"/>
        <v>0.12448919400787457</v>
      </c>
      <c r="I46" s="79">
        <f t="shared" si="88"/>
        <v>0.11599381445605805</v>
      </c>
      <c r="J46" s="32"/>
      <c r="K46" s="32"/>
      <c r="L46" s="33"/>
      <c r="M46" s="32"/>
      <c r="N46" s="34"/>
      <c r="O46" s="32"/>
      <c r="P46" s="34"/>
      <c r="Q46" s="35"/>
      <c r="R46" s="32"/>
      <c r="S46" s="34"/>
      <c r="T46" s="32"/>
      <c r="U46" s="34"/>
      <c r="V46" s="36"/>
      <c r="W46" s="37"/>
      <c r="X46" s="37"/>
      <c r="Y46" s="37"/>
      <c r="Z46" s="38"/>
      <c r="AY46" s="137"/>
      <c r="AZ46" s="137"/>
      <c r="BA46" s="137"/>
      <c r="BE46" s="145"/>
      <c r="BF46" s="145"/>
      <c r="BG46" s="145"/>
      <c r="BK46" s="137"/>
      <c r="BL46" s="137"/>
      <c r="BM46" s="137"/>
      <c r="BQ46" s="145"/>
      <c r="BR46" s="145"/>
      <c r="BS46" s="145"/>
      <c r="BW46" s="147"/>
      <c r="BX46" s="147"/>
      <c r="BY46" s="147"/>
    </row>
    <row r="47" spans="1:77" ht="17.399999999999999" customHeight="1" thickBot="1" x14ac:dyDescent="0.35">
      <c r="A47" s="3"/>
      <c r="C47" s="181"/>
      <c r="D47" s="67" t="s">
        <v>30</v>
      </c>
      <c r="E47" s="70" t="s">
        <v>37</v>
      </c>
      <c r="F47" s="94">
        <f t="shared" si="88"/>
        <v>0.16511584473904753</v>
      </c>
      <c r="G47" s="79">
        <f t="shared" si="88"/>
        <v>7.317445121348258E-2</v>
      </c>
      <c r="H47" s="94">
        <f t="shared" si="88"/>
        <v>3.6034226831307754E-2</v>
      </c>
      <c r="I47" s="79">
        <f t="shared" si="88"/>
        <v>0.12015465425895956</v>
      </c>
      <c r="J47" s="32"/>
      <c r="K47" s="32"/>
      <c r="L47" s="33"/>
      <c r="M47" s="32"/>
      <c r="N47" s="34"/>
      <c r="O47" s="32"/>
      <c r="P47" s="34"/>
      <c r="Q47" s="35"/>
      <c r="R47" s="32"/>
      <c r="S47" s="34"/>
      <c r="T47" s="32"/>
      <c r="U47" s="34"/>
      <c r="V47" s="36"/>
      <c r="W47" s="37"/>
      <c r="X47" s="37"/>
      <c r="Y47" s="37"/>
      <c r="Z47" s="38"/>
      <c r="AY47" s="137"/>
      <c r="AZ47" s="137"/>
      <c r="BA47" s="137"/>
      <c r="BE47" s="145"/>
      <c r="BF47" s="145"/>
      <c r="BG47" s="145"/>
      <c r="BK47" s="137"/>
      <c r="BL47" s="137"/>
      <c r="BM47" s="137"/>
      <c r="BQ47" s="145"/>
      <c r="BR47" s="145"/>
      <c r="BS47" s="145"/>
      <c r="BW47" s="147"/>
      <c r="BX47" s="147"/>
      <c r="BY47" s="147"/>
    </row>
    <row r="48" spans="1:77" ht="17.399999999999999" customHeight="1" thickBot="1" x14ac:dyDescent="0.35">
      <c r="A48" s="3"/>
      <c r="C48" s="181"/>
      <c r="D48" s="67" t="s">
        <v>30</v>
      </c>
      <c r="E48" s="71" t="s">
        <v>38</v>
      </c>
      <c r="F48" s="94">
        <f t="shared" si="88"/>
        <v>0.11431965763196783</v>
      </c>
      <c r="G48" s="79">
        <f t="shared" si="88"/>
        <v>0.14905500590584461</v>
      </c>
      <c r="H48" s="94">
        <f t="shared" si="88"/>
        <v>0.56534405995087722</v>
      </c>
      <c r="I48" s="79">
        <f t="shared" si="88"/>
        <v>0.35549119777466537</v>
      </c>
      <c r="J48" s="32"/>
      <c r="K48" s="32"/>
      <c r="L48" s="33"/>
      <c r="M48" s="32"/>
      <c r="N48" s="34"/>
      <c r="O48" s="32"/>
      <c r="P48" s="34"/>
      <c r="Q48" s="35"/>
      <c r="R48" s="32"/>
      <c r="S48" s="34"/>
      <c r="T48" s="32"/>
      <c r="U48" s="34"/>
      <c r="V48" s="36"/>
      <c r="W48" s="37"/>
      <c r="X48" s="37"/>
      <c r="Y48" s="37"/>
      <c r="Z48" s="38"/>
    </row>
    <row r="49" spans="1:26" ht="17.399999999999999" customHeight="1" thickBot="1" x14ac:dyDescent="0.35">
      <c r="A49" s="3"/>
      <c r="C49" s="181"/>
      <c r="D49" s="67" t="s">
        <v>30</v>
      </c>
      <c r="E49" s="103" t="s">
        <v>39</v>
      </c>
      <c r="F49" s="94">
        <f t="shared" si="88"/>
        <v>0.2340785909538754</v>
      </c>
      <c r="G49" s="79">
        <f t="shared" si="88"/>
        <v>0.25162187450982793</v>
      </c>
      <c r="H49" s="94">
        <f t="shared" si="88"/>
        <v>5.9624249074711078E-3</v>
      </c>
      <c r="I49" s="79">
        <f t="shared" si="88"/>
        <v>0.17033878371841082</v>
      </c>
      <c r="J49" s="32"/>
      <c r="K49" s="32"/>
      <c r="L49" s="33"/>
      <c r="M49" s="32"/>
      <c r="N49" s="34"/>
      <c r="O49" s="32"/>
      <c r="P49" s="34"/>
      <c r="Q49" s="35"/>
      <c r="R49" s="32"/>
      <c r="S49" s="34"/>
      <c r="T49" s="32"/>
      <c r="U49" s="34"/>
      <c r="V49" s="36"/>
      <c r="W49" s="37"/>
      <c r="X49" s="37"/>
      <c r="Y49" s="37"/>
      <c r="Z49" s="38"/>
    </row>
    <row r="50" spans="1:26" ht="22.8" customHeight="1" thickBot="1" x14ac:dyDescent="0.35">
      <c r="A50" s="3"/>
      <c r="C50" s="181"/>
      <c r="D50" s="115" t="s">
        <v>30</v>
      </c>
      <c r="E50" s="112" t="s">
        <v>0</v>
      </c>
      <c r="F50" s="136">
        <f t="shared" si="88"/>
        <v>1</v>
      </c>
      <c r="G50" s="136">
        <f t="shared" si="88"/>
        <v>1</v>
      </c>
      <c r="H50" s="136">
        <f t="shared" si="88"/>
        <v>1</v>
      </c>
      <c r="I50" s="136">
        <f t="shared" si="88"/>
        <v>1</v>
      </c>
      <c r="J50" s="32"/>
      <c r="K50" s="32"/>
      <c r="L50" s="33"/>
      <c r="M50" s="32"/>
      <c r="N50" s="34"/>
      <c r="O50" s="32"/>
      <c r="P50" s="34"/>
      <c r="Q50" s="35"/>
      <c r="R50" s="32"/>
      <c r="S50" s="34"/>
      <c r="T50" s="32"/>
      <c r="U50" s="34"/>
      <c r="V50" s="36"/>
      <c r="W50" s="37"/>
      <c r="X50" s="37"/>
      <c r="Y50" s="37"/>
      <c r="Z50" s="38"/>
    </row>
    <row r="51" spans="1:26" ht="15" thickBot="1" x14ac:dyDescent="0.35">
      <c r="A51" s="3"/>
      <c r="C51" s="181" t="s">
        <v>13</v>
      </c>
      <c r="D51" s="65" t="s">
        <v>26</v>
      </c>
      <c r="E51" s="66" t="s">
        <v>34</v>
      </c>
      <c r="F51" s="144">
        <f>'Control Scheme 1 Data'!L13</f>
        <v>4236878</v>
      </c>
      <c r="G51" s="144">
        <f>'Control Scheme 1 Data'!L25</f>
        <v>4928188</v>
      </c>
      <c r="H51" s="144">
        <f>'Control Scheme 1 Data'!L37</f>
        <v>4236878</v>
      </c>
      <c r="I51" s="144">
        <f>'Control Scheme 1 Data'!L49</f>
        <v>4236878</v>
      </c>
      <c r="J51" s="32"/>
      <c r="K51" s="32"/>
      <c r="L51" s="33"/>
      <c r="M51" s="32"/>
      <c r="N51" s="34"/>
      <c r="O51" s="32"/>
      <c r="P51" s="34"/>
      <c r="Q51" s="35"/>
      <c r="R51" s="32"/>
      <c r="S51" s="34"/>
      <c r="T51" s="32"/>
      <c r="U51" s="34"/>
      <c r="V51" s="36"/>
      <c r="W51" s="37"/>
      <c r="X51" s="37"/>
      <c r="Y51" s="37"/>
      <c r="Z51" s="38"/>
    </row>
    <row r="52" spans="1:26" ht="15" thickBot="1" x14ac:dyDescent="0.35">
      <c r="A52" s="3"/>
      <c r="C52" s="181"/>
      <c r="D52" s="67" t="s">
        <v>26</v>
      </c>
      <c r="E52" s="68" t="s">
        <v>35</v>
      </c>
      <c r="F52" s="144">
        <f>'Control Scheme 1 Data'!L14</f>
        <v>4165853</v>
      </c>
      <c r="G52" s="144">
        <f>'Control Scheme 1 Data'!L26</f>
        <v>4752046</v>
      </c>
      <c r="H52" s="144">
        <f>'Control Scheme 1 Data'!L38</f>
        <v>4165853</v>
      </c>
      <c r="I52" s="144">
        <f>'Control Scheme 1 Data'!L50</f>
        <v>4165853</v>
      </c>
      <c r="J52" s="32"/>
      <c r="K52" s="32"/>
      <c r="L52" s="33"/>
      <c r="M52" s="32"/>
      <c r="N52" s="34"/>
      <c r="O52" s="32"/>
      <c r="P52" s="34"/>
      <c r="Q52" s="35"/>
      <c r="R52" s="32"/>
      <c r="S52" s="34"/>
      <c r="T52" s="32"/>
      <c r="U52" s="34"/>
      <c r="V52" s="36"/>
      <c r="W52" s="37"/>
      <c r="X52" s="37"/>
      <c r="Y52" s="37"/>
      <c r="Z52" s="38"/>
    </row>
    <row r="53" spans="1:26" ht="15" thickBot="1" x14ac:dyDescent="0.35">
      <c r="A53" s="3"/>
      <c r="C53" s="181"/>
      <c r="D53" s="67" t="s">
        <v>26</v>
      </c>
      <c r="E53" s="69" t="s">
        <v>36</v>
      </c>
      <c r="F53" s="144">
        <f>'Control Scheme 1 Data'!L15</f>
        <v>3900693</v>
      </c>
      <c r="G53" s="144">
        <f>'Control Scheme 1 Data'!L27</f>
        <v>4609049</v>
      </c>
      <c r="H53" s="144">
        <f>'Control Scheme 1 Data'!L39</f>
        <v>3900693</v>
      </c>
      <c r="I53" s="144">
        <f>'Control Scheme 1 Data'!L51</f>
        <v>3900693</v>
      </c>
      <c r="J53" s="32"/>
      <c r="K53" s="32"/>
      <c r="L53" s="33"/>
      <c r="M53" s="32"/>
      <c r="N53" s="34"/>
      <c r="O53" s="32"/>
      <c r="P53" s="34"/>
      <c r="Q53" s="35"/>
      <c r="R53" s="32"/>
      <c r="S53" s="34"/>
      <c r="T53" s="32"/>
      <c r="U53" s="34"/>
      <c r="V53" s="36"/>
      <c r="W53" s="37"/>
      <c r="X53" s="37"/>
      <c r="Y53" s="37"/>
      <c r="Z53" s="38"/>
    </row>
    <row r="54" spans="1:26" ht="15" thickBot="1" x14ac:dyDescent="0.35">
      <c r="A54" s="3"/>
      <c r="C54" s="181"/>
      <c r="D54" s="67" t="s">
        <v>26</v>
      </c>
      <c r="E54" s="70" t="s">
        <v>37</v>
      </c>
      <c r="F54" s="144">
        <f>'Control Scheme 1 Data'!L16</f>
        <v>1116492</v>
      </c>
      <c r="G54" s="144">
        <f>'Control Scheme 1 Data'!L28</f>
        <v>1965132</v>
      </c>
      <c r="H54" s="144">
        <f>'Control Scheme 1 Data'!L40</f>
        <v>1116492</v>
      </c>
      <c r="I54" s="144">
        <f>'Control Scheme 1 Data'!L52</f>
        <v>1116492</v>
      </c>
      <c r="J54" s="32"/>
      <c r="K54" s="32"/>
      <c r="L54" s="33"/>
      <c r="M54" s="32"/>
      <c r="N54" s="34"/>
      <c r="O54" s="32"/>
      <c r="P54" s="34"/>
      <c r="Q54" s="35"/>
      <c r="R54" s="32"/>
      <c r="S54" s="34"/>
      <c r="T54" s="32"/>
      <c r="U54" s="34"/>
      <c r="V54" s="36"/>
      <c r="W54" s="37"/>
      <c r="X54" s="37"/>
      <c r="Y54" s="37"/>
      <c r="Z54" s="38"/>
    </row>
    <row r="55" spans="1:26" ht="15" thickBot="1" x14ac:dyDescent="0.35">
      <c r="A55" s="3"/>
      <c r="C55" s="181"/>
      <c r="D55" s="67" t="s">
        <v>26</v>
      </c>
      <c r="E55" s="71" t="s">
        <v>38</v>
      </c>
      <c r="F55" s="144">
        <f>'Control Scheme 1 Data'!L17</f>
        <v>3710536</v>
      </c>
      <c r="G55" s="144">
        <f>'Control Scheme 1 Data'!L29</f>
        <v>3623417</v>
      </c>
      <c r="H55" s="144">
        <f>'Control Scheme 1 Data'!L41</f>
        <v>3710536</v>
      </c>
      <c r="I55" s="144">
        <f>'Control Scheme 1 Data'!L53</f>
        <v>3710536</v>
      </c>
      <c r="J55" s="32"/>
      <c r="K55" s="32"/>
      <c r="L55" s="33"/>
      <c r="M55" s="32"/>
      <c r="N55" s="34"/>
      <c r="O55" s="32"/>
      <c r="P55" s="34"/>
      <c r="Q55" s="35"/>
      <c r="R55" s="32"/>
      <c r="S55" s="34"/>
      <c r="T55" s="32"/>
      <c r="U55" s="34"/>
      <c r="V55" s="36"/>
      <c r="W55" s="37"/>
      <c r="X55" s="37"/>
      <c r="Y55" s="37"/>
      <c r="Z55" s="38"/>
    </row>
    <row r="56" spans="1:26" ht="15" thickBot="1" x14ac:dyDescent="0.35">
      <c r="A56" s="3"/>
      <c r="C56" s="181"/>
      <c r="D56" s="67" t="s">
        <v>26</v>
      </c>
      <c r="E56" s="71" t="s">
        <v>39</v>
      </c>
      <c r="F56" s="144">
        <f>'Control Scheme 1 Data'!L18</f>
        <v>171180</v>
      </c>
      <c r="G56" s="144">
        <f>'Control Scheme 1 Data'!L30</f>
        <v>6261384</v>
      </c>
      <c r="H56" s="144">
        <f>'Control Scheme 1 Data'!L42</f>
        <v>171180</v>
      </c>
      <c r="I56" s="144">
        <f>'Control Scheme 1 Data'!L54</f>
        <v>171180</v>
      </c>
      <c r="J56" s="32"/>
      <c r="K56" s="32"/>
      <c r="L56" s="33"/>
      <c r="M56" s="32"/>
      <c r="N56" s="34"/>
      <c r="O56" s="32"/>
      <c r="P56" s="34"/>
      <c r="Q56" s="35"/>
      <c r="R56" s="32"/>
      <c r="S56" s="34"/>
      <c r="T56" s="32"/>
      <c r="U56" s="34"/>
      <c r="V56" s="36"/>
      <c r="W56" s="37"/>
      <c r="X56" s="37"/>
      <c r="Y56" s="37"/>
      <c r="Z56" s="38"/>
    </row>
    <row r="57" spans="1:26" ht="26.4" customHeight="1" thickBot="1" x14ac:dyDescent="0.35">
      <c r="A57" s="3"/>
      <c r="C57" s="181"/>
      <c r="D57" s="115" t="s">
        <v>26</v>
      </c>
      <c r="E57" s="108" t="s">
        <v>0</v>
      </c>
      <c r="F57" s="109">
        <f>'Control Scheme 1 Data'!L19</f>
        <v>17301632</v>
      </c>
      <c r="G57" s="110">
        <f>'Control Scheme 1 Data'!L31</f>
        <v>26139216</v>
      </c>
      <c r="H57" s="109">
        <f>'Control Scheme 1 Data'!L43</f>
        <v>17301632</v>
      </c>
      <c r="I57" s="110">
        <f>'Control Scheme 1 Data'!L55</f>
        <v>17301632</v>
      </c>
      <c r="J57" s="32"/>
      <c r="K57" s="32"/>
      <c r="L57" s="33"/>
      <c r="M57" s="32"/>
      <c r="N57" s="34"/>
      <c r="O57" s="32"/>
      <c r="P57" s="34"/>
      <c r="Q57" s="35"/>
      <c r="R57" s="32"/>
      <c r="S57" s="34"/>
      <c r="T57" s="32"/>
      <c r="U57" s="34"/>
      <c r="V57" s="36"/>
      <c r="W57" s="37"/>
      <c r="X57" s="37"/>
      <c r="Y57" s="37"/>
      <c r="Z57" s="38"/>
    </row>
    <row r="58" spans="1:26" ht="16.8" customHeight="1" thickBot="1" x14ac:dyDescent="0.35">
      <c r="A58" s="3"/>
      <c r="C58" s="181" t="s">
        <v>13</v>
      </c>
      <c r="D58" s="65" t="s">
        <v>30</v>
      </c>
      <c r="E58" s="66" t="s">
        <v>34</v>
      </c>
      <c r="F58" s="93">
        <f>F51/F$57</f>
        <v>0.24488314165970007</v>
      </c>
      <c r="G58" s="78">
        <f t="shared" ref="G58:I58" si="89">G51/G$57</f>
        <v>0.18853618256951549</v>
      </c>
      <c r="H58" s="93">
        <f t="shared" si="89"/>
        <v>0.24488314165970007</v>
      </c>
      <c r="I58" s="78">
        <f t="shared" si="89"/>
        <v>0.24488314165970007</v>
      </c>
      <c r="J58" s="32"/>
      <c r="K58" s="32"/>
      <c r="L58" s="33"/>
      <c r="M58" s="32"/>
      <c r="N58" s="34"/>
      <c r="O58" s="32"/>
      <c r="P58" s="34"/>
      <c r="Q58" s="35"/>
      <c r="R58" s="32"/>
      <c r="S58" s="34"/>
      <c r="T58" s="32"/>
      <c r="U58" s="34"/>
      <c r="V58" s="36"/>
      <c r="W58" s="37"/>
      <c r="X58" s="37"/>
      <c r="Y58" s="37"/>
      <c r="Z58" s="38"/>
    </row>
    <row r="59" spans="1:26" ht="16.8" customHeight="1" thickBot="1" x14ac:dyDescent="0.35">
      <c r="A59" s="3"/>
      <c r="C59" s="181"/>
      <c r="D59" s="67" t="s">
        <v>30</v>
      </c>
      <c r="E59" s="68" t="s">
        <v>35</v>
      </c>
      <c r="F59" s="94">
        <f t="shared" ref="F59:I64" si="90">F52/F$57</f>
        <v>0.24077803758628089</v>
      </c>
      <c r="G59" s="79">
        <f t="shared" si="90"/>
        <v>0.18179757189351051</v>
      </c>
      <c r="H59" s="94">
        <f t="shared" si="90"/>
        <v>0.24077803758628089</v>
      </c>
      <c r="I59" s="79">
        <f t="shared" si="90"/>
        <v>0.24077803758628089</v>
      </c>
      <c r="J59" s="32"/>
      <c r="K59" s="32"/>
      <c r="L59" s="33"/>
      <c r="M59" s="32"/>
      <c r="N59" s="34"/>
      <c r="O59" s="32"/>
      <c r="P59" s="34"/>
      <c r="Q59" s="35"/>
      <c r="R59" s="32"/>
      <c r="S59" s="34"/>
      <c r="T59" s="32"/>
      <c r="U59" s="34"/>
      <c r="V59" s="36"/>
      <c r="W59" s="37"/>
      <c r="X59" s="37"/>
      <c r="Y59" s="37"/>
      <c r="Z59" s="38"/>
    </row>
    <row r="60" spans="1:26" ht="16.8" customHeight="1" thickBot="1" x14ac:dyDescent="0.35">
      <c r="A60" s="3"/>
      <c r="C60" s="181"/>
      <c r="D60" s="67" t="s">
        <v>30</v>
      </c>
      <c r="E60" s="69" t="s">
        <v>36</v>
      </c>
      <c r="F60" s="94">
        <f t="shared" si="90"/>
        <v>0.22545231571218252</v>
      </c>
      <c r="G60" s="79">
        <f t="shared" si="90"/>
        <v>0.17632697935546346</v>
      </c>
      <c r="H60" s="94">
        <f t="shared" si="90"/>
        <v>0.22545231571218252</v>
      </c>
      <c r="I60" s="79">
        <f t="shared" si="90"/>
        <v>0.22545231571218252</v>
      </c>
      <c r="J60" s="32"/>
      <c r="K60" s="32"/>
      <c r="L60" s="33"/>
      <c r="M60" s="32"/>
      <c r="N60" s="34"/>
      <c r="O60" s="32"/>
      <c r="P60" s="34"/>
      <c r="Q60" s="35"/>
      <c r="R60" s="32"/>
      <c r="S60" s="34"/>
      <c r="T60" s="32"/>
      <c r="U60" s="34"/>
      <c r="V60" s="36"/>
      <c r="W60" s="37"/>
      <c r="X60" s="37"/>
      <c r="Y60" s="37"/>
      <c r="Z60" s="38"/>
    </row>
    <row r="61" spans="1:26" ht="16.8" customHeight="1" thickBot="1" x14ac:dyDescent="0.35">
      <c r="A61" s="3"/>
      <c r="C61" s="181"/>
      <c r="D61" s="67" t="s">
        <v>30</v>
      </c>
      <c r="E61" s="70" t="s">
        <v>37</v>
      </c>
      <c r="F61" s="94">
        <f t="shared" si="90"/>
        <v>6.4531022275817682E-2</v>
      </c>
      <c r="G61" s="79">
        <f t="shared" si="90"/>
        <v>7.517945450238446E-2</v>
      </c>
      <c r="H61" s="94">
        <f t="shared" si="90"/>
        <v>6.4531022275817682E-2</v>
      </c>
      <c r="I61" s="79">
        <f t="shared" si="90"/>
        <v>6.4531022275817682E-2</v>
      </c>
      <c r="J61" s="32"/>
      <c r="K61" s="32"/>
      <c r="L61" s="33"/>
      <c r="M61" s="32"/>
      <c r="N61" s="34"/>
      <c r="O61" s="32"/>
      <c r="P61" s="34"/>
      <c r="Q61" s="35"/>
      <c r="R61" s="32"/>
      <c r="S61" s="34"/>
      <c r="T61" s="32"/>
      <c r="U61" s="34"/>
      <c r="V61" s="36"/>
      <c r="W61" s="37"/>
      <c r="X61" s="37"/>
      <c r="Y61" s="37"/>
      <c r="Z61" s="38"/>
    </row>
    <row r="62" spans="1:26" ht="16.8" customHeight="1" thickBot="1" x14ac:dyDescent="0.35">
      <c r="A62" s="3"/>
      <c r="C62" s="181"/>
      <c r="D62" s="67" t="s">
        <v>30</v>
      </c>
      <c r="E62" s="71" t="s">
        <v>38</v>
      </c>
      <c r="F62" s="94">
        <f t="shared" si="90"/>
        <v>0.21446161841842434</v>
      </c>
      <c r="G62" s="79">
        <f t="shared" si="90"/>
        <v>0.13861995707904934</v>
      </c>
      <c r="H62" s="94">
        <f t="shared" si="90"/>
        <v>0.21446161841842434</v>
      </c>
      <c r="I62" s="79">
        <f t="shared" si="90"/>
        <v>0.21446161841842434</v>
      </c>
      <c r="J62" s="32"/>
      <c r="K62" s="32"/>
      <c r="L62" s="33"/>
      <c r="M62" s="32"/>
      <c r="N62" s="34"/>
      <c r="O62" s="32"/>
      <c r="P62" s="34"/>
      <c r="Q62" s="35"/>
      <c r="R62" s="32"/>
      <c r="S62" s="34"/>
      <c r="T62" s="32"/>
      <c r="U62" s="34"/>
      <c r="V62" s="36"/>
      <c r="W62" s="37"/>
      <c r="X62" s="37"/>
      <c r="Y62" s="37"/>
      <c r="Z62" s="38"/>
    </row>
    <row r="63" spans="1:26" ht="16.8" customHeight="1" thickBot="1" x14ac:dyDescent="0.35">
      <c r="A63" s="3"/>
      <c r="C63" s="181"/>
      <c r="D63" s="67" t="s">
        <v>30</v>
      </c>
      <c r="E63" s="103" t="s">
        <v>39</v>
      </c>
      <c r="F63" s="94">
        <f t="shared" si="90"/>
        <v>9.8938643475944936E-3</v>
      </c>
      <c r="G63" s="79">
        <f t="shared" si="90"/>
        <v>0.23953985460007676</v>
      </c>
      <c r="H63" s="94">
        <f t="shared" si="90"/>
        <v>9.8938643475944936E-3</v>
      </c>
      <c r="I63" s="79">
        <f t="shared" si="90"/>
        <v>9.8938643475944936E-3</v>
      </c>
      <c r="J63" s="32"/>
      <c r="K63" s="32"/>
      <c r="L63" s="33"/>
      <c r="M63" s="32"/>
      <c r="N63" s="34"/>
      <c r="O63" s="32"/>
      <c r="P63" s="34"/>
      <c r="Q63" s="35"/>
      <c r="R63" s="32"/>
      <c r="S63" s="34"/>
      <c r="T63" s="32"/>
      <c r="U63" s="34"/>
      <c r="V63" s="36"/>
      <c r="W63" s="37"/>
      <c r="X63" s="37"/>
      <c r="Y63" s="37"/>
      <c r="Z63" s="38"/>
    </row>
    <row r="64" spans="1:26" ht="22.2" customHeight="1" thickBot="1" x14ac:dyDescent="0.35">
      <c r="A64" s="3"/>
      <c r="C64" s="181"/>
      <c r="D64" s="115" t="s">
        <v>30</v>
      </c>
      <c r="E64" s="112" t="s">
        <v>0</v>
      </c>
      <c r="F64" s="132">
        <f>F57/F$57</f>
        <v>1</v>
      </c>
      <c r="G64" s="132">
        <f t="shared" si="90"/>
        <v>1</v>
      </c>
      <c r="H64" s="132">
        <f t="shared" si="90"/>
        <v>1</v>
      </c>
      <c r="I64" s="132">
        <f t="shared" si="90"/>
        <v>1</v>
      </c>
      <c r="J64" s="32"/>
      <c r="K64" s="32"/>
      <c r="L64" s="33"/>
      <c r="M64" s="32"/>
      <c r="N64" s="34"/>
      <c r="O64" s="32"/>
      <c r="P64" s="34"/>
      <c r="Q64" s="35"/>
      <c r="R64" s="32"/>
      <c r="S64" s="34"/>
      <c r="T64" s="32"/>
      <c r="U64" s="34"/>
      <c r="V64" s="36"/>
      <c r="W64" s="37"/>
      <c r="X64" s="37"/>
      <c r="Y64" s="37"/>
      <c r="Z64" s="38"/>
    </row>
    <row r="65" spans="1:26" ht="15" thickBot="1" x14ac:dyDescent="0.35">
      <c r="A65" s="3"/>
      <c r="C65" s="181" t="s">
        <v>14</v>
      </c>
      <c r="D65" s="65" t="s">
        <v>28</v>
      </c>
      <c r="E65" s="66" t="s">
        <v>34</v>
      </c>
      <c r="F65" s="153">
        <f>'Control Scheme 1 Data'!M13</f>
        <v>0.18530743627737217</v>
      </c>
      <c r="G65" s="153">
        <f>'Control Scheme 1 Data'!M25</f>
        <v>0.13199577613516369</v>
      </c>
      <c r="H65" s="153">
        <f>'Control Scheme 1 Data'!M37</f>
        <v>0.13199577613516367</v>
      </c>
      <c r="I65" s="153">
        <f>'Control Scheme 1 Data'!M49</f>
        <v>0.18530743627737217</v>
      </c>
      <c r="J65" s="32"/>
      <c r="K65" s="32"/>
      <c r="L65" s="33"/>
      <c r="M65" s="32"/>
      <c r="N65" s="34"/>
      <c r="O65" s="32"/>
      <c r="P65" s="34"/>
      <c r="Q65" s="35"/>
      <c r="R65" s="32"/>
      <c r="S65" s="34"/>
      <c r="T65" s="32"/>
      <c r="U65" s="34"/>
      <c r="V65" s="36"/>
      <c r="W65" s="37"/>
      <c r="X65" s="37"/>
      <c r="Y65" s="37"/>
      <c r="Z65" s="38"/>
    </row>
    <row r="66" spans="1:26" ht="15" thickBot="1" x14ac:dyDescent="0.35">
      <c r="A66" s="3"/>
      <c r="C66" s="181"/>
      <c r="D66" s="67" t="s">
        <v>28</v>
      </c>
      <c r="E66" s="68" t="s">
        <v>35</v>
      </c>
      <c r="F66" s="153">
        <f>'Control Scheme 1 Data'!M14</f>
        <v>0.18734158406453613</v>
      </c>
      <c r="G66" s="153">
        <f>'Control Scheme 1 Data'!M26</f>
        <v>0.13199577613516367</v>
      </c>
      <c r="H66" s="153">
        <f>'Control Scheme 1 Data'!M38</f>
        <v>0.13199577613516369</v>
      </c>
      <c r="I66" s="153">
        <f>'Control Scheme 1 Data'!M50</f>
        <v>0.18734158406453613</v>
      </c>
      <c r="J66" s="32"/>
      <c r="K66" s="32"/>
      <c r="L66" s="33"/>
      <c r="M66" s="32"/>
      <c r="N66" s="34"/>
      <c r="O66" s="32"/>
      <c r="P66" s="34"/>
      <c r="Q66" s="35"/>
      <c r="R66" s="32"/>
      <c r="S66" s="34"/>
      <c r="T66" s="32"/>
      <c r="U66" s="34"/>
      <c r="V66" s="36"/>
      <c r="W66" s="37"/>
      <c r="X66" s="37"/>
      <c r="Y66" s="37"/>
      <c r="Z66" s="38"/>
    </row>
    <row r="67" spans="1:26" ht="15" thickBot="1" x14ac:dyDescent="0.35">
      <c r="A67" s="3"/>
      <c r="C67" s="181"/>
      <c r="D67" s="67" t="s">
        <v>28</v>
      </c>
      <c r="E67" s="69" t="s">
        <v>36</v>
      </c>
      <c r="F67" s="153">
        <f>'Control Scheme 1 Data'!M15</f>
        <v>0.19559024511798287</v>
      </c>
      <c r="G67" s="153">
        <f>'Control Scheme 1 Data'!M27</f>
        <v>0.13199577613516367</v>
      </c>
      <c r="H67" s="153">
        <f>'Control Scheme 1 Data'!M39</f>
        <v>0.13199577613516367</v>
      </c>
      <c r="I67" s="153">
        <f>'Control Scheme 1 Data'!M51</f>
        <v>0.19559024511798287</v>
      </c>
      <c r="J67" s="32"/>
      <c r="K67" s="32"/>
      <c r="L67" s="33"/>
      <c r="M67" s="32"/>
      <c r="N67" s="34"/>
      <c r="O67" s="32"/>
      <c r="P67" s="34"/>
      <c r="Q67" s="35"/>
      <c r="R67" s="32"/>
      <c r="S67" s="34"/>
      <c r="T67" s="32"/>
      <c r="U67" s="34"/>
      <c r="V67" s="36"/>
      <c r="W67" s="37"/>
      <c r="X67" s="37"/>
      <c r="Y67" s="37"/>
      <c r="Z67" s="38"/>
    </row>
    <row r="68" spans="1:26" ht="15" thickBot="1" x14ac:dyDescent="0.35">
      <c r="A68" s="3"/>
      <c r="C68" s="181"/>
      <c r="D68" s="67" t="s">
        <v>28</v>
      </c>
      <c r="E68" s="70" t="s">
        <v>37</v>
      </c>
      <c r="F68" s="153">
        <f>'Control Scheme 1 Data'!M16</f>
        <v>0.70784654077234765</v>
      </c>
      <c r="G68" s="153">
        <f>'Control Scheme 1 Data'!M28</f>
        <v>0.1334841628959276</v>
      </c>
      <c r="H68" s="153">
        <f>'Control Scheme 1 Data'!M40</f>
        <v>0.1334841628959276</v>
      </c>
      <c r="I68" s="153">
        <f>'Control Scheme 1 Data'!M52</f>
        <v>0.70784654077234765</v>
      </c>
      <c r="J68" s="32"/>
      <c r="K68" s="32"/>
      <c r="L68" s="33"/>
      <c r="M68" s="32"/>
      <c r="N68" s="34"/>
      <c r="O68" s="32"/>
      <c r="P68" s="34"/>
      <c r="Q68" s="35"/>
      <c r="R68" s="32"/>
      <c r="S68" s="34"/>
      <c r="T68" s="32"/>
      <c r="U68" s="34"/>
      <c r="V68" s="36"/>
      <c r="W68" s="37"/>
      <c r="X68" s="37"/>
      <c r="Y68" s="37"/>
      <c r="Z68" s="38"/>
    </row>
    <row r="69" spans="1:26" ht="15" thickBot="1" x14ac:dyDescent="0.35">
      <c r="A69" s="3"/>
      <c r="C69" s="181"/>
      <c r="D69" s="67" t="s">
        <v>28</v>
      </c>
      <c r="E69" s="71" t="s">
        <v>38</v>
      </c>
      <c r="F69" s="153">
        <f>'Control Scheme 1 Data'!M17</f>
        <v>0.14746543778801793</v>
      </c>
      <c r="G69" s="153">
        <f>'Control Scheme 1 Data'!M29</f>
        <v>0.14746543778801829</v>
      </c>
      <c r="H69" s="153">
        <f>'Control Scheme 1 Data'!M41</f>
        <v>0.63015347235558716</v>
      </c>
      <c r="I69" s="153">
        <f>'Control Scheme 1 Data'!M53</f>
        <v>0.63015347235558716</v>
      </c>
      <c r="J69" s="32"/>
      <c r="K69" s="32"/>
      <c r="L69" s="33"/>
      <c r="M69" s="32"/>
      <c r="N69" s="34"/>
      <c r="O69" s="32"/>
      <c r="P69" s="34"/>
      <c r="Q69" s="35"/>
      <c r="R69" s="32"/>
      <c r="S69" s="34"/>
      <c r="T69" s="32"/>
      <c r="U69" s="34"/>
      <c r="V69" s="36"/>
      <c r="W69" s="37"/>
      <c r="X69" s="37"/>
      <c r="Y69" s="37"/>
      <c r="Z69" s="38"/>
    </row>
    <row r="70" spans="1:26" ht="15" thickBot="1" x14ac:dyDescent="0.35">
      <c r="A70" s="3"/>
      <c r="C70" s="181"/>
      <c r="D70" s="67" t="s">
        <v>28</v>
      </c>
      <c r="E70" s="71" t="s">
        <v>39</v>
      </c>
      <c r="F70" s="153">
        <f>'Control Scheme 1 Data'!M18</f>
        <v>6.5450753592709425</v>
      </c>
      <c r="G70" s="153">
        <f>'Control Scheme 1 Data'!M30</f>
        <v>0.14405888538380651</v>
      </c>
      <c r="H70" s="153">
        <f>'Control Scheme 1 Data'!M42</f>
        <v>0.14405888538380651</v>
      </c>
      <c r="I70" s="153">
        <f>'Control Scheme 1 Data'!M54</f>
        <v>6.5450753592709425</v>
      </c>
      <c r="J70" s="32"/>
      <c r="K70" s="32"/>
      <c r="L70" s="33"/>
      <c r="M70" s="32"/>
      <c r="N70" s="34"/>
      <c r="O70" s="32"/>
      <c r="P70" s="34"/>
      <c r="Q70" s="35"/>
      <c r="R70" s="32"/>
      <c r="S70" s="34"/>
      <c r="T70" s="32"/>
      <c r="U70" s="34"/>
      <c r="V70" s="36"/>
      <c r="W70" s="37"/>
      <c r="X70" s="37"/>
      <c r="Y70" s="37"/>
      <c r="Z70" s="38"/>
    </row>
    <row r="71" spans="1:26" ht="24.6" customHeight="1" thickBot="1" x14ac:dyDescent="0.35">
      <c r="A71" s="3"/>
      <c r="C71" s="181"/>
      <c r="D71" s="115" t="s">
        <v>28</v>
      </c>
      <c r="E71" s="108" t="s">
        <v>0</v>
      </c>
      <c r="F71" s="116">
        <f>'Control Scheme 1 Data'!M19</f>
        <v>0.27664250491908993</v>
      </c>
      <c r="G71" s="117">
        <f>'Control Scheme 1 Data'!M31</f>
        <v>0.13714167150971698</v>
      </c>
      <c r="H71" s="116">
        <f>'Control Scheme 1 Data'!M43</f>
        <v>0.23904687977990421</v>
      </c>
      <c r="I71" s="117">
        <f>'Control Scheme 1 Data'!M55</f>
        <v>0.38016056200364695</v>
      </c>
      <c r="J71" s="32"/>
      <c r="K71" s="32"/>
      <c r="L71" s="33"/>
      <c r="M71" s="32"/>
      <c r="N71" s="34"/>
      <c r="O71" s="32"/>
      <c r="P71" s="34"/>
      <c r="Q71" s="35"/>
      <c r="R71" s="32"/>
      <c r="S71" s="34"/>
      <c r="T71" s="32"/>
      <c r="U71" s="34"/>
      <c r="V71" s="36"/>
      <c r="W71" s="37"/>
      <c r="X71" s="37"/>
      <c r="Y71" s="37"/>
      <c r="Z71" s="38"/>
    </row>
    <row r="72" spans="1:26" ht="15" thickBot="1" x14ac:dyDescent="0.35">
      <c r="A72" s="3"/>
      <c r="C72" s="181" t="s">
        <v>15</v>
      </c>
      <c r="D72" s="65" t="s">
        <v>29</v>
      </c>
      <c r="E72" s="66" t="s">
        <v>34</v>
      </c>
      <c r="F72" s="144">
        <f>'Control Scheme 1 Data'!N13</f>
        <v>4474</v>
      </c>
      <c r="G72" s="144">
        <f>'Control Scheme 1 Data'!N25</f>
        <v>5204</v>
      </c>
      <c r="H72" s="144">
        <f>'Control Scheme 1 Data'!N37</f>
        <v>4474</v>
      </c>
      <c r="I72" s="144">
        <f>'Control Scheme 1 Data'!N49</f>
        <v>4474</v>
      </c>
      <c r="J72" s="32"/>
      <c r="K72" s="32"/>
      <c r="L72" s="33"/>
      <c r="M72" s="32"/>
      <c r="N72" s="34"/>
      <c r="O72" s="32"/>
      <c r="P72" s="34"/>
      <c r="Q72" s="35"/>
      <c r="R72" s="32"/>
      <c r="S72" s="34"/>
      <c r="T72" s="32"/>
      <c r="U72" s="34"/>
      <c r="V72" s="36"/>
      <c r="W72" s="37"/>
      <c r="X72" s="37"/>
      <c r="Y72" s="37"/>
      <c r="Z72" s="38"/>
    </row>
    <row r="73" spans="1:26" ht="15" thickBot="1" x14ac:dyDescent="0.35">
      <c r="A73" s="3"/>
      <c r="C73" s="181"/>
      <c r="D73" s="67" t="s">
        <v>29</v>
      </c>
      <c r="E73" s="68" t="s">
        <v>35</v>
      </c>
      <c r="F73" s="144">
        <f>'Control Scheme 1 Data'!N14</f>
        <v>4399</v>
      </c>
      <c r="G73" s="144">
        <f>'Control Scheme 1 Data'!N26</f>
        <v>5018</v>
      </c>
      <c r="H73" s="144">
        <f>'Control Scheme 1 Data'!N38</f>
        <v>4399</v>
      </c>
      <c r="I73" s="144">
        <f>'Control Scheme 1 Data'!N50</f>
        <v>4399</v>
      </c>
      <c r="J73" s="32"/>
      <c r="K73" s="32"/>
      <c r="L73" s="33"/>
      <c r="M73" s="32"/>
      <c r="N73" s="34"/>
      <c r="O73" s="32"/>
      <c r="P73" s="34"/>
      <c r="Q73" s="35"/>
      <c r="R73" s="32"/>
      <c r="S73" s="34"/>
      <c r="T73" s="32"/>
      <c r="U73" s="34"/>
      <c r="V73" s="36"/>
      <c r="W73" s="37"/>
      <c r="X73" s="37"/>
      <c r="Y73" s="37"/>
      <c r="Z73" s="38"/>
    </row>
    <row r="74" spans="1:26" ht="15" thickBot="1" x14ac:dyDescent="0.35">
      <c r="A74" s="3"/>
      <c r="C74" s="181"/>
      <c r="D74" s="67" t="s">
        <v>29</v>
      </c>
      <c r="E74" s="69" t="s">
        <v>36</v>
      </c>
      <c r="F74" s="144">
        <f>'Control Scheme 1 Data'!N15</f>
        <v>4119</v>
      </c>
      <c r="G74" s="144">
        <f>'Control Scheme 1 Data'!N27</f>
        <v>4867</v>
      </c>
      <c r="H74" s="144">
        <f>'Control Scheme 1 Data'!N39</f>
        <v>4119</v>
      </c>
      <c r="I74" s="144">
        <f>'Control Scheme 1 Data'!N51</f>
        <v>4119</v>
      </c>
      <c r="J74" s="32"/>
      <c r="K74" s="32"/>
      <c r="L74" s="33"/>
      <c r="M74" s="32"/>
      <c r="N74" s="34"/>
      <c r="O74" s="32"/>
      <c r="P74" s="34"/>
      <c r="Q74" s="35"/>
      <c r="R74" s="32"/>
      <c r="S74" s="34"/>
      <c r="T74" s="32"/>
      <c r="U74" s="34"/>
      <c r="V74" s="36"/>
      <c r="W74" s="37"/>
      <c r="X74" s="37"/>
      <c r="Y74" s="37"/>
      <c r="Z74" s="38"/>
    </row>
    <row r="75" spans="1:26" ht="15" thickBot="1" x14ac:dyDescent="0.35">
      <c r="A75" s="3"/>
      <c r="C75" s="181"/>
      <c r="D75" s="67" t="s">
        <v>29</v>
      </c>
      <c r="E75" s="70" t="s">
        <v>37</v>
      </c>
      <c r="F75" s="144">
        <f>'Control Scheme 1 Data'!N16</f>
        <v>842</v>
      </c>
      <c r="G75" s="144">
        <f>'Control Scheme 1 Data'!N28</f>
        <v>1482</v>
      </c>
      <c r="H75" s="144">
        <f>'Control Scheme 1 Data'!N40</f>
        <v>842</v>
      </c>
      <c r="I75" s="144">
        <f>'Control Scheme 1 Data'!N52</f>
        <v>842</v>
      </c>
      <c r="J75" s="32"/>
      <c r="K75" s="32"/>
      <c r="L75" s="33"/>
      <c r="M75" s="32"/>
      <c r="N75" s="34"/>
      <c r="O75" s="32"/>
      <c r="P75" s="34"/>
      <c r="Q75" s="35"/>
      <c r="R75" s="32"/>
      <c r="S75" s="34"/>
      <c r="T75" s="32"/>
      <c r="U75" s="34"/>
      <c r="V75" s="36"/>
      <c r="W75" s="37"/>
      <c r="X75" s="37"/>
      <c r="Y75" s="37"/>
      <c r="Z75" s="38"/>
    </row>
    <row r="76" spans="1:26" ht="15" thickBot="1" x14ac:dyDescent="0.35">
      <c r="A76" s="3"/>
      <c r="C76" s="181"/>
      <c r="D76" s="67" t="s">
        <v>29</v>
      </c>
      <c r="E76" s="71" t="s">
        <v>38</v>
      </c>
      <c r="F76" s="144">
        <f>'Control Scheme 1 Data'!N17</f>
        <v>5781</v>
      </c>
      <c r="G76" s="144">
        <f>'Control Scheme 1 Data'!N29</f>
        <v>6816</v>
      </c>
      <c r="H76" s="144">
        <f>'Control Scheme 1 Data'!N41</f>
        <v>8088</v>
      </c>
      <c r="I76" s="144">
        <f>'Control Scheme 1 Data'!N53</f>
        <v>8088</v>
      </c>
      <c r="J76" s="32"/>
      <c r="K76" s="32"/>
      <c r="L76" s="33"/>
      <c r="M76" s="32"/>
      <c r="N76" s="34"/>
      <c r="O76" s="32"/>
      <c r="P76" s="34"/>
      <c r="Q76" s="35"/>
      <c r="R76" s="32"/>
      <c r="S76" s="34"/>
      <c r="T76" s="32"/>
      <c r="U76" s="34"/>
      <c r="V76" s="36"/>
      <c r="W76" s="37"/>
      <c r="X76" s="37"/>
      <c r="Y76" s="37"/>
      <c r="Z76" s="38"/>
    </row>
    <row r="77" spans="1:26" ht="15" thickBot="1" x14ac:dyDescent="0.35">
      <c r="A77" s="3"/>
      <c r="C77" s="181"/>
      <c r="D77" s="67" t="s">
        <v>29</v>
      </c>
      <c r="E77" s="71" t="s">
        <v>39</v>
      </c>
      <c r="F77" s="144">
        <f>'Control Scheme 1 Data'!N18</f>
        <v>90</v>
      </c>
      <c r="G77" s="144">
        <f>'Control Scheme 1 Data'!N30</f>
        <v>3292</v>
      </c>
      <c r="H77" s="144">
        <f>'Control Scheme 1 Data'!N42</f>
        <v>90</v>
      </c>
      <c r="I77" s="144">
        <f>'Control Scheme 1 Data'!N54</f>
        <v>90</v>
      </c>
      <c r="J77" s="32"/>
      <c r="K77" s="32"/>
      <c r="L77" s="33"/>
      <c r="M77" s="32"/>
      <c r="N77" s="34"/>
      <c r="O77" s="32"/>
      <c r="P77" s="34"/>
      <c r="Q77" s="35"/>
      <c r="R77" s="32"/>
      <c r="S77" s="34"/>
      <c r="T77" s="32"/>
      <c r="U77" s="34"/>
      <c r="V77" s="36"/>
      <c r="W77" s="37"/>
      <c r="X77" s="37"/>
      <c r="Y77" s="37"/>
      <c r="Z77" s="38"/>
    </row>
    <row r="78" spans="1:26" ht="24.6" customHeight="1" thickBot="1" x14ac:dyDescent="0.35">
      <c r="A78" s="3"/>
      <c r="C78" s="181"/>
      <c r="D78" s="115" t="s">
        <v>29</v>
      </c>
      <c r="E78" s="108" t="s">
        <v>0</v>
      </c>
      <c r="F78" s="109">
        <f>'Control Scheme 1 Data'!N19</f>
        <v>19705</v>
      </c>
      <c r="G78" s="110">
        <f>'Control Scheme 1 Data'!N31</f>
        <v>26679</v>
      </c>
      <c r="H78" s="109">
        <f>'Control Scheme 1 Data'!N43</f>
        <v>22012</v>
      </c>
      <c r="I78" s="110">
        <f>'Control Scheme 1 Data'!N55</f>
        <v>22012</v>
      </c>
      <c r="J78" s="32"/>
      <c r="K78" s="32"/>
      <c r="L78" s="33"/>
      <c r="M78" s="32"/>
      <c r="N78" s="34"/>
      <c r="O78" s="32"/>
      <c r="P78" s="34"/>
      <c r="Q78" s="35"/>
      <c r="R78" s="32"/>
      <c r="S78" s="34"/>
      <c r="T78" s="32"/>
      <c r="U78" s="34"/>
      <c r="V78" s="36"/>
      <c r="W78" s="37"/>
      <c r="X78" s="37"/>
      <c r="Y78" s="37"/>
      <c r="Z78" s="38"/>
    </row>
    <row r="79" spans="1:26" ht="15" thickBot="1" x14ac:dyDescent="0.35">
      <c r="A79" s="3"/>
      <c r="C79" s="181" t="s">
        <v>15</v>
      </c>
      <c r="D79" s="65" t="s">
        <v>30</v>
      </c>
      <c r="E79" s="66" t="s">
        <v>34</v>
      </c>
      <c r="F79" s="93">
        <f>'Control Scheme 1 Data'!O13</f>
        <v>0.55316518298714146</v>
      </c>
      <c r="G79" s="78">
        <f>'Control Scheme 1 Data'!O25</f>
        <v>0.63032945736434109</v>
      </c>
      <c r="H79" s="93">
        <f>'Control Scheme 1 Data'!O37</f>
        <v>0.55316518298714146</v>
      </c>
      <c r="I79" s="78">
        <f>'Control Scheme 1 Data'!O49</f>
        <v>0.55316518298714146</v>
      </c>
      <c r="J79" s="32"/>
      <c r="K79" s="32"/>
      <c r="L79" s="33"/>
      <c r="M79" s="32"/>
      <c r="N79" s="34"/>
      <c r="O79" s="32"/>
      <c r="P79" s="34"/>
      <c r="Q79" s="35"/>
      <c r="R79" s="32"/>
      <c r="S79" s="34"/>
      <c r="T79" s="32"/>
      <c r="U79" s="34"/>
      <c r="V79" s="36"/>
      <c r="W79" s="37"/>
      <c r="X79" s="37"/>
      <c r="Y79" s="37"/>
      <c r="Z79" s="38"/>
    </row>
    <row r="80" spans="1:26" ht="15" thickBot="1" x14ac:dyDescent="0.35">
      <c r="A80" s="3"/>
      <c r="C80" s="181"/>
      <c r="D80" s="67" t="s">
        <v>30</v>
      </c>
      <c r="E80" s="68" t="s">
        <v>35</v>
      </c>
      <c r="F80" s="94">
        <f>'Control Scheme 1 Data'!O14</f>
        <v>0.54389218595450051</v>
      </c>
      <c r="G80" s="79">
        <f>'Control Scheme 1 Data'!O26</f>
        <v>0.60780038759689925</v>
      </c>
      <c r="H80" s="94">
        <f>'Control Scheme 1 Data'!O38</f>
        <v>0.54389218595450051</v>
      </c>
      <c r="I80" s="79">
        <f>'Control Scheme 1 Data'!O50</f>
        <v>0.54389218595450051</v>
      </c>
      <c r="J80" s="32"/>
      <c r="K80" s="32"/>
      <c r="L80" s="33"/>
      <c r="M80" s="32"/>
      <c r="N80" s="34"/>
      <c r="O80" s="32"/>
      <c r="P80" s="34"/>
      <c r="Q80" s="35"/>
      <c r="R80" s="32"/>
      <c r="S80" s="34"/>
      <c r="T80" s="32"/>
      <c r="U80" s="34"/>
      <c r="V80" s="36"/>
      <c r="W80" s="37"/>
      <c r="X80" s="37"/>
      <c r="Y80" s="37"/>
      <c r="Z80" s="38"/>
    </row>
    <row r="81" spans="1:26" ht="15" thickBot="1" x14ac:dyDescent="0.35">
      <c r="A81" s="3"/>
      <c r="C81" s="181"/>
      <c r="D81" s="67" t="s">
        <v>30</v>
      </c>
      <c r="E81" s="69" t="s">
        <v>36</v>
      </c>
      <c r="F81" s="94">
        <f>'Control Scheme 1 Data'!O15</f>
        <v>0.50927299703264095</v>
      </c>
      <c r="G81" s="79">
        <f>'Control Scheme 1 Data'!O27</f>
        <v>0.58951065891472865</v>
      </c>
      <c r="H81" s="94">
        <f>'Control Scheme 1 Data'!O39</f>
        <v>0.50927299703264095</v>
      </c>
      <c r="I81" s="79">
        <f>'Control Scheme 1 Data'!O51</f>
        <v>0.50927299703264095</v>
      </c>
      <c r="J81" s="32"/>
      <c r="K81" s="32"/>
      <c r="L81" s="33"/>
      <c r="M81" s="32"/>
      <c r="N81" s="34"/>
      <c r="O81" s="32"/>
      <c r="P81" s="34"/>
      <c r="Q81" s="35"/>
      <c r="R81" s="32"/>
      <c r="S81" s="34"/>
      <c r="T81" s="32"/>
      <c r="U81" s="34"/>
      <c r="V81" s="36"/>
      <c r="W81" s="37"/>
      <c r="X81" s="37"/>
      <c r="Y81" s="37"/>
      <c r="Z81" s="38"/>
    </row>
    <row r="82" spans="1:26" ht="15" thickBot="1" x14ac:dyDescent="0.35">
      <c r="A82" s="3"/>
      <c r="C82" s="181"/>
      <c r="D82" s="67" t="s">
        <v>30</v>
      </c>
      <c r="E82" s="70" t="s">
        <v>37</v>
      </c>
      <c r="F82" s="94">
        <f>'Control Scheme 1 Data'!O16</f>
        <v>0.10410484668644907</v>
      </c>
      <c r="G82" s="79">
        <f>'Control Scheme 1 Data'!O28</f>
        <v>0.17950581395348839</v>
      </c>
      <c r="H82" s="94">
        <f>'Control Scheme 1 Data'!O40</f>
        <v>0.10410484668644907</v>
      </c>
      <c r="I82" s="79">
        <f>'Control Scheme 1 Data'!O52</f>
        <v>0.10410484668644907</v>
      </c>
      <c r="J82" s="32"/>
      <c r="K82" s="32"/>
      <c r="L82" s="33"/>
      <c r="M82" s="32"/>
      <c r="N82" s="34"/>
      <c r="O82" s="32"/>
      <c r="P82" s="34"/>
      <c r="Q82" s="35"/>
      <c r="R82" s="32"/>
      <c r="S82" s="34"/>
      <c r="T82" s="32"/>
      <c r="U82" s="34"/>
      <c r="V82" s="36"/>
      <c r="W82" s="37"/>
      <c r="X82" s="37"/>
      <c r="Y82" s="37"/>
      <c r="Z82" s="38"/>
    </row>
    <row r="83" spans="1:26" ht="15" thickBot="1" x14ac:dyDescent="0.35">
      <c r="A83" s="3"/>
      <c r="C83" s="181"/>
      <c r="D83" s="67" t="s">
        <v>30</v>
      </c>
      <c r="E83" s="71" t="s">
        <v>38</v>
      </c>
      <c r="F83" s="94">
        <f>'Control Scheme 1 Data'!O17</f>
        <v>0.71476261127596441</v>
      </c>
      <c r="G83" s="79">
        <f>'Control Scheme 1 Data'!O29</f>
        <v>0.82558139534883723</v>
      </c>
      <c r="H83" s="94">
        <f>'Control Scheme 1 Data'!O41</f>
        <v>1</v>
      </c>
      <c r="I83" s="79">
        <f>'Control Scheme 1 Data'!O53</f>
        <v>1</v>
      </c>
      <c r="J83" s="32"/>
      <c r="K83" s="32"/>
      <c r="L83" s="33"/>
      <c r="M83" s="32"/>
      <c r="N83" s="34"/>
      <c r="O83" s="32"/>
      <c r="P83" s="34"/>
      <c r="Q83" s="35"/>
      <c r="R83" s="32"/>
      <c r="S83" s="34"/>
      <c r="T83" s="32"/>
      <c r="U83" s="34"/>
      <c r="V83" s="36"/>
      <c r="W83" s="37"/>
      <c r="X83" s="37"/>
      <c r="Y83" s="37"/>
      <c r="Z83" s="38"/>
    </row>
    <row r="84" spans="1:26" ht="15" thickBot="1" x14ac:dyDescent="0.35">
      <c r="A84" s="3"/>
      <c r="C84" s="181"/>
      <c r="D84" s="67" t="s">
        <v>30</v>
      </c>
      <c r="E84" s="71" t="s">
        <v>39</v>
      </c>
      <c r="F84" s="94">
        <f>'Control Scheme 1 Data'!O18</f>
        <v>1.112759643916914E-2</v>
      </c>
      <c r="G84" s="79">
        <f>'Control Scheme 1 Data'!O30</f>
        <v>0.39874031007751937</v>
      </c>
      <c r="H84" s="94">
        <f>'Control Scheme 1 Data'!O42</f>
        <v>1.112759643916914E-2</v>
      </c>
      <c r="I84" s="79">
        <f>'Control Scheme 1 Data'!O54</f>
        <v>1.112759643916914E-2</v>
      </c>
      <c r="J84" s="32"/>
      <c r="K84" s="32"/>
      <c r="L84" s="33"/>
      <c r="M84" s="32"/>
      <c r="N84" s="34"/>
      <c r="O84" s="32"/>
      <c r="P84" s="34"/>
      <c r="Q84" s="35"/>
      <c r="R84" s="32"/>
      <c r="S84" s="34"/>
      <c r="T84" s="32"/>
      <c r="U84" s="34"/>
      <c r="V84" s="36"/>
      <c r="W84" s="37"/>
      <c r="X84" s="37"/>
      <c r="Y84" s="37"/>
      <c r="Z84" s="38"/>
    </row>
    <row r="85" spans="1:26" ht="26.4" customHeight="1" thickBot="1" x14ac:dyDescent="0.35">
      <c r="A85" s="3"/>
      <c r="C85" s="181"/>
      <c r="D85" s="115" t="s">
        <v>30</v>
      </c>
      <c r="E85" s="108" t="s">
        <v>0</v>
      </c>
      <c r="F85" s="136">
        <f>'Control Scheme 1 Data'!O19</f>
        <v>0.4060542367293109</v>
      </c>
      <c r="G85" s="119">
        <f>'Control Scheme 1 Data'!O31</f>
        <v>0.53857800387596899</v>
      </c>
      <c r="H85" s="118">
        <f>'Control Scheme 1 Data'!O43</f>
        <v>0.45359380151665019</v>
      </c>
      <c r="I85" s="119">
        <f>'Control Scheme 1 Data'!O55</f>
        <v>0.45359380151665019</v>
      </c>
      <c r="J85" s="32"/>
      <c r="K85" s="32"/>
      <c r="L85" s="33"/>
      <c r="M85" s="32"/>
      <c r="N85" s="34"/>
      <c r="O85" s="32"/>
      <c r="P85" s="34"/>
      <c r="Q85" s="35"/>
      <c r="R85" s="32"/>
      <c r="S85" s="34"/>
      <c r="T85" s="32"/>
      <c r="U85" s="34"/>
      <c r="V85" s="36"/>
      <c r="W85" s="37"/>
      <c r="X85" s="37"/>
      <c r="Y85" s="37"/>
      <c r="Z85" s="38"/>
    </row>
    <row r="86" spans="1:26" ht="16.2" thickBot="1" x14ac:dyDescent="0.35">
      <c r="A86" s="3"/>
      <c r="C86" s="181" t="s">
        <v>16</v>
      </c>
      <c r="D86" s="65" t="s">
        <v>29</v>
      </c>
      <c r="E86" s="138" t="s">
        <v>34</v>
      </c>
      <c r="F86" s="144">
        <f>'Control Scheme 1 Data'!P13</f>
        <v>3614</v>
      </c>
      <c r="G86" s="144">
        <f>'Control Scheme 1 Data'!P25</f>
        <v>3052</v>
      </c>
      <c r="H86" s="144">
        <f>'Control Scheme 1 Data'!P37</f>
        <v>3614</v>
      </c>
      <c r="I86" s="144">
        <f>'Control Scheme 1 Data'!P49</f>
        <v>3614</v>
      </c>
      <c r="J86" s="40"/>
      <c r="K86" s="40"/>
      <c r="L86" s="41"/>
      <c r="M86" s="40"/>
      <c r="N86" s="42"/>
      <c r="O86" s="40"/>
      <c r="P86" s="43"/>
      <c r="Q86" s="44"/>
      <c r="R86" s="40"/>
      <c r="S86" s="42"/>
      <c r="T86" s="40"/>
      <c r="U86" s="42"/>
      <c r="V86" s="45"/>
      <c r="W86" s="46"/>
      <c r="X86" s="46"/>
      <c r="Y86" s="46"/>
      <c r="Z86" s="47"/>
    </row>
    <row r="87" spans="1:26" ht="16.2" thickBot="1" x14ac:dyDescent="0.35">
      <c r="A87" s="3"/>
      <c r="C87" s="181"/>
      <c r="D87" s="67" t="s">
        <v>29</v>
      </c>
      <c r="E87" s="139" t="s">
        <v>35</v>
      </c>
      <c r="F87" s="144">
        <f>'Control Scheme 1 Data'!P14</f>
        <v>3689</v>
      </c>
      <c r="G87" s="144">
        <f>'Control Scheme 1 Data'!P26</f>
        <v>3238</v>
      </c>
      <c r="H87" s="144">
        <f>'Control Scheme 1 Data'!P38</f>
        <v>3689</v>
      </c>
      <c r="I87" s="144">
        <f>'Control Scheme 1 Data'!P50</f>
        <v>3689</v>
      </c>
      <c r="J87" s="40"/>
      <c r="K87" s="40"/>
      <c r="L87" s="41"/>
      <c r="M87" s="40"/>
      <c r="N87" s="42"/>
      <c r="O87" s="40"/>
      <c r="P87" s="43"/>
      <c r="Q87" s="44"/>
      <c r="R87" s="40"/>
      <c r="S87" s="42"/>
      <c r="T87" s="40"/>
      <c r="U87" s="42"/>
      <c r="V87" s="45"/>
      <c r="W87" s="46"/>
      <c r="X87" s="46"/>
      <c r="Y87" s="46"/>
      <c r="Z87" s="47"/>
    </row>
    <row r="88" spans="1:26" ht="16.2" thickBot="1" x14ac:dyDescent="0.35">
      <c r="A88" s="3"/>
      <c r="C88" s="181"/>
      <c r="D88" s="67" t="s">
        <v>29</v>
      </c>
      <c r="E88" s="140" t="s">
        <v>36</v>
      </c>
      <c r="F88" s="144">
        <f>'Control Scheme 1 Data'!P15</f>
        <v>3969</v>
      </c>
      <c r="G88" s="144">
        <f>'Control Scheme 1 Data'!P27</f>
        <v>3389</v>
      </c>
      <c r="H88" s="144">
        <f>'Control Scheme 1 Data'!P39</f>
        <v>3969</v>
      </c>
      <c r="I88" s="144">
        <f>'Control Scheme 1 Data'!P51</f>
        <v>3969</v>
      </c>
      <c r="J88" s="40"/>
      <c r="K88" s="40"/>
      <c r="L88" s="41"/>
      <c r="M88" s="40"/>
      <c r="N88" s="42"/>
      <c r="O88" s="40"/>
      <c r="P88" s="43"/>
      <c r="Q88" s="44"/>
      <c r="R88" s="40"/>
      <c r="S88" s="42"/>
      <c r="T88" s="40"/>
      <c r="U88" s="42"/>
      <c r="V88" s="45"/>
      <c r="W88" s="46"/>
      <c r="X88" s="46"/>
      <c r="Y88" s="46"/>
      <c r="Z88" s="47"/>
    </row>
    <row r="89" spans="1:26" ht="16.2" thickBot="1" x14ac:dyDescent="0.35">
      <c r="A89" s="3"/>
      <c r="C89" s="181"/>
      <c r="D89" s="67" t="s">
        <v>29</v>
      </c>
      <c r="E89" s="141" t="s">
        <v>37</v>
      </c>
      <c r="F89" s="144">
        <f>'Control Scheme 1 Data'!P16</f>
        <v>7246</v>
      </c>
      <c r="G89" s="144">
        <f>'Control Scheme 1 Data'!P28</f>
        <v>6774</v>
      </c>
      <c r="H89" s="144">
        <f>'Control Scheme 1 Data'!P40</f>
        <v>7246</v>
      </c>
      <c r="I89" s="144">
        <f>'Control Scheme 1 Data'!P52</f>
        <v>7246</v>
      </c>
      <c r="J89" s="40"/>
      <c r="K89" s="40"/>
      <c r="L89" s="41"/>
      <c r="M89" s="40"/>
      <c r="N89" s="42"/>
      <c r="O89" s="40"/>
      <c r="P89" s="43"/>
      <c r="Q89" s="44"/>
      <c r="R89" s="40"/>
      <c r="S89" s="42"/>
      <c r="T89" s="40"/>
      <c r="U89" s="42"/>
      <c r="V89" s="45"/>
      <c r="W89" s="46"/>
      <c r="X89" s="46"/>
      <c r="Y89" s="46"/>
      <c r="Z89" s="47"/>
    </row>
    <row r="90" spans="1:26" ht="16.2" thickBot="1" x14ac:dyDescent="0.35">
      <c r="A90" s="3"/>
      <c r="C90" s="181"/>
      <c r="D90" s="67" t="s">
        <v>29</v>
      </c>
      <c r="E90" s="142" t="s">
        <v>38</v>
      </c>
      <c r="F90" s="144">
        <f>'Control Scheme 1 Data'!P17</f>
        <v>2307</v>
      </c>
      <c r="G90" s="144">
        <f>'Control Scheme 1 Data'!P29</f>
        <v>1440</v>
      </c>
      <c r="H90" s="144">
        <f>'Control Scheme 1 Data'!P41</f>
        <v>0</v>
      </c>
      <c r="I90" s="144">
        <f>'Control Scheme 1 Data'!P53</f>
        <v>0</v>
      </c>
      <c r="J90" s="40"/>
      <c r="K90" s="40"/>
      <c r="L90" s="41"/>
      <c r="M90" s="40"/>
      <c r="N90" s="42"/>
      <c r="O90" s="40"/>
      <c r="P90" s="43"/>
      <c r="Q90" s="44"/>
      <c r="R90" s="40"/>
      <c r="S90" s="42"/>
      <c r="T90" s="40"/>
      <c r="U90" s="42"/>
      <c r="V90" s="45"/>
      <c r="W90" s="46"/>
      <c r="X90" s="46"/>
      <c r="Y90" s="46"/>
      <c r="Z90" s="47"/>
    </row>
    <row r="91" spans="1:26" ht="16.2" thickBot="1" x14ac:dyDescent="0.35">
      <c r="A91" s="3"/>
      <c r="C91" s="181"/>
      <c r="D91" s="67" t="s">
        <v>29</v>
      </c>
      <c r="E91" s="142" t="s">
        <v>39</v>
      </c>
      <c r="F91" s="144">
        <f>'Control Scheme 1 Data'!P18</f>
        <v>7998</v>
      </c>
      <c r="G91" s="144">
        <f>'Control Scheme 1 Data'!P30</f>
        <v>4964</v>
      </c>
      <c r="H91" s="144">
        <f>'Control Scheme 1 Data'!P42</f>
        <v>7998</v>
      </c>
      <c r="I91" s="144">
        <f>'Control Scheme 1 Data'!P54</f>
        <v>7998</v>
      </c>
      <c r="J91" s="40"/>
      <c r="K91" s="40"/>
      <c r="L91" s="41"/>
      <c r="M91" s="40"/>
      <c r="N91" s="42"/>
      <c r="O91" s="40"/>
      <c r="P91" s="43"/>
      <c r="Q91" s="44"/>
      <c r="R91" s="40"/>
      <c r="S91" s="42"/>
      <c r="T91" s="40"/>
      <c r="U91" s="42"/>
      <c r="V91" s="45"/>
      <c r="W91" s="46"/>
      <c r="X91" s="46"/>
      <c r="Y91" s="46"/>
      <c r="Z91" s="47"/>
    </row>
    <row r="92" spans="1:26" ht="31.8" customHeight="1" thickBot="1" x14ac:dyDescent="0.35">
      <c r="A92" s="3"/>
      <c r="C92" s="181"/>
      <c r="D92" s="115" t="s">
        <v>29</v>
      </c>
      <c r="E92" s="108" t="s">
        <v>0</v>
      </c>
      <c r="F92" s="120">
        <f>'Control Scheme 1 Data'!P31</f>
        <v>22857</v>
      </c>
      <c r="G92" s="121">
        <f>'Control Scheme 1 Data'!P31</f>
        <v>22857</v>
      </c>
      <c r="H92" s="120">
        <f>'Control Scheme 1 Data'!P43</f>
        <v>26516</v>
      </c>
      <c r="I92" s="121">
        <f>'Control Scheme 1 Data'!P55</f>
        <v>26516</v>
      </c>
      <c r="J92" s="40"/>
      <c r="K92" s="40"/>
      <c r="L92" s="41"/>
      <c r="M92" s="40"/>
      <c r="N92" s="42"/>
      <c r="O92" s="40"/>
      <c r="P92" s="43"/>
      <c r="Q92" s="44"/>
      <c r="R92" s="40"/>
      <c r="S92" s="42"/>
      <c r="T92" s="40"/>
      <c r="U92" s="42"/>
      <c r="V92" s="45"/>
      <c r="W92" s="46"/>
      <c r="X92" s="46"/>
      <c r="Y92" s="46"/>
      <c r="Z92" s="47"/>
    </row>
    <row r="93" spans="1:26" ht="15" thickBot="1" x14ac:dyDescent="0.35">
      <c r="A93" s="3"/>
      <c r="C93" s="181" t="s">
        <v>16</v>
      </c>
      <c r="D93" s="65" t="s">
        <v>30</v>
      </c>
      <c r="E93" s="66" t="s">
        <v>34</v>
      </c>
      <c r="F93" s="93">
        <f>'Control Scheme 1 Data'!Q13</f>
        <v>0.44683481701285854</v>
      </c>
      <c r="G93" s="78">
        <f>'Control Scheme 1 Data'!Q25</f>
        <v>0.36967054263565891</v>
      </c>
      <c r="H93" s="93">
        <f>'Control Scheme 1 Data'!Q37</f>
        <v>0.44683481701285854</v>
      </c>
      <c r="I93" s="78">
        <f>'Control Scheme 1 Data'!Q49</f>
        <v>0.44683481701285854</v>
      </c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" thickBot="1" x14ac:dyDescent="0.35">
      <c r="A94" s="3"/>
      <c r="C94" s="181"/>
      <c r="D94" s="67" t="s">
        <v>30</v>
      </c>
      <c r="E94" s="68" t="s">
        <v>35</v>
      </c>
      <c r="F94" s="94">
        <f>'Control Scheme 1 Data'!Q14</f>
        <v>0.45610781404549949</v>
      </c>
      <c r="G94" s="79">
        <f>'Control Scheme 1 Data'!Q26</f>
        <v>0.39219961240310075</v>
      </c>
      <c r="H94" s="94">
        <f>'Control Scheme 1 Data'!Q38</f>
        <v>0.45610781404549949</v>
      </c>
      <c r="I94" s="79">
        <f>'Control Scheme 1 Data'!Q50</f>
        <v>0.45610781404549949</v>
      </c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" thickBot="1" x14ac:dyDescent="0.35">
      <c r="A95" s="3"/>
      <c r="C95" s="181"/>
      <c r="D95" s="67" t="s">
        <v>30</v>
      </c>
      <c r="E95" s="69" t="s">
        <v>36</v>
      </c>
      <c r="F95" s="94">
        <f>'Control Scheme 1 Data'!Q15</f>
        <v>0.49072700296735905</v>
      </c>
      <c r="G95" s="79">
        <f>'Control Scheme 1 Data'!Q27</f>
        <v>0.4104893410852713</v>
      </c>
      <c r="H95" s="94">
        <f>'Control Scheme 1 Data'!Q39</f>
        <v>0.49072700296735905</v>
      </c>
      <c r="I95" s="79">
        <f>'Control Scheme 1 Data'!Q51</f>
        <v>0.49072700296735905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" thickBot="1" x14ac:dyDescent="0.35">
      <c r="A96" s="3"/>
      <c r="C96" s="181"/>
      <c r="D96" s="67" t="s">
        <v>30</v>
      </c>
      <c r="E96" s="70" t="s">
        <v>37</v>
      </c>
      <c r="F96" s="94">
        <f>'Control Scheme 1 Data'!Q16</f>
        <v>0.89589515331355096</v>
      </c>
      <c r="G96" s="79">
        <f>'Control Scheme 1 Data'!Q28</f>
        <v>0.82049418604651159</v>
      </c>
      <c r="H96" s="94">
        <f>'Control Scheme 1 Data'!Q40</f>
        <v>0.89589515331355096</v>
      </c>
      <c r="I96" s="79">
        <f>'Control Scheme 1 Data'!Q52</f>
        <v>0.89589515331355096</v>
      </c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" thickBot="1" x14ac:dyDescent="0.35">
      <c r="A97" s="3"/>
      <c r="C97" s="181"/>
      <c r="D97" s="67" t="s">
        <v>30</v>
      </c>
      <c r="E97" s="71" t="s">
        <v>38</v>
      </c>
      <c r="F97" s="94">
        <f>'Control Scheme 1 Data'!Q17</f>
        <v>0.28523738872403559</v>
      </c>
      <c r="G97" s="79">
        <f>'Control Scheme 1 Data'!Q29</f>
        <v>0.1744186046511628</v>
      </c>
      <c r="H97" s="94">
        <f>'Control Scheme 1 Data'!Q41</f>
        <v>0</v>
      </c>
      <c r="I97" s="79">
        <f>'Control Scheme 1 Data'!Q53</f>
        <v>0</v>
      </c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" thickBot="1" x14ac:dyDescent="0.35">
      <c r="A98" s="3"/>
      <c r="C98" s="181"/>
      <c r="D98" s="67" t="s">
        <v>30</v>
      </c>
      <c r="E98" s="71" t="s">
        <v>39</v>
      </c>
      <c r="F98" s="94">
        <f>'Control Scheme 1 Data'!Q18</f>
        <v>0.98887240356083084</v>
      </c>
      <c r="G98" s="79">
        <f>'Control Scheme 1 Data'!Q30</f>
        <v>0.60125968992248058</v>
      </c>
      <c r="H98" s="94">
        <f>'Control Scheme 1 Data'!Q42</f>
        <v>0.98887240356083084</v>
      </c>
      <c r="I98" s="79">
        <f>'Control Scheme 1 Data'!Q54</f>
        <v>0.98887240356083084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27" customHeight="1" thickBot="1" x14ac:dyDescent="0.35">
      <c r="A99" s="3"/>
      <c r="C99" s="181"/>
      <c r="D99" s="115" t="s">
        <v>30</v>
      </c>
      <c r="E99" s="108" t="s">
        <v>0</v>
      </c>
      <c r="F99" s="118">
        <f>'Control Scheme 1 Data'!Q19</f>
        <v>0.59394576327068904</v>
      </c>
      <c r="G99" s="119">
        <f>'Control Scheme 1 Data'!Q31</f>
        <v>0.46142199612403101</v>
      </c>
      <c r="H99" s="118">
        <f>'Control Scheme 1 Data'!Q43</f>
        <v>0.54640619848334981</v>
      </c>
      <c r="I99" s="119">
        <f>'Control Scheme 1 Data'!Q55</f>
        <v>0.54640619848334981</v>
      </c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8" customHeight="1" thickBot="1" x14ac:dyDescent="0.35">
      <c r="A100" s="3"/>
      <c r="C100" s="181" t="s">
        <v>43</v>
      </c>
      <c r="D100" s="65" t="s">
        <v>29</v>
      </c>
      <c r="E100" s="138" t="s">
        <v>34</v>
      </c>
      <c r="F100" s="144">
        <f>F72+F86</f>
        <v>8088</v>
      </c>
      <c r="G100" s="144">
        <f t="shared" ref="G100:I100" si="91">G72+G86</f>
        <v>8256</v>
      </c>
      <c r="H100" s="144">
        <f t="shared" si="91"/>
        <v>8088</v>
      </c>
      <c r="I100" s="144">
        <f t="shared" si="91"/>
        <v>8088</v>
      </c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8" customHeight="1" thickBot="1" x14ac:dyDescent="0.35">
      <c r="A101" s="3"/>
      <c r="C101" s="181"/>
      <c r="D101" s="67" t="s">
        <v>29</v>
      </c>
      <c r="E101" s="139" t="s">
        <v>35</v>
      </c>
      <c r="F101" s="144">
        <f t="shared" ref="F101:I106" si="92">F73+F87</f>
        <v>8088</v>
      </c>
      <c r="G101" s="144">
        <f t="shared" si="92"/>
        <v>8256</v>
      </c>
      <c r="H101" s="144">
        <f t="shared" si="92"/>
        <v>8088</v>
      </c>
      <c r="I101" s="144">
        <f t="shared" si="92"/>
        <v>8088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8" customHeight="1" thickBot="1" x14ac:dyDescent="0.35">
      <c r="A102" s="3"/>
      <c r="C102" s="181"/>
      <c r="D102" s="67" t="s">
        <v>29</v>
      </c>
      <c r="E102" s="140" t="s">
        <v>36</v>
      </c>
      <c r="F102" s="144">
        <f t="shared" si="92"/>
        <v>8088</v>
      </c>
      <c r="G102" s="144">
        <f t="shared" si="92"/>
        <v>8256</v>
      </c>
      <c r="H102" s="144">
        <f t="shared" si="92"/>
        <v>8088</v>
      </c>
      <c r="I102" s="144">
        <f t="shared" si="92"/>
        <v>8088</v>
      </c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8" customHeight="1" thickBot="1" x14ac:dyDescent="0.35">
      <c r="A103" s="3"/>
      <c r="C103" s="181"/>
      <c r="D103" s="67" t="s">
        <v>29</v>
      </c>
      <c r="E103" s="141" t="s">
        <v>37</v>
      </c>
      <c r="F103" s="144">
        <f t="shared" si="92"/>
        <v>8088</v>
      </c>
      <c r="G103" s="144">
        <f t="shared" si="92"/>
        <v>8256</v>
      </c>
      <c r="H103" s="144">
        <f t="shared" si="92"/>
        <v>8088</v>
      </c>
      <c r="I103" s="144">
        <f t="shared" si="92"/>
        <v>8088</v>
      </c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8" customHeight="1" thickBot="1" x14ac:dyDescent="0.35">
      <c r="A104" s="3"/>
      <c r="C104" s="181"/>
      <c r="D104" s="67" t="s">
        <v>29</v>
      </c>
      <c r="E104" s="142" t="s">
        <v>38</v>
      </c>
      <c r="F104" s="144">
        <f t="shared" si="92"/>
        <v>8088</v>
      </c>
      <c r="G104" s="144">
        <f t="shared" si="92"/>
        <v>8256</v>
      </c>
      <c r="H104" s="144">
        <f t="shared" si="92"/>
        <v>8088</v>
      </c>
      <c r="I104" s="144">
        <f t="shared" si="92"/>
        <v>8088</v>
      </c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8" customHeight="1" thickBot="1" x14ac:dyDescent="0.35">
      <c r="A105" s="3"/>
      <c r="C105" s="181"/>
      <c r="D105" s="67" t="s">
        <v>29</v>
      </c>
      <c r="E105" s="142" t="s">
        <v>39</v>
      </c>
      <c r="F105" s="144">
        <f t="shared" si="92"/>
        <v>8088</v>
      </c>
      <c r="G105" s="144">
        <f t="shared" si="92"/>
        <v>8256</v>
      </c>
      <c r="H105" s="144">
        <f t="shared" si="92"/>
        <v>8088</v>
      </c>
      <c r="I105" s="144">
        <f t="shared" si="92"/>
        <v>8088</v>
      </c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27" customHeight="1" thickBot="1" x14ac:dyDescent="0.35">
      <c r="A106" s="3"/>
      <c r="C106" s="181"/>
      <c r="D106" s="115" t="s">
        <v>29</v>
      </c>
      <c r="E106" s="108" t="s">
        <v>0</v>
      </c>
      <c r="F106" s="133">
        <f t="shared" si="92"/>
        <v>42562</v>
      </c>
      <c r="G106" s="133">
        <f t="shared" si="92"/>
        <v>49536</v>
      </c>
      <c r="H106" s="133">
        <f t="shared" si="92"/>
        <v>48528</v>
      </c>
      <c r="I106" s="133">
        <f t="shared" si="92"/>
        <v>48528</v>
      </c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" thickBot="1" x14ac:dyDescent="0.35">
      <c r="A107" s="3"/>
      <c r="C107" s="181" t="s">
        <v>18</v>
      </c>
      <c r="D107" s="65" t="s">
        <v>3</v>
      </c>
      <c r="E107" s="66" t="s">
        <v>34</v>
      </c>
      <c r="F107" s="144">
        <f>'Control Scheme 1 Data'!S13</f>
        <v>785125</v>
      </c>
      <c r="G107" s="144">
        <f>'Control Scheme 1 Data'!S25</f>
        <v>650500</v>
      </c>
      <c r="H107" s="144">
        <f>'Control Scheme 1 Data'!S37</f>
        <v>559250</v>
      </c>
      <c r="I107" s="144">
        <f>'Control Scheme 1 Data'!S49</f>
        <v>785125</v>
      </c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" thickBot="1" x14ac:dyDescent="0.35">
      <c r="A108" s="3"/>
      <c r="C108" s="181"/>
      <c r="D108" s="67" t="s">
        <v>3</v>
      </c>
      <c r="E108" s="68" t="s">
        <v>35</v>
      </c>
      <c r="F108" s="144">
        <f>'Control Scheme 1 Data'!S14</f>
        <v>780437.5</v>
      </c>
      <c r="G108" s="144">
        <f>'Control Scheme 1 Data'!S26</f>
        <v>627250</v>
      </c>
      <c r="H108" s="144">
        <f>'Control Scheme 1 Data'!S38</f>
        <v>549875</v>
      </c>
      <c r="I108" s="144">
        <f>'Control Scheme 1 Data'!S50</f>
        <v>780437.5</v>
      </c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" thickBot="1" x14ac:dyDescent="0.35">
      <c r="A109" s="3"/>
      <c r="C109" s="181"/>
      <c r="D109" s="67" t="s">
        <v>3</v>
      </c>
      <c r="E109" s="69" t="s">
        <v>36</v>
      </c>
      <c r="F109" s="144">
        <f>'Control Scheme 1 Data'!S15</f>
        <v>762937.5</v>
      </c>
      <c r="G109" s="144">
        <f>'Control Scheme 1 Data'!S27</f>
        <v>608375</v>
      </c>
      <c r="H109" s="144">
        <f>'Control Scheme 1 Data'!S39</f>
        <v>514875</v>
      </c>
      <c r="I109" s="144">
        <f>'Control Scheme 1 Data'!S51</f>
        <v>762937.5</v>
      </c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" thickBot="1" x14ac:dyDescent="0.35">
      <c r="A110" s="3"/>
      <c r="C110" s="181"/>
      <c r="D110" s="67" t="s">
        <v>3</v>
      </c>
      <c r="E110" s="70" t="s">
        <v>37</v>
      </c>
      <c r="F110" s="144">
        <f>'Control Scheme 1 Data'!S16</f>
        <v>790305</v>
      </c>
      <c r="G110" s="144">
        <f>'Control Scheme 1 Data'!S28</f>
        <v>262314</v>
      </c>
      <c r="H110" s="144">
        <f>'Control Scheme 1 Data'!S40</f>
        <v>149034</v>
      </c>
      <c r="I110" s="144">
        <f>'Control Scheme 1 Data'!S52</f>
        <v>790305</v>
      </c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" thickBot="1" x14ac:dyDescent="0.35">
      <c r="A111" s="3"/>
      <c r="C111" s="181"/>
      <c r="D111" s="67" t="s">
        <v>3</v>
      </c>
      <c r="E111" s="71" t="s">
        <v>38</v>
      </c>
      <c r="F111" s="144">
        <f>'Control Scheme 1 Data'!S17</f>
        <v>547175.81566820084</v>
      </c>
      <c r="G111" s="144">
        <f>'Control Scheme 1 Data'!S29</f>
        <v>534328.7741935479</v>
      </c>
      <c r="H111" s="144">
        <f>'Control Scheme 1 Data'!S41</f>
        <v>2338207.1447004112</v>
      </c>
      <c r="I111" s="144">
        <f>'Control Scheme 1 Data'!S53</f>
        <v>2338207.1447004112</v>
      </c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" thickBot="1" x14ac:dyDescent="0.35">
      <c r="A112" s="3"/>
      <c r="C112" s="181"/>
      <c r="D112" s="67" t="s">
        <v>3</v>
      </c>
      <c r="E112" s="71" t="s">
        <v>39</v>
      </c>
      <c r="F112" s="144">
        <f>'Control Scheme 1 Data'!S18</f>
        <v>24660</v>
      </c>
      <c r="G112" s="144">
        <f>'Control Scheme 1 Data'!S30</f>
        <v>902008</v>
      </c>
      <c r="H112" s="144">
        <f>'Control Scheme 1 Data'!S42</f>
        <v>24660</v>
      </c>
      <c r="I112" s="144">
        <f>'Control Scheme 1 Data'!S54</f>
        <v>24660</v>
      </c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25.8" customHeight="1" thickBot="1" x14ac:dyDescent="0.35">
      <c r="A113" s="3"/>
      <c r="C113" s="181"/>
      <c r="D113" s="115" t="s">
        <v>3</v>
      </c>
      <c r="E113" s="108" t="s">
        <v>0</v>
      </c>
      <c r="F113" s="109">
        <f>'Control Scheme 1 Data'!S19</f>
        <v>3690640.8156682011</v>
      </c>
      <c r="G113" s="110">
        <f>'Control Scheme 1 Data'!S31</f>
        <v>3584775.7741935477</v>
      </c>
      <c r="H113" s="109">
        <f>'Control Scheme 1 Data'!S43</f>
        <v>4135901.1447004112</v>
      </c>
      <c r="I113" s="110">
        <f>'Control Scheme 1 Data'!S55</f>
        <v>5481672.1447004117</v>
      </c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" thickBot="1" x14ac:dyDescent="0.35">
      <c r="A114" s="3"/>
      <c r="C114" s="181" t="s">
        <v>18</v>
      </c>
      <c r="D114" s="65" t="s">
        <v>30</v>
      </c>
      <c r="E114" s="66" t="s">
        <v>34</v>
      </c>
      <c r="F114" s="93">
        <f>'Control Scheme 1 Data'!T13</f>
        <v>1</v>
      </c>
      <c r="G114" s="78">
        <f>'Control Scheme 1 Data'!T25</f>
        <v>1</v>
      </c>
      <c r="H114" s="93">
        <f>'Control Scheme 1 Data'!T37</f>
        <v>1</v>
      </c>
      <c r="I114" s="78">
        <f>'Control Scheme 1 Data'!T49</f>
        <v>1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" thickBot="1" x14ac:dyDescent="0.35">
      <c r="A115" s="3"/>
      <c r="C115" s="181"/>
      <c r="D115" s="67" t="s">
        <v>30</v>
      </c>
      <c r="E115" s="68" t="s">
        <v>35</v>
      </c>
      <c r="F115" s="94">
        <f>'Control Scheme 1 Data'!T14</f>
        <v>1</v>
      </c>
      <c r="G115" s="79">
        <f>'Control Scheme 1 Data'!T26</f>
        <v>1</v>
      </c>
      <c r="H115" s="94">
        <f>'Control Scheme 1 Data'!T38</f>
        <v>1</v>
      </c>
      <c r="I115" s="79">
        <f>'Control Scheme 1 Data'!T50</f>
        <v>1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5" thickBot="1" x14ac:dyDescent="0.35">
      <c r="A116" s="3"/>
      <c r="C116" s="181"/>
      <c r="D116" s="67" t="s">
        <v>30</v>
      </c>
      <c r="E116" s="69" t="s">
        <v>36</v>
      </c>
      <c r="F116" s="94">
        <f>'Control Scheme 1 Data'!T15</f>
        <v>1</v>
      </c>
      <c r="G116" s="79">
        <f>'Control Scheme 1 Data'!T27</f>
        <v>1</v>
      </c>
      <c r="H116" s="94">
        <f>'Control Scheme 1 Data'!T39</f>
        <v>1</v>
      </c>
      <c r="I116" s="79">
        <f>'Control Scheme 1 Data'!T51</f>
        <v>1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5" thickBot="1" x14ac:dyDescent="0.35">
      <c r="A117" s="3"/>
      <c r="C117" s="181"/>
      <c r="D117" s="67" t="s">
        <v>30</v>
      </c>
      <c r="E117" s="70" t="s">
        <v>37</v>
      </c>
      <c r="F117" s="94">
        <f>'Control Scheme 1 Data'!T16</f>
        <v>1</v>
      </c>
      <c r="G117" s="79">
        <f>'Control Scheme 1 Data'!T28</f>
        <v>1</v>
      </c>
      <c r="H117" s="94">
        <f>'Control Scheme 1 Data'!T40</f>
        <v>1</v>
      </c>
      <c r="I117" s="79">
        <f>'Control Scheme 1 Data'!T52</f>
        <v>1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" thickBot="1" x14ac:dyDescent="0.35">
      <c r="A118" s="3"/>
      <c r="C118" s="181"/>
      <c r="D118" s="67" t="s">
        <v>30</v>
      </c>
      <c r="E118" s="71" t="s">
        <v>38</v>
      </c>
      <c r="F118" s="94">
        <f>'Control Scheme 1 Data'!T17</f>
        <v>1</v>
      </c>
      <c r="G118" s="79">
        <f>'Control Scheme 1 Data'!T29</f>
        <v>1</v>
      </c>
      <c r="H118" s="94">
        <f>'Control Scheme 1 Data'!T41</f>
        <v>1</v>
      </c>
      <c r="I118" s="79">
        <f>'Control Scheme 1 Data'!T53</f>
        <v>1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" thickBot="1" x14ac:dyDescent="0.35">
      <c r="A119" s="3"/>
      <c r="C119" s="181"/>
      <c r="D119" s="67" t="s">
        <v>30</v>
      </c>
      <c r="E119" s="71" t="s">
        <v>39</v>
      </c>
      <c r="F119" s="94">
        <f>'Control Scheme 1 Data'!T18</f>
        <v>2.2010271460014674E-2</v>
      </c>
      <c r="G119" s="79">
        <f>'Control Scheme 1 Data'!T30</f>
        <v>1</v>
      </c>
      <c r="H119" s="94">
        <f>'Control Scheme 1 Data'!T42</f>
        <v>1</v>
      </c>
      <c r="I119" s="79">
        <f>'Control Scheme 1 Data'!T54</f>
        <v>2.2010271460014674E-2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25.8" customHeight="1" thickBot="1" x14ac:dyDescent="0.35">
      <c r="A120" s="3"/>
      <c r="C120" s="181"/>
      <c r="D120" s="115" t="s">
        <v>30</v>
      </c>
      <c r="E120" s="108" t="s">
        <v>0</v>
      </c>
      <c r="F120" s="122">
        <f>'Control Scheme 1 Data'!T19</f>
        <v>0.77107354237599712</v>
      </c>
      <c r="G120" s="123">
        <f>'Control Scheme 1 Data'!T31</f>
        <v>1</v>
      </c>
      <c r="H120" s="122">
        <f>'Control Scheme 1 Data'!T43</f>
        <v>1</v>
      </c>
      <c r="I120" s="123">
        <f>'Control Scheme 1 Data'!T55</f>
        <v>0.83341041915140013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" thickBot="1" x14ac:dyDescent="0.35">
      <c r="A121" s="3"/>
      <c r="C121" s="181" t="s">
        <v>19</v>
      </c>
      <c r="D121" s="65" t="s">
        <v>3</v>
      </c>
      <c r="E121" s="66" t="s">
        <v>34</v>
      </c>
      <c r="F121" s="144">
        <f>'Control Scheme 1 Data'!U13</f>
        <v>0</v>
      </c>
      <c r="G121" s="144">
        <f>'Control Scheme 1 Data'!U25</f>
        <v>0</v>
      </c>
      <c r="H121" s="144">
        <f>'Control Scheme 1 Data'!U37</f>
        <v>0</v>
      </c>
      <c r="I121" s="144">
        <f>'Control Scheme 1 Data'!U49</f>
        <v>0</v>
      </c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" thickBot="1" x14ac:dyDescent="0.35">
      <c r="A122" s="3"/>
      <c r="C122" s="181"/>
      <c r="D122" s="67" t="s">
        <v>3</v>
      </c>
      <c r="E122" s="68" t="s">
        <v>35</v>
      </c>
      <c r="F122" s="144">
        <f>'Control Scheme 1 Data'!U14</f>
        <v>0</v>
      </c>
      <c r="G122" s="144">
        <f>'Control Scheme 1 Data'!U26</f>
        <v>0</v>
      </c>
      <c r="H122" s="144">
        <f>'Control Scheme 1 Data'!U38</f>
        <v>0</v>
      </c>
      <c r="I122" s="144">
        <f>'Control Scheme 1 Data'!U50</f>
        <v>0</v>
      </c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" thickBot="1" x14ac:dyDescent="0.35">
      <c r="A123" s="3"/>
      <c r="C123" s="181"/>
      <c r="D123" s="67" t="s">
        <v>3</v>
      </c>
      <c r="E123" s="69" t="s">
        <v>36</v>
      </c>
      <c r="F123" s="144">
        <f>'Control Scheme 1 Data'!U15</f>
        <v>0</v>
      </c>
      <c r="G123" s="144">
        <f>'Control Scheme 1 Data'!U27</f>
        <v>0</v>
      </c>
      <c r="H123" s="144">
        <f>'Control Scheme 1 Data'!U39</f>
        <v>0</v>
      </c>
      <c r="I123" s="144">
        <f>'Control Scheme 1 Data'!U51</f>
        <v>0</v>
      </c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" thickBot="1" x14ac:dyDescent="0.35">
      <c r="A124" s="3"/>
      <c r="C124" s="181"/>
      <c r="D124" s="67" t="s">
        <v>3</v>
      </c>
      <c r="E124" s="70" t="s">
        <v>37</v>
      </c>
      <c r="F124" s="144">
        <f>'Control Scheme 1 Data'!U16</f>
        <v>0</v>
      </c>
      <c r="G124" s="144">
        <f>'Control Scheme 1 Data'!U28</f>
        <v>0</v>
      </c>
      <c r="H124" s="144">
        <f>'Control Scheme 1 Data'!U40</f>
        <v>0</v>
      </c>
      <c r="I124" s="144">
        <f>'Control Scheme 1 Data'!U52</f>
        <v>0</v>
      </c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" thickBot="1" x14ac:dyDescent="0.35">
      <c r="A125" s="3"/>
      <c r="C125" s="181"/>
      <c r="D125" s="67" t="s">
        <v>3</v>
      </c>
      <c r="E125" s="71" t="s">
        <v>38</v>
      </c>
      <c r="F125" s="144">
        <f>'Control Scheme 1 Data'!U17</f>
        <v>0</v>
      </c>
      <c r="G125" s="144">
        <f>'Control Scheme 1 Data'!U29</f>
        <v>0</v>
      </c>
      <c r="H125" s="144">
        <f>'Control Scheme 1 Data'!U41</f>
        <v>0</v>
      </c>
      <c r="I125" s="144">
        <f>'Control Scheme 1 Data'!U53</f>
        <v>0</v>
      </c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" thickBot="1" x14ac:dyDescent="0.35">
      <c r="A126" s="3"/>
      <c r="C126" s="181"/>
      <c r="D126" s="67" t="s">
        <v>3</v>
      </c>
      <c r="E126" s="71" t="s">
        <v>39</v>
      </c>
      <c r="F126" s="144">
        <f>'Control Scheme 1 Data'!U18</f>
        <v>1095726</v>
      </c>
      <c r="G126" s="144">
        <f>'Control Scheme 1 Data'!U30</f>
        <v>0</v>
      </c>
      <c r="H126" s="144">
        <f>'Control Scheme 1 Data'!U42</f>
        <v>0</v>
      </c>
      <c r="I126" s="144">
        <f>'Control Scheme 1 Data'!U54</f>
        <v>1095726</v>
      </c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26.4" customHeight="1" thickBot="1" x14ac:dyDescent="0.35">
      <c r="A127" s="3"/>
      <c r="C127" s="181"/>
      <c r="D127" s="115" t="s">
        <v>3</v>
      </c>
      <c r="E127" s="108" t="s">
        <v>0</v>
      </c>
      <c r="F127" s="124">
        <f>'Control Scheme 1 Data'!U19</f>
        <v>1095726</v>
      </c>
      <c r="G127" s="125">
        <f>'Control Scheme 1 Data'!U31</f>
        <v>0</v>
      </c>
      <c r="H127" s="124">
        <f>'Control Scheme 1 Data'!U43</f>
        <v>0</v>
      </c>
      <c r="I127" s="125">
        <f>'Control Scheme 1 Data'!U55</f>
        <v>1095726</v>
      </c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" thickBot="1" x14ac:dyDescent="0.35">
      <c r="A128" s="3"/>
      <c r="C128" s="181" t="s">
        <v>19</v>
      </c>
      <c r="D128" s="65" t="s">
        <v>30</v>
      </c>
      <c r="E128" s="66" t="s">
        <v>34</v>
      </c>
      <c r="F128" s="93">
        <f>'Control Scheme 1 Data'!V13</f>
        <v>0</v>
      </c>
      <c r="G128" s="78">
        <f>'Control Scheme 1 Data'!V25</f>
        <v>0</v>
      </c>
      <c r="H128" s="93">
        <f>'Control Scheme 1 Data'!V37</f>
        <v>0</v>
      </c>
      <c r="I128" s="78">
        <f>'Control Scheme 1 Data'!V49</f>
        <v>0</v>
      </c>
      <c r="J128" s="19"/>
      <c r="K128" s="19"/>
      <c r="L128" s="48"/>
      <c r="M128" s="19"/>
      <c r="N128" s="34"/>
      <c r="O128" s="19"/>
      <c r="P128" s="34"/>
      <c r="Q128" s="19"/>
      <c r="R128" s="19"/>
      <c r="S128" s="34"/>
      <c r="T128" s="19"/>
      <c r="U128" s="34"/>
      <c r="V128" s="49"/>
      <c r="W128" s="50"/>
      <c r="X128" s="50"/>
      <c r="Y128" s="50"/>
      <c r="Z128" s="38"/>
    </row>
    <row r="129" spans="1:26" ht="15" thickBot="1" x14ac:dyDescent="0.35">
      <c r="A129" s="3"/>
      <c r="C129" s="181"/>
      <c r="D129" s="67" t="s">
        <v>30</v>
      </c>
      <c r="E129" s="68" t="s">
        <v>35</v>
      </c>
      <c r="F129" s="94">
        <f>'Control Scheme 1 Data'!V14</f>
        <v>0</v>
      </c>
      <c r="G129" s="79">
        <f>'Control Scheme 1 Data'!V26</f>
        <v>0</v>
      </c>
      <c r="H129" s="94">
        <f>'Control Scheme 1 Data'!V38</f>
        <v>0</v>
      </c>
      <c r="I129" s="79">
        <f>'Control Scheme 1 Data'!V50</f>
        <v>0</v>
      </c>
      <c r="J129" s="19"/>
      <c r="K129" s="19"/>
      <c r="L129" s="48"/>
      <c r="M129" s="19"/>
      <c r="N129" s="34"/>
      <c r="O129" s="19"/>
      <c r="P129" s="34"/>
      <c r="Q129" s="19"/>
      <c r="R129" s="19"/>
      <c r="S129" s="34"/>
      <c r="T129" s="19"/>
      <c r="U129" s="34"/>
      <c r="V129" s="49"/>
      <c r="W129" s="50"/>
      <c r="X129" s="50"/>
      <c r="Y129" s="50"/>
      <c r="Z129" s="38"/>
    </row>
    <row r="130" spans="1:26" ht="15" thickBot="1" x14ac:dyDescent="0.35">
      <c r="A130" s="3"/>
      <c r="C130" s="181"/>
      <c r="D130" s="67" t="s">
        <v>30</v>
      </c>
      <c r="E130" s="69" t="s">
        <v>36</v>
      </c>
      <c r="F130" s="94">
        <f>'Control Scheme 1 Data'!V15</f>
        <v>0</v>
      </c>
      <c r="G130" s="79">
        <f>'Control Scheme 1 Data'!V27</f>
        <v>0</v>
      </c>
      <c r="H130" s="94">
        <f>'Control Scheme 1 Data'!V39</f>
        <v>0</v>
      </c>
      <c r="I130" s="79">
        <f>'Control Scheme 1 Data'!V51</f>
        <v>0</v>
      </c>
      <c r="J130" s="19"/>
      <c r="K130" s="19"/>
      <c r="L130" s="48"/>
      <c r="M130" s="19"/>
      <c r="N130" s="34"/>
      <c r="O130" s="19"/>
      <c r="P130" s="34"/>
      <c r="Q130" s="19"/>
      <c r="R130" s="19"/>
      <c r="S130" s="34"/>
      <c r="T130" s="19"/>
      <c r="U130" s="34"/>
      <c r="V130" s="49"/>
      <c r="W130" s="50"/>
      <c r="X130" s="50"/>
      <c r="Y130" s="50"/>
      <c r="Z130" s="38"/>
    </row>
    <row r="131" spans="1:26" ht="15" thickBot="1" x14ac:dyDescent="0.35">
      <c r="A131" s="3"/>
      <c r="C131" s="181"/>
      <c r="D131" s="67" t="s">
        <v>30</v>
      </c>
      <c r="E131" s="70" t="s">
        <v>37</v>
      </c>
      <c r="F131" s="94">
        <f>'Control Scheme 1 Data'!V16</f>
        <v>0</v>
      </c>
      <c r="G131" s="79">
        <f>'Control Scheme 1 Data'!V28</f>
        <v>0</v>
      </c>
      <c r="H131" s="94">
        <f>'Control Scheme 1 Data'!V40</f>
        <v>0</v>
      </c>
      <c r="I131" s="79">
        <f>'Control Scheme 1 Data'!V52</f>
        <v>0</v>
      </c>
      <c r="J131" s="19"/>
      <c r="K131" s="19"/>
      <c r="L131" s="48"/>
      <c r="M131" s="19"/>
      <c r="N131" s="34"/>
      <c r="O131" s="19"/>
      <c r="P131" s="34"/>
      <c r="Q131" s="19"/>
      <c r="R131" s="19"/>
      <c r="S131" s="34"/>
      <c r="T131" s="19"/>
      <c r="U131" s="34"/>
      <c r="V131" s="49"/>
      <c r="W131" s="50"/>
      <c r="X131" s="50"/>
      <c r="Y131" s="50"/>
      <c r="Z131" s="38"/>
    </row>
    <row r="132" spans="1:26" ht="15" thickBot="1" x14ac:dyDescent="0.35">
      <c r="A132" s="3"/>
      <c r="C132" s="181"/>
      <c r="D132" s="67" t="s">
        <v>30</v>
      </c>
      <c r="E132" s="71" t="s">
        <v>38</v>
      </c>
      <c r="F132" s="94">
        <f>'Control Scheme 1 Data'!V17</f>
        <v>0</v>
      </c>
      <c r="G132" s="79">
        <f>'Control Scheme 1 Data'!V29</f>
        <v>0</v>
      </c>
      <c r="H132" s="94">
        <f>'Control Scheme 1 Data'!V41</f>
        <v>0</v>
      </c>
      <c r="I132" s="79">
        <f>'Control Scheme 1 Data'!V53</f>
        <v>0</v>
      </c>
      <c r="J132" s="19"/>
      <c r="K132" s="19"/>
      <c r="L132" s="48"/>
      <c r="M132" s="19"/>
      <c r="N132" s="34"/>
      <c r="O132" s="19"/>
      <c r="P132" s="34"/>
      <c r="Q132" s="19"/>
      <c r="R132" s="19"/>
      <c r="S132" s="34"/>
      <c r="T132" s="19"/>
      <c r="U132" s="34"/>
      <c r="V132" s="49"/>
      <c r="W132" s="50"/>
      <c r="X132" s="50"/>
      <c r="Y132" s="50"/>
      <c r="Z132" s="38"/>
    </row>
    <row r="133" spans="1:26" ht="15" thickBot="1" x14ac:dyDescent="0.35">
      <c r="A133" s="3"/>
      <c r="C133" s="181"/>
      <c r="D133" s="67" t="s">
        <v>30</v>
      </c>
      <c r="E133" s="71" t="s">
        <v>39</v>
      </c>
      <c r="F133" s="94">
        <f>'Control Scheme 1 Data'!V18</f>
        <v>0.97798972853998534</v>
      </c>
      <c r="G133" s="79">
        <f>'Control Scheme 1 Data'!V30</f>
        <v>0</v>
      </c>
      <c r="H133" s="94">
        <f>'Control Scheme 1 Data'!V42</f>
        <v>0</v>
      </c>
      <c r="I133" s="79">
        <f>'Control Scheme 1 Data'!V54</f>
        <v>0.97798972853998534</v>
      </c>
      <c r="J133" s="19"/>
      <c r="K133" s="19"/>
      <c r="L133" s="48"/>
      <c r="M133" s="19"/>
      <c r="N133" s="34"/>
      <c r="O133" s="19"/>
      <c r="P133" s="34"/>
      <c r="Q133" s="19"/>
      <c r="R133" s="19"/>
      <c r="S133" s="34"/>
      <c r="T133" s="19"/>
      <c r="U133" s="34"/>
      <c r="V133" s="49"/>
      <c r="W133" s="50"/>
      <c r="X133" s="50"/>
      <c r="Y133" s="50"/>
      <c r="Z133" s="38"/>
    </row>
    <row r="134" spans="1:26" ht="27.6" customHeight="1" thickBot="1" x14ac:dyDescent="0.35">
      <c r="A134" s="3"/>
      <c r="C134" s="181"/>
      <c r="D134" s="115" t="s">
        <v>30</v>
      </c>
      <c r="E134" s="108" t="s">
        <v>0</v>
      </c>
      <c r="F134" s="118">
        <f>'Control Scheme 1 Data'!V19</f>
        <v>0.22892645762400288</v>
      </c>
      <c r="G134" s="119">
        <f>'Control Scheme 1 Data'!V31</f>
        <v>0</v>
      </c>
      <c r="H134" s="118">
        <f>'Control Scheme 1 Data'!V43</f>
        <v>0</v>
      </c>
      <c r="I134" s="119">
        <f>'Control Scheme 1 Data'!V55</f>
        <v>0.16658958084859987</v>
      </c>
      <c r="J134" s="51"/>
      <c r="K134" s="51"/>
      <c r="L134" s="52"/>
      <c r="M134" s="51"/>
      <c r="N134" s="42"/>
      <c r="O134" s="51"/>
      <c r="P134" s="42"/>
      <c r="Q134" s="51"/>
      <c r="R134" s="51"/>
      <c r="S134" s="42"/>
      <c r="T134" s="51"/>
      <c r="U134" s="42"/>
      <c r="V134" s="53"/>
      <c r="W134" s="54"/>
      <c r="X134" s="54"/>
      <c r="Y134" s="54"/>
      <c r="Z134" s="47"/>
    </row>
    <row r="135" spans="1:26" ht="18.600000000000001" customHeight="1" thickBot="1" x14ac:dyDescent="0.35">
      <c r="A135" s="3"/>
      <c r="C135" s="181" t="s">
        <v>12</v>
      </c>
      <c r="D135" s="65" t="s">
        <v>3</v>
      </c>
      <c r="E135" s="66" t="s">
        <v>34</v>
      </c>
      <c r="F135" s="144">
        <f>F107+F121</f>
        <v>785125</v>
      </c>
      <c r="G135" s="144">
        <f t="shared" ref="G135:I135" si="93">G107+G121</f>
        <v>650500</v>
      </c>
      <c r="H135" s="144">
        <f t="shared" si="93"/>
        <v>559250</v>
      </c>
      <c r="I135" s="144">
        <f t="shared" si="93"/>
        <v>785125</v>
      </c>
      <c r="J135" s="51"/>
      <c r="K135" s="51"/>
      <c r="L135" s="52"/>
      <c r="M135" s="51"/>
      <c r="N135" s="42"/>
      <c r="O135" s="51"/>
      <c r="P135" s="42"/>
      <c r="Q135" s="51"/>
      <c r="R135" s="51"/>
      <c r="S135" s="42"/>
      <c r="T135" s="51"/>
      <c r="U135" s="42"/>
      <c r="V135" s="53"/>
      <c r="W135" s="54"/>
      <c r="X135" s="54"/>
      <c r="Y135" s="54"/>
      <c r="Z135" s="47"/>
    </row>
    <row r="136" spans="1:26" ht="18.600000000000001" customHeight="1" thickBot="1" x14ac:dyDescent="0.35">
      <c r="A136" s="3"/>
      <c r="C136" s="181"/>
      <c r="D136" s="67" t="s">
        <v>3</v>
      </c>
      <c r="E136" s="68" t="s">
        <v>35</v>
      </c>
      <c r="F136" s="144">
        <f t="shared" ref="F136:I141" si="94">F108+F122</f>
        <v>780437.5</v>
      </c>
      <c r="G136" s="144">
        <f t="shared" si="94"/>
        <v>627250</v>
      </c>
      <c r="H136" s="144">
        <f t="shared" si="94"/>
        <v>549875</v>
      </c>
      <c r="I136" s="144">
        <f t="shared" si="94"/>
        <v>780437.5</v>
      </c>
      <c r="J136" s="51"/>
      <c r="K136" s="51"/>
      <c r="L136" s="52"/>
      <c r="M136" s="51"/>
      <c r="N136" s="42"/>
      <c r="O136" s="51"/>
      <c r="P136" s="42"/>
      <c r="Q136" s="51"/>
      <c r="R136" s="51"/>
      <c r="S136" s="42"/>
      <c r="T136" s="51"/>
      <c r="U136" s="42"/>
      <c r="V136" s="53"/>
      <c r="W136" s="54"/>
      <c r="X136" s="54"/>
      <c r="Y136" s="54"/>
      <c r="Z136" s="47"/>
    </row>
    <row r="137" spans="1:26" ht="18.600000000000001" customHeight="1" thickBot="1" x14ac:dyDescent="0.35">
      <c r="A137" s="3"/>
      <c r="C137" s="181"/>
      <c r="D137" s="67" t="s">
        <v>3</v>
      </c>
      <c r="E137" s="69" t="s">
        <v>36</v>
      </c>
      <c r="F137" s="144">
        <f t="shared" si="94"/>
        <v>762937.5</v>
      </c>
      <c r="G137" s="144">
        <f t="shared" si="94"/>
        <v>608375</v>
      </c>
      <c r="H137" s="144">
        <f t="shared" si="94"/>
        <v>514875</v>
      </c>
      <c r="I137" s="144">
        <f t="shared" si="94"/>
        <v>762937.5</v>
      </c>
      <c r="J137" s="51"/>
      <c r="K137" s="51"/>
      <c r="L137" s="52"/>
      <c r="M137" s="51"/>
      <c r="N137" s="42"/>
      <c r="O137" s="51"/>
      <c r="P137" s="42"/>
      <c r="Q137" s="51"/>
      <c r="R137" s="51"/>
      <c r="S137" s="42"/>
      <c r="T137" s="51"/>
      <c r="U137" s="42"/>
      <c r="V137" s="53"/>
      <c r="W137" s="54"/>
      <c r="X137" s="54"/>
      <c r="Y137" s="54"/>
      <c r="Z137" s="47"/>
    </row>
    <row r="138" spans="1:26" ht="18.600000000000001" customHeight="1" thickBot="1" x14ac:dyDescent="0.35">
      <c r="A138" s="3"/>
      <c r="C138" s="181"/>
      <c r="D138" s="67" t="s">
        <v>3</v>
      </c>
      <c r="E138" s="70" t="s">
        <v>37</v>
      </c>
      <c r="F138" s="144">
        <f t="shared" si="94"/>
        <v>790305</v>
      </c>
      <c r="G138" s="144">
        <f t="shared" si="94"/>
        <v>262314</v>
      </c>
      <c r="H138" s="144">
        <f t="shared" si="94"/>
        <v>149034</v>
      </c>
      <c r="I138" s="144">
        <f t="shared" si="94"/>
        <v>790305</v>
      </c>
      <c r="J138" s="51"/>
      <c r="K138" s="51"/>
      <c r="L138" s="52"/>
      <c r="M138" s="51"/>
      <c r="N138" s="42"/>
      <c r="O138" s="51"/>
      <c r="P138" s="42"/>
      <c r="Q138" s="51"/>
      <c r="R138" s="51"/>
      <c r="S138" s="42"/>
      <c r="T138" s="51"/>
      <c r="U138" s="42"/>
      <c r="V138" s="53"/>
      <c r="W138" s="54"/>
      <c r="X138" s="54"/>
      <c r="Y138" s="54"/>
      <c r="Z138" s="47"/>
    </row>
    <row r="139" spans="1:26" ht="18.600000000000001" customHeight="1" thickBot="1" x14ac:dyDescent="0.35">
      <c r="A139" s="3"/>
      <c r="C139" s="181"/>
      <c r="D139" s="67" t="s">
        <v>3</v>
      </c>
      <c r="E139" s="71" t="s">
        <v>38</v>
      </c>
      <c r="F139" s="144">
        <f t="shared" si="94"/>
        <v>547175.81566820084</v>
      </c>
      <c r="G139" s="144">
        <f t="shared" si="94"/>
        <v>534328.7741935479</v>
      </c>
      <c r="H139" s="144">
        <f t="shared" si="94"/>
        <v>2338207.1447004112</v>
      </c>
      <c r="I139" s="144">
        <f t="shared" si="94"/>
        <v>2338207.1447004112</v>
      </c>
      <c r="J139" s="51"/>
      <c r="K139" s="51"/>
      <c r="L139" s="52"/>
      <c r="M139" s="51"/>
      <c r="N139" s="42"/>
      <c r="O139" s="51"/>
      <c r="P139" s="42"/>
      <c r="Q139" s="51"/>
      <c r="R139" s="51"/>
      <c r="S139" s="42"/>
      <c r="T139" s="51"/>
      <c r="U139" s="42"/>
      <c r="V139" s="53"/>
      <c r="W139" s="54"/>
      <c r="X139" s="54"/>
      <c r="Y139" s="54"/>
      <c r="Z139" s="47"/>
    </row>
    <row r="140" spans="1:26" ht="18.600000000000001" customHeight="1" thickBot="1" x14ac:dyDescent="0.35">
      <c r="A140" s="3"/>
      <c r="C140" s="181"/>
      <c r="D140" s="67" t="s">
        <v>3</v>
      </c>
      <c r="E140" s="71" t="s">
        <v>39</v>
      </c>
      <c r="F140" s="144">
        <f t="shared" si="94"/>
        <v>1120386</v>
      </c>
      <c r="G140" s="144">
        <f t="shared" si="94"/>
        <v>902008</v>
      </c>
      <c r="H140" s="144">
        <f t="shared" si="94"/>
        <v>24660</v>
      </c>
      <c r="I140" s="144">
        <f t="shared" si="94"/>
        <v>1120386</v>
      </c>
      <c r="J140" s="51"/>
      <c r="K140" s="51"/>
      <c r="L140" s="52"/>
      <c r="M140" s="51"/>
      <c r="N140" s="42"/>
      <c r="O140" s="51"/>
      <c r="P140" s="42"/>
      <c r="Q140" s="51"/>
      <c r="R140" s="51"/>
      <c r="S140" s="42"/>
      <c r="T140" s="51"/>
      <c r="U140" s="42"/>
      <c r="V140" s="53"/>
      <c r="W140" s="54"/>
      <c r="X140" s="54"/>
      <c r="Y140" s="54"/>
      <c r="Z140" s="47"/>
    </row>
    <row r="141" spans="1:26" ht="27.6" customHeight="1" thickBot="1" x14ac:dyDescent="0.35">
      <c r="A141" s="3"/>
      <c r="C141" s="181"/>
      <c r="D141" s="115" t="s">
        <v>3</v>
      </c>
      <c r="E141" s="108" t="s">
        <v>0</v>
      </c>
      <c r="F141" s="133">
        <f>F113+F127</f>
        <v>4786366.8156682011</v>
      </c>
      <c r="G141" s="133">
        <f t="shared" si="94"/>
        <v>3584775.7741935477</v>
      </c>
      <c r="H141" s="133">
        <f t="shared" si="94"/>
        <v>4135901.1447004112</v>
      </c>
      <c r="I141" s="133">
        <f t="shared" si="94"/>
        <v>6577398.1447004117</v>
      </c>
      <c r="J141" s="51"/>
      <c r="K141" s="51"/>
      <c r="L141" s="52"/>
      <c r="M141" s="51"/>
      <c r="N141" s="42"/>
      <c r="O141" s="51"/>
      <c r="P141" s="42"/>
      <c r="Q141" s="51"/>
      <c r="R141" s="51"/>
      <c r="S141" s="42"/>
      <c r="T141" s="51"/>
      <c r="U141" s="42"/>
      <c r="V141" s="53"/>
      <c r="W141" s="54"/>
      <c r="X141" s="54"/>
      <c r="Y141" s="54"/>
      <c r="Z141" s="47"/>
    </row>
    <row r="142" spans="1:26" ht="15" thickBot="1" x14ac:dyDescent="0.35">
      <c r="A142" s="3"/>
      <c r="C142" s="181" t="s">
        <v>21</v>
      </c>
      <c r="D142" s="65" t="s">
        <v>32</v>
      </c>
      <c r="E142" s="66" t="s">
        <v>34</v>
      </c>
      <c r="F142" s="150">
        <f>'Control Scheme 1 Data'!X13</f>
        <v>71338.215903725795</v>
      </c>
      <c r="G142" s="150">
        <f>'Control Scheme 1 Data'!X25</f>
        <v>59105.886891098395</v>
      </c>
      <c r="H142" s="150">
        <f>'Control Scheme 1 Data'!X37</f>
        <v>50814.707523207959</v>
      </c>
      <c r="I142" s="150">
        <f>'Control Scheme 1 Data'!X49</f>
        <v>71338.215903725795</v>
      </c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" thickBot="1" x14ac:dyDescent="0.35">
      <c r="A143" s="3"/>
      <c r="C143" s="181"/>
      <c r="D143" s="67" t="s">
        <v>32</v>
      </c>
      <c r="E143" s="68" t="s">
        <v>35</v>
      </c>
      <c r="F143" s="150">
        <f>'Control Scheme 1 Data'!X14</f>
        <v>70912.299155375251</v>
      </c>
      <c r="G143" s="150">
        <f>'Control Scheme 1 Data'!X26</f>
        <v>56993.339819279732</v>
      </c>
      <c r="H143" s="150">
        <f>'Control Scheme 1 Data'!X38</f>
        <v>49962.874026506885</v>
      </c>
      <c r="I143" s="150">
        <f>'Control Scheme 1 Data'!X50</f>
        <v>70912.299155375251</v>
      </c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" thickBot="1" x14ac:dyDescent="0.35">
      <c r="A144" s="3"/>
      <c r="C144" s="181"/>
      <c r="D144" s="67" t="s">
        <v>32</v>
      </c>
      <c r="E144" s="69" t="s">
        <v>36</v>
      </c>
      <c r="F144" s="150">
        <f>'Control Scheme 1 Data'!X15</f>
        <v>69322.209961533255</v>
      </c>
      <c r="G144" s="150">
        <f>'Control Scheme 1 Data'!X27</f>
        <v>55278.315045921576</v>
      </c>
      <c r="H144" s="150">
        <f>'Control Scheme 1 Data'!X39</f>
        <v>46782.695638822886</v>
      </c>
      <c r="I144" s="150">
        <f>'Control Scheme 1 Data'!X51</f>
        <v>69322.209961533255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" thickBot="1" x14ac:dyDescent="0.35">
      <c r="A145" s="3"/>
      <c r="C145" s="181"/>
      <c r="D145" s="67" t="s">
        <v>32</v>
      </c>
      <c r="E145" s="70" t="s">
        <v>37</v>
      </c>
      <c r="F145" s="150">
        <f>'Control Scheme 1 Data'!X16</f>
        <v>71808.882305103019</v>
      </c>
      <c r="G145" s="150">
        <f>'Control Scheme 1 Data'!X28</f>
        <v>23834.437531055471</v>
      </c>
      <c r="H145" s="150">
        <f>'Control Scheme 1 Data'!X40</f>
        <v>13541.563023717077</v>
      </c>
      <c r="I145" s="150">
        <f>'Control Scheme 1 Data'!X52</f>
        <v>71808.882305103019</v>
      </c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" thickBot="1" x14ac:dyDescent="0.35">
      <c r="A146" s="3"/>
      <c r="C146" s="181"/>
      <c r="D146" s="67" t="s">
        <v>32</v>
      </c>
      <c r="E146" s="71" t="s">
        <v>38</v>
      </c>
      <c r="F146" s="150">
        <f>'Control Scheme 1 Data'!X17</f>
        <v>49717.620092896519</v>
      </c>
      <c r="G146" s="150">
        <f>'Control Scheme 1 Data'!X29</f>
        <v>48550.309131657334</v>
      </c>
      <c r="H146" s="150">
        <f>'Control Scheme 1 Data'!X41</f>
        <v>212454.737928702</v>
      </c>
      <c r="I146" s="150">
        <f>'Control Scheme 1 Data'!X53</f>
        <v>212454.737928702</v>
      </c>
      <c r="J146" s="19"/>
      <c r="K146" s="19"/>
      <c r="L146" s="48"/>
      <c r="M146" s="19"/>
      <c r="N146" s="34"/>
      <c r="O146" s="19"/>
      <c r="P146" s="34"/>
      <c r="Q146" s="19"/>
      <c r="R146" s="19"/>
      <c r="S146" s="34"/>
      <c r="T146" s="19"/>
      <c r="U146" s="34"/>
      <c r="V146" s="49"/>
      <c r="W146" s="50"/>
      <c r="X146" s="50"/>
      <c r="Y146" s="50"/>
      <c r="Z146" s="38"/>
    </row>
    <row r="147" spans="1:26" ht="15" thickBot="1" x14ac:dyDescent="0.35">
      <c r="A147" s="3"/>
      <c r="C147" s="181"/>
      <c r="D147" s="67" t="s">
        <v>32</v>
      </c>
      <c r="E147" s="71" t="s">
        <v>39</v>
      </c>
      <c r="F147" s="150">
        <f>'Control Scheme 1 Data'!X18</f>
        <v>2240.6628297225002</v>
      </c>
      <c r="G147" s="150">
        <f>'Control Scheme 1 Data'!X30</f>
        <v>81958.467060516341</v>
      </c>
      <c r="H147" s="150">
        <f>'Control Scheme 1 Data'!X42</f>
        <v>2240.6628297225002</v>
      </c>
      <c r="I147" s="150">
        <f>'Control Scheme 1 Data'!X54</f>
        <v>2240.6628297225002</v>
      </c>
      <c r="J147" s="19"/>
      <c r="K147" s="19"/>
      <c r="L147" s="48"/>
      <c r="M147" s="19"/>
      <c r="N147" s="34"/>
      <c r="O147" s="19"/>
      <c r="P147" s="34"/>
      <c r="Q147" s="19"/>
      <c r="R147" s="19"/>
      <c r="S147" s="34"/>
      <c r="T147" s="19"/>
      <c r="U147" s="34"/>
      <c r="V147" s="49"/>
      <c r="W147" s="50"/>
      <c r="X147" s="50"/>
      <c r="Y147" s="50"/>
      <c r="Z147" s="38"/>
    </row>
    <row r="148" spans="1:26" ht="25.8" customHeight="1" thickBot="1" x14ac:dyDescent="0.35">
      <c r="A148" s="3"/>
      <c r="C148" s="181"/>
      <c r="D148" s="115" t="s">
        <v>32</v>
      </c>
      <c r="E148" s="108" t="s">
        <v>0</v>
      </c>
      <c r="F148" s="130">
        <f>'Control Scheme 1 Data'!X19</f>
        <v>335339.89024835639</v>
      </c>
      <c r="G148" s="131">
        <f>'Control Scheme 1 Data'!X31</f>
        <v>325720.75547952886</v>
      </c>
      <c r="H148" s="130">
        <f>'Control Scheme 1 Data'!X43</f>
        <v>375797.24097067927</v>
      </c>
      <c r="I148" s="131">
        <f>'Control Scheme 1 Data'!X55</f>
        <v>498077.00808416185</v>
      </c>
      <c r="J148" s="19"/>
      <c r="K148" s="19"/>
      <c r="L148" s="48"/>
      <c r="M148" s="19"/>
      <c r="N148" s="34"/>
      <c r="O148" s="19"/>
      <c r="P148" s="34"/>
      <c r="Q148" s="19"/>
      <c r="R148" s="19"/>
      <c r="S148" s="34"/>
      <c r="T148" s="19"/>
      <c r="U148" s="34"/>
      <c r="V148" s="49"/>
      <c r="W148" s="50"/>
      <c r="X148" s="50"/>
      <c r="Y148" s="50"/>
      <c r="Z148" s="38"/>
    </row>
    <row r="149" spans="1:26" ht="15" thickBot="1" x14ac:dyDescent="0.35">
      <c r="A149" s="3"/>
      <c r="C149" s="181" t="s">
        <v>22</v>
      </c>
      <c r="D149" s="65" t="s">
        <v>32</v>
      </c>
      <c r="E149" s="66" t="s">
        <v>34</v>
      </c>
      <c r="F149" s="150">
        <f>'Control Scheme 1 Data'!Y13</f>
        <v>0</v>
      </c>
      <c r="G149" s="150">
        <f>'Control Scheme 1 Data'!Y25</f>
        <v>0</v>
      </c>
      <c r="H149" s="150">
        <f>'Control Scheme 1 Data'!Y37</f>
        <v>0</v>
      </c>
      <c r="I149" s="150">
        <f>'Control Scheme 1 Data'!Y49</f>
        <v>0</v>
      </c>
      <c r="J149" s="19"/>
      <c r="K149" s="19"/>
      <c r="L149" s="48"/>
      <c r="M149" s="19"/>
      <c r="N149" s="34"/>
      <c r="O149" s="19"/>
      <c r="P149" s="34"/>
      <c r="Q149" s="19"/>
      <c r="R149" s="19"/>
      <c r="S149" s="34"/>
      <c r="T149" s="19"/>
      <c r="U149" s="34"/>
      <c r="V149" s="49"/>
      <c r="W149" s="50"/>
      <c r="X149" s="50"/>
      <c r="Y149" s="50"/>
      <c r="Z149" s="38"/>
    </row>
    <row r="150" spans="1:26" ht="15" thickBot="1" x14ac:dyDescent="0.35">
      <c r="A150" s="3"/>
      <c r="C150" s="181"/>
      <c r="D150" s="65" t="s">
        <v>32</v>
      </c>
      <c r="E150" s="68" t="s">
        <v>35</v>
      </c>
      <c r="F150" s="150">
        <f>'Control Scheme 1 Data'!Y14</f>
        <v>0</v>
      </c>
      <c r="G150" s="150">
        <f>'Control Scheme 1 Data'!Y26</f>
        <v>0</v>
      </c>
      <c r="H150" s="150">
        <f>'Control Scheme 1 Data'!Y38</f>
        <v>0</v>
      </c>
      <c r="I150" s="150">
        <f>'Control Scheme 1 Data'!Y50</f>
        <v>0</v>
      </c>
      <c r="J150" s="19"/>
      <c r="K150" s="19"/>
      <c r="L150" s="48"/>
      <c r="M150" s="19"/>
      <c r="N150" s="34"/>
      <c r="O150" s="19"/>
      <c r="P150" s="34"/>
      <c r="Q150" s="19"/>
      <c r="R150" s="19"/>
      <c r="S150" s="34"/>
      <c r="T150" s="19"/>
      <c r="U150" s="34"/>
      <c r="V150" s="49"/>
      <c r="W150" s="50"/>
      <c r="X150" s="50"/>
      <c r="Y150" s="50"/>
      <c r="Z150" s="38"/>
    </row>
    <row r="151" spans="1:26" ht="15" thickBot="1" x14ac:dyDescent="0.35">
      <c r="A151" s="3"/>
      <c r="C151" s="181"/>
      <c r="D151" s="65" t="s">
        <v>32</v>
      </c>
      <c r="E151" s="69" t="s">
        <v>36</v>
      </c>
      <c r="F151" s="150">
        <f>'Control Scheme 1 Data'!Y15</f>
        <v>0</v>
      </c>
      <c r="G151" s="150">
        <f>'Control Scheme 1 Data'!Y27</f>
        <v>0</v>
      </c>
      <c r="H151" s="150">
        <f>'Control Scheme 1 Data'!Y39</f>
        <v>0</v>
      </c>
      <c r="I151" s="150">
        <f>'Control Scheme 1 Data'!Y51</f>
        <v>0</v>
      </c>
      <c r="J151" s="19"/>
      <c r="K151" s="19"/>
      <c r="L151" s="48"/>
      <c r="M151" s="19"/>
      <c r="N151" s="34"/>
      <c r="O151" s="19"/>
      <c r="P151" s="34"/>
      <c r="Q151" s="19"/>
      <c r="R151" s="19"/>
      <c r="S151" s="34"/>
      <c r="T151" s="19"/>
      <c r="U151" s="34"/>
      <c r="V151" s="49"/>
      <c r="W151" s="50"/>
      <c r="X151" s="50"/>
      <c r="Y151" s="50"/>
      <c r="Z151" s="38"/>
    </row>
    <row r="152" spans="1:26" ht="16.2" thickBot="1" x14ac:dyDescent="0.35">
      <c r="A152" s="3"/>
      <c r="C152" s="181"/>
      <c r="D152" s="65" t="s">
        <v>32</v>
      </c>
      <c r="E152" s="70" t="s">
        <v>37</v>
      </c>
      <c r="F152" s="150">
        <f>'Control Scheme 1 Data'!Y16</f>
        <v>0</v>
      </c>
      <c r="G152" s="150">
        <f>'Control Scheme 1 Data'!Y28</f>
        <v>0</v>
      </c>
      <c r="H152" s="150">
        <f>'Control Scheme 1 Data'!Y40</f>
        <v>0</v>
      </c>
      <c r="I152" s="150">
        <f>'Control Scheme 1 Data'!Y52</f>
        <v>0</v>
      </c>
      <c r="J152" s="51"/>
      <c r="K152" s="51"/>
      <c r="L152" s="52"/>
      <c r="M152" s="51"/>
      <c r="N152" s="42"/>
      <c r="O152" s="51"/>
      <c r="P152" s="42"/>
      <c r="Q152" s="51"/>
      <c r="R152" s="51"/>
      <c r="S152" s="42"/>
      <c r="T152" s="51"/>
      <c r="U152" s="42"/>
      <c r="V152" s="53"/>
      <c r="W152" s="54"/>
      <c r="X152" s="54"/>
      <c r="Y152" s="54"/>
      <c r="Z152" s="47"/>
    </row>
    <row r="153" spans="1:26" ht="15" thickBot="1" x14ac:dyDescent="0.35">
      <c r="A153" s="4"/>
      <c r="C153" s="181"/>
      <c r="D153" s="65" t="s">
        <v>32</v>
      </c>
      <c r="E153" s="71" t="s">
        <v>38</v>
      </c>
      <c r="F153" s="150">
        <f>'Control Scheme 1 Data'!Y17</f>
        <v>0</v>
      </c>
      <c r="G153" s="150">
        <f>'Control Scheme 1 Data'!Y29</f>
        <v>0</v>
      </c>
      <c r="H153" s="150">
        <f>'Control Scheme 1 Data'!Y41</f>
        <v>0</v>
      </c>
      <c r="I153" s="150">
        <f>'Control Scheme 1 Data'!Y53</f>
        <v>0</v>
      </c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" thickBot="1" x14ac:dyDescent="0.35">
      <c r="C154" s="181"/>
      <c r="D154" s="65" t="s">
        <v>32</v>
      </c>
      <c r="E154" s="71" t="s">
        <v>39</v>
      </c>
      <c r="F154" s="150">
        <f>'Control Scheme 1 Data'!Y18</f>
        <v>99560.118400669759</v>
      </c>
      <c r="G154" s="150">
        <f>'Control Scheme 1 Data'!Y30</f>
        <v>0</v>
      </c>
      <c r="H154" s="150">
        <f>'Control Scheme 1 Data'!Y42</f>
        <v>0</v>
      </c>
      <c r="I154" s="150">
        <f>'Control Scheme 1 Data'!Y54</f>
        <v>99560.118400669759</v>
      </c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27.6" customHeight="1" thickBot="1" x14ac:dyDescent="0.35">
      <c r="C155" s="181"/>
      <c r="D155" s="65" t="s">
        <v>32</v>
      </c>
      <c r="E155" s="108" t="s">
        <v>0</v>
      </c>
      <c r="F155" s="130">
        <f>'Control Scheme 1 Data'!Y19</f>
        <v>99560.118400669759</v>
      </c>
      <c r="G155" s="131">
        <f>'Control Scheme 1 Data'!Y31</f>
        <v>0</v>
      </c>
      <c r="H155" s="130">
        <f>'Control Scheme 1 Data'!Y43</f>
        <v>0</v>
      </c>
      <c r="I155" s="131">
        <f>'Control Scheme 1 Data'!Y55</f>
        <v>99560.118400669759</v>
      </c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" thickBot="1" x14ac:dyDescent="0.35">
      <c r="C156" s="181" t="s">
        <v>23</v>
      </c>
      <c r="D156" s="65" t="s">
        <v>32</v>
      </c>
      <c r="E156" s="66" t="s">
        <v>34</v>
      </c>
      <c r="F156" s="150">
        <f>'Control Scheme 1 Data'!Z13</f>
        <v>71338.215903725795</v>
      </c>
      <c r="G156" s="150">
        <f>'Control Scheme 1 Data'!Z25</f>
        <v>59105.886891098395</v>
      </c>
      <c r="H156" s="150">
        <f>'Control Scheme 1 Data'!Z37</f>
        <v>50814.707523207959</v>
      </c>
      <c r="I156" s="150">
        <f>'Control Scheme 1 Data'!Z49</f>
        <v>71338.215903725795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" thickBot="1" x14ac:dyDescent="0.35">
      <c r="C157" s="181"/>
      <c r="D157" s="65" t="s">
        <v>32</v>
      </c>
      <c r="E157" s="68" t="s">
        <v>35</v>
      </c>
      <c r="F157" s="150">
        <f>'Control Scheme 1 Data'!Z14</f>
        <v>70912.299155375251</v>
      </c>
      <c r="G157" s="150">
        <f>'Control Scheme 1 Data'!Z26</f>
        <v>56993.339819279732</v>
      </c>
      <c r="H157" s="150">
        <f>'Control Scheme 1 Data'!Z38</f>
        <v>49962.874026506885</v>
      </c>
      <c r="I157" s="150">
        <f>'Control Scheme 1 Data'!Z50</f>
        <v>70912.299155375251</v>
      </c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" thickBot="1" x14ac:dyDescent="0.35">
      <c r="C158" s="181"/>
      <c r="D158" s="65" t="s">
        <v>32</v>
      </c>
      <c r="E158" s="69" t="s">
        <v>36</v>
      </c>
      <c r="F158" s="150">
        <f>'Control Scheme 1 Data'!Z15</f>
        <v>69322.209961533255</v>
      </c>
      <c r="G158" s="150">
        <f>'Control Scheme 1 Data'!Z27</f>
        <v>55278.315045921576</v>
      </c>
      <c r="H158" s="150">
        <f>'Control Scheme 1 Data'!Z39</f>
        <v>46782.695638822886</v>
      </c>
      <c r="I158" s="150">
        <f>'Control Scheme 1 Data'!Z51</f>
        <v>69322.209961533255</v>
      </c>
      <c r="J158" s="19"/>
      <c r="K158" s="19"/>
      <c r="L158" s="48"/>
      <c r="M158" s="19"/>
      <c r="N158" s="34"/>
      <c r="O158" s="19"/>
      <c r="P158" s="34"/>
      <c r="Q158" s="19"/>
      <c r="R158" s="19"/>
      <c r="S158" s="34"/>
      <c r="T158" s="19"/>
      <c r="U158" s="34"/>
      <c r="V158" s="49"/>
      <c r="W158" s="50"/>
      <c r="X158" s="50"/>
      <c r="Y158" s="50"/>
      <c r="Z158" s="38"/>
    </row>
    <row r="159" spans="1:26" ht="15" thickBot="1" x14ac:dyDescent="0.35">
      <c r="C159" s="181"/>
      <c r="D159" s="65" t="s">
        <v>32</v>
      </c>
      <c r="E159" s="70" t="s">
        <v>37</v>
      </c>
      <c r="F159" s="150">
        <f>'Control Scheme 1 Data'!Z16</f>
        <v>71808.882305103019</v>
      </c>
      <c r="G159" s="150">
        <f>'Control Scheme 1 Data'!Z28</f>
        <v>23834.437531055471</v>
      </c>
      <c r="H159" s="150">
        <f>'Control Scheme 1 Data'!Z40</f>
        <v>13541.563023717077</v>
      </c>
      <c r="I159" s="150">
        <f>'Control Scheme 1 Data'!Z52</f>
        <v>71808.882305103019</v>
      </c>
      <c r="J159" s="19"/>
      <c r="K159" s="19"/>
      <c r="L159" s="48"/>
      <c r="M159" s="19"/>
      <c r="N159" s="34"/>
      <c r="O159" s="19"/>
      <c r="P159" s="34"/>
      <c r="Q159" s="19"/>
      <c r="R159" s="19"/>
      <c r="S159" s="34"/>
      <c r="T159" s="19"/>
      <c r="U159" s="34"/>
      <c r="V159" s="49"/>
      <c r="W159" s="50"/>
      <c r="X159" s="50"/>
      <c r="Y159" s="50"/>
      <c r="Z159" s="38"/>
    </row>
    <row r="160" spans="1:26" ht="15" thickBot="1" x14ac:dyDescent="0.35">
      <c r="C160" s="181"/>
      <c r="D160" s="65" t="s">
        <v>32</v>
      </c>
      <c r="E160" s="71" t="s">
        <v>38</v>
      </c>
      <c r="F160" s="150">
        <f>'Control Scheme 1 Data'!Z17</f>
        <v>49717.620092896519</v>
      </c>
      <c r="G160" s="150">
        <f>'Control Scheme 1 Data'!Z29</f>
        <v>48550.309131657334</v>
      </c>
      <c r="H160" s="150">
        <f>'Control Scheme 1 Data'!Z41</f>
        <v>212454.737928702</v>
      </c>
      <c r="I160" s="150">
        <f>'Control Scheme 1 Data'!Z53</f>
        <v>212454.737928702</v>
      </c>
      <c r="J160" s="19"/>
      <c r="K160" s="19"/>
      <c r="L160" s="48"/>
      <c r="M160" s="19"/>
      <c r="N160" s="34"/>
      <c r="O160" s="19"/>
      <c r="P160" s="34"/>
      <c r="Q160" s="19"/>
      <c r="R160" s="19"/>
      <c r="S160" s="34"/>
      <c r="T160" s="19"/>
      <c r="U160" s="34"/>
      <c r="V160" s="49"/>
      <c r="W160" s="50"/>
      <c r="X160" s="50"/>
      <c r="Y160" s="50"/>
      <c r="Z160" s="38"/>
    </row>
    <row r="161" spans="3:26" ht="15" thickBot="1" x14ac:dyDescent="0.35">
      <c r="C161" s="181"/>
      <c r="D161" s="65" t="s">
        <v>32</v>
      </c>
      <c r="E161" s="71" t="s">
        <v>39</v>
      </c>
      <c r="F161" s="150">
        <f>'Control Scheme 1 Data'!Z18</f>
        <v>101800.78123039225</v>
      </c>
      <c r="G161" s="150">
        <f>'Control Scheme 1 Data'!Z30</f>
        <v>81958.467060516341</v>
      </c>
      <c r="H161" s="150">
        <f>'Control Scheme 1 Data'!Z42</f>
        <v>2240.6628297225002</v>
      </c>
      <c r="I161" s="150">
        <f>'Control Scheme 1 Data'!Z54</f>
        <v>101800.78123039225</v>
      </c>
      <c r="J161" s="19"/>
      <c r="K161" s="19"/>
      <c r="L161" s="48"/>
      <c r="M161" s="19"/>
      <c r="N161" s="34"/>
      <c r="O161" s="19"/>
      <c r="P161" s="34"/>
      <c r="Q161" s="19"/>
      <c r="R161" s="19"/>
      <c r="S161" s="34"/>
      <c r="T161" s="19"/>
      <c r="U161" s="34"/>
      <c r="V161" s="49"/>
      <c r="W161" s="50"/>
      <c r="X161" s="50"/>
      <c r="Y161" s="50"/>
      <c r="Z161" s="38"/>
    </row>
    <row r="162" spans="3:26" ht="27" customHeight="1" thickBot="1" x14ac:dyDescent="0.35">
      <c r="C162" s="181"/>
      <c r="D162" s="65" t="s">
        <v>32</v>
      </c>
      <c r="E162" s="108" t="s">
        <v>0</v>
      </c>
      <c r="F162" s="130">
        <f>'Control Scheme 1 Data'!Z19</f>
        <v>434900.0086490261</v>
      </c>
      <c r="G162" s="131">
        <f>'Control Scheme 1 Data'!Z31</f>
        <v>325720.75547952886</v>
      </c>
      <c r="H162" s="130">
        <f>'Control Scheme 1 Data'!Z43</f>
        <v>375797.24097067927</v>
      </c>
      <c r="I162" s="131">
        <f>'Control Scheme 1 Data'!Z55</f>
        <v>597637.12648483156</v>
      </c>
      <c r="J162" s="19"/>
      <c r="K162" s="19"/>
      <c r="L162" s="48"/>
      <c r="M162" s="19"/>
      <c r="N162" s="34"/>
      <c r="O162" s="19"/>
      <c r="P162" s="34"/>
      <c r="Q162" s="19"/>
      <c r="R162" s="19"/>
      <c r="S162" s="34"/>
      <c r="T162" s="19"/>
      <c r="U162" s="34"/>
      <c r="V162" s="49"/>
      <c r="W162" s="50"/>
      <c r="X162" s="50"/>
      <c r="Y162" s="50"/>
      <c r="Z162" s="38"/>
    </row>
    <row r="163" spans="3:26" x14ac:dyDescent="0.3">
      <c r="C163" s="29"/>
      <c r="D163" s="29"/>
      <c r="E163" s="19"/>
      <c r="F163" s="19"/>
      <c r="G163" s="19"/>
      <c r="H163" s="19"/>
      <c r="I163" s="19"/>
      <c r="J163" s="19"/>
      <c r="K163" s="19"/>
      <c r="L163" s="48"/>
      <c r="M163" s="19"/>
      <c r="N163" s="34"/>
      <c r="O163" s="19"/>
      <c r="P163" s="34"/>
      <c r="Q163" s="19"/>
      <c r="R163" s="19"/>
      <c r="S163" s="34"/>
      <c r="T163" s="19"/>
      <c r="U163" s="34"/>
      <c r="V163" s="49"/>
      <c r="W163" s="50"/>
      <c r="X163" s="50"/>
      <c r="Y163" s="50"/>
      <c r="Z163" s="38"/>
    </row>
    <row r="164" spans="3:26" ht="15.6" x14ac:dyDescent="0.3">
      <c r="C164" s="39"/>
      <c r="D164" s="39"/>
      <c r="E164" s="51"/>
      <c r="F164" s="51"/>
      <c r="G164" s="51"/>
      <c r="H164" s="51"/>
      <c r="I164" s="51"/>
      <c r="J164" s="51"/>
      <c r="K164" s="51"/>
      <c r="L164" s="52"/>
      <c r="M164" s="51"/>
      <c r="N164" s="42"/>
      <c r="O164" s="51"/>
      <c r="P164" s="42"/>
      <c r="Q164" s="51"/>
      <c r="R164" s="51"/>
      <c r="S164" s="42"/>
      <c r="T164" s="51"/>
      <c r="U164" s="42"/>
      <c r="V164" s="53"/>
      <c r="W164" s="54"/>
      <c r="X164" s="54"/>
      <c r="Y164" s="54"/>
      <c r="Z164" s="47"/>
    </row>
    <row r="165" spans="3:26" ht="3.6" customHeight="1" x14ac:dyDescent="0.3"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3:26" x14ac:dyDescent="0.3">
      <c r="C166" s="28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3:26" ht="3.6" customHeight="1" x14ac:dyDescent="0.3"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3:26" x14ac:dyDescent="0.3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3:26" x14ac:dyDescent="0.3"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3:26" x14ac:dyDescent="0.3">
      <c r="C170" s="29"/>
      <c r="D170" s="29"/>
      <c r="E170" s="19"/>
      <c r="F170" s="19"/>
      <c r="G170" s="19"/>
      <c r="H170" s="19"/>
      <c r="I170" s="19"/>
      <c r="J170" s="19"/>
      <c r="K170" s="19"/>
      <c r="L170" s="48"/>
      <c r="M170" s="19"/>
      <c r="N170" s="34"/>
      <c r="O170" s="19"/>
      <c r="P170" s="34"/>
      <c r="Q170" s="19"/>
      <c r="R170" s="19"/>
      <c r="S170" s="34"/>
      <c r="T170" s="19"/>
      <c r="U170" s="34"/>
      <c r="V170" s="49"/>
      <c r="W170" s="50"/>
      <c r="X170" s="50"/>
      <c r="Y170" s="50"/>
      <c r="Z170" s="38"/>
    </row>
    <row r="171" spans="3:26" x14ac:dyDescent="0.3">
      <c r="C171" s="29"/>
      <c r="D171" s="29"/>
      <c r="E171" s="19"/>
      <c r="F171" s="19"/>
      <c r="G171" s="19"/>
      <c r="H171" s="19"/>
      <c r="I171" s="19"/>
      <c r="J171" s="19"/>
      <c r="K171" s="19"/>
      <c r="L171" s="48"/>
      <c r="M171" s="19"/>
      <c r="N171" s="34"/>
      <c r="O171" s="19"/>
      <c r="P171" s="34"/>
      <c r="Q171" s="19"/>
      <c r="R171" s="19"/>
      <c r="S171" s="34"/>
      <c r="T171" s="19"/>
      <c r="U171" s="34"/>
      <c r="V171" s="49"/>
      <c r="W171" s="50"/>
      <c r="X171" s="50"/>
      <c r="Y171" s="50"/>
      <c r="Z171" s="38"/>
    </row>
    <row r="172" spans="3:26" x14ac:dyDescent="0.3">
      <c r="C172" s="29"/>
      <c r="D172" s="29"/>
      <c r="E172" s="19"/>
      <c r="F172" s="19"/>
      <c r="G172" s="19"/>
      <c r="H172" s="19"/>
      <c r="I172" s="19"/>
      <c r="J172" s="19"/>
      <c r="K172" s="19"/>
      <c r="L172" s="48"/>
      <c r="M172" s="19"/>
      <c r="N172" s="34"/>
      <c r="O172" s="19"/>
      <c r="P172" s="34"/>
      <c r="Q172" s="19"/>
      <c r="R172" s="19"/>
      <c r="S172" s="34"/>
      <c r="T172" s="19"/>
      <c r="U172" s="34"/>
      <c r="V172" s="49"/>
      <c r="W172" s="50"/>
      <c r="X172" s="50"/>
      <c r="Y172" s="50"/>
      <c r="Z172" s="38"/>
    </row>
    <row r="173" spans="3:26" x14ac:dyDescent="0.3">
      <c r="C173" s="29"/>
      <c r="D173" s="29"/>
      <c r="E173" s="19"/>
      <c r="F173" s="19"/>
      <c r="G173" s="19"/>
      <c r="H173" s="19"/>
      <c r="I173" s="19"/>
      <c r="J173" s="19"/>
      <c r="K173" s="19"/>
      <c r="L173" s="48"/>
      <c r="M173" s="19"/>
      <c r="N173" s="34"/>
      <c r="O173" s="19"/>
      <c r="P173" s="34"/>
      <c r="Q173" s="19"/>
      <c r="R173" s="19"/>
      <c r="S173" s="34"/>
      <c r="T173" s="19"/>
      <c r="U173" s="34"/>
      <c r="V173" s="49"/>
      <c r="W173" s="50"/>
      <c r="X173" s="50"/>
      <c r="Y173" s="50"/>
      <c r="Z173" s="38"/>
    </row>
    <row r="174" spans="3:26" x14ac:dyDescent="0.3">
      <c r="C174" s="29"/>
      <c r="D174" s="29"/>
      <c r="E174" s="19"/>
      <c r="F174" s="19"/>
      <c r="G174" s="19"/>
      <c r="H174" s="19"/>
      <c r="I174" s="19"/>
      <c r="J174" s="19"/>
      <c r="K174" s="19"/>
      <c r="L174" s="48"/>
      <c r="M174" s="19"/>
      <c r="N174" s="34"/>
      <c r="O174" s="19"/>
      <c r="P174" s="34"/>
      <c r="Q174" s="19"/>
      <c r="R174" s="19"/>
      <c r="S174" s="34"/>
      <c r="T174" s="19"/>
      <c r="U174" s="34"/>
      <c r="V174" s="49"/>
      <c r="W174" s="50"/>
      <c r="X174" s="50"/>
      <c r="Y174" s="50"/>
      <c r="Z174" s="38"/>
    </row>
    <row r="175" spans="3:26" x14ac:dyDescent="0.3">
      <c r="C175" s="29"/>
      <c r="D175" s="29"/>
      <c r="E175" s="19"/>
      <c r="F175" s="19"/>
      <c r="G175" s="19"/>
      <c r="H175" s="19"/>
      <c r="I175" s="19"/>
      <c r="J175" s="19"/>
      <c r="K175" s="19"/>
      <c r="L175" s="48"/>
      <c r="M175" s="19"/>
      <c r="N175" s="34"/>
      <c r="O175" s="19"/>
      <c r="P175" s="34"/>
      <c r="Q175" s="19"/>
      <c r="R175" s="19"/>
      <c r="S175" s="34"/>
      <c r="T175" s="19"/>
      <c r="U175" s="34"/>
      <c r="V175" s="49"/>
      <c r="W175" s="50"/>
      <c r="X175" s="50"/>
      <c r="Y175" s="50"/>
      <c r="Z175" s="38"/>
    </row>
    <row r="176" spans="3:26" ht="15.6" x14ac:dyDescent="0.3">
      <c r="C176" s="39"/>
      <c r="D176" s="39"/>
      <c r="E176" s="51"/>
      <c r="F176" s="51"/>
      <c r="G176" s="51"/>
      <c r="H176" s="51"/>
      <c r="I176" s="51"/>
      <c r="J176" s="51"/>
      <c r="K176" s="51"/>
      <c r="L176" s="52"/>
      <c r="M176" s="51"/>
      <c r="N176" s="42"/>
      <c r="O176" s="51"/>
      <c r="P176" s="42"/>
      <c r="Q176" s="51"/>
      <c r="R176" s="51"/>
      <c r="S176" s="42"/>
      <c r="T176" s="51"/>
      <c r="U176" s="42"/>
      <c r="V176" s="53"/>
      <c r="W176" s="54"/>
      <c r="X176" s="54"/>
      <c r="Y176" s="54"/>
      <c r="Z176" s="47"/>
    </row>
  </sheetData>
  <mergeCells count="23">
    <mergeCell ref="C135:C141"/>
    <mergeCell ref="C142:C148"/>
    <mergeCell ref="C149:C155"/>
    <mergeCell ref="C156:C162"/>
    <mergeCell ref="C93:C99"/>
    <mergeCell ref="C100:C106"/>
    <mergeCell ref="C107:C113"/>
    <mergeCell ref="C114:C120"/>
    <mergeCell ref="C121:C127"/>
    <mergeCell ref="C128:C134"/>
    <mergeCell ref="F7:I7"/>
    <mergeCell ref="C86:C92"/>
    <mergeCell ref="C9:C15"/>
    <mergeCell ref="C16:C22"/>
    <mergeCell ref="C23:C29"/>
    <mergeCell ref="C30:C36"/>
    <mergeCell ref="C37:C43"/>
    <mergeCell ref="C44:C50"/>
    <mergeCell ref="C51:C57"/>
    <mergeCell ref="C58:C64"/>
    <mergeCell ref="C65:C71"/>
    <mergeCell ref="C72:C78"/>
    <mergeCell ref="C79:C8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FD1E-E37C-4DFF-8E40-C6A24F0AB9BD}">
  <dimension ref="A1:AE55"/>
  <sheetViews>
    <sheetView zoomScale="71" zoomScaleNormal="115" workbookViewId="0">
      <selection activeCell="C9" sqref="C9:AA55"/>
    </sheetView>
  </sheetViews>
  <sheetFormatPr defaultColWidth="8.88671875" defaultRowHeight="14.4" x14ac:dyDescent="0.3"/>
  <cols>
    <col min="1" max="1" width="1.109375" style="1" customWidth="1"/>
    <col min="2" max="2" width="8.88671875" style="1" customWidth="1"/>
    <col min="3" max="3" width="17" style="1" customWidth="1"/>
    <col min="4" max="23" width="13.33203125" style="1" customWidth="1"/>
    <col min="24" max="24" width="14.33203125" style="1" bestFit="1" customWidth="1"/>
    <col min="25" max="25" width="13.33203125" style="1" customWidth="1"/>
    <col min="26" max="26" width="14.33203125" style="1" bestFit="1" customWidth="1"/>
    <col min="27" max="27" width="13.33203125" style="1" customWidth="1"/>
    <col min="28" max="37" width="8.88671875" style="1" customWidth="1"/>
    <col min="38" max="16384" width="8.88671875" style="1"/>
  </cols>
  <sheetData>
    <row r="1" spans="1:31" ht="53.4" customHeight="1" x14ac:dyDescent="0.95">
      <c r="A1" s="3"/>
      <c r="B1" s="7" t="s">
        <v>1</v>
      </c>
    </row>
    <row r="2" spans="1:31" ht="5.4" customHeight="1" thickBot="1" x14ac:dyDescent="0.35">
      <c r="A2" s="3"/>
    </row>
    <row r="3" spans="1:31" ht="4.95" customHeight="1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</row>
    <row r="4" spans="1:31" ht="3.6" customHeight="1" thickBot="1" x14ac:dyDescent="0.35">
      <c r="A4" s="3"/>
    </row>
    <row r="5" spans="1:31" ht="15" customHeight="1" thickBot="1" x14ac:dyDescent="0.35">
      <c r="A5" s="3"/>
      <c r="C5" s="173" t="s">
        <v>44</v>
      </c>
      <c r="D5" s="174"/>
      <c r="E5" s="175">
        <v>2816108.346537523</v>
      </c>
      <c r="F5" s="176" t="s">
        <v>3</v>
      </c>
    </row>
    <row r="6" spans="1:31" ht="4.2" customHeight="1" thickBot="1" x14ac:dyDescent="0.35">
      <c r="A6" s="3"/>
    </row>
    <row r="7" spans="1:31" ht="16.2" customHeight="1" thickBot="1" x14ac:dyDescent="0.35">
      <c r="A7" s="3"/>
      <c r="C7" s="178" t="s">
        <v>47</v>
      </c>
    </row>
    <row r="8" spans="1:31" ht="4.2" customHeight="1" thickBot="1" x14ac:dyDescent="0.35">
      <c r="A8" s="3"/>
    </row>
    <row r="9" spans="1:31" ht="18.600000000000001" customHeight="1" thickBot="1" x14ac:dyDescent="0.35">
      <c r="A9" s="3"/>
      <c r="C9" s="18" t="str">
        <f>'Control Scheme 1 Data'!C9</f>
        <v>op1</v>
      </c>
    </row>
    <row r="10" spans="1:31" ht="3.6" customHeight="1" thickBot="1" x14ac:dyDescent="0.35">
      <c r="A10" s="3"/>
    </row>
    <row r="11" spans="1:31" ht="62.4" customHeight="1" thickBot="1" x14ac:dyDescent="0.35">
      <c r="A11" s="3"/>
      <c r="C11" s="8" t="s">
        <v>4</v>
      </c>
      <c r="D11" s="8" t="s">
        <v>5</v>
      </c>
      <c r="E11" s="8" t="s">
        <v>6</v>
      </c>
      <c r="F11" s="8" t="s">
        <v>7</v>
      </c>
      <c r="G11" s="8" t="s">
        <v>8</v>
      </c>
      <c r="H11" s="8" t="s">
        <v>9</v>
      </c>
      <c r="I11" s="8" t="s">
        <v>10</v>
      </c>
      <c r="J11" s="8" t="s">
        <v>11</v>
      </c>
      <c r="K11" s="8" t="s">
        <v>12</v>
      </c>
      <c r="L11" s="8" t="s">
        <v>13</v>
      </c>
      <c r="M11" s="8" t="s">
        <v>14</v>
      </c>
      <c r="N11" s="8" t="s">
        <v>15</v>
      </c>
      <c r="O11" s="8" t="s">
        <v>15</v>
      </c>
      <c r="P11" s="8" t="s">
        <v>16</v>
      </c>
      <c r="Q11" s="8" t="s">
        <v>16</v>
      </c>
      <c r="R11" s="8" t="s">
        <v>17</v>
      </c>
      <c r="S11" s="8" t="s">
        <v>18</v>
      </c>
      <c r="T11" s="8" t="s">
        <v>18</v>
      </c>
      <c r="U11" s="8" t="s">
        <v>19</v>
      </c>
      <c r="V11" s="8" t="s">
        <v>19</v>
      </c>
      <c r="W11" s="8" t="s">
        <v>20</v>
      </c>
      <c r="X11" s="8" t="s">
        <v>21</v>
      </c>
      <c r="Y11" s="8" t="s">
        <v>22</v>
      </c>
      <c r="Z11" s="8" t="s">
        <v>23</v>
      </c>
      <c r="AA11" s="8" t="s">
        <v>24</v>
      </c>
    </row>
    <row r="12" spans="1:31" ht="16.95" customHeight="1" thickBot="1" x14ac:dyDescent="0.35">
      <c r="A12" s="3"/>
      <c r="C12" s="13"/>
      <c r="D12" s="13"/>
      <c r="E12" s="12" t="s">
        <v>25</v>
      </c>
      <c r="F12" s="12" t="s">
        <v>25</v>
      </c>
      <c r="G12" s="12" t="s">
        <v>26</v>
      </c>
      <c r="H12" s="12" t="s">
        <v>26</v>
      </c>
      <c r="I12" s="12" t="s">
        <v>25</v>
      </c>
      <c r="J12" s="12" t="s">
        <v>26</v>
      </c>
      <c r="K12" s="12" t="s">
        <v>3</v>
      </c>
      <c r="L12" s="12" t="s">
        <v>27</v>
      </c>
      <c r="M12" s="12" t="s">
        <v>28</v>
      </c>
      <c r="N12" s="20" t="s">
        <v>29</v>
      </c>
      <c r="O12" s="26" t="s">
        <v>30</v>
      </c>
      <c r="P12" s="23" t="s">
        <v>29</v>
      </c>
      <c r="Q12" s="26" t="s">
        <v>30</v>
      </c>
      <c r="R12" s="21" t="s">
        <v>25</v>
      </c>
      <c r="S12" s="20" t="s">
        <v>3</v>
      </c>
      <c r="T12" s="26" t="s">
        <v>30</v>
      </c>
      <c r="U12" s="23" t="s">
        <v>3</v>
      </c>
      <c r="V12" s="26" t="s">
        <v>30</v>
      </c>
      <c r="W12" s="21" t="s">
        <v>31</v>
      </c>
      <c r="X12" s="12" t="s">
        <v>32</v>
      </c>
      <c r="Y12" s="12" t="s">
        <v>32</v>
      </c>
      <c r="Z12" s="12" t="s">
        <v>32</v>
      </c>
      <c r="AA12" s="12" t="s">
        <v>33</v>
      </c>
    </row>
    <row r="13" spans="1:31" x14ac:dyDescent="0.3">
      <c r="A13" s="3"/>
      <c r="C13" s="11" t="s">
        <v>34</v>
      </c>
      <c r="D13" s="170" t="str">
        <f>[10]analysis!D9</f>
        <v>LoadUnload</v>
      </c>
      <c r="E13" s="170">
        <f>[10]analysis!E9</f>
        <v>125</v>
      </c>
      <c r="F13" s="170">
        <f>[10]analysis!F9</f>
        <v>62</v>
      </c>
      <c r="G13" s="170">
        <f>[10]analysis!G9</f>
        <v>947</v>
      </c>
      <c r="H13" s="170">
        <f>[10]analysis!H9</f>
        <v>0</v>
      </c>
      <c r="I13" s="184">
        <f>[10]analysis!I9</f>
        <v>96.709631552917898</v>
      </c>
      <c r="J13" s="184">
        <f>[10]analysis!J9</f>
        <v>518.34433728981207</v>
      </c>
      <c r="K13" s="184">
        <f>[10]analysis!K9</f>
        <v>782187.5</v>
      </c>
      <c r="L13" s="184">
        <f>[10]analysis!L9</f>
        <v>4192369</v>
      </c>
      <c r="M13" s="185">
        <f>[10]analysis!M9</f>
        <v>0.18657410643003991</v>
      </c>
      <c r="N13" s="170">
        <f>[10]analysis!N9</f>
        <v>4427</v>
      </c>
      <c r="O13" s="186">
        <f>[10]analysis!O9</f>
        <v>0.54735410484668645</v>
      </c>
      <c r="P13" s="170">
        <f>[10]analysis!P9</f>
        <v>3661</v>
      </c>
      <c r="Q13" s="186">
        <f>[10]analysis!Q9</f>
        <v>0.45264589515331355</v>
      </c>
      <c r="R13" s="184">
        <f>[10]analysis!R9</f>
        <v>96.709631552917898</v>
      </c>
      <c r="S13" s="184">
        <f>[10]analysis!S9</f>
        <v>782187.5</v>
      </c>
      <c r="T13" s="186">
        <f>[10]analysis!T9</f>
        <v>1</v>
      </c>
      <c r="U13" s="170">
        <f>[10]analysis!U9</f>
        <v>0</v>
      </c>
      <c r="V13" s="186">
        <f>[10]analysis!V9</f>
        <v>0</v>
      </c>
      <c r="W13" s="171">
        <f>[10]analysis!W9</f>
        <v>9.0862239648114365E-2</v>
      </c>
      <c r="X13" s="172">
        <f>[10]analysis!X9</f>
        <v>71071.30807475945</v>
      </c>
      <c r="Y13" s="172">
        <f>[10]analysis!Y9</f>
        <v>0</v>
      </c>
      <c r="Z13" s="172">
        <f>[10]analysis!Z9</f>
        <v>71071.30807475945</v>
      </c>
      <c r="AA13" s="11"/>
    </row>
    <row r="14" spans="1:31" x14ac:dyDescent="0.3">
      <c r="A14" s="3"/>
      <c r="C14" s="9" t="s">
        <v>35</v>
      </c>
      <c r="D14" s="170" t="str">
        <f>[10]analysis!D10</f>
        <v>LoadUnload</v>
      </c>
      <c r="E14" s="170">
        <f>[10]analysis!E10</f>
        <v>125</v>
      </c>
      <c r="F14" s="170">
        <f>[10]analysis!F10</f>
        <v>62</v>
      </c>
      <c r="G14" s="170">
        <f>[10]analysis!G10</f>
        <v>947</v>
      </c>
      <c r="H14" s="170">
        <f>[10]analysis!H10</f>
        <v>0</v>
      </c>
      <c r="I14" s="184">
        <f>[10]analysis!I10</f>
        <v>94.831849653808106</v>
      </c>
      <c r="J14" s="184">
        <f>[10]analysis!J10</f>
        <v>489.89218595450052</v>
      </c>
      <c r="K14" s="184">
        <f>[10]analysis!K10</f>
        <v>767000</v>
      </c>
      <c r="L14" s="184">
        <f>[10]analysis!L10</f>
        <v>3962248</v>
      </c>
      <c r="M14" s="185">
        <f>[10]analysis!M10</f>
        <v>0.19357697953283085</v>
      </c>
      <c r="N14" s="170">
        <f>[10]analysis!N10</f>
        <v>4184</v>
      </c>
      <c r="O14" s="186">
        <f>[10]analysis!O10</f>
        <v>0.51730959446092972</v>
      </c>
      <c r="P14" s="170">
        <f>[10]analysis!P10</f>
        <v>3904</v>
      </c>
      <c r="Q14" s="186">
        <f>[10]analysis!Q10</f>
        <v>0.48269040553907022</v>
      </c>
      <c r="R14" s="184">
        <f>[10]analysis!R10</f>
        <v>94.831849653808106</v>
      </c>
      <c r="S14" s="184">
        <f>[10]analysis!S10</f>
        <v>767000</v>
      </c>
      <c r="T14" s="186">
        <f>[10]analysis!T10</f>
        <v>1</v>
      </c>
      <c r="U14" s="170">
        <f>[10]analysis!U10</f>
        <v>0</v>
      </c>
      <c r="V14" s="186">
        <f>[10]analysis!V10</f>
        <v>0</v>
      </c>
      <c r="W14" s="171">
        <f>[10]analysis!W10</f>
        <v>9.0862239648114365E-2</v>
      </c>
      <c r="X14" s="172">
        <f>[10]analysis!X10</f>
        <v>69691.337810103723</v>
      </c>
      <c r="Y14" s="172">
        <f>[10]analysis!Y10</f>
        <v>0</v>
      </c>
      <c r="Z14" s="172">
        <f>[10]analysis!Z10</f>
        <v>69691.337810103723</v>
      </c>
      <c r="AA14" s="9"/>
    </row>
    <row r="15" spans="1:31" x14ac:dyDescent="0.3">
      <c r="A15" s="3"/>
      <c r="C15" s="9" t="s">
        <v>36</v>
      </c>
      <c r="D15" s="170" t="str">
        <f>[10]analysis!D11</f>
        <v>LoadUnload</v>
      </c>
      <c r="E15" s="170">
        <f>[10]analysis!E11</f>
        <v>125</v>
      </c>
      <c r="F15" s="170">
        <f>[10]analysis!F11</f>
        <v>62</v>
      </c>
      <c r="G15" s="170">
        <f>[10]analysis!G11</f>
        <v>947</v>
      </c>
      <c r="H15" s="170">
        <f>[10]analysis!H11</f>
        <v>0</v>
      </c>
      <c r="I15" s="184">
        <f>[10]analysis!I11</f>
        <v>72.228919386745801</v>
      </c>
      <c r="J15" s="184">
        <f>[10]analysis!J11</f>
        <v>147.4125865479723</v>
      </c>
      <c r="K15" s="184">
        <f>[10]analysis!K11</f>
        <v>584187.5</v>
      </c>
      <c r="L15" s="184">
        <f>[10]analysis!L11</f>
        <v>1192273</v>
      </c>
      <c r="M15" s="185">
        <f>[10]analysis!M11</f>
        <v>0.48997796645566921</v>
      </c>
      <c r="N15" s="170">
        <f>[10]analysis!N11</f>
        <v>1259</v>
      </c>
      <c r="O15" s="186">
        <f>[10]analysis!O11</f>
        <v>0.15566271018793273</v>
      </c>
      <c r="P15" s="170">
        <f>[10]analysis!P11</f>
        <v>6829</v>
      </c>
      <c r="Q15" s="186">
        <f>[10]analysis!Q11</f>
        <v>0.84433728981206724</v>
      </c>
      <c r="R15" s="184">
        <f>[10]analysis!R11</f>
        <v>72.228919386745801</v>
      </c>
      <c r="S15" s="184">
        <f>[10]analysis!S11</f>
        <v>584187.5</v>
      </c>
      <c r="T15" s="186">
        <f>[10]analysis!T11</f>
        <v>1</v>
      </c>
      <c r="U15" s="170">
        <f>[10]analysis!U11</f>
        <v>0</v>
      </c>
      <c r="V15" s="186">
        <f>[10]analysis!V11</f>
        <v>0</v>
      </c>
      <c r="W15" s="171">
        <f>[10]analysis!W11</f>
        <v>9.0862239648114365E-2</v>
      </c>
      <c r="X15" s="172">
        <f>[10]analysis!X11</f>
        <v>53080.584624432813</v>
      </c>
      <c r="Y15" s="172">
        <f>[10]analysis!Y11</f>
        <v>0</v>
      </c>
      <c r="Z15" s="172">
        <f>[10]analysis!Z11</f>
        <v>53080.584624432813</v>
      </c>
      <c r="AA15" s="9"/>
    </row>
    <row r="16" spans="1:31" x14ac:dyDescent="0.3">
      <c r="A16" s="3"/>
      <c r="C16" s="9" t="s">
        <v>37</v>
      </c>
      <c r="D16" s="170" t="str">
        <f>[10]analysis!D12</f>
        <v>LoadUnload</v>
      </c>
      <c r="E16" s="170">
        <f>[10]analysis!E12</f>
        <v>177</v>
      </c>
      <c r="F16" s="170">
        <f>[10]analysis!F12</f>
        <v>88</v>
      </c>
      <c r="G16" s="170">
        <f>[10]analysis!G12</f>
        <v>1326</v>
      </c>
      <c r="H16" s="170">
        <f>[10]analysis!H12</f>
        <v>0</v>
      </c>
      <c r="I16" s="184">
        <f>[10]analysis!I12</f>
        <v>132.85942136498517</v>
      </c>
      <c r="J16" s="184">
        <f>[10]analysis!J12</f>
        <v>664.63946587537089</v>
      </c>
      <c r="K16" s="184">
        <f>[10]analysis!K12</f>
        <v>1074567</v>
      </c>
      <c r="L16" s="184">
        <f>[10]analysis!L12</f>
        <v>5375604</v>
      </c>
      <c r="M16" s="185">
        <f>[10]analysis!M12</f>
        <v>0.19989697901854378</v>
      </c>
      <c r="N16" s="170">
        <f>[10]analysis!N12</f>
        <v>4054</v>
      </c>
      <c r="O16" s="186">
        <f>[10]analysis!O12</f>
        <v>0.50123639960435218</v>
      </c>
      <c r="P16" s="170">
        <f>[10]analysis!P12</f>
        <v>4034</v>
      </c>
      <c r="Q16" s="186">
        <f>[10]analysis!Q12</f>
        <v>0.49876360039564788</v>
      </c>
      <c r="R16" s="184">
        <f>[10]analysis!R12</f>
        <v>132.85942136498517</v>
      </c>
      <c r="S16" s="184">
        <f>[10]analysis!S12</f>
        <v>1074567</v>
      </c>
      <c r="T16" s="186">
        <f>[10]analysis!T12</f>
        <v>1</v>
      </c>
      <c r="U16" s="170">
        <f>[10]analysis!U12</f>
        <v>0</v>
      </c>
      <c r="V16" s="186">
        <f>[10]analysis!V12</f>
        <v>0</v>
      </c>
      <c r="W16" s="171">
        <f>[10]analysis!W12</f>
        <v>9.0862239648114365E-2</v>
      </c>
      <c r="X16" s="172">
        <f>[10]analysis!X12</f>
        <v>97637.564271955314</v>
      </c>
      <c r="Y16" s="172">
        <f>[10]analysis!Y12</f>
        <v>0</v>
      </c>
      <c r="Z16" s="172">
        <f>[10]analysis!Z12</f>
        <v>97637.564271955314</v>
      </c>
      <c r="AA16" s="9"/>
    </row>
    <row r="17" spans="1:27" x14ac:dyDescent="0.3">
      <c r="A17" s="3"/>
      <c r="C17" s="9" t="s">
        <v>38</v>
      </c>
      <c r="D17" s="170" t="str">
        <f>[10]analysis!D13</f>
        <v>VariableSpeed</v>
      </c>
      <c r="E17" s="170">
        <f>[10]analysis!E13</f>
        <v>384</v>
      </c>
      <c r="F17" s="170">
        <f>[10]analysis!F13</f>
        <v>0</v>
      </c>
      <c r="G17" s="170">
        <f>[10]analysis!G13</f>
        <v>2604</v>
      </c>
      <c r="H17" s="170">
        <f>[10]analysis!H13</f>
        <v>0</v>
      </c>
      <c r="I17" s="184">
        <f>[10]analysis!I13</f>
        <v>47.024445386462759</v>
      </c>
      <c r="J17" s="184">
        <f>[10]analysis!J13</f>
        <v>318.88452027695354</v>
      </c>
      <c r="K17" s="184">
        <f>[10]analysis!K13</f>
        <v>380333.71428571077</v>
      </c>
      <c r="L17" s="184">
        <f>[10]analysis!L13</f>
        <v>2579138</v>
      </c>
      <c r="M17" s="185">
        <f>[10]analysis!M13</f>
        <v>0.14746543778801707</v>
      </c>
      <c r="N17" s="170">
        <f>[10]analysis!N13</f>
        <v>5781</v>
      </c>
      <c r="O17" s="186">
        <f>[10]analysis!O13</f>
        <v>0.71476261127596441</v>
      </c>
      <c r="P17" s="170">
        <f>[10]analysis!P13</f>
        <v>2307</v>
      </c>
      <c r="Q17" s="186">
        <f>[10]analysis!Q13</f>
        <v>0.28523738872403559</v>
      </c>
      <c r="R17" s="184">
        <f>[10]analysis!R13</f>
        <v>65.790298267723713</v>
      </c>
      <c r="S17" s="184">
        <f>[10]analysis!S13</f>
        <v>380333.71428571077</v>
      </c>
      <c r="T17" s="186">
        <f>[10]analysis!T13</f>
        <v>1</v>
      </c>
      <c r="U17" s="170">
        <f>[10]analysis!U13</f>
        <v>0</v>
      </c>
      <c r="V17" s="186">
        <f>[10]analysis!V13</f>
        <v>0</v>
      </c>
      <c r="W17" s="171">
        <f>[10]analysis!W13</f>
        <v>9.0862239648114365E-2</v>
      </c>
      <c r="X17" s="172">
        <f>[10]analysis!X13</f>
        <v>34557.973093685709</v>
      </c>
      <c r="Y17" s="172">
        <f>[10]analysis!Y13</f>
        <v>0</v>
      </c>
      <c r="Z17" s="172">
        <f>[10]analysis!Z13</f>
        <v>34557.973093685709</v>
      </c>
      <c r="AA17" s="9"/>
    </row>
    <row r="18" spans="1:27" ht="15" customHeight="1" thickBot="1" x14ac:dyDescent="0.35">
      <c r="A18" s="3"/>
      <c r="C18" s="9" t="s">
        <v>39</v>
      </c>
      <c r="D18" s="183" t="str">
        <f>[10]analysis!D14</f>
        <v>LoadUnload</v>
      </c>
      <c r="E18" s="183">
        <f>[10]analysis!E14</f>
        <v>274</v>
      </c>
      <c r="F18" s="183">
        <f>[10]analysis!F14</f>
        <v>137</v>
      </c>
      <c r="G18" s="183">
        <f>[10]analysis!G14</f>
        <v>1902</v>
      </c>
      <c r="H18" s="183">
        <f>[10]analysis!H14</f>
        <v>0</v>
      </c>
      <c r="I18" s="187">
        <f>[10]analysis!I14</f>
        <v>137</v>
      </c>
      <c r="J18" s="187">
        <f>[10]analysis!J14</f>
        <v>0</v>
      </c>
      <c r="K18" s="187">
        <f>[10]analysis!K14</f>
        <v>1108056</v>
      </c>
      <c r="L18" s="187">
        <f>[10]analysis!L14</f>
        <v>0</v>
      </c>
      <c r="M18" s="188">
        <f>[10]analysis!M14</f>
        <v>0</v>
      </c>
      <c r="N18" s="183">
        <f>[10]analysis!N14</f>
        <v>0</v>
      </c>
      <c r="O18" s="189">
        <f>[10]analysis!O14</f>
        <v>0</v>
      </c>
      <c r="P18" s="183">
        <f>[10]analysis!P14</f>
        <v>8088</v>
      </c>
      <c r="Q18" s="189">
        <f>[10]analysis!Q14</f>
        <v>1</v>
      </c>
      <c r="R18" s="187">
        <f>[10]analysis!R14</f>
        <v>0</v>
      </c>
      <c r="S18" s="187">
        <f>[10]analysis!S14</f>
        <v>0</v>
      </c>
      <c r="T18" s="189">
        <f>[10]analysis!T14</f>
        <v>0</v>
      </c>
      <c r="U18" s="183">
        <f>[10]analysis!U14</f>
        <v>1108056</v>
      </c>
      <c r="V18" s="189">
        <f>[10]analysis!V14</f>
        <v>1</v>
      </c>
      <c r="W18" s="190">
        <f>[10]analysis!W14</f>
        <v>9.0862239648114365E-2</v>
      </c>
      <c r="X18" s="191">
        <f>[10]analysis!X14</f>
        <v>0</v>
      </c>
      <c r="Y18" s="191">
        <f>[10]analysis!Y14</f>
        <v>100680.44981553101</v>
      </c>
      <c r="Z18" s="191">
        <f>[10]analysis!Z14</f>
        <v>100680.44981553101</v>
      </c>
      <c r="AA18" s="9"/>
    </row>
    <row r="19" spans="1:27" ht="16.2" customHeight="1" thickBot="1" x14ac:dyDescent="0.4">
      <c r="A19" s="3"/>
      <c r="C19" s="10" t="s">
        <v>0</v>
      </c>
      <c r="D19" s="192"/>
      <c r="E19" s="192">
        <f>[10]analysis!E15</f>
        <v>1210</v>
      </c>
      <c r="F19" s="192">
        <f>[10]analysis!F15</f>
        <v>411</v>
      </c>
      <c r="G19" s="192">
        <f>[10]analysis!G15</f>
        <v>8673</v>
      </c>
      <c r="H19" s="192">
        <f>[10]analysis!H15</f>
        <v>0</v>
      </c>
      <c r="I19" s="193">
        <f>[10]analysis!I15</f>
        <v>580.65426734492326</v>
      </c>
      <c r="J19" s="193">
        <f>[10]analysis!J15</f>
        <v>2139.1730959446095</v>
      </c>
      <c r="K19" s="193">
        <f>[10]analysis!K15</f>
        <v>4696331.7142857108</v>
      </c>
      <c r="L19" s="193">
        <f>[10]analysis!L15</f>
        <v>17301632</v>
      </c>
      <c r="M19" s="194">
        <f>[10]analysis!M15</f>
        <v>0.27143865470527512</v>
      </c>
      <c r="N19" s="192">
        <f>[10]analysis!N15</f>
        <v>19705</v>
      </c>
      <c r="O19" s="195">
        <f>[10]analysis!O15</f>
        <v>0.4060542367293109</v>
      </c>
      <c r="P19" s="192">
        <f>[10]analysis!P15</f>
        <v>28823</v>
      </c>
      <c r="Q19" s="195">
        <f>[10]analysis!Q15</f>
        <v>0.59394576327068904</v>
      </c>
      <c r="R19" s="193">
        <f>[10]analysis!R15</f>
        <v>580.65426734492326</v>
      </c>
      <c r="S19" s="193">
        <f>[10]analysis!S15</f>
        <v>3588275.7142857108</v>
      </c>
      <c r="T19" s="195">
        <f>[10]analysis!T15</f>
        <v>0.76405925573157052</v>
      </c>
      <c r="U19" s="192">
        <f>[10]analysis!U15</f>
        <v>1108056</v>
      </c>
      <c r="V19" s="195">
        <f>[10]analysis!V15</f>
        <v>0.23594074426842951</v>
      </c>
      <c r="W19" s="196">
        <f>[10]analysis!W15</f>
        <v>9.0862239648114365E-2</v>
      </c>
      <c r="X19" s="197">
        <f>[10]analysis!X15</f>
        <v>326038.76787493698</v>
      </c>
      <c r="Y19" s="197">
        <f>[10]analysis!Y15</f>
        <v>100680.44981553101</v>
      </c>
      <c r="Z19" s="197">
        <f>[10]analysis!Z15</f>
        <v>426719.21769046801</v>
      </c>
      <c r="AA19" s="10"/>
    </row>
    <row r="20" spans="1:27" ht="4.2" customHeight="1" thickBot="1" x14ac:dyDescent="0.35">
      <c r="A20" s="3"/>
    </row>
    <row r="21" spans="1:27" ht="15" thickBot="1" x14ac:dyDescent="0.35">
      <c r="A21" s="3"/>
      <c r="C21" s="18" t="str">
        <f>'Control Scheme 1 Data'!C21</f>
        <v>op2</v>
      </c>
    </row>
    <row r="22" spans="1:27" ht="4.8" customHeight="1" thickBot="1" x14ac:dyDescent="0.35">
      <c r="A22" s="3"/>
    </row>
    <row r="23" spans="1:27" ht="43.8" thickBot="1" x14ac:dyDescent="0.35">
      <c r="A23" s="3"/>
      <c r="C23" s="8" t="s">
        <v>4</v>
      </c>
      <c r="D23" s="8" t="s">
        <v>5</v>
      </c>
      <c r="E23" s="8" t="s">
        <v>6</v>
      </c>
      <c r="F23" s="8" t="s">
        <v>7</v>
      </c>
      <c r="G23" s="8" t="s">
        <v>8</v>
      </c>
      <c r="H23" s="8" t="s">
        <v>9</v>
      </c>
      <c r="I23" s="8" t="s">
        <v>10</v>
      </c>
      <c r="J23" s="8" t="s">
        <v>11</v>
      </c>
      <c r="K23" s="8" t="s">
        <v>12</v>
      </c>
      <c r="L23" s="8" t="s">
        <v>13</v>
      </c>
      <c r="M23" s="8" t="s">
        <v>14</v>
      </c>
      <c r="N23" s="8" t="s">
        <v>15</v>
      </c>
      <c r="O23" s="8" t="s">
        <v>15</v>
      </c>
      <c r="P23" s="22" t="s">
        <v>16</v>
      </c>
      <c r="Q23" s="25" t="s">
        <v>16</v>
      </c>
      <c r="R23" s="24" t="s">
        <v>17</v>
      </c>
      <c r="S23" s="8" t="s">
        <v>18</v>
      </c>
      <c r="T23" s="8" t="s">
        <v>18</v>
      </c>
      <c r="U23" s="8" t="s">
        <v>19</v>
      </c>
      <c r="V23" s="8" t="s">
        <v>19</v>
      </c>
      <c r="W23" s="8" t="s">
        <v>20</v>
      </c>
      <c r="X23" s="8" t="s">
        <v>21</v>
      </c>
      <c r="Y23" s="8" t="s">
        <v>22</v>
      </c>
      <c r="Z23" s="8" t="s">
        <v>23</v>
      </c>
      <c r="AA23" s="8" t="s">
        <v>24</v>
      </c>
    </row>
    <row r="24" spans="1:27" ht="16.2" thickBot="1" x14ac:dyDescent="0.35">
      <c r="A24" s="3"/>
      <c r="C24" s="13"/>
      <c r="D24" s="13"/>
      <c r="E24" s="12" t="s">
        <v>25</v>
      </c>
      <c r="F24" s="12" t="s">
        <v>25</v>
      </c>
      <c r="G24" s="12" t="s">
        <v>26</v>
      </c>
      <c r="H24" s="12" t="s">
        <v>26</v>
      </c>
      <c r="I24" s="12" t="s">
        <v>25</v>
      </c>
      <c r="J24" s="12" t="s">
        <v>26</v>
      </c>
      <c r="K24" s="12" t="s">
        <v>3</v>
      </c>
      <c r="L24" s="12" t="s">
        <v>27</v>
      </c>
      <c r="M24" s="12" t="s">
        <v>28</v>
      </c>
      <c r="N24" s="20" t="s">
        <v>29</v>
      </c>
      <c r="O24" s="26" t="s">
        <v>30</v>
      </c>
      <c r="P24" s="23" t="s">
        <v>29</v>
      </c>
      <c r="Q24" s="26" t="s">
        <v>30</v>
      </c>
      <c r="R24" s="21" t="s">
        <v>25</v>
      </c>
      <c r="S24" s="20" t="s">
        <v>3</v>
      </c>
      <c r="T24" s="26" t="s">
        <v>30</v>
      </c>
      <c r="U24" s="23" t="s">
        <v>3</v>
      </c>
      <c r="V24" s="26" t="s">
        <v>30</v>
      </c>
      <c r="W24" s="21" t="s">
        <v>31</v>
      </c>
      <c r="X24" s="12" t="s">
        <v>32</v>
      </c>
      <c r="Y24" s="12" t="s">
        <v>32</v>
      </c>
      <c r="Z24" s="12" t="s">
        <v>32</v>
      </c>
      <c r="AA24" s="12" t="s">
        <v>33</v>
      </c>
    </row>
    <row r="25" spans="1:27" x14ac:dyDescent="0.3">
      <c r="A25" s="3"/>
      <c r="C25" s="11" t="s">
        <v>34</v>
      </c>
      <c r="D25" s="170" t="str">
        <f>[11]analysis!D9</f>
        <v>OnOff</v>
      </c>
      <c r="E25" s="170">
        <f>[11]analysis!E9</f>
        <v>125</v>
      </c>
      <c r="F25" s="170">
        <f>[11]analysis!F9</f>
        <v>62</v>
      </c>
      <c r="G25" s="170">
        <f>[11]analysis!G9</f>
        <v>947</v>
      </c>
      <c r="H25" s="170">
        <f>[11]analysis!H9</f>
        <v>0</v>
      </c>
      <c r="I25" s="184">
        <f>[11]analysis!I9</f>
        <v>68.41926310583581</v>
      </c>
      <c r="J25" s="184">
        <f>[11]analysis!J9</f>
        <v>518.34433728981207</v>
      </c>
      <c r="K25" s="184">
        <f>[11]analysis!K9</f>
        <v>553375</v>
      </c>
      <c r="L25" s="184">
        <f>[11]analysis!L9</f>
        <v>4192369</v>
      </c>
      <c r="M25" s="185">
        <f>[11]analysis!M9</f>
        <v>0.13199577613516367</v>
      </c>
      <c r="N25" s="170">
        <f>[11]analysis!N9</f>
        <v>4427</v>
      </c>
      <c r="O25" s="186">
        <f>[11]analysis!O9</f>
        <v>0.54735410484668645</v>
      </c>
      <c r="P25" s="170">
        <f>[11]analysis!P9</f>
        <v>3661</v>
      </c>
      <c r="Q25" s="186">
        <f>[11]analysis!Q9</f>
        <v>0.45264589515331355</v>
      </c>
      <c r="R25" s="184">
        <f>[11]analysis!R9</f>
        <v>125</v>
      </c>
      <c r="S25" s="184">
        <f>[11]analysis!S9</f>
        <v>553375</v>
      </c>
      <c r="T25" s="186">
        <f>[11]analysis!T9</f>
        <v>1</v>
      </c>
      <c r="U25" s="170">
        <f>[11]analysis!U9</f>
        <v>0</v>
      </c>
      <c r="V25" s="186">
        <f>[11]analysis!V9</f>
        <v>0</v>
      </c>
      <c r="W25" s="171">
        <f>[11]analysis!W9</f>
        <v>9.0862239648114365E-2</v>
      </c>
      <c r="X25" s="172">
        <f>[11]analysis!X9</f>
        <v>50280.891865275284</v>
      </c>
      <c r="Y25" s="172">
        <f>[11]analysis!Y9</f>
        <v>0</v>
      </c>
      <c r="Z25" s="172">
        <f>[11]analysis!Z9</f>
        <v>50280.891865275284</v>
      </c>
      <c r="AA25" s="11"/>
    </row>
    <row r="26" spans="1:27" x14ac:dyDescent="0.3">
      <c r="A26" s="3"/>
      <c r="C26" s="9" t="s">
        <v>35</v>
      </c>
      <c r="D26" s="170" t="str">
        <f>[11]analysis!D10</f>
        <v>OnOff</v>
      </c>
      <c r="E26" s="170">
        <f>[11]analysis!E10</f>
        <v>125</v>
      </c>
      <c r="F26" s="170">
        <f>[11]analysis!F10</f>
        <v>62</v>
      </c>
      <c r="G26" s="170">
        <f>[11]analysis!G10</f>
        <v>947</v>
      </c>
      <c r="H26" s="170">
        <f>[11]analysis!H10</f>
        <v>0</v>
      </c>
      <c r="I26" s="184">
        <f>[11]analysis!I10</f>
        <v>64.663699307616227</v>
      </c>
      <c r="J26" s="184">
        <f>[11]analysis!J10</f>
        <v>489.89218595450052</v>
      </c>
      <c r="K26" s="184">
        <f>[11]analysis!K10</f>
        <v>523000</v>
      </c>
      <c r="L26" s="184">
        <f>[11]analysis!L10</f>
        <v>3962248</v>
      </c>
      <c r="M26" s="185">
        <f>[11]analysis!M10</f>
        <v>0.13199577613516367</v>
      </c>
      <c r="N26" s="170">
        <f>[11]analysis!N10</f>
        <v>4184</v>
      </c>
      <c r="O26" s="186">
        <f>[11]analysis!O10</f>
        <v>0.51730959446092972</v>
      </c>
      <c r="P26" s="170">
        <f>[11]analysis!P10</f>
        <v>3904</v>
      </c>
      <c r="Q26" s="186">
        <f>[11]analysis!Q10</f>
        <v>0.48269040553907022</v>
      </c>
      <c r="R26" s="184">
        <f>[11]analysis!R10</f>
        <v>125</v>
      </c>
      <c r="S26" s="184">
        <f>[11]analysis!S10</f>
        <v>523000</v>
      </c>
      <c r="T26" s="186">
        <f>[11]analysis!T10</f>
        <v>1</v>
      </c>
      <c r="U26" s="170">
        <f>[11]analysis!U10</f>
        <v>0</v>
      </c>
      <c r="V26" s="186">
        <f>[11]analysis!V10</f>
        <v>0</v>
      </c>
      <c r="W26" s="171">
        <f>[11]analysis!W10</f>
        <v>9.0862239648114365E-2</v>
      </c>
      <c r="X26" s="172">
        <f>[11]analysis!X10</f>
        <v>47520.951335963815</v>
      </c>
      <c r="Y26" s="172">
        <f>[11]analysis!Y10</f>
        <v>0</v>
      </c>
      <c r="Z26" s="172">
        <f>[11]analysis!Z10</f>
        <v>47520.951335963815</v>
      </c>
      <c r="AA26" s="9"/>
    </row>
    <row r="27" spans="1:27" x14ac:dyDescent="0.3">
      <c r="A27" s="3"/>
      <c r="C27" s="9" t="s">
        <v>36</v>
      </c>
      <c r="D27" s="170" t="str">
        <f>[11]analysis!D11</f>
        <v>OnOff</v>
      </c>
      <c r="E27" s="170">
        <f>[11]analysis!E11</f>
        <v>125</v>
      </c>
      <c r="F27" s="170">
        <f>[11]analysis!F11</f>
        <v>62</v>
      </c>
      <c r="G27" s="170">
        <f>[11]analysis!G11</f>
        <v>947</v>
      </c>
      <c r="H27" s="170">
        <f>[11]analysis!H11</f>
        <v>0</v>
      </c>
      <c r="I27" s="184">
        <f>[11]analysis!I11</f>
        <v>19.457838773491591</v>
      </c>
      <c r="J27" s="184">
        <f>[11]analysis!J11</f>
        <v>147.4125865479723</v>
      </c>
      <c r="K27" s="184">
        <f>[11]analysis!K11</f>
        <v>157375</v>
      </c>
      <c r="L27" s="184">
        <f>[11]analysis!L11</f>
        <v>1192273</v>
      </c>
      <c r="M27" s="185">
        <f>[11]analysis!M11</f>
        <v>0.13199577613516367</v>
      </c>
      <c r="N27" s="170">
        <f>[11]analysis!N11</f>
        <v>1259</v>
      </c>
      <c r="O27" s="186">
        <f>[11]analysis!O11</f>
        <v>0.15566271018793273</v>
      </c>
      <c r="P27" s="170">
        <f>[11]analysis!P11</f>
        <v>6829</v>
      </c>
      <c r="Q27" s="186">
        <f>[11]analysis!Q11</f>
        <v>0.84433728981206724</v>
      </c>
      <c r="R27" s="184">
        <f>[11]analysis!R11</f>
        <v>125</v>
      </c>
      <c r="S27" s="184">
        <f>[11]analysis!S11</f>
        <v>157375</v>
      </c>
      <c r="T27" s="186">
        <f>[11]analysis!T11</f>
        <v>1</v>
      </c>
      <c r="U27" s="170">
        <f>[11]analysis!U11</f>
        <v>0</v>
      </c>
      <c r="V27" s="186">
        <f>[11]analysis!V11</f>
        <v>0</v>
      </c>
      <c r="W27" s="171">
        <f>[11]analysis!W11</f>
        <v>9.0862239648114365E-2</v>
      </c>
      <c r="X27" s="172">
        <f>[11]analysis!X11</f>
        <v>14299.444964621998</v>
      </c>
      <c r="Y27" s="172">
        <f>[11]analysis!Y11</f>
        <v>0</v>
      </c>
      <c r="Z27" s="172">
        <f>[11]analysis!Z11</f>
        <v>14299.444964621998</v>
      </c>
      <c r="AA27" s="9"/>
    </row>
    <row r="28" spans="1:27" x14ac:dyDescent="0.3">
      <c r="A28" s="3"/>
      <c r="C28" s="9" t="s">
        <v>37</v>
      </c>
      <c r="D28" s="170" t="str">
        <f>[11]analysis!D12</f>
        <v>OnOff</v>
      </c>
      <c r="E28" s="170">
        <f>[11]analysis!E12</f>
        <v>177</v>
      </c>
      <c r="F28" s="170">
        <f>[11]analysis!F12</f>
        <v>88</v>
      </c>
      <c r="G28" s="170">
        <f>[11]analysis!G12</f>
        <v>1326</v>
      </c>
      <c r="H28" s="170">
        <f>[11]analysis!H12</f>
        <v>0</v>
      </c>
      <c r="I28" s="184">
        <f>[11]analysis!I12</f>
        <v>88.718842729970333</v>
      </c>
      <c r="J28" s="184">
        <f>[11]analysis!J12</f>
        <v>664.63946587537089</v>
      </c>
      <c r="K28" s="184">
        <f>[11]analysis!K12</f>
        <v>717558</v>
      </c>
      <c r="L28" s="184">
        <f>[11]analysis!L12</f>
        <v>5375604</v>
      </c>
      <c r="M28" s="185">
        <f>[11]analysis!M12</f>
        <v>0.13348416289592763</v>
      </c>
      <c r="N28" s="170">
        <f>[11]analysis!N12</f>
        <v>4054</v>
      </c>
      <c r="O28" s="186">
        <f>[11]analysis!O12</f>
        <v>0.50123639960435218</v>
      </c>
      <c r="P28" s="170">
        <f>[11]analysis!P12</f>
        <v>4034</v>
      </c>
      <c r="Q28" s="186">
        <f>[11]analysis!Q12</f>
        <v>0.49876360039564788</v>
      </c>
      <c r="R28" s="184">
        <f>[11]analysis!R12</f>
        <v>177</v>
      </c>
      <c r="S28" s="184">
        <f>[11]analysis!S12</f>
        <v>717558</v>
      </c>
      <c r="T28" s="186">
        <f>[11]analysis!T12</f>
        <v>1</v>
      </c>
      <c r="U28" s="170">
        <f>[11]analysis!U12</f>
        <v>0</v>
      </c>
      <c r="V28" s="186">
        <f>[11]analysis!V12</f>
        <v>0</v>
      </c>
      <c r="W28" s="171">
        <f>[11]analysis!W12</f>
        <v>9.0862239648114365E-2</v>
      </c>
      <c r="X28" s="172">
        <f>[11]analysis!X12</f>
        <v>65198.926957421645</v>
      </c>
      <c r="Y28" s="172">
        <f>[11]analysis!Y12</f>
        <v>0</v>
      </c>
      <c r="Z28" s="172">
        <f>[11]analysis!Z12</f>
        <v>65198.926957421645</v>
      </c>
      <c r="AA28" s="9"/>
    </row>
    <row r="29" spans="1:27" x14ac:dyDescent="0.3">
      <c r="A29" s="3"/>
      <c r="C29" s="9" t="s">
        <v>38</v>
      </c>
      <c r="D29" s="170" t="str">
        <f>[11]analysis!D13</f>
        <v>VariableSpeed</v>
      </c>
      <c r="E29" s="170">
        <f>[11]analysis!E13</f>
        <v>384</v>
      </c>
      <c r="F29" s="170">
        <f>[11]analysis!F13</f>
        <v>0</v>
      </c>
      <c r="G29" s="170">
        <f>[11]analysis!G13</f>
        <v>2604</v>
      </c>
      <c r="H29" s="170">
        <f>[11]analysis!H13</f>
        <v>0</v>
      </c>
      <c r="I29" s="184">
        <f>[11]analysis!I13</f>
        <v>47.024445386462759</v>
      </c>
      <c r="J29" s="184">
        <f>[11]analysis!J13</f>
        <v>318.88452027695354</v>
      </c>
      <c r="K29" s="184">
        <f>[11]analysis!K13</f>
        <v>380333.71428571077</v>
      </c>
      <c r="L29" s="184">
        <f>[11]analysis!L13</f>
        <v>2579138</v>
      </c>
      <c r="M29" s="185">
        <f>[11]analysis!M13</f>
        <v>0.14746543778801707</v>
      </c>
      <c r="N29" s="170">
        <f>[11]analysis!N13</f>
        <v>5781</v>
      </c>
      <c r="O29" s="186">
        <f>[11]analysis!O13</f>
        <v>0.71476261127596441</v>
      </c>
      <c r="P29" s="170">
        <f>[11]analysis!P13</f>
        <v>2307</v>
      </c>
      <c r="Q29" s="186">
        <f>[11]analysis!Q13</f>
        <v>0.28523738872403559</v>
      </c>
      <c r="R29" s="184">
        <f>[11]analysis!R13</f>
        <v>65.790298267723713</v>
      </c>
      <c r="S29" s="184">
        <f>[11]analysis!S13</f>
        <v>380333.71428571077</v>
      </c>
      <c r="T29" s="186">
        <f>[11]analysis!T13</f>
        <v>1</v>
      </c>
      <c r="U29" s="170">
        <f>[11]analysis!U13</f>
        <v>0</v>
      </c>
      <c r="V29" s="186">
        <f>[11]analysis!V13</f>
        <v>0</v>
      </c>
      <c r="W29" s="171">
        <f>[11]analysis!W13</f>
        <v>9.0862239648114365E-2</v>
      </c>
      <c r="X29" s="172">
        <f>[11]analysis!X13</f>
        <v>34557.973093685709</v>
      </c>
      <c r="Y29" s="172">
        <f>[11]analysis!Y13</f>
        <v>0</v>
      </c>
      <c r="Z29" s="172">
        <f>[11]analysis!Z13</f>
        <v>34557.973093685709</v>
      </c>
      <c r="AA29" s="9"/>
    </row>
    <row r="30" spans="1:27" ht="15" thickBot="1" x14ac:dyDescent="0.35">
      <c r="A30" s="3"/>
      <c r="C30" s="9" t="s">
        <v>39</v>
      </c>
      <c r="D30" s="183" t="str">
        <f>[11]analysis!D14</f>
        <v>OnOff</v>
      </c>
      <c r="E30" s="183">
        <f>[11]analysis!E14</f>
        <v>274</v>
      </c>
      <c r="F30" s="183">
        <f>[11]analysis!F14</f>
        <v>137</v>
      </c>
      <c r="G30" s="183">
        <f>[11]analysis!G14</f>
        <v>1902</v>
      </c>
      <c r="H30" s="183">
        <f>[11]analysis!H14</f>
        <v>0</v>
      </c>
      <c r="I30" s="187">
        <f>[11]analysis!I14</f>
        <v>0</v>
      </c>
      <c r="J30" s="187">
        <f>[11]analysis!J14</f>
        <v>0</v>
      </c>
      <c r="K30" s="187">
        <f>[11]analysis!K14</f>
        <v>0</v>
      </c>
      <c r="L30" s="187">
        <f>[11]analysis!L14</f>
        <v>0</v>
      </c>
      <c r="M30" s="188">
        <f>[11]analysis!M14</f>
        <v>0</v>
      </c>
      <c r="N30" s="183">
        <f>[11]analysis!N14</f>
        <v>0</v>
      </c>
      <c r="O30" s="189">
        <f>[11]analysis!O14</f>
        <v>0</v>
      </c>
      <c r="P30" s="183">
        <f>[11]analysis!P14</f>
        <v>8088</v>
      </c>
      <c r="Q30" s="189">
        <f>[11]analysis!Q14</f>
        <v>1</v>
      </c>
      <c r="R30" s="187">
        <f>[11]analysis!R14</f>
        <v>0</v>
      </c>
      <c r="S30" s="187">
        <f>[11]analysis!S14</f>
        <v>0</v>
      </c>
      <c r="T30" s="189" t="e">
        <f>[11]analysis!T14</f>
        <v>#DIV/0!</v>
      </c>
      <c r="U30" s="183">
        <f>[11]analysis!U14</f>
        <v>0</v>
      </c>
      <c r="V30" s="189" t="e">
        <f>[11]analysis!V14</f>
        <v>#DIV/0!</v>
      </c>
      <c r="W30" s="190">
        <f>[11]analysis!W14</f>
        <v>9.0862239648114365E-2</v>
      </c>
      <c r="X30" s="191">
        <f>[11]analysis!X14</f>
        <v>0</v>
      </c>
      <c r="Y30" s="191">
        <f>[11]analysis!Y14</f>
        <v>0</v>
      </c>
      <c r="Z30" s="191">
        <f>[11]analysis!Z14</f>
        <v>0</v>
      </c>
      <c r="AA30" s="9"/>
    </row>
    <row r="31" spans="1:27" ht="18.600000000000001" thickBot="1" x14ac:dyDescent="0.4">
      <c r="A31" s="3"/>
      <c r="C31" s="10" t="s">
        <v>0</v>
      </c>
      <c r="D31" s="192"/>
      <c r="E31" s="192">
        <f>[11]analysis!E15</f>
        <v>1210</v>
      </c>
      <c r="F31" s="192">
        <f>[11]analysis!F15</f>
        <v>411</v>
      </c>
      <c r="G31" s="192">
        <f>[11]analysis!G15</f>
        <v>8673</v>
      </c>
      <c r="H31" s="192">
        <f>[11]analysis!H15</f>
        <v>0</v>
      </c>
      <c r="I31" s="193">
        <f>[11]analysis!I15</f>
        <v>288.28408930338122</v>
      </c>
      <c r="J31" s="193">
        <f>[11]analysis!J15</f>
        <v>2139.1730959446095</v>
      </c>
      <c r="K31" s="193">
        <f>[11]analysis!K15</f>
        <v>2331641.7142857108</v>
      </c>
      <c r="L31" s="193">
        <f>[11]analysis!L15</f>
        <v>17301632</v>
      </c>
      <c r="M31" s="194">
        <f>[11]analysis!M15</f>
        <v>0.13476426468241534</v>
      </c>
      <c r="N31" s="192">
        <f>[11]analysis!N15</f>
        <v>19705</v>
      </c>
      <c r="O31" s="195">
        <f>[11]analysis!O15</f>
        <v>0.4060542367293109</v>
      </c>
      <c r="P31" s="192">
        <f>[11]analysis!P15</f>
        <v>28823</v>
      </c>
      <c r="Q31" s="195">
        <f>[11]analysis!Q15</f>
        <v>0.59394576327068904</v>
      </c>
      <c r="R31" s="193">
        <f>[11]analysis!R15</f>
        <v>536.81773617806186</v>
      </c>
      <c r="S31" s="193">
        <f>[11]analysis!S15</f>
        <v>2331641.7142857108</v>
      </c>
      <c r="T31" s="195">
        <f>[11]analysis!T15</f>
        <v>1</v>
      </c>
      <c r="U31" s="192">
        <f>[11]analysis!U15</f>
        <v>0</v>
      </c>
      <c r="V31" s="195">
        <f>[11]analysis!V15</f>
        <v>0</v>
      </c>
      <c r="W31" s="196">
        <f>[11]analysis!W15</f>
        <v>9.0862239648114365E-2</v>
      </c>
      <c r="X31" s="197">
        <f>[11]analysis!X15</f>
        <v>211858.18821696847</v>
      </c>
      <c r="Y31" s="197">
        <f>[11]analysis!Y15</f>
        <v>0</v>
      </c>
      <c r="Z31" s="197">
        <f>[11]analysis!Z15</f>
        <v>211858.18821696847</v>
      </c>
      <c r="AA31" s="10"/>
    </row>
    <row r="32" spans="1:27" ht="4.2" customHeight="1" thickBot="1" x14ac:dyDescent="0.35">
      <c r="A32" s="3"/>
    </row>
    <row r="33" spans="1:27" ht="15" thickBot="1" x14ac:dyDescent="0.35">
      <c r="A33" s="3"/>
      <c r="C33" s="18" t="str">
        <f>'Control Scheme 1 Data'!C33</f>
        <v>op3</v>
      </c>
    </row>
    <row r="34" spans="1:27" ht="5.4" customHeight="1" thickBot="1" x14ac:dyDescent="0.35">
      <c r="A34" s="3"/>
    </row>
    <row r="35" spans="1:27" ht="43.8" thickBot="1" x14ac:dyDescent="0.35">
      <c r="A35" s="3"/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8" t="s">
        <v>9</v>
      </c>
      <c r="I35" s="8" t="s">
        <v>10</v>
      </c>
      <c r="J35" s="8" t="s">
        <v>11</v>
      </c>
      <c r="K35" s="8" t="s">
        <v>12</v>
      </c>
      <c r="L35" s="8" t="s">
        <v>13</v>
      </c>
      <c r="M35" s="8" t="s">
        <v>14</v>
      </c>
      <c r="N35" s="8" t="s">
        <v>15</v>
      </c>
      <c r="O35" s="8" t="s">
        <v>15</v>
      </c>
      <c r="P35" s="8" t="s">
        <v>16</v>
      </c>
      <c r="Q35" s="8" t="s">
        <v>16</v>
      </c>
      <c r="R35" s="8" t="s">
        <v>17</v>
      </c>
      <c r="S35" s="8" t="s">
        <v>18</v>
      </c>
      <c r="T35" s="8" t="s">
        <v>18</v>
      </c>
      <c r="U35" s="8" t="s">
        <v>19</v>
      </c>
      <c r="V35" s="8" t="s">
        <v>19</v>
      </c>
      <c r="W35" s="8" t="s">
        <v>20</v>
      </c>
      <c r="X35" s="8" t="s">
        <v>21</v>
      </c>
      <c r="Y35" s="8" t="s">
        <v>22</v>
      </c>
      <c r="Z35" s="8" t="s">
        <v>23</v>
      </c>
      <c r="AA35" s="8" t="s">
        <v>24</v>
      </c>
    </row>
    <row r="36" spans="1:27" ht="16.2" thickBot="1" x14ac:dyDescent="0.35">
      <c r="A36" s="3"/>
      <c r="C36" s="13"/>
      <c r="D36" s="13"/>
      <c r="E36" s="12" t="s">
        <v>25</v>
      </c>
      <c r="F36" s="12" t="s">
        <v>25</v>
      </c>
      <c r="G36" s="12" t="s">
        <v>26</v>
      </c>
      <c r="H36" s="12" t="s">
        <v>26</v>
      </c>
      <c r="I36" s="12" t="s">
        <v>25</v>
      </c>
      <c r="J36" s="12" t="s">
        <v>26</v>
      </c>
      <c r="K36" s="12" t="s">
        <v>3</v>
      </c>
      <c r="L36" s="12" t="s">
        <v>27</v>
      </c>
      <c r="M36" s="12" t="s">
        <v>28</v>
      </c>
      <c r="N36" s="20" t="s">
        <v>29</v>
      </c>
      <c r="O36" s="26" t="s">
        <v>30</v>
      </c>
      <c r="P36" s="23" t="s">
        <v>29</v>
      </c>
      <c r="Q36" s="26" t="s">
        <v>30</v>
      </c>
      <c r="R36" s="21" t="s">
        <v>25</v>
      </c>
      <c r="S36" s="20" t="s">
        <v>3</v>
      </c>
      <c r="T36" s="26" t="s">
        <v>30</v>
      </c>
      <c r="U36" s="23" t="s">
        <v>3</v>
      </c>
      <c r="V36" s="26" t="s">
        <v>30</v>
      </c>
      <c r="W36" s="21" t="s">
        <v>31</v>
      </c>
      <c r="X36" s="12" t="s">
        <v>32</v>
      </c>
      <c r="Y36" s="12" t="s">
        <v>32</v>
      </c>
      <c r="Z36" s="12" t="s">
        <v>32</v>
      </c>
      <c r="AA36" s="12" t="s">
        <v>33</v>
      </c>
    </row>
    <row r="37" spans="1:27" x14ac:dyDescent="0.3">
      <c r="A37" s="3"/>
      <c r="C37" s="11" t="s">
        <v>34</v>
      </c>
      <c r="D37" s="170" t="str">
        <f>[12]analysis!D9</f>
        <v>OnOff</v>
      </c>
      <c r="E37" s="170">
        <f>[12]analysis!E9</f>
        <v>125</v>
      </c>
      <c r="F37" s="170">
        <f>[12]analysis!F9</f>
        <v>62</v>
      </c>
      <c r="G37" s="170">
        <f>[12]analysis!G9</f>
        <v>947</v>
      </c>
      <c r="H37" s="170">
        <f>[12]analysis!H9</f>
        <v>0</v>
      </c>
      <c r="I37" s="184">
        <f>[12]analysis!I9</f>
        <v>68.41926310583581</v>
      </c>
      <c r="J37" s="184">
        <f>[12]analysis!J9</f>
        <v>518.34433728981207</v>
      </c>
      <c r="K37" s="184">
        <f>[12]analysis!K9</f>
        <v>553375</v>
      </c>
      <c r="L37" s="184">
        <f>[12]analysis!L9</f>
        <v>4192369</v>
      </c>
      <c r="M37" s="185">
        <f>[12]analysis!M9</f>
        <v>0.13199577613516367</v>
      </c>
      <c r="N37" s="170">
        <f>[12]analysis!N9</f>
        <v>4427</v>
      </c>
      <c r="O37" s="186">
        <f>[12]analysis!O9</f>
        <v>0.54735410484668645</v>
      </c>
      <c r="P37" s="170">
        <f>[12]analysis!P9</f>
        <v>3661</v>
      </c>
      <c r="Q37" s="186">
        <f>[12]analysis!Q9</f>
        <v>0.45264589515331355</v>
      </c>
      <c r="R37" s="184">
        <f>[12]analysis!R9</f>
        <v>125</v>
      </c>
      <c r="S37" s="184">
        <f>[12]analysis!S9</f>
        <v>553375</v>
      </c>
      <c r="T37" s="186">
        <f>[12]analysis!T9</f>
        <v>1</v>
      </c>
      <c r="U37" s="170">
        <f>[12]analysis!U9</f>
        <v>0</v>
      </c>
      <c r="V37" s="186">
        <f>[12]analysis!V9</f>
        <v>0</v>
      </c>
      <c r="W37" s="171">
        <f>[12]analysis!W9</f>
        <v>9.0862239648114365E-2</v>
      </c>
      <c r="X37" s="172">
        <f>[12]analysis!X9</f>
        <v>50280.891865275284</v>
      </c>
      <c r="Y37" s="172">
        <f>[12]analysis!Y9</f>
        <v>0</v>
      </c>
      <c r="Z37" s="172">
        <f>[12]analysis!Z9</f>
        <v>50280.891865275284</v>
      </c>
      <c r="AA37" s="11"/>
    </row>
    <row r="38" spans="1:27" x14ac:dyDescent="0.3">
      <c r="A38" s="3"/>
      <c r="C38" s="9" t="s">
        <v>35</v>
      </c>
      <c r="D38" s="170" t="str">
        <f>[12]analysis!D10</f>
        <v>OnOff</v>
      </c>
      <c r="E38" s="170">
        <f>[12]analysis!E10</f>
        <v>125</v>
      </c>
      <c r="F38" s="170">
        <f>[12]analysis!F10</f>
        <v>62</v>
      </c>
      <c r="G38" s="170">
        <f>[12]analysis!G10</f>
        <v>947</v>
      </c>
      <c r="H38" s="170">
        <f>[12]analysis!H10</f>
        <v>0</v>
      </c>
      <c r="I38" s="184">
        <f>[12]analysis!I10</f>
        <v>64.663699307616227</v>
      </c>
      <c r="J38" s="184">
        <f>[12]analysis!J10</f>
        <v>489.89218595450052</v>
      </c>
      <c r="K38" s="184">
        <f>[12]analysis!K10</f>
        <v>523000</v>
      </c>
      <c r="L38" s="184">
        <f>[12]analysis!L10</f>
        <v>3962248</v>
      </c>
      <c r="M38" s="185">
        <f>[12]analysis!M10</f>
        <v>0.13199577613516367</v>
      </c>
      <c r="N38" s="170">
        <f>[12]analysis!N10</f>
        <v>4184</v>
      </c>
      <c r="O38" s="186">
        <f>[12]analysis!O10</f>
        <v>0.51730959446092972</v>
      </c>
      <c r="P38" s="170">
        <f>[12]analysis!P10</f>
        <v>3904</v>
      </c>
      <c r="Q38" s="186">
        <f>[12]analysis!Q10</f>
        <v>0.48269040553907022</v>
      </c>
      <c r="R38" s="184">
        <f>[12]analysis!R10</f>
        <v>125</v>
      </c>
      <c r="S38" s="184">
        <f>[12]analysis!S10</f>
        <v>523000</v>
      </c>
      <c r="T38" s="186">
        <f>[12]analysis!T10</f>
        <v>1</v>
      </c>
      <c r="U38" s="170">
        <f>[12]analysis!U10</f>
        <v>0</v>
      </c>
      <c r="V38" s="186">
        <f>[12]analysis!V10</f>
        <v>0</v>
      </c>
      <c r="W38" s="171">
        <f>[12]analysis!W10</f>
        <v>9.0862239648114365E-2</v>
      </c>
      <c r="X38" s="172">
        <f>[12]analysis!X10</f>
        <v>47520.951335963815</v>
      </c>
      <c r="Y38" s="172">
        <f>[12]analysis!Y10</f>
        <v>0</v>
      </c>
      <c r="Z38" s="172">
        <f>[12]analysis!Z10</f>
        <v>47520.951335963815</v>
      </c>
      <c r="AA38" s="9"/>
    </row>
    <row r="39" spans="1:27" x14ac:dyDescent="0.3">
      <c r="A39" s="3"/>
      <c r="C39" s="9" t="s">
        <v>36</v>
      </c>
      <c r="D39" s="170" t="str">
        <f>[12]analysis!D11</f>
        <v>OnOff</v>
      </c>
      <c r="E39" s="170">
        <f>[12]analysis!E11</f>
        <v>125</v>
      </c>
      <c r="F39" s="170">
        <f>[12]analysis!F11</f>
        <v>62</v>
      </c>
      <c r="G39" s="170">
        <f>[12]analysis!G11</f>
        <v>947</v>
      </c>
      <c r="H39" s="170">
        <f>[12]analysis!H11</f>
        <v>0</v>
      </c>
      <c r="I39" s="184">
        <f>[12]analysis!I11</f>
        <v>19.457838773491591</v>
      </c>
      <c r="J39" s="184">
        <f>[12]analysis!J11</f>
        <v>147.4125865479723</v>
      </c>
      <c r="K39" s="184">
        <f>[12]analysis!K11</f>
        <v>157375</v>
      </c>
      <c r="L39" s="184">
        <f>[12]analysis!L11</f>
        <v>1192273</v>
      </c>
      <c r="M39" s="185">
        <f>[12]analysis!M11</f>
        <v>0.13199577613516367</v>
      </c>
      <c r="N39" s="170">
        <f>[12]analysis!N11</f>
        <v>1259</v>
      </c>
      <c r="O39" s="186">
        <f>[12]analysis!O11</f>
        <v>0.15566271018793273</v>
      </c>
      <c r="P39" s="170">
        <f>[12]analysis!P11</f>
        <v>6829</v>
      </c>
      <c r="Q39" s="186">
        <f>[12]analysis!Q11</f>
        <v>0.84433728981206724</v>
      </c>
      <c r="R39" s="184">
        <f>[12]analysis!R11</f>
        <v>125</v>
      </c>
      <c r="S39" s="184">
        <f>[12]analysis!S11</f>
        <v>157375</v>
      </c>
      <c r="T39" s="186">
        <f>[12]analysis!T11</f>
        <v>1</v>
      </c>
      <c r="U39" s="170">
        <f>[12]analysis!U11</f>
        <v>0</v>
      </c>
      <c r="V39" s="186">
        <f>[12]analysis!V11</f>
        <v>0</v>
      </c>
      <c r="W39" s="171">
        <f>[12]analysis!W11</f>
        <v>9.0862239648114365E-2</v>
      </c>
      <c r="X39" s="172">
        <f>[12]analysis!X11</f>
        <v>14299.444964621998</v>
      </c>
      <c r="Y39" s="172">
        <f>[12]analysis!Y11</f>
        <v>0</v>
      </c>
      <c r="Z39" s="172">
        <f>[12]analysis!Z11</f>
        <v>14299.444964621998</v>
      </c>
      <c r="AA39" s="9"/>
    </row>
    <row r="40" spans="1:27" x14ac:dyDescent="0.3">
      <c r="A40" s="3"/>
      <c r="C40" s="9" t="s">
        <v>37</v>
      </c>
      <c r="D40" s="170" t="str">
        <f>[12]analysis!D12</f>
        <v>OnOff</v>
      </c>
      <c r="E40" s="170">
        <f>[12]analysis!E12</f>
        <v>177</v>
      </c>
      <c r="F40" s="170">
        <f>[12]analysis!F12</f>
        <v>88</v>
      </c>
      <c r="G40" s="170">
        <f>[12]analysis!G12</f>
        <v>1326</v>
      </c>
      <c r="H40" s="170">
        <f>[12]analysis!H12</f>
        <v>0</v>
      </c>
      <c r="I40" s="184">
        <f>[12]analysis!I12</f>
        <v>88.718842729970333</v>
      </c>
      <c r="J40" s="184">
        <f>[12]analysis!J12</f>
        <v>664.63946587537089</v>
      </c>
      <c r="K40" s="184">
        <f>[12]analysis!K12</f>
        <v>717558</v>
      </c>
      <c r="L40" s="184">
        <f>[12]analysis!L12</f>
        <v>5375604</v>
      </c>
      <c r="M40" s="185">
        <f>[12]analysis!M12</f>
        <v>0.13348416289592763</v>
      </c>
      <c r="N40" s="170">
        <f>[12]analysis!N12</f>
        <v>4054</v>
      </c>
      <c r="O40" s="186">
        <f>[12]analysis!O12</f>
        <v>0.50123639960435218</v>
      </c>
      <c r="P40" s="170">
        <f>[12]analysis!P12</f>
        <v>4034</v>
      </c>
      <c r="Q40" s="186">
        <f>[12]analysis!Q12</f>
        <v>0.49876360039564788</v>
      </c>
      <c r="R40" s="184">
        <f>[12]analysis!R12</f>
        <v>177</v>
      </c>
      <c r="S40" s="184">
        <f>[12]analysis!S12</f>
        <v>717558</v>
      </c>
      <c r="T40" s="186">
        <f>[12]analysis!T12</f>
        <v>1</v>
      </c>
      <c r="U40" s="170">
        <f>[12]analysis!U12</f>
        <v>0</v>
      </c>
      <c r="V40" s="186">
        <f>[12]analysis!V12</f>
        <v>0</v>
      </c>
      <c r="W40" s="171">
        <f>[12]analysis!W12</f>
        <v>9.0862239648114365E-2</v>
      </c>
      <c r="X40" s="172">
        <f>[12]analysis!X12</f>
        <v>65198.926957421645</v>
      </c>
      <c r="Y40" s="172">
        <f>[12]analysis!Y12</f>
        <v>0</v>
      </c>
      <c r="Z40" s="172">
        <f>[12]analysis!Z12</f>
        <v>65198.926957421645</v>
      </c>
      <c r="AA40" s="9"/>
    </row>
    <row r="41" spans="1:27" x14ac:dyDescent="0.3">
      <c r="A41" s="3"/>
      <c r="C41" s="9" t="s">
        <v>38</v>
      </c>
      <c r="D41" s="170" t="str">
        <f>[12]analysis!D13</f>
        <v>InletModulation</v>
      </c>
      <c r="E41" s="170">
        <f>[12]analysis!E13</f>
        <v>384</v>
      </c>
      <c r="F41" s="170">
        <f>[12]analysis!F13</f>
        <v>0</v>
      </c>
      <c r="G41" s="170">
        <f>[12]analysis!G13</f>
        <v>2604</v>
      </c>
      <c r="H41" s="170">
        <f>[12]analysis!H13</f>
        <v>0</v>
      </c>
      <c r="I41" s="184">
        <f>[12]analysis!I13</f>
        <v>282.90733361593271</v>
      </c>
      <c r="J41" s="184">
        <f>[12]analysis!J13</f>
        <v>318.88452027695354</v>
      </c>
      <c r="K41" s="184">
        <f>[12]analysis!K13</f>
        <v>2288154.5142856636</v>
      </c>
      <c r="L41" s="184">
        <f>[12]analysis!L13</f>
        <v>2579138</v>
      </c>
      <c r="M41" s="185">
        <f>[12]analysis!M13</f>
        <v>0.88717800842206329</v>
      </c>
      <c r="N41" s="170">
        <f>[12]analysis!N13</f>
        <v>8088</v>
      </c>
      <c r="O41" s="186">
        <f>[12]analysis!O13</f>
        <v>1</v>
      </c>
      <c r="P41" s="170">
        <f>[12]analysis!P13</f>
        <v>0</v>
      </c>
      <c r="Q41" s="186">
        <f>[12]analysis!Q13</f>
        <v>0</v>
      </c>
      <c r="R41" s="184">
        <f>[12]analysis!R13</f>
        <v>282.90733361593271</v>
      </c>
      <c r="S41" s="184">
        <f>[12]analysis!S13</f>
        <v>2288154.5142856636</v>
      </c>
      <c r="T41" s="186">
        <f>[12]analysis!T13</f>
        <v>1</v>
      </c>
      <c r="U41" s="170">
        <f>[12]analysis!U13</f>
        <v>0</v>
      </c>
      <c r="V41" s="186">
        <f>[12]analysis!V13</f>
        <v>0</v>
      </c>
      <c r="W41" s="171">
        <f>[12]analysis!W13</f>
        <v>9.0862239648114365E-2</v>
      </c>
      <c r="X41" s="172">
        <f>[12]analysis!X13</f>
        <v>207906.8438289387</v>
      </c>
      <c r="Y41" s="172">
        <f>[12]analysis!Y13</f>
        <v>0</v>
      </c>
      <c r="Z41" s="172">
        <f>[12]analysis!Z13</f>
        <v>207906.8438289387</v>
      </c>
      <c r="AA41" s="9"/>
    </row>
    <row r="42" spans="1:27" ht="15" thickBot="1" x14ac:dyDescent="0.35">
      <c r="A42" s="3"/>
      <c r="C42" s="9" t="s">
        <v>39</v>
      </c>
      <c r="D42" s="183" t="str">
        <f>[12]analysis!D14</f>
        <v>OnOff</v>
      </c>
      <c r="E42" s="183">
        <f>[12]analysis!E14</f>
        <v>274</v>
      </c>
      <c r="F42" s="183">
        <f>[12]analysis!F14</f>
        <v>137</v>
      </c>
      <c r="G42" s="183">
        <f>[12]analysis!G14</f>
        <v>1902</v>
      </c>
      <c r="H42" s="183">
        <f>[12]analysis!H14</f>
        <v>0</v>
      </c>
      <c r="I42" s="187">
        <f>[12]analysis!I14</f>
        <v>0</v>
      </c>
      <c r="J42" s="187">
        <f>[12]analysis!J14</f>
        <v>0</v>
      </c>
      <c r="K42" s="187">
        <f>[12]analysis!K14</f>
        <v>0</v>
      </c>
      <c r="L42" s="187">
        <f>[12]analysis!L14</f>
        <v>0</v>
      </c>
      <c r="M42" s="188">
        <f>[12]analysis!M14</f>
        <v>0</v>
      </c>
      <c r="N42" s="183">
        <f>[12]analysis!N14</f>
        <v>0</v>
      </c>
      <c r="O42" s="189">
        <f>[12]analysis!O14</f>
        <v>0</v>
      </c>
      <c r="P42" s="183">
        <f>[12]analysis!P14</f>
        <v>8088</v>
      </c>
      <c r="Q42" s="189">
        <f>[12]analysis!Q14</f>
        <v>1</v>
      </c>
      <c r="R42" s="187">
        <f>[12]analysis!R14</f>
        <v>0</v>
      </c>
      <c r="S42" s="187">
        <f>[12]analysis!S14</f>
        <v>0</v>
      </c>
      <c r="T42" s="189" t="e">
        <f>[12]analysis!T14</f>
        <v>#DIV/0!</v>
      </c>
      <c r="U42" s="183">
        <f>[12]analysis!U14</f>
        <v>0</v>
      </c>
      <c r="V42" s="189" t="e">
        <f>[12]analysis!V14</f>
        <v>#DIV/0!</v>
      </c>
      <c r="W42" s="190">
        <f>[12]analysis!W14</f>
        <v>9.0862239648114365E-2</v>
      </c>
      <c r="X42" s="191">
        <f>[12]analysis!X14</f>
        <v>0</v>
      </c>
      <c r="Y42" s="191">
        <f>[12]analysis!Y14</f>
        <v>0</v>
      </c>
      <c r="Z42" s="191">
        <f>[12]analysis!Z14</f>
        <v>0</v>
      </c>
      <c r="AA42" s="9"/>
    </row>
    <row r="43" spans="1:27" ht="18.600000000000001" thickBot="1" x14ac:dyDescent="0.4">
      <c r="A43" s="3"/>
      <c r="C43" s="10" t="s">
        <v>0</v>
      </c>
      <c r="D43" s="192"/>
      <c r="E43" s="192">
        <f>[12]analysis!E15</f>
        <v>1210</v>
      </c>
      <c r="F43" s="192">
        <f>[12]analysis!F15</f>
        <v>411</v>
      </c>
      <c r="G43" s="192">
        <f>[12]analysis!G15</f>
        <v>8673</v>
      </c>
      <c r="H43" s="192">
        <f>[12]analysis!H15</f>
        <v>0</v>
      </c>
      <c r="I43" s="193">
        <f>[12]analysis!I15</f>
        <v>524.16697753282483</v>
      </c>
      <c r="J43" s="193">
        <f>[12]analysis!J15</f>
        <v>2139.1730959446095</v>
      </c>
      <c r="K43" s="193">
        <f>[12]analysis!K15</f>
        <v>4239462.5142856631</v>
      </c>
      <c r="L43" s="193">
        <f>[12]analysis!L15</f>
        <v>17301632</v>
      </c>
      <c r="M43" s="194">
        <f>[12]analysis!M15</f>
        <v>0.24503252145725252</v>
      </c>
      <c r="N43" s="192">
        <f>[12]analysis!N15</f>
        <v>22012</v>
      </c>
      <c r="O43" s="195">
        <f>[12]analysis!O15</f>
        <v>0.45359380151665019</v>
      </c>
      <c r="P43" s="192">
        <f>[12]analysis!P15</f>
        <v>26516</v>
      </c>
      <c r="Q43" s="195">
        <f>[12]analysis!Q15</f>
        <v>0.54640619848334981</v>
      </c>
      <c r="R43" s="193">
        <f>[12]analysis!R15</f>
        <v>729.81586140704337</v>
      </c>
      <c r="S43" s="193">
        <f>[12]analysis!S15</f>
        <v>4239462.5142856631</v>
      </c>
      <c r="T43" s="195">
        <f>[12]analysis!T15</f>
        <v>1</v>
      </c>
      <c r="U43" s="192">
        <f>[12]analysis!U15</f>
        <v>0</v>
      </c>
      <c r="V43" s="195">
        <f>[12]analysis!V15</f>
        <v>0</v>
      </c>
      <c r="W43" s="196">
        <f>[12]analysis!W15</f>
        <v>9.0862239648114365E-2</v>
      </c>
      <c r="X43" s="197">
        <f>[12]analysis!X15</f>
        <v>385207.05895222141</v>
      </c>
      <c r="Y43" s="197">
        <f>[12]analysis!Y15</f>
        <v>0</v>
      </c>
      <c r="Z43" s="197">
        <f>[12]analysis!Z15</f>
        <v>385207.05895222141</v>
      </c>
      <c r="AA43" s="10"/>
    </row>
    <row r="44" spans="1:27" ht="4.2" customHeight="1" thickBot="1" x14ac:dyDescent="0.35">
      <c r="A44" s="4"/>
    </row>
    <row r="45" spans="1:27" ht="15" thickBot="1" x14ac:dyDescent="0.35">
      <c r="C45" s="18" t="str">
        <f>'Control Scheme 1 Data'!C45</f>
        <v>op4</v>
      </c>
    </row>
    <row r="46" spans="1:27" ht="3.6" customHeight="1" thickBot="1" x14ac:dyDescent="0.35"/>
    <row r="47" spans="1:27" ht="43.8" thickBot="1" x14ac:dyDescent="0.35">
      <c r="C47" s="8" t="s">
        <v>4</v>
      </c>
      <c r="D47" s="8" t="s">
        <v>5</v>
      </c>
      <c r="E47" s="8" t="s">
        <v>6</v>
      </c>
      <c r="F47" s="8" t="s">
        <v>7</v>
      </c>
      <c r="G47" s="8" t="s">
        <v>8</v>
      </c>
      <c r="H47" s="8" t="s">
        <v>9</v>
      </c>
      <c r="I47" s="8" t="s">
        <v>10</v>
      </c>
      <c r="J47" s="8" t="s">
        <v>11</v>
      </c>
      <c r="K47" s="8" t="s">
        <v>12</v>
      </c>
      <c r="L47" s="8" t="s">
        <v>13</v>
      </c>
      <c r="M47" s="8" t="s">
        <v>14</v>
      </c>
      <c r="N47" s="8" t="s">
        <v>15</v>
      </c>
      <c r="O47" s="8" t="s">
        <v>15</v>
      </c>
      <c r="P47" s="8" t="s">
        <v>16</v>
      </c>
      <c r="Q47" s="8" t="s">
        <v>16</v>
      </c>
      <c r="R47" s="8" t="s">
        <v>17</v>
      </c>
      <c r="S47" s="8" t="s">
        <v>18</v>
      </c>
      <c r="T47" s="8" t="s">
        <v>18</v>
      </c>
      <c r="U47" s="8" t="s">
        <v>19</v>
      </c>
      <c r="V47" s="8" t="s">
        <v>19</v>
      </c>
      <c r="W47" s="8" t="s">
        <v>20</v>
      </c>
      <c r="X47" s="8" t="s">
        <v>21</v>
      </c>
      <c r="Y47" s="8" t="s">
        <v>22</v>
      </c>
      <c r="Z47" s="8" t="s">
        <v>23</v>
      </c>
      <c r="AA47" s="8" t="s">
        <v>24</v>
      </c>
    </row>
    <row r="48" spans="1:27" ht="16.2" thickBot="1" x14ac:dyDescent="0.35">
      <c r="C48" s="13"/>
      <c r="D48" s="13"/>
      <c r="E48" s="12" t="s">
        <v>25</v>
      </c>
      <c r="F48" s="12" t="s">
        <v>25</v>
      </c>
      <c r="G48" s="12" t="s">
        <v>26</v>
      </c>
      <c r="H48" s="12" t="s">
        <v>26</v>
      </c>
      <c r="I48" s="12" t="s">
        <v>25</v>
      </c>
      <c r="J48" s="12" t="s">
        <v>26</v>
      </c>
      <c r="K48" s="12" t="s">
        <v>3</v>
      </c>
      <c r="L48" s="12" t="s">
        <v>27</v>
      </c>
      <c r="M48" s="12" t="s">
        <v>28</v>
      </c>
      <c r="N48" s="20" t="s">
        <v>29</v>
      </c>
      <c r="O48" s="26" t="s">
        <v>30</v>
      </c>
      <c r="P48" s="23" t="s">
        <v>29</v>
      </c>
      <c r="Q48" s="26" t="s">
        <v>30</v>
      </c>
      <c r="R48" s="21" t="s">
        <v>25</v>
      </c>
      <c r="S48" s="20" t="s">
        <v>3</v>
      </c>
      <c r="T48" s="26" t="s">
        <v>30</v>
      </c>
      <c r="U48" s="23" t="s">
        <v>3</v>
      </c>
      <c r="V48" s="26" t="s">
        <v>30</v>
      </c>
      <c r="W48" s="21" t="s">
        <v>31</v>
      </c>
      <c r="X48" s="12" t="s">
        <v>32</v>
      </c>
      <c r="Y48" s="12" t="s">
        <v>32</v>
      </c>
      <c r="Z48" s="12" t="s">
        <v>32</v>
      </c>
      <c r="AA48" s="12" t="s">
        <v>33</v>
      </c>
    </row>
    <row r="49" spans="3:27" x14ac:dyDescent="0.3">
      <c r="C49" s="11" t="s">
        <v>34</v>
      </c>
      <c r="D49" s="170" t="str">
        <f>[13]analysis!D9</f>
        <v>LoadUnload</v>
      </c>
      <c r="E49" s="170">
        <f>[13]analysis!E9</f>
        <v>125</v>
      </c>
      <c r="F49" s="170">
        <f>[13]analysis!F9</f>
        <v>62</v>
      </c>
      <c r="G49" s="170">
        <f>[13]analysis!G9</f>
        <v>947</v>
      </c>
      <c r="H49" s="170">
        <f>[13]analysis!H9</f>
        <v>0</v>
      </c>
      <c r="I49" s="184">
        <f>[13]analysis!I9</f>
        <v>96.709631552917898</v>
      </c>
      <c r="J49" s="184">
        <f>[13]analysis!J9</f>
        <v>518.34433728981207</v>
      </c>
      <c r="K49" s="184">
        <f>[13]analysis!K9</f>
        <v>782187.5</v>
      </c>
      <c r="L49" s="184">
        <f>[13]analysis!L9</f>
        <v>4192369</v>
      </c>
      <c r="M49" s="185">
        <f>[13]analysis!M9</f>
        <v>0.18657410643003991</v>
      </c>
      <c r="N49" s="170">
        <f>[13]analysis!N9</f>
        <v>4427</v>
      </c>
      <c r="O49" s="186">
        <f>[13]analysis!O9</f>
        <v>0.54735410484668645</v>
      </c>
      <c r="P49" s="170">
        <f>[13]analysis!P9</f>
        <v>3661</v>
      </c>
      <c r="Q49" s="186">
        <f>[13]analysis!Q9</f>
        <v>0.45264589515331355</v>
      </c>
      <c r="R49" s="184">
        <f>[13]analysis!R9</f>
        <v>96.709631552917898</v>
      </c>
      <c r="S49" s="184">
        <f>[13]analysis!S9</f>
        <v>782187.5</v>
      </c>
      <c r="T49" s="186">
        <f>[13]analysis!T9</f>
        <v>1</v>
      </c>
      <c r="U49" s="170">
        <f>[13]analysis!U9</f>
        <v>0</v>
      </c>
      <c r="V49" s="186">
        <f>[13]analysis!V9</f>
        <v>0</v>
      </c>
      <c r="W49" s="171">
        <f>[13]analysis!W9</f>
        <v>9.0862239648114365E-2</v>
      </c>
      <c r="X49" s="172">
        <f>[13]analysis!X9</f>
        <v>71071.30807475945</v>
      </c>
      <c r="Y49" s="172">
        <f>[13]analysis!Y9</f>
        <v>0</v>
      </c>
      <c r="Z49" s="172">
        <f>[13]analysis!Z9</f>
        <v>71071.30807475945</v>
      </c>
      <c r="AA49" s="11"/>
    </row>
    <row r="50" spans="3:27" x14ac:dyDescent="0.3">
      <c r="C50" s="9" t="s">
        <v>35</v>
      </c>
      <c r="D50" s="170" t="str">
        <f>[13]analysis!D10</f>
        <v>LoadUnload</v>
      </c>
      <c r="E50" s="170">
        <f>[13]analysis!E10</f>
        <v>125</v>
      </c>
      <c r="F50" s="170">
        <f>[13]analysis!F10</f>
        <v>62</v>
      </c>
      <c r="G50" s="170">
        <f>[13]analysis!G10</f>
        <v>947</v>
      </c>
      <c r="H50" s="170">
        <f>[13]analysis!H10</f>
        <v>0</v>
      </c>
      <c r="I50" s="184">
        <f>[13]analysis!I10</f>
        <v>94.831849653808106</v>
      </c>
      <c r="J50" s="184">
        <f>[13]analysis!J10</f>
        <v>489.89218595450052</v>
      </c>
      <c r="K50" s="184">
        <f>[13]analysis!K10</f>
        <v>767000</v>
      </c>
      <c r="L50" s="184">
        <f>[13]analysis!L10</f>
        <v>3962248</v>
      </c>
      <c r="M50" s="185">
        <f>[13]analysis!M10</f>
        <v>0.19357697953283085</v>
      </c>
      <c r="N50" s="170">
        <f>[13]analysis!N10</f>
        <v>4184</v>
      </c>
      <c r="O50" s="186">
        <f>[13]analysis!O10</f>
        <v>0.51730959446092972</v>
      </c>
      <c r="P50" s="170">
        <f>[13]analysis!P10</f>
        <v>3904</v>
      </c>
      <c r="Q50" s="186">
        <f>[13]analysis!Q10</f>
        <v>0.48269040553907022</v>
      </c>
      <c r="R50" s="184">
        <f>[13]analysis!R10</f>
        <v>94.831849653808106</v>
      </c>
      <c r="S50" s="184">
        <f>[13]analysis!S10</f>
        <v>767000</v>
      </c>
      <c r="T50" s="186">
        <f>[13]analysis!T10</f>
        <v>1</v>
      </c>
      <c r="U50" s="170">
        <f>[13]analysis!U10</f>
        <v>0</v>
      </c>
      <c r="V50" s="186">
        <f>[13]analysis!V10</f>
        <v>0</v>
      </c>
      <c r="W50" s="171">
        <f>[13]analysis!W10</f>
        <v>9.0862239648114365E-2</v>
      </c>
      <c r="X50" s="172">
        <f>[13]analysis!X10</f>
        <v>69691.337810103723</v>
      </c>
      <c r="Y50" s="172">
        <f>[13]analysis!Y10</f>
        <v>0</v>
      </c>
      <c r="Z50" s="172">
        <f>[13]analysis!Z10</f>
        <v>69691.337810103723</v>
      </c>
      <c r="AA50" s="9"/>
    </row>
    <row r="51" spans="3:27" x14ac:dyDescent="0.3">
      <c r="C51" s="9" t="s">
        <v>36</v>
      </c>
      <c r="D51" s="170" t="str">
        <f>[13]analysis!D11</f>
        <v>LoadUnload</v>
      </c>
      <c r="E51" s="170">
        <f>[13]analysis!E11</f>
        <v>125</v>
      </c>
      <c r="F51" s="170">
        <f>[13]analysis!F11</f>
        <v>62</v>
      </c>
      <c r="G51" s="170">
        <f>[13]analysis!G11</f>
        <v>947</v>
      </c>
      <c r="H51" s="170">
        <f>[13]analysis!H11</f>
        <v>0</v>
      </c>
      <c r="I51" s="184">
        <f>[13]analysis!I11</f>
        <v>72.228919386745801</v>
      </c>
      <c r="J51" s="184">
        <f>[13]analysis!J11</f>
        <v>147.4125865479723</v>
      </c>
      <c r="K51" s="184">
        <f>[13]analysis!K11</f>
        <v>584187.5</v>
      </c>
      <c r="L51" s="184">
        <f>[13]analysis!L11</f>
        <v>1192273</v>
      </c>
      <c r="M51" s="185">
        <f>[13]analysis!M11</f>
        <v>0.48997796645566921</v>
      </c>
      <c r="N51" s="170">
        <f>[13]analysis!N11</f>
        <v>1259</v>
      </c>
      <c r="O51" s="186">
        <f>[13]analysis!O11</f>
        <v>0.15566271018793273</v>
      </c>
      <c r="P51" s="170">
        <f>[13]analysis!P11</f>
        <v>6829</v>
      </c>
      <c r="Q51" s="186">
        <f>[13]analysis!Q11</f>
        <v>0.84433728981206724</v>
      </c>
      <c r="R51" s="184">
        <f>[13]analysis!R11</f>
        <v>72.228919386745801</v>
      </c>
      <c r="S51" s="184">
        <f>[13]analysis!S11</f>
        <v>584187.5</v>
      </c>
      <c r="T51" s="186">
        <f>[13]analysis!T11</f>
        <v>1</v>
      </c>
      <c r="U51" s="170">
        <f>[13]analysis!U11</f>
        <v>0</v>
      </c>
      <c r="V51" s="186">
        <f>[13]analysis!V11</f>
        <v>0</v>
      </c>
      <c r="W51" s="171">
        <f>[13]analysis!W11</f>
        <v>9.0862239648114365E-2</v>
      </c>
      <c r="X51" s="172">
        <f>[13]analysis!X11</f>
        <v>53080.584624432813</v>
      </c>
      <c r="Y51" s="172">
        <f>[13]analysis!Y11</f>
        <v>0</v>
      </c>
      <c r="Z51" s="172">
        <f>[13]analysis!Z11</f>
        <v>53080.584624432813</v>
      </c>
      <c r="AA51" s="9"/>
    </row>
    <row r="52" spans="3:27" x14ac:dyDescent="0.3">
      <c r="C52" s="9" t="s">
        <v>37</v>
      </c>
      <c r="D52" s="170" t="str">
        <f>[13]analysis!D12</f>
        <v>LoadUnload</v>
      </c>
      <c r="E52" s="170">
        <f>[13]analysis!E12</f>
        <v>177</v>
      </c>
      <c r="F52" s="170">
        <f>[13]analysis!F12</f>
        <v>88</v>
      </c>
      <c r="G52" s="170">
        <f>[13]analysis!G12</f>
        <v>1326</v>
      </c>
      <c r="H52" s="170">
        <f>[13]analysis!H12</f>
        <v>0</v>
      </c>
      <c r="I52" s="184">
        <f>[13]analysis!I12</f>
        <v>132.85942136498517</v>
      </c>
      <c r="J52" s="184">
        <f>[13]analysis!J12</f>
        <v>664.63946587537089</v>
      </c>
      <c r="K52" s="184">
        <f>[13]analysis!K12</f>
        <v>1074567</v>
      </c>
      <c r="L52" s="184">
        <f>[13]analysis!L12</f>
        <v>5375604</v>
      </c>
      <c r="M52" s="185">
        <f>[13]analysis!M12</f>
        <v>0.19989697901854378</v>
      </c>
      <c r="N52" s="170">
        <f>[13]analysis!N12</f>
        <v>4054</v>
      </c>
      <c r="O52" s="186">
        <f>[13]analysis!O12</f>
        <v>0.50123639960435218</v>
      </c>
      <c r="P52" s="170">
        <f>[13]analysis!P12</f>
        <v>4034</v>
      </c>
      <c r="Q52" s="186">
        <f>[13]analysis!Q12</f>
        <v>0.49876360039564788</v>
      </c>
      <c r="R52" s="184">
        <f>[13]analysis!R12</f>
        <v>132.85942136498517</v>
      </c>
      <c r="S52" s="184">
        <f>[13]analysis!S12</f>
        <v>1074567</v>
      </c>
      <c r="T52" s="186">
        <f>[13]analysis!T12</f>
        <v>1</v>
      </c>
      <c r="U52" s="170">
        <f>[13]analysis!U12</f>
        <v>0</v>
      </c>
      <c r="V52" s="186">
        <f>[13]analysis!V12</f>
        <v>0</v>
      </c>
      <c r="W52" s="171">
        <f>[13]analysis!W12</f>
        <v>9.0862239648114365E-2</v>
      </c>
      <c r="X52" s="172">
        <f>[13]analysis!X12</f>
        <v>97637.564271955314</v>
      </c>
      <c r="Y52" s="172">
        <f>[13]analysis!Y12</f>
        <v>0</v>
      </c>
      <c r="Z52" s="172">
        <f>[13]analysis!Z12</f>
        <v>97637.564271955314</v>
      </c>
      <c r="AA52" s="9"/>
    </row>
    <row r="53" spans="3:27" x14ac:dyDescent="0.3">
      <c r="C53" s="9" t="s">
        <v>38</v>
      </c>
      <c r="D53" s="170" t="str">
        <f>[13]analysis!D13</f>
        <v>InletModulation</v>
      </c>
      <c r="E53" s="170">
        <f>[13]analysis!E13</f>
        <v>384</v>
      </c>
      <c r="F53" s="170">
        <f>[13]analysis!F13</f>
        <v>0</v>
      </c>
      <c r="G53" s="170">
        <f>[13]analysis!G13</f>
        <v>2604</v>
      </c>
      <c r="H53" s="170">
        <f>[13]analysis!H13</f>
        <v>0</v>
      </c>
      <c r="I53" s="184">
        <f>[13]analysis!I13</f>
        <v>282.90733361593271</v>
      </c>
      <c r="J53" s="184">
        <f>[13]analysis!J13</f>
        <v>318.88452027695354</v>
      </c>
      <c r="K53" s="184">
        <f>[13]analysis!K13</f>
        <v>2288154.5142856636</v>
      </c>
      <c r="L53" s="184">
        <f>[13]analysis!L13</f>
        <v>2579138</v>
      </c>
      <c r="M53" s="185">
        <f>[13]analysis!M13</f>
        <v>0.88717800842206329</v>
      </c>
      <c r="N53" s="170">
        <f>[13]analysis!N13</f>
        <v>8088</v>
      </c>
      <c r="O53" s="186">
        <f>[13]analysis!O13</f>
        <v>1</v>
      </c>
      <c r="P53" s="170">
        <f>[13]analysis!P13</f>
        <v>0</v>
      </c>
      <c r="Q53" s="186">
        <f>[13]analysis!Q13</f>
        <v>0</v>
      </c>
      <c r="R53" s="184">
        <f>[13]analysis!R13</f>
        <v>282.90733361593271</v>
      </c>
      <c r="S53" s="184">
        <f>[13]analysis!S13</f>
        <v>2288154.5142856636</v>
      </c>
      <c r="T53" s="186">
        <f>[13]analysis!T13</f>
        <v>1</v>
      </c>
      <c r="U53" s="170">
        <f>[13]analysis!U13</f>
        <v>0</v>
      </c>
      <c r="V53" s="186">
        <f>[13]analysis!V13</f>
        <v>0</v>
      </c>
      <c r="W53" s="171">
        <f>[13]analysis!W13</f>
        <v>9.0862239648114365E-2</v>
      </c>
      <c r="X53" s="172">
        <f>[13]analysis!X13</f>
        <v>207906.8438289387</v>
      </c>
      <c r="Y53" s="172">
        <f>[13]analysis!Y13</f>
        <v>0</v>
      </c>
      <c r="Z53" s="172">
        <f>[13]analysis!Z13</f>
        <v>207906.8438289387</v>
      </c>
      <c r="AA53" s="9"/>
    </row>
    <row r="54" spans="3:27" ht="15" thickBot="1" x14ac:dyDescent="0.35">
      <c r="C54" s="9" t="s">
        <v>39</v>
      </c>
      <c r="D54" s="183" t="str">
        <f>[13]analysis!D14</f>
        <v>LoadUnload</v>
      </c>
      <c r="E54" s="183">
        <f>[13]analysis!E14</f>
        <v>274</v>
      </c>
      <c r="F54" s="183">
        <f>[13]analysis!F14</f>
        <v>137</v>
      </c>
      <c r="G54" s="183">
        <f>[13]analysis!G14</f>
        <v>1902</v>
      </c>
      <c r="H54" s="183">
        <f>[13]analysis!H14</f>
        <v>0</v>
      </c>
      <c r="I54" s="187">
        <f>[13]analysis!I14</f>
        <v>137</v>
      </c>
      <c r="J54" s="187">
        <f>[13]analysis!J14</f>
        <v>0</v>
      </c>
      <c r="K54" s="187">
        <f>[13]analysis!K14</f>
        <v>1108056</v>
      </c>
      <c r="L54" s="187">
        <f>[13]analysis!L14</f>
        <v>0</v>
      </c>
      <c r="M54" s="188">
        <f>[13]analysis!M14</f>
        <v>0</v>
      </c>
      <c r="N54" s="183">
        <f>[13]analysis!N14</f>
        <v>0</v>
      </c>
      <c r="O54" s="189">
        <f>[13]analysis!O14</f>
        <v>0</v>
      </c>
      <c r="P54" s="183">
        <f>[13]analysis!P14</f>
        <v>8088</v>
      </c>
      <c r="Q54" s="189">
        <f>[13]analysis!Q14</f>
        <v>1</v>
      </c>
      <c r="R54" s="187">
        <f>[13]analysis!R14</f>
        <v>0</v>
      </c>
      <c r="S54" s="187">
        <f>[13]analysis!S14</f>
        <v>0</v>
      </c>
      <c r="T54" s="189">
        <f>[13]analysis!T14</f>
        <v>0</v>
      </c>
      <c r="U54" s="183">
        <f>[13]analysis!U14</f>
        <v>1108056</v>
      </c>
      <c r="V54" s="189">
        <f>[13]analysis!V14</f>
        <v>1</v>
      </c>
      <c r="W54" s="190">
        <f>[13]analysis!W14</f>
        <v>9.0862239648114365E-2</v>
      </c>
      <c r="X54" s="191">
        <f>[13]analysis!X14</f>
        <v>0</v>
      </c>
      <c r="Y54" s="191">
        <f>[13]analysis!Y14</f>
        <v>100680.44981553101</v>
      </c>
      <c r="Z54" s="191">
        <f>[13]analysis!Z14</f>
        <v>100680.44981553101</v>
      </c>
      <c r="AA54" s="9"/>
    </row>
    <row r="55" spans="3:27" ht="18.600000000000001" thickBot="1" x14ac:dyDescent="0.4">
      <c r="C55" s="10" t="s">
        <v>0</v>
      </c>
      <c r="D55" s="192"/>
      <c r="E55" s="192">
        <f>[13]analysis!E15</f>
        <v>1210</v>
      </c>
      <c r="F55" s="192">
        <f>[13]analysis!F15</f>
        <v>411</v>
      </c>
      <c r="G55" s="192">
        <f>[13]analysis!G15</f>
        <v>8673</v>
      </c>
      <c r="H55" s="192">
        <f>[13]analysis!H15</f>
        <v>0</v>
      </c>
      <c r="I55" s="193">
        <f>[13]analysis!I15</f>
        <v>816.53715557435612</v>
      </c>
      <c r="J55" s="193">
        <f>[13]analysis!J15</f>
        <v>2139.1730959446095</v>
      </c>
      <c r="K55" s="193">
        <f>[13]analysis!K15</f>
        <v>6604152.5142856631</v>
      </c>
      <c r="L55" s="193">
        <f>[13]analysis!L15</f>
        <v>17301632</v>
      </c>
      <c r="M55" s="194">
        <f>[13]analysis!M15</f>
        <v>0.38170691148010727</v>
      </c>
      <c r="N55" s="192">
        <f>[13]analysis!N15</f>
        <v>22012</v>
      </c>
      <c r="O55" s="195">
        <f>[13]analysis!O15</f>
        <v>0.45359380151665019</v>
      </c>
      <c r="P55" s="192">
        <f>[13]analysis!P15</f>
        <v>26516</v>
      </c>
      <c r="Q55" s="195">
        <f>[13]analysis!Q15</f>
        <v>0.54640619848334981</v>
      </c>
      <c r="R55" s="193">
        <f>[13]analysis!R15</f>
        <v>816.53715557435612</v>
      </c>
      <c r="S55" s="193">
        <f>[13]analysis!S15</f>
        <v>5496096.5142856631</v>
      </c>
      <c r="T55" s="195">
        <f>[13]analysis!T15</f>
        <v>0.83221829029491268</v>
      </c>
      <c r="U55" s="192">
        <f>[13]analysis!U15</f>
        <v>1108056</v>
      </c>
      <c r="V55" s="195">
        <f>[13]analysis!V15</f>
        <v>0.16778170970508738</v>
      </c>
      <c r="W55" s="196">
        <f>[13]analysis!W15</f>
        <v>9.0862239648114365E-2</v>
      </c>
      <c r="X55" s="197">
        <f>[13]analysis!X15</f>
        <v>499387.63861018996</v>
      </c>
      <c r="Y55" s="197">
        <f>[13]analysis!Y15</f>
        <v>100680.44981553101</v>
      </c>
      <c r="Z55" s="197">
        <f>[13]analysis!Z15</f>
        <v>600068.08842572093</v>
      </c>
      <c r="AA55" s="10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81E2-5E33-4146-8318-D641B018C3E4}">
  <dimension ref="A1:BY176"/>
  <sheetViews>
    <sheetView topLeftCell="M46" zoomScale="85" zoomScaleNormal="85" workbookViewId="0">
      <selection activeCell="BQ23" sqref="BQ23"/>
    </sheetView>
  </sheetViews>
  <sheetFormatPr defaultColWidth="8.88671875" defaultRowHeight="14.4" x14ac:dyDescent="0.3"/>
  <cols>
    <col min="1" max="1" width="1.109375" style="1" customWidth="1"/>
    <col min="2" max="2" width="8.88671875" style="1" customWidth="1"/>
    <col min="3" max="3" width="18.77734375" style="1" customWidth="1"/>
    <col min="4" max="4" width="13.33203125" style="1" customWidth="1"/>
    <col min="5" max="5" width="13.109375" style="1" customWidth="1"/>
    <col min="6" max="7" width="15.44140625" style="1" bestFit="1" customWidth="1"/>
    <col min="8" max="9" width="15.77734375" style="1" bestFit="1" customWidth="1"/>
    <col min="10" max="11" width="13.33203125" style="1" customWidth="1"/>
    <col min="12" max="12" width="12.44140625" style="1" customWidth="1"/>
    <col min="13" max="26" width="13.33203125" style="1" customWidth="1"/>
    <col min="27" max="36" width="8.88671875" style="1" customWidth="1"/>
    <col min="37" max="48" width="8.88671875" style="1"/>
    <col min="49" max="49" width="15" style="1" bestFit="1" customWidth="1"/>
    <col min="50" max="50" width="13.5546875" style="1" customWidth="1"/>
    <col min="51" max="52" width="13.77734375" style="1" customWidth="1"/>
    <col min="53" max="53" width="12.109375" style="1" customWidth="1"/>
    <col min="54" max="54" width="8.88671875" style="1"/>
    <col min="55" max="55" width="16.77734375" style="1" bestFit="1" customWidth="1"/>
    <col min="56" max="56" width="11.21875" style="1" customWidth="1"/>
    <col min="57" max="59" width="13.6640625" style="1" customWidth="1"/>
    <col min="60" max="60" width="8.88671875" style="1"/>
    <col min="61" max="61" width="16.77734375" style="1" bestFit="1" customWidth="1"/>
    <col min="62" max="62" width="8.88671875" style="1"/>
    <col min="63" max="65" width="13.88671875" style="1" customWidth="1"/>
    <col min="66" max="66" width="8.88671875" style="1"/>
    <col min="67" max="67" width="16.77734375" style="1" bestFit="1" customWidth="1"/>
    <col min="68" max="68" width="8.88671875" style="1"/>
    <col min="69" max="69" width="13.77734375" style="1" customWidth="1"/>
    <col min="70" max="70" width="14.6640625" style="1" customWidth="1"/>
    <col min="71" max="72" width="8.88671875" style="1"/>
    <col min="73" max="73" width="16.77734375" style="1" bestFit="1" customWidth="1"/>
    <col min="74" max="74" width="8.88671875" style="1"/>
    <col min="75" max="75" width="14.88671875" style="1" customWidth="1"/>
    <col min="76" max="76" width="14.6640625" style="1" customWidth="1"/>
    <col min="77" max="77" width="11.6640625" style="1" bestFit="1" customWidth="1"/>
    <col min="78" max="16384" width="8.88671875" style="1"/>
  </cols>
  <sheetData>
    <row r="1" spans="1:77" ht="53.4" customHeight="1" x14ac:dyDescent="0.95">
      <c r="A1" s="3"/>
      <c r="B1" s="7" t="s">
        <v>1</v>
      </c>
    </row>
    <row r="2" spans="1:77" ht="5.4" customHeight="1" thickBot="1" x14ac:dyDescent="0.35">
      <c r="A2" s="3"/>
    </row>
    <row r="3" spans="1:77" ht="4.95" customHeight="1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1:77" ht="3.6" customHeight="1" thickBot="1" x14ac:dyDescent="0.35">
      <c r="A4" s="3"/>
    </row>
    <row r="5" spans="1:77" ht="15" customHeight="1" thickBot="1" x14ac:dyDescent="0.35">
      <c r="A5" s="3"/>
      <c r="C5" s="173" t="s">
        <v>44</v>
      </c>
      <c r="D5" s="174"/>
      <c r="E5" s="175">
        <v>2816108.346537523</v>
      </c>
      <c r="F5" s="176" t="s">
        <v>3</v>
      </c>
    </row>
    <row r="6" spans="1:77" ht="4.2" customHeight="1" x14ac:dyDescent="0.3">
      <c r="A6" s="3"/>
    </row>
    <row r="7" spans="1:77" ht="15" thickBot="1" x14ac:dyDescent="0.35">
      <c r="A7" s="3"/>
      <c r="F7" s="180" t="str">
        <f>'Control Scheme 2 Data'!C7</f>
        <v>CS2</v>
      </c>
      <c r="G7" s="180"/>
      <c r="H7" s="180"/>
      <c r="I7" s="180"/>
    </row>
    <row r="8" spans="1:77" s="55" customFormat="1" ht="56.4" customHeight="1" thickBot="1" x14ac:dyDescent="0.35">
      <c r="A8" s="57"/>
      <c r="C8" s="62" t="s">
        <v>40</v>
      </c>
      <c r="D8" s="63" t="s">
        <v>41</v>
      </c>
      <c r="E8" s="64" t="s">
        <v>42</v>
      </c>
      <c r="F8" s="64" t="str">
        <f>'Control Scheme 2 Data'!C9</f>
        <v>op1</v>
      </c>
      <c r="G8" s="64" t="str">
        <f>'Control Scheme 2 Data'!C21</f>
        <v>op2</v>
      </c>
      <c r="H8" s="64" t="str">
        <f>'Control Scheme 2 Data'!C33</f>
        <v>op3</v>
      </c>
      <c r="I8" s="64" t="str">
        <f>'Control Scheme 2 Data'!C45</f>
        <v>op4</v>
      </c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Y8" s="55" t="str">
        <f>C72</f>
        <v>Time Loaded</v>
      </c>
      <c r="AZ8" s="55" t="str">
        <f>C86</f>
        <v>Time Unloaded</v>
      </c>
      <c r="BA8" s="55" t="str">
        <f>E78</f>
        <v>Total</v>
      </c>
      <c r="BE8" s="55" t="str">
        <f>AY8</f>
        <v>Time Loaded</v>
      </c>
      <c r="BF8" s="55" t="str">
        <f t="shared" ref="BF8:BG8" si="0">AZ8</f>
        <v>Time Unloaded</v>
      </c>
      <c r="BG8" s="55" t="str">
        <f t="shared" si="0"/>
        <v>Total</v>
      </c>
      <c r="BK8" s="55" t="str">
        <f>C107</f>
        <v>Loaded Energy</v>
      </c>
      <c r="BL8" s="55" t="str">
        <f>C121</f>
        <v>Unloaded Energy</v>
      </c>
      <c r="BM8" s="55" t="str">
        <f t="shared" ref="BM8" si="1">BG8</f>
        <v>Total</v>
      </c>
      <c r="BQ8" s="55" t="str">
        <f>BK8</f>
        <v>Loaded Energy</v>
      </c>
      <c r="BR8" s="55" t="str">
        <f t="shared" ref="BR8:BS8" si="2">BL8</f>
        <v>Unloaded Energy</v>
      </c>
      <c r="BS8" s="55" t="str">
        <f t="shared" si="2"/>
        <v>Total</v>
      </c>
      <c r="BW8" s="55" t="str">
        <f>C142</f>
        <v>Loaded Cost</v>
      </c>
      <c r="BX8" s="55" t="str">
        <f>C149</f>
        <v>Unloaded Cost</v>
      </c>
      <c r="BY8" s="55" t="str">
        <f t="shared" ref="BY8" si="3">BS8</f>
        <v>Total</v>
      </c>
    </row>
    <row r="9" spans="1:77" s="55" customFormat="1" ht="14.4" customHeight="1" thickBot="1" x14ac:dyDescent="0.35">
      <c r="A9" s="57"/>
      <c r="C9" s="181" t="s">
        <v>10</v>
      </c>
      <c r="D9" s="65" t="s">
        <v>25</v>
      </c>
      <c r="E9" s="66" t="s">
        <v>34</v>
      </c>
      <c r="F9" s="144">
        <f>'Control Scheme 2 Data'!I13</f>
        <v>96.709631552917898</v>
      </c>
      <c r="G9" s="144">
        <f>'Control Scheme 2 Data'!I25</f>
        <v>68.41926310583581</v>
      </c>
      <c r="H9" s="144">
        <f>'Control Scheme 2 Data'!I37</f>
        <v>68.41926310583581</v>
      </c>
      <c r="I9" s="144">
        <f>'Control Scheme 2 Data'!I49</f>
        <v>96.709631552917898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W9" s="55" t="str">
        <f>F8</f>
        <v>op1</v>
      </c>
      <c r="BC9" s="55" t="str">
        <f>AW9</f>
        <v>op1</v>
      </c>
      <c r="BI9" s="55" t="str">
        <f>BC9</f>
        <v>op1</v>
      </c>
      <c r="BO9" s="55" t="str">
        <f>BI9</f>
        <v>op1</v>
      </c>
      <c r="BU9" s="55" t="str">
        <f>BO9</f>
        <v>op1</v>
      </c>
    </row>
    <row r="10" spans="1:77" ht="15" thickBot="1" x14ac:dyDescent="0.35">
      <c r="A10" s="3"/>
      <c r="C10" s="181"/>
      <c r="D10" s="67" t="s">
        <v>25</v>
      </c>
      <c r="E10" s="68" t="s">
        <v>35</v>
      </c>
      <c r="F10" s="144">
        <f>'Control Scheme 2 Data'!I14</f>
        <v>94.831849653808106</v>
      </c>
      <c r="G10" s="144">
        <f>'Control Scheme 2 Data'!I26</f>
        <v>64.663699307616227</v>
      </c>
      <c r="H10" s="144">
        <f>'Control Scheme 2 Data'!I38</f>
        <v>64.663699307616227</v>
      </c>
      <c r="I10" s="144">
        <f>'Control Scheme 2 Data'!I50</f>
        <v>94.831849653808106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X10" s="1" t="str">
        <f t="shared" ref="AX10:AY15" si="4">E72</f>
        <v>C1</v>
      </c>
      <c r="AY10" s="137">
        <f t="shared" si="4"/>
        <v>4427</v>
      </c>
      <c r="AZ10" s="137">
        <f t="shared" ref="AZ10:AZ15" si="5">F86</f>
        <v>3661</v>
      </c>
      <c r="BA10" s="137">
        <f>SUM(AY10,AZ10)</f>
        <v>8088</v>
      </c>
      <c r="BD10" s="1" t="str">
        <f>AX10</f>
        <v>C1</v>
      </c>
      <c r="BE10" s="145">
        <f t="shared" ref="BE10:BE15" si="6">F79</f>
        <v>0.54735410484668645</v>
      </c>
      <c r="BF10" s="145">
        <f t="shared" ref="BF10:BF15" si="7">F93</f>
        <v>0.45264589515331355</v>
      </c>
      <c r="BG10" s="145">
        <f>SUM(BE10,BF10)</f>
        <v>1</v>
      </c>
      <c r="BJ10" s="1" t="str">
        <f>BD10</f>
        <v>C1</v>
      </c>
      <c r="BK10" s="137">
        <f t="shared" ref="BK10:BK15" si="8">F107</f>
        <v>782187.5</v>
      </c>
      <c r="BL10" s="137">
        <f t="shared" ref="BL10:BL15" si="9">F121</f>
        <v>0</v>
      </c>
      <c r="BM10" s="137">
        <f>SUM(BK10,BL10)</f>
        <v>782187.5</v>
      </c>
      <c r="BP10" s="1" t="str">
        <f>BJ10</f>
        <v>C1</v>
      </c>
      <c r="BQ10" s="145">
        <f t="shared" ref="BQ10:BQ15" si="10">F114</f>
        <v>1</v>
      </c>
      <c r="BR10" s="145">
        <f t="shared" ref="BR10:BR15" si="11">F128</f>
        <v>0</v>
      </c>
      <c r="BS10" s="145">
        <f>SUM(BQ10,BR10)</f>
        <v>1</v>
      </c>
      <c r="BV10" s="1" t="str">
        <f>BP10</f>
        <v>C1</v>
      </c>
      <c r="BW10" s="147">
        <f t="shared" ref="BW10:BW15" si="12">F142</f>
        <v>71071.30807475945</v>
      </c>
      <c r="BX10" s="147">
        <f t="shared" ref="BX10:BX15" si="13">F149</f>
        <v>0</v>
      </c>
      <c r="BY10" s="147">
        <f>SUM(BW10,BX10)</f>
        <v>71071.30807475945</v>
      </c>
    </row>
    <row r="11" spans="1:77" ht="15" customHeight="1" thickBot="1" x14ac:dyDescent="0.35">
      <c r="A11" s="3"/>
      <c r="C11" s="181"/>
      <c r="D11" s="67" t="s">
        <v>25</v>
      </c>
      <c r="E11" s="69" t="s">
        <v>36</v>
      </c>
      <c r="F11" s="144">
        <f>'Control Scheme 2 Data'!I15</f>
        <v>72.228919386745801</v>
      </c>
      <c r="G11" s="144">
        <f>'Control Scheme 2 Data'!I27</f>
        <v>19.457838773491591</v>
      </c>
      <c r="H11" s="144">
        <f>'Control Scheme 2 Data'!I39</f>
        <v>19.457838773491591</v>
      </c>
      <c r="I11" s="144">
        <f>'Control Scheme 2 Data'!I51</f>
        <v>72.228919386745801</v>
      </c>
      <c r="J11" s="31"/>
      <c r="K11" s="31"/>
      <c r="L11" s="31"/>
      <c r="M11" s="31"/>
      <c r="N11" s="31"/>
      <c r="O11" s="31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X11" s="1" t="str">
        <f t="shared" si="4"/>
        <v>C2</v>
      </c>
      <c r="AY11" s="137">
        <f t="shared" si="4"/>
        <v>4184</v>
      </c>
      <c r="AZ11" s="137">
        <f t="shared" si="5"/>
        <v>3904</v>
      </c>
      <c r="BA11" s="137">
        <f t="shared" ref="BA11:BA15" si="14">SUM(AY11,AZ11)</f>
        <v>8088</v>
      </c>
      <c r="BD11" s="1" t="str">
        <f t="shared" ref="BD11:BD15" si="15">AX11</f>
        <v>C2</v>
      </c>
      <c r="BE11" s="145">
        <f t="shared" si="6"/>
        <v>0.51730959446092972</v>
      </c>
      <c r="BF11" s="145">
        <f t="shared" si="7"/>
        <v>0.48269040553907022</v>
      </c>
      <c r="BG11" s="145">
        <f t="shared" ref="BG11:BG15" si="16">SUM(BE11,BF11)</f>
        <v>1</v>
      </c>
      <c r="BJ11" s="1" t="str">
        <f t="shared" ref="BJ11:BJ15" si="17">BD11</f>
        <v>C2</v>
      </c>
      <c r="BK11" s="137">
        <f t="shared" si="8"/>
        <v>767000</v>
      </c>
      <c r="BL11" s="137">
        <f t="shared" si="9"/>
        <v>0</v>
      </c>
      <c r="BM11" s="137">
        <f t="shared" ref="BM11:BM15" si="18">SUM(BK11,BL11)</f>
        <v>767000</v>
      </c>
      <c r="BP11" s="1" t="str">
        <f t="shared" ref="BP11:BP15" si="19">BJ11</f>
        <v>C2</v>
      </c>
      <c r="BQ11" s="145">
        <f t="shared" si="10"/>
        <v>1</v>
      </c>
      <c r="BR11" s="145">
        <f t="shared" si="11"/>
        <v>0</v>
      </c>
      <c r="BS11" s="145">
        <f t="shared" ref="BS11:BS15" si="20">SUM(BQ11,BR11)</f>
        <v>1</v>
      </c>
      <c r="BV11" s="1" t="str">
        <f t="shared" ref="BV11:BV15" si="21">BP11</f>
        <v>C2</v>
      </c>
      <c r="BW11" s="147">
        <f t="shared" si="12"/>
        <v>69691.337810103723</v>
      </c>
      <c r="BX11" s="147">
        <f t="shared" si="13"/>
        <v>0</v>
      </c>
      <c r="BY11" s="147">
        <f t="shared" ref="BY11:BY15" si="22">SUM(BW11,BX11)</f>
        <v>69691.337810103723</v>
      </c>
    </row>
    <row r="12" spans="1:77" ht="15" thickBot="1" x14ac:dyDescent="0.35">
      <c r="A12" s="3"/>
      <c r="C12" s="181"/>
      <c r="D12" s="67" t="s">
        <v>25</v>
      </c>
      <c r="E12" s="70" t="s">
        <v>37</v>
      </c>
      <c r="F12" s="144">
        <f>'Control Scheme 2 Data'!I16</f>
        <v>132.85942136498517</v>
      </c>
      <c r="G12" s="144">
        <f>'Control Scheme 2 Data'!I28</f>
        <v>88.718842729970333</v>
      </c>
      <c r="H12" s="144">
        <f>'Control Scheme 2 Data'!I40</f>
        <v>88.718842729970333</v>
      </c>
      <c r="I12" s="144">
        <f>'Control Scheme 2 Data'!I52</f>
        <v>132.85942136498517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X12" s="1" t="str">
        <f t="shared" si="4"/>
        <v>C3</v>
      </c>
      <c r="AY12" s="137">
        <f t="shared" si="4"/>
        <v>1259</v>
      </c>
      <c r="AZ12" s="137">
        <f t="shared" si="5"/>
        <v>6829</v>
      </c>
      <c r="BA12" s="137">
        <f t="shared" si="14"/>
        <v>8088</v>
      </c>
      <c r="BD12" s="1" t="str">
        <f t="shared" si="15"/>
        <v>C3</v>
      </c>
      <c r="BE12" s="145">
        <f t="shared" si="6"/>
        <v>0.15566271018793273</v>
      </c>
      <c r="BF12" s="145">
        <f t="shared" si="7"/>
        <v>0.84433728981206724</v>
      </c>
      <c r="BG12" s="145">
        <f t="shared" si="16"/>
        <v>1</v>
      </c>
      <c r="BJ12" s="1" t="str">
        <f t="shared" si="17"/>
        <v>C3</v>
      </c>
      <c r="BK12" s="137">
        <f t="shared" si="8"/>
        <v>584187.5</v>
      </c>
      <c r="BL12" s="137">
        <f t="shared" si="9"/>
        <v>0</v>
      </c>
      <c r="BM12" s="137">
        <f t="shared" si="18"/>
        <v>584187.5</v>
      </c>
      <c r="BP12" s="1" t="str">
        <f t="shared" si="19"/>
        <v>C3</v>
      </c>
      <c r="BQ12" s="145">
        <f t="shared" si="10"/>
        <v>1</v>
      </c>
      <c r="BR12" s="145">
        <f t="shared" si="11"/>
        <v>0</v>
      </c>
      <c r="BS12" s="145">
        <f t="shared" si="20"/>
        <v>1</v>
      </c>
      <c r="BV12" s="1" t="str">
        <f t="shared" si="21"/>
        <v>C3</v>
      </c>
      <c r="BW12" s="147">
        <f t="shared" si="12"/>
        <v>53080.584624432813</v>
      </c>
      <c r="BX12" s="147">
        <f t="shared" si="13"/>
        <v>0</v>
      </c>
      <c r="BY12" s="147">
        <f t="shared" si="22"/>
        <v>53080.584624432813</v>
      </c>
    </row>
    <row r="13" spans="1:77" ht="15" thickBot="1" x14ac:dyDescent="0.35">
      <c r="A13" s="3"/>
      <c r="C13" s="181"/>
      <c r="D13" s="67" t="s">
        <v>25</v>
      </c>
      <c r="E13" s="71" t="s">
        <v>38</v>
      </c>
      <c r="F13" s="144">
        <f>'Control Scheme 2 Data'!I17</f>
        <v>47.024445386462759</v>
      </c>
      <c r="G13" s="144">
        <f>'Control Scheme 2 Data'!I29</f>
        <v>47.024445386462759</v>
      </c>
      <c r="H13" s="144">
        <f>'Control Scheme 2 Data'!I41</f>
        <v>282.90733361593271</v>
      </c>
      <c r="I13" s="144">
        <f>'Control Scheme 2 Data'!I53</f>
        <v>282.90733361593271</v>
      </c>
      <c r="J13" s="58"/>
      <c r="K13" s="58"/>
      <c r="L13" s="59"/>
      <c r="M13" s="58"/>
      <c r="N13" s="60"/>
      <c r="O13" s="58"/>
      <c r="P13" s="34"/>
      <c r="Q13" s="35"/>
      <c r="R13" s="32"/>
      <c r="S13" s="34"/>
      <c r="T13" s="32"/>
      <c r="U13" s="34"/>
      <c r="V13" s="36"/>
      <c r="W13" s="37"/>
      <c r="X13" s="37"/>
      <c r="Y13" s="37"/>
      <c r="Z13" s="38"/>
      <c r="AX13" s="1" t="str">
        <f t="shared" si="4"/>
        <v>C4</v>
      </c>
      <c r="AY13" s="137">
        <f t="shared" si="4"/>
        <v>4054</v>
      </c>
      <c r="AZ13" s="137">
        <f t="shared" si="5"/>
        <v>4034</v>
      </c>
      <c r="BA13" s="137">
        <f t="shared" si="14"/>
        <v>8088</v>
      </c>
      <c r="BD13" s="1" t="str">
        <f t="shared" si="15"/>
        <v>C4</v>
      </c>
      <c r="BE13" s="145">
        <f t="shared" si="6"/>
        <v>0.50123639960435218</v>
      </c>
      <c r="BF13" s="145">
        <f t="shared" si="7"/>
        <v>0.49876360039564788</v>
      </c>
      <c r="BG13" s="145">
        <f t="shared" si="16"/>
        <v>1</v>
      </c>
      <c r="BJ13" s="1" t="str">
        <f t="shared" si="17"/>
        <v>C4</v>
      </c>
      <c r="BK13" s="137">
        <f t="shared" si="8"/>
        <v>1074567</v>
      </c>
      <c r="BL13" s="137">
        <f t="shared" si="9"/>
        <v>0</v>
      </c>
      <c r="BM13" s="137">
        <f t="shared" si="18"/>
        <v>1074567</v>
      </c>
      <c r="BP13" s="1" t="str">
        <f t="shared" si="19"/>
        <v>C4</v>
      </c>
      <c r="BQ13" s="145">
        <f t="shared" si="10"/>
        <v>1</v>
      </c>
      <c r="BR13" s="145">
        <f t="shared" si="11"/>
        <v>0</v>
      </c>
      <c r="BS13" s="145">
        <f t="shared" si="20"/>
        <v>1</v>
      </c>
      <c r="BV13" s="1" t="str">
        <f t="shared" si="21"/>
        <v>C4</v>
      </c>
      <c r="BW13" s="147">
        <f t="shared" si="12"/>
        <v>97637.564271955314</v>
      </c>
      <c r="BX13" s="147">
        <f t="shared" si="13"/>
        <v>0</v>
      </c>
      <c r="BY13" s="147">
        <f t="shared" si="22"/>
        <v>97637.564271955314</v>
      </c>
    </row>
    <row r="14" spans="1:77" ht="15" thickBot="1" x14ac:dyDescent="0.35">
      <c r="A14" s="3"/>
      <c r="C14" s="181"/>
      <c r="D14" s="61" t="s">
        <v>25</v>
      </c>
      <c r="E14" s="103" t="s">
        <v>39</v>
      </c>
      <c r="F14" s="144">
        <f>'Control Scheme 2 Data'!I18</f>
        <v>137</v>
      </c>
      <c r="G14" s="144">
        <f>'Control Scheme 2 Data'!I30</f>
        <v>0</v>
      </c>
      <c r="H14" s="144">
        <f>'Control Scheme 2 Data'!I42</f>
        <v>0</v>
      </c>
      <c r="I14" s="144">
        <f>'Control Scheme 2 Data'!I54</f>
        <v>137</v>
      </c>
      <c r="J14" s="58"/>
      <c r="K14" s="58"/>
      <c r="L14" s="59"/>
      <c r="M14" s="58"/>
      <c r="N14" s="60"/>
      <c r="O14" s="58"/>
      <c r="P14" s="34"/>
      <c r="Q14" s="35"/>
      <c r="R14" s="32"/>
      <c r="S14" s="34"/>
      <c r="T14" s="32"/>
      <c r="U14" s="34"/>
      <c r="V14" s="36"/>
      <c r="W14" s="37"/>
      <c r="X14" s="37"/>
      <c r="Y14" s="37"/>
      <c r="Z14" s="38"/>
      <c r="AX14" s="1" t="str">
        <f t="shared" si="4"/>
        <v>C5</v>
      </c>
      <c r="AY14" s="137">
        <f t="shared" si="4"/>
        <v>5781</v>
      </c>
      <c r="AZ14" s="137">
        <f t="shared" si="5"/>
        <v>2307</v>
      </c>
      <c r="BA14" s="137">
        <f t="shared" si="14"/>
        <v>8088</v>
      </c>
      <c r="BD14" s="1" t="str">
        <f t="shared" si="15"/>
        <v>C5</v>
      </c>
      <c r="BE14" s="145">
        <f t="shared" si="6"/>
        <v>0.71476261127596441</v>
      </c>
      <c r="BF14" s="145">
        <f t="shared" si="7"/>
        <v>0.28523738872403559</v>
      </c>
      <c r="BG14" s="145">
        <f t="shared" si="16"/>
        <v>1</v>
      </c>
      <c r="BJ14" s="1" t="str">
        <f t="shared" si="17"/>
        <v>C5</v>
      </c>
      <c r="BK14" s="137">
        <f t="shared" si="8"/>
        <v>380333.71428571077</v>
      </c>
      <c r="BL14" s="137">
        <f t="shared" si="9"/>
        <v>0</v>
      </c>
      <c r="BM14" s="137">
        <f t="shared" si="18"/>
        <v>380333.71428571077</v>
      </c>
      <c r="BP14" s="1" t="str">
        <f t="shared" si="19"/>
        <v>C5</v>
      </c>
      <c r="BQ14" s="145">
        <f t="shared" si="10"/>
        <v>1</v>
      </c>
      <c r="BR14" s="145">
        <f t="shared" si="11"/>
        <v>0</v>
      </c>
      <c r="BS14" s="145">
        <f t="shared" si="20"/>
        <v>1</v>
      </c>
      <c r="BV14" s="1" t="str">
        <f t="shared" si="21"/>
        <v>C5</v>
      </c>
      <c r="BW14" s="147">
        <f t="shared" si="12"/>
        <v>34557.973093685709</v>
      </c>
      <c r="BX14" s="147">
        <f t="shared" si="13"/>
        <v>0</v>
      </c>
      <c r="BY14" s="147">
        <f t="shared" si="22"/>
        <v>34557.973093685709</v>
      </c>
    </row>
    <row r="15" spans="1:77" ht="22.8" customHeight="1" thickBot="1" x14ac:dyDescent="0.35">
      <c r="A15" s="3"/>
      <c r="C15" s="181"/>
      <c r="D15" s="104" t="s">
        <v>25</v>
      </c>
      <c r="E15" s="105" t="s">
        <v>0</v>
      </c>
      <c r="F15" s="113">
        <f>'Control Scheme 2 Data'!I19</f>
        <v>580.65426734492326</v>
      </c>
      <c r="G15" s="113">
        <f>'Control Scheme 2 Data'!I31</f>
        <v>288.28408930338122</v>
      </c>
      <c r="H15" s="113">
        <f>'Control Scheme 2 Data'!I43</f>
        <v>524.16697753282483</v>
      </c>
      <c r="I15" s="113">
        <f>'Control Scheme 2 Data'!I55</f>
        <v>816.53715557435612</v>
      </c>
      <c r="J15" s="32"/>
      <c r="K15" s="32"/>
      <c r="L15" s="33"/>
      <c r="M15" s="32"/>
      <c r="N15" s="34"/>
      <c r="O15" s="32"/>
      <c r="P15" s="34"/>
      <c r="Q15" s="35"/>
      <c r="R15" s="32"/>
      <c r="S15" s="34"/>
      <c r="T15" s="32"/>
      <c r="U15" s="34"/>
      <c r="V15" s="36"/>
      <c r="W15" s="37"/>
      <c r="X15" s="37"/>
      <c r="Y15" s="37"/>
      <c r="Z15" s="38"/>
      <c r="AX15" s="1" t="str">
        <f t="shared" si="4"/>
        <v>C6</v>
      </c>
      <c r="AY15" s="137">
        <f t="shared" si="4"/>
        <v>0</v>
      </c>
      <c r="AZ15" s="137">
        <f t="shared" si="5"/>
        <v>8088</v>
      </c>
      <c r="BA15" s="137">
        <f t="shared" si="14"/>
        <v>8088</v>
      </c>
      <c r="BD15" s="1" t="str">
        <f t="shared" si="15"/>
        <v>C6</v>
      </c>
      <c r="BE15" s="145">
        <f t="shared" si="6"/>
        <v>0</v>
      </c>
      <c r="BF15" s="145">
        <f t="shared" si="7"/>
        <v>1</v>
      </c>
      <c r="BG15" s="145">
        <f t="shared" si="16"/>
        <v>1</v>
      </c>
      <c r="BJ15" s="1" t="str">
        <f t="shared" si="17"/>
        <v>C6</v>
      </c>
      <c r="BK15" s="137">
        <f t="shared" si="8"/>
        <v>0</v>
      </c>
      <c r="BL15" s="137">
        <f t="shared" si="9"/>
        <v>1108056</v>
      </c>
      <c r="BM15" s="137">
        <f t="shared" si="18"/>
        <v>1108056</v>
      </c>
      <c r="BP15" s="1" t="str">
        <f t="shared" si="19"/>
        <v>C6</v>
      </c>
      <c r="BQ15" s="145">
        <f t="shared" si="10"/>
        <v>0</v>
      </c>
      <c r="BR15" s="145">
        <f t="shared" si="11"/>
        <v>1</v>
      </c>
      <c r="BS15" s="145">
        <f t="shared" si="20"/>
        <v>1</v>
      </c>
      <c r="BV15" s="1" t="str">
        <f t="shared" si="21"/>
        <v>C6</v>
      </c>
      <c r="BW15" s="147">
        <f t="shared" si="12"/>
        <v>0</v>
      </c>
      <c r="BX15" s="147">
        <f t="shared" si="13"/>
        <v>100680.44981553101</v>
      </c>
      <c r="BY15" s="147">
        <f t="shared" si="22"/>
        <v>100680.44981553101</v>
      </c>
    </row>
    <row r="16" spans="1:77" ht="16.8" customHeight="1" thickBot="1" x14ac:dyDescent="0.35">
      <c r="A16" s="3"/>
      <c r="C16" s="181" t="s">
        <v>10</v>
      </c>
      <c r="D16" s="65" t="s">
        <v>30</v>
      </c>
      <c r="E16" s="66" t="s">
        <v>34</v>
      </c>
      <c r="F16" s="93">
        <f>F9/F$15</f>
        <v>0.16655286457314528</v>
      </c>
      <c r="G16" s="78">
        <f t="shared" ref="G16:I16" si="23">G9/G$15</f>
        <v>0.23733277570457073</v>
      </c>
      <c r="H16" s="93">
        <f t="shared" si="23"/>
        <v>0.13052951833760112</v>
      </c>
      <c r="I16" s="78">
        <f t="shared" si="23"/>
        <v>0.1184387396123963</v>
      </c>
      <c r="J16" s="32"/>
      <c r="K16" s="32"/>
      <c r="L16" s="33"/>
      <c r="M16" s="32"/>
      <c r="N16" s="34"/>
      <c r="O16" s="32"/>
      <c r="P16" s="34"/>
      <c r="Q16" s="35"/>
      <c r="R16" s="32"/>
      <c r="S16" s="34"/>
      <c r="T16" s="32"/>
      <c r="U16" s="34"/>
      <c r="V16" s="36"/>
      <c r="W16" s="37"/>
      <c r="X16" s="37"/>
      <c r="Y16" s="37"/>
      <c r="Z16" s="38"/>
      <c r="BK16" s="146"/>
      <c r="BL16" s="146"/>
      <c r="BM16" s="146"/>
      <c r="BQ16" s="145"/>
      <c r="BR16" s="145"/>
      <c r="BS16" s="145"/>
      <c r="BW16" s="146"/>
      <c r="BX16" s="146"/>
      <c r="BY16" s="146"/>
    </row>
    <row r="17" spans="1:77" ht="16.8" customHeight="1" thickBot="1" x14ac:dyDescent="0.35">
      <c r="A17" s="3"/>
      <c r="C17" s="181"/>
      <c r="D17" s="67" t="s">
        <v>30</v>
      </c>
      <c r="E17" s="68" t="s">
        <v>35</v>
      </c>
      <c r="F17" s="94">
        <f t="shared" ref="F17:I22" si="24">F10/F$15</f>
        <v>0.16331895757424203</v>
      </c>
      <c r="G17" s="79">
        <f t="shared" si="24"/>
        <v>0.2243054740338658</v>
      </c>
      <c r="H17" s="94">
        <f t="shared" si="24"/>
        <v>0.12336469499085681</v>
      </c>
      <c r="I17" s="79">
        <f t="shared" si="24"/>
        <v>0.11613905014169616</v>
      </c>
      <c r="J17" s="32"/>
      <c r="K17" s="32"/>
      <c r="L17" s="33"/>
      <c r="M17" s="32"/>
      <c r="N17" s="34"/>
      <c r="O17" s="32"/>
      <c r="P17" s="34"/>
      <c r="Q17" s="35"/>
      <c r="R17" s="32"/>
      <c r="S17" s="34"/>
      <c r="T17" s="32"/>
      <c r="U17" s="34"/>
      <c r="V17" s="36"/>
      <c r="W17" s="37"/>
      <c r="X17" s="37"/>
      <c r="Y17" s="37"/>
      <c r="Z17" s="38"/>
      <c r="AW17" s="1" t="str">
        <f>G8</f>
        <v>op2</v>
      </c>
      <c r="BC17" s="55" t="str">
        <f>AW17</f>
        <v>op2</v>
      </c>
      <c r="BI17" s="55" t="str">
        <f>BC17</f>
        <v>op2</v>
      </c>
      <c r="BK17" s="146"/>
      <c r="BL17" s="146"/>
      <c r="BM17" s="146"/>
      <c r="BO17" s="55" t="str">
        <f>BI17</f>
        <v>op2</v>
      </c>
      <c r="BQ17" s="145"/>
      <c r="BR17" s="145"/>
      <c r="BS17" s="145"/>
      <c r="BU17" s="55" t="str">
        <f>BO17</f>
        <v>op2</v>
      </c>
      <c r="BW17" s="146"/>
      <c r="BX17" s="146"/>
      <c r="BY17" s="146"/>
    </row>
    <row r="18" spans="1:77" ht="16.8" customHeight="1" thickBot="1" x14ac:dyDescent="0.35">
      <c r="A18" s="3"/>
      <c r="C18" s="181"/>
      <c r="D18" s="67" t="s">
        <v>30</v>
      </c>
      <c r="E18" s="69" t="s">
        <v>36</v>
      </c>
      <c r="F18" s="94">
        <f t="shared" si="24"/>
        <v>0.1243922992541102</v>
      </c>
      <c r="G18" s="79">
        <f t="shared" si="24"/>
        <v>6.7495361330936185E-2</v>
      </c>
      <c r="H18" s="94">
        <f t="shared" si="24"/>
        <v>3.7121451002267852E-2</v>
      </c>
      <c r="I18" s="79">
        <f t="shared" si="24"/>
        <v>8.8457602809194444E-2</v>
      </c>
      <c r="J18" s="32"/>
      <c r="K18" s="32"/>
      <c r="L18" s="33"/>
      <c r="M18" s="32"/>
      <c r="N18" s="34"/>
      <c r="O18" s="32"/>
      <c r="P18" s="34"/>
      <c r="Q18" s="35"/>
      <c r="R18" s="32"/>
      <c r="S18" s="34"/>
      <c r="T18" s="32"/>
      <c r="U18" s="34"/>
      <c r="V18" s="36"/>
      <c r="W18" s="37"/>
      <c r="X18" s="37"/>
      <c r="Y18" s="37"/>
      <c r="Z18" s="38"/>
      <c r="AX18" s="1" t="str">
        <f t="shared" ref="AX18:AX23" si="25">AX10</f>
        <v>C1</v>
      </c>
      <c r="AY18" s="137">
        <f t="shared" ref="AY18:AY23" si="26">G72</f>
        <v>4427</v>
      </c>
      <c r="AZ18" s="137">
        <f t="shared" ref="AZ18:AZ23" si="27">G86</f>
        <v>3661</v>
      </c>
      <c r="BA18" s="137">
        <f>SUM(AY18,AZ18)</f>
        <v>8088</v>
      </c>
      <c r="BD18" s="1" t="str">
        <f t="shared" ref="BD18:BD23" si="28">BD10</f>
        <v>C1</v>
      </c>
      <c r="BE18" s="145">
        <f t="shared" ref="BE18:BE23" si="29">G79</f>
        <v>0.54735410484668645</v>
      </c>
      <c r="BF18" s="145">
        <f t="shared" ref="BF18:BF23" si="30">G93</f>
        <v>0.45264589515331355</v>
      </c>
      <c r="BG18" s="145">
        <f>SUM(BE18,BF18)</f>
        <v>1</v>
      </c>
      <c r="BJ18" s="1" t="str">
        <f t="shared" ref="BJ18:BJ23" si="31">BJ10</f>
        <v>C1</v>
      </c>
      <c r="BK18" s="137">
        <f t="shared" ref="BK18:BK23" si="32">G107</f>
        <v>553375</v>
      </c>
      <c r="BL18" s="137">
        <f t="shared" ref="BL18:BL23" si="33">G121</f>
        <v>0</v>
      </c>
      <c r="BM18" s="137">
        <f>SUM(BK18,BL18)</f>
        <v>553375</v>
      </c>
      <c r="BP18" s="1" t="str">
        <f t="shared" ref="BP18:BP23" si="34">BP10</f>
        <v>C1</v>
      </c>
      <c r="BQ18" s="145">
        <f t="shared" ref="BQ18:BQ23" si="35">G114</f>
        <v>1</v>
      </c>
      <c r="BR18" s="145">
        <f t="shared" ref="BR18:BR23" si="36">G128</f>
        <v>0</v>
      </c>
      <c r="BS18" s="145">
        <f>SUM(BQ18,BR18)</f>
        <v>1</v>
      </c>
      <c r="BV18" s="1" t="str">
        <f t="shared" ref="BV18:BV23" si="37">BV10</f>
        <v>C1</v>
      </c>
      <c r="BW18" s="147">
        <f t="shared" ref="BW18:BW23" si="38">G142</f>
        <v>50280.891865275284</v>
      </c>
      <c r="BX18" s="147">
        <f t="shared" ref="BX18:BX23" si="39">G149</f>
        <v>0</v>
      </c>
      <c r="BY18" s="147">
        <f>SUM(BW18,BX18)</f>
        <v>50280.891865275284</v>
      </c>
    </row>
    <row r="19" spans="1:77" ht="16.8" customHeight="1" thickBot="1" x14ac:dyDescent="0.35">
      <c r="A19" s="3"/>
      <c r="C19" s="181"/>
      <c r="D19" s="67" t="s">
        <v>30</v>
      </c>
      <c r="E19" s="70" t="s">
        <v>37</v>
      </c>
      <c r="F19" s="94">
        <f t="shared" si="24"/>
        <v>0.22880985956151309</v>
      </c>
      <c r="G19" s="79">
        <f t="shared" si="24"/>
        <v>0.30774796813918293</v>
      </c>
      <c r="H19" s="94">
        <f t="shared" si="24"/>
        <v>0.16925683328537136</v>
      </c>
      <c r="I19" s="79">
        <f t="shared" si="24"/>
        <v>0.16271080924851633</v>
      </c>
      <c r="J19" s="32"/>
      <c r="K19" s="32"/>
      <c r="L19" s="33"/>
      <c r="M19" s="32"/>
      <c r="N19" s="34"/>
      <c r="O19" s="32"/>
      <c r="P19" s="34"/>
      <c r="Q19" s="35"/>
      <c r="R19" s="32"/>
      <c r="S19" s="34"/>
      <c r="T19" s="32"/>
      <c r="U19" s="34"/>
      <c r="V19" s="36"/>
      <c r="W19" s="37"/>
      <c r="X19" s="37"/>
      <c r="Y19" s="37"/>
      <c r="Z19" s="38"/>
      <c r="AX19" s="1" t="str">
        <f t="shared" si="25"/>
        <v>C2</v>
      </c>
      <c r="AY19" s="137">
        <f t="shared" si="26"/>
        <v>4184</v>
      </c>
      <c r="AZ19" s="137">
        <f t="shared" si="27"/>
        <v>3904</v>
      </c>
      <c r="BA19" s="137">
        <f t="shared" ref="BA19:BA23" si="40">SUM(AY19,AZ19)</f>
        <v>8088</v>
      </c>
      <c r="BD19" s="1" t="str">
        <f t="shared" si="28"/>
        <v>C2</v>
      </c>
      <c r="BE19" s="145">
        <f t="shared" si="29"/>
        <v>0.51730959446092972</v>
      </c>
      <c r="BF19" s="145">
        <f t="shared" si="30"/>
        <v>0.48269040553907022</v>
      </c>
      <c r="BG19" s="145">
        <f t="shared" ref="BG19:BG23" si="41">SUM(BE19,BF19)</f>
        <v>1</v>
      </c>
      <c r="BJ19" s="1" t="str">
        <f t="shared" si="31"/>
        <v>C2</v>
      </c>
      <c r="BK19" s="137">
        <f t="shared" si="32"/>
        <v>523000</v>
      </c>
      <c r="BL19" s="137">
        <f t="shared" si="33"/>
        <v>0</v>
      </c>
      <c r="BM19" s="137">
        <f t="shared" ref="BM19:BM23" si="42">SUM(BK19,BL19)</f>
        <v>523000</v>
      </c>
      <c r="BP19" s="1" t="str">
        <f t="shared" si="34"/>
        <v>C2</v>
      </c>
      <c r="BQ19" s="145">
        <f t="shared" si="35"/>
        <v>1</v>
      </c>
      <c r="BR19" s="145">
        <f t="shared" si="36"/>
        <v>0</v>
      </c>
      <c r="BS19" s="145">
        <f t="shared" ref="BS19:BS23" si="43">SUM(BQ19,BR19)</f>
        <v>1</v>
      </c>
      <c r="BV19" s="1" t="str">
        <f t="shared" si="37"/>
        <v>C2</v>
      </c>
      <c r="BW19" s="147">
        <f t="shared" si="38"/>
        <v>47520.951335963815</v>
      </c>
      <c r="BX19" s="147">
        <f t="shared" si="39"/>
        <v>0</v>
      </c>
      <c r="BY19" s="147">
        <f t="shared" ref="BY19:BY23" si="44">SUM(BW19,BX19)</f>
        <v>47520.951335963815</v>
      </c>
    </row>
    <row r="20" spans="1:77" ht="16.8" customHeight="1" thickBot="1" x14ac:dyDescent="0.35">
      <c r="A20" s="3"/>
      <c r="C20" s="181"/>
      <c r="D20" s="67" t="s">
        <v>30</v>
      </c>
      <c r="E20" s="71" t="s">
        <v>38</v>
      </c>
      <c r="F20" s="94">
        <f t="shared" si="24"/>
        <v>8.0985274768555271E-2</v>
      </c>
      <c r="G20" s="79">
        <f t="shared" si="24"/>
        <v>0.16311842079142874</v>
      </c>
      <c r="H20" s="94">
        <f t="shared" si="24"/>
        <v>0.53972750238394451</v>
      </c>
      <c r="I20" s="79">
        <f t="shared" si="24"/>
        <v>0.34647208848314359</v>
      </c>
      <c r="J20" s="32"/>
      <c r="K20" s="32"/>
      <c r="L20" s="33"/>
      <c r="M20" s="32"/>
      <c r="N20" s="34"/>
      <c r="O20" s="32"/>
      <c r="P20" s="34"/>
      <c r="Q20" s="35"/>
      <c r="R20" s="32"/>
      <c r="S20" s="34"/>
      <c r="T20" s="32"/>
      <c r="U20" s="34"/>
      <c r="V20" s="36"/>
      <c r="W20" s="37"/>
      <c r="X20" s="37"/>
      <c r="Y20" s="37"/>
      <c r="Z20" s="38"/>
      <c r="AX20" s="1" t="str">
        <f t="shared" si="25"/>
        <v>C3</v>
      </c>
      <c r="AY20" s="137">
        <f t="shared" si="26"/>
        <v>1259</v>
      </c>
      <c r="AZ20" s="137">
        <f t="shared" si="27"/>
        <v>6829</v>
      </c>
      <c r="BA20" s="137">
        <f t="shared" si="40"/>
        <v>8088</v>
      </c>
      <c r="BD20" s="1" t="str">
        <f t="shared" si="28"/>
        <v>C3</v>
      </c>
      <c r="BE20" s="145">
        <f t="shared" si="29"/>
        <v>0.15566271018793273</v>
      </c>
      <c r="BF20" s="145">
        <f t="shared" si="30"/>
        <v>0.84433728981206724</v>
      </c>
      <c r="BG20" s="145">
        <f t="shared" si="41"/>
        <v>1</v>
      </c>
      <c r="BJ20" s="1" t="str">
        <f t="shared" si="31"/>
        <v>C3</v>
      </c>
      <c r="BK20" s="137">
        <f t="shared" si="32"/>
        <v>157375</v>
      </c>
      <c r="BL20" s="137">
        <f t="shared" si="33"/>
        <v>0</v>
      </c>
      <c r="BM20" s="137">
        <f t="shared" si="42"/>
        <v>157375</v>
      </c>
      <c r="BP20" s="1" t="str">
        <f t="shared" si="34"/>
        <v>C3</v>
      </c>
      <c r="BQ20" s="145">
        <f t="shared" si="35"/>
        <v>1</v>
      </c>
      <c r="BR20" s="145">
        <f t="shared" si="36"/>
        <v>0</v>
      </c>
      <c r="BS20" s="145">
        <f t="shared" si="43"/>
        <v>1</v>
      </c>
      <c r="BV20" s="1" t="str">
        <f t="shared" si="37"/>
        <v>C3</v>
      </c>
      <c r="BW20" s="147">
        <f t="shared" si="38"/>
        <v>14299.444964621998</v>
      </c>
      <c r="BX20" s="147">
        <f t="shared" si="39"/>
        <v>0</v>
      </c>
      <c r="BY20" s="147">
        <f t="shared" si="44"/>
        <v>14299.444964621998</v>
      </c>
    </row>
    <row r="21" spans="1:77" ht="16.8" customHeight="1" thickBot="1" x14ac:dyDescent="0.35">
      <c r="A21" s="3"/>
      <c r="C21" s="181"/>
      <c r="D21" s="67" t="s">
        <v>30</v>
      </c>
      <c r="E21" s="103" t="s">
        <v>39</v>
      </c>
      <c r="F21" s="94">
        <f t="shared" si="24"/>
        <v>0.23594074426842807</v>
      </c>
      <c r="G21" s="79">
        <f t="shared" si="24"/>
        <v>0</v>
      </c>
      <c r="H21" s="94">
        <f t="shared" si="24"/>
        <v>0</v>
      </c>
      <c r="I21" s="79">
        <f t="shared" si="24"/>
        <v>0.16778170970509426</v>
      </c>
      <c r="J21" s="32"/>
      <c r="K21" s="32"/>
      <c r="L21" s="33"/>
      <c r="M21" s="32"/>
      <c r="N21" s="34"/>
      <c r="O21" s="32"/>
      <c r="P21" s="34"/>
      <c r="Q21" s="35"/>
      <c r="R21" s="32"/>
      <c r="S21" s="34"/>
      <c r="T21" s="32"/>
      <c r="U21" s="34"/>
      <c r="V21" s="36"/>
      <c r="W21" s="37"/>
      <c r="X21" s="37"/>
      <c r="Y21" s="37"/>
      <c r="Z21" s="38"/>
      <c r="AX21" s="1" t="str">
        <f t="shared" si="25"/>
        <v>C4</v>
      </c>
      <c r="AY21" s="137">
        <f t="shared" si="26"/>
        <v>4054</v>
      </c>
      <c r="AZ21" s="137">
        <f t="shared" si="27"/>
        <v>4034</v>
      </c>
      <c r="BA21" s="137">
        <f t="shared" si="40"/>
        <v>8088</v>
      </c>
      <c r="BD21" s="1" t="str">
        <f t="shared" si="28"/>
        <v>C4</v>
      </c>
      <c r="BE21" s="145">
        <f t="shared" si="29"/>
        <v>0.50123639960435218</v>
      </c>
      <c r="BF21" s="145">
        <f t="shared" si="30"/>
        <v>0.49876360039564788</v>
      </c>
      <c r="BG21" s="145">
        <f t="shared" si="41"/>
        <v>1</v>
      </c>
      <c r="BJ21" s="1" t="str">
        <f t="shared" si="31"/>
        <v>C4</v>
      </c>
      <c r="BK21" s="137">
        <f t="shared" si="32"/>
        <v>717558</v>
      </c>
      <c r="BL21" s="137">
        <f t="shared" si="33"/>
        <v>0</v>
      </c>
      <c r="BM21" s="137">
        <f t="shared" si="42"/>
        <v>717558</v>
      </c>
      <c r="BP21" s="1" t="str">
        <f t="shared" si="34"/>
        <v>C4</v>
      </c>
      <c r="BQ21" s="145">
        <f t="shared" si="35"/>
        <v>1</v>
      </c>
      <c r="BR21" s="145">
        <f t="shared" si="36"/>
        <v>0</v>
      </c>
      <c r="BS21" s="145">
        <f t="shared" si="43"/>
        <v>1</v>
      </c>
      <c r="BV21" s="1" t="str">
        <f t="shared" si="37"/>
        <v>C4</v>
      </c>
      <c r="BW21" s="147">
        <f t="shared" si="38"/>
        <v>65198.926957421645</v>
      </c>
      <c r="BX21" s="147">
        <f t="shared" si="39"/>
        <v>0</v>
      </c>
      <c r="BY21" s="147">
        <f t="shared" si="44"/>
        <v>65198.926957421645</v>
      </c>
    </row>
    <row r="22" spans="1:77" ht="22.8" customHeight="1" thickBot="1" x14ac:dyDescent="0.35">
      <c r="A22" s="3"/>
      <c r="C22" s="181"/>
      <c r="D22" s="115" t="s">
        <v>30</v>
      </c>
      <c r="E22" s="112" t="s">
        <v>0</v>
      </c>
      <c r="F22" s="135">
        <f t="shared" si="24"/>
        <v>1</v>
      </c>
      <c r="G22" s="135">
        <f t="shared" si="24"/>
        <v>1</v>
      </c>
      <c r="H22" s="135">
        <f t="shared" si="24"/>
        <v>1</v>
      </c>
      <c r="I22" s="135">
        <f t="shared" si="24"/>
        <v>1</v>
      </c>
      <c r="J22" s="32"/>
      <c r="K22" s="32"/>
      <c r="L22" s="33"/>
      <c r="M22" s="32"/>
      <c r="N22" s="34"/>
      <c r="O22" s="32"/>
      <c r="P22" s="34"/>
      <c r="Q22" s="35"/>
      <c r="R22" s="32"/>
      <c r="S22" s="34"/>
      <c r="T22" s="32"/>
      <c r="U22" s="34"/>
      <c r="V22" s="36"/>
      <c r="W22" s="37"/>
      <c r="X22" s="37"/>
      <c r="Y22" s="37"/>
      <c r="Z22" s="38"/>
      <c r="AX22" s="1" t="str">
        <f t="shared" si="25"/>
        <v>C5</v>
      </c>
      <c r="AY22" s="137">
        <f t="shared" si="26"/>
        <v>5781</v>
      </c>
      <c r="AZ22" s="137">
        <f t="shared" si="27"/>
        <v>2307</v>
      </c>
      <c r="BA22" s="137">
        <f t="shared" si="40"/>
        <v>8088</v>
      </c>
      <c r="BD22" s="1" t="str">
        <f t="shared" si="28"/>
        <v>C5</v>
      </c>
      <c r="BE22" s="145">
        <f t="shared" si="29"/>
        <v>0.71476261127596441</v>
      </c>
      <c r="BF22" s="145">
        <f t="shared" si="30"/>
        <v>0.28523738872403559</v>
      </c>
      <c r="BG22" s="145">
        <f t="shared" si="41"/>
        <v>1</v>
      </c>
      <c r="BJ22" s="1" t="str">
        <f t="shared" si="31"/>
        <v>C5</v>
      </c>
      <c r="BK22" s="137">
        <f t="shared" si="32"/>
        <v>380333.71428571077</v>
      </c>
      <c r="BL22" s="137">
        <f t="shared" si="33"/>
        <v>0</v>
      </c>
      <c r="BM22" s="137">
        <f t="shared" si="42"/>
        <v>380333.71428571077</v>
      </c>
      <c r="BP22" s="1" t="str">
        <f t="shared" si="34"/>
        <v>C5</v>
      </c>
      <c r="BQ22" s="145">
        <f t="shared" si="35"/>
        <v>1</v>
      </c>
      <c r="BR22" s="145">
        <f t="shared" si="36"/>
        <v>0</v>
      </c>
      <c r="BS22" s="145">
        <f t="shared" si="43"/>
        <v>1</v>
      </c>
      <c r="BV22" s="1" t="str">
        <f t="shared" si="37"/>
        <v>C5</v>
      </c>
      <c r="BW22" s="147">
        <f t="shared" si="38"/>
        <v>34557.973093685709</v>
      </c>
      <c r="BX22" s="147">
        <f t="shared" si="39"/>
        <v>0</v>
      </c>
      <c r="BY22" s="147">
        <f t="shared" si="44"/>
        <v>34557.973093685709</v>
      </c>
    </row>
    <row r="23" spans="1:77" ht="15" thickBot="1" x14ac:dyDescent="0.35">
      <c r="A23" s="3"/>
      <c r="C23" s="181" t="s">
        <v>11</v>
      </c>
      <c r="D23" s="65" t="s">
        <v>26</v>
      </c>
      <c r="E23" s="66" t="s">
        <v>34</v>
      </c>
      <c r="F23" s="144">
        <f>'Control Scheme 2 Data'!J13</f>
        <v>518.34433728981207</v>
      </c>
      <c r="G23" s="144">
        <f>'Control Scheme 2 Data'!J25</f>
        <v>518.34433728981207</v>
      </c>
      <c r="H23" s="144">
        <f>'Control Scheme 2 Data'!J37</f>
        <v>518.34433728981207</v>
      </c>
      <c r="I23" s="144">
        <f>'Control Scheme 2 Data'!J49</f>
        <v>518.34433728981207</v>
      </c>
      <c r="J23" s="32"/>
      <c r="K23" s="32"/>
      <c r="L23" s="33"/>
      <c r="M23" s="32"/>
      <c r="N23" s="34"/>
      <c r="O23" s="32"/>
      <c r="P23" s="34"/>
      <c r="Q23" s="35"/>
      <c r="R23" s="32"/>
      <c r="S23" s="34"/>
      <c r="T23" s="32"/>
      <c r="U23" s="34"/>
      <c r="V23" s="36"/>
      <c r="W23" s="37"/>
      <c r="X23" s="37"/>
      <c r="Y23" s="37"/>
      <c r="Z23" s="38"/>
      <c r="AX23" s="1" t="str">
        <f t="shared" si="25"/>
        <v>C6</v>
      </c>
      <c r="AY23" s="137">
        <f t="shared" si="26"/>
        <v>0</v>
      </c>
      <c r="AZ23" s="137">
        <f t="shared" si="27"/>
        <v>8088</v>
      </c>
      <c r="BA23" s="137">
        <f t="shared" si="40"/>
        <v>8088</v>
      </c>
      <c r="BD23" s="1" t="str">
        <f t="shared" si="28"/>
        <v>C6</v>
      </c>
      <c r="BE23" s="145">
        <f t="shared" si="29"/>
        <v>0</v>
      </c>
      <c r="BF23" s="145">
        <f t="shared" si="30"/>
        <v>1</v>
      </c>
      <c r="BG23" s="145">
        <f t="shared" si="41"/>
        <v>1</v>
      </c>
      <c r="BJ23" s="1" t="str">
        <f t="shared" si="31"/>
        <v>C6</v>
      </c>
      <c r="BK23" s="137">
        <f t="shared" si="32"/>
        <v>0</v>
      </c>
      <c r="BL23" s="137">
        <f t="shared" si="33"/>
        <v>0</v>
      </c>
      <c r="BM23" s="137">
        <f t="shared" si="42"/>
        <v>0</v>
      </c>
      <c r="BP23" s="1" t="str">
        <f t="shared" si="34"/>
        <v>C6</v>
      </c>
      <c r="BQ23" s="145" t="e">
        <f t="shared" si="35"/>
        <v>#DIV/0!</v>
      </c>
      <c r="BR23" s="145" t="e">
        <f t="shared" si="36"/>
        <v>#DIV/0!</v>
      </c>
      <c r="BS23" s="145" t="e">
        <f t="shared" si="43"/>
        <v>#DIV/0!</v>
      </c>
      <c r="BV23" s="1" t="str">
        <f t="shared" si="37"/>
        <v>C6</v>
      </c>
      <c r="BW23" s="147">
        <f t="shared" si="38"/>
        <v>0</v>
      </c>
      <c r="BX23" s="147">
        <f t="shared" si="39"/>
        <v>0</v>
      </c>
      <c r="BY23" s="147">
        <f t="shared" si="44"/>
        <v>0</v>
      </c>
    </row>
    <row r="24" spans="1:77" ht="15" thickBot="1" x14ac:dyDescent="0.35">
      <c r="A24" s="3"/>
      <c r="C24" s="181"/>
      <c r="D24" s="67" t="s">
        <v>26</v>
      </c>
      <c r="E24" s="68" t="s">
        <v>35</v>
      </c>
      <c r="F24" s="144">
        <f>'Control Scheme 2 Data'!J14</f>
        <v>489.89218595450052</v>
      </c>
      <c r="G24" s="144">
        <f>'Control Scheme 2 Data'!J26</f>
        <v>489.89218595450052</v>
      </c>
      <c r="H24" s="144">
        <f>'Control Scheme 2 Data'!J38</f>
        <v>489.89218595450052</v>
      </c>
      <c r="I24" s="144">
        <f>'Control Scheme 2 Data'!J50</f>
        <v>489.89218595450052</v>
      </c>
      <c r="J24" s="32"/>
      <c r="K24" s="32"/>
      <c r="L24" s="33"/>
      <c r="M24" s="32"/>
      <c r="N24" s="34"/>
      <c r="O24" s="32"/>
      <c r="P24" s="34"/>
      <c r="Q24" s="35"/>
      <c r="R24" s="32"/>
      <c r="S24" s="34"/>
      <c r="T24" s="32"/>
      <c r="U24" s="34"/>
      <c r="V24" s="36"/>
      <c r="W24" s="37"/>
      <c r="X24" s="37"/>
      <c r="Y24" s="37"/>
      <c r="Z24" s="38"/>
      <c r="BK24" s="146"/>
      <c r="BL24" s="146"/>
      <c r="BM24" s="146"/>
      <c r="BQ24" s="145"/>
      <c r="BR24" s="145"/>
      <c r="BS24" s="145"/>
      <c r="BW24" s="146"/>
      <c r="BX24" s="146"/>
      <c r="BY24" s="146"/>
    </row>
    <row r="25" spans="1:77" ht="15" thickBot="1" x14ac:dyDescent="0.35">
      <c r="A25" s="3"/>
      <c r="C25" s="181"/>
      <c r="D25" s="67" t="s">
        <v>26</v>
      </c>
      <c r="E25" s="69" t="s">
        <v>36</v>
      </c>
      <c r="F25" s="144">
        <f>'Control Scheme 2 Data'!J15</f>
        <v>147.4125865479723</v>
      </c>
      <c r="G25" s="144">
        <f>'Control Scheme 2 Data'!J27</f>
        <v>147.4125865479723</v>
      </c>
      <c r="H25" s="144">
        <f>'Control Scheme 2 Data'!J39</f>
        <v>147.4125865479723</v>
      </c>
      <c r="I25" s="144">
        <f>'Control Scheme 2 Data'!J51</f>
        <v>147.4125865479723</v>
      </c>
      <c r="J25" s="32"/>
      <c r="K25" s="32"/>
      <c r="L25" s="33"/>
      <c r="M25" s="32"/>
      <c r="N25" s="34"/>
      <c r="O25" s="32"/>
      <c r="P25" s="34"/>
      <c r="Q25" s="35"/>
      <c r="R25" s="32"/>
      <c r="S25" s="34"/>
      <c r="T25" s="32"/>
      <c r="U25" s="34"/>
      <c r="V25" s="36"/>
      <c r="W25" s="37"/>
      <c r="X25" s="37"/>
      <c r="Y25" s="37"/>
      <c r="Z25" s="38"/>
      <c r="AW25" s="1" t="str">
        <f>H8</f>
        <v>op3</v>
      </c>
      <c r="BC25" s="55" t="str">
        <f>AW25</f>
        <v>op3</v>
      </c>
      <c r="BI25" s="55" t="str">
        <f>BC25</f>
        <v>op3</v>
      </c>
      <c r="BK25" s="146"/>
      <c r="BL25" s="146"/>
      <c r="BM25" s="146"/>
      <c r="BO25" s="55" t="str">
        <f>BI25</f>
        <v>op3</v>
      </c>
      <c r="BQ25" s="145"/>
      <c r="BR25" s="145"/>
      <c r="BS25" s="145"/>
      <c r="BU25" s="55" t="str">
        <f>BO25</f>
        <v>op3</v>
      </c>
      <c r="BW25" s="146"/>
      <c r="BX25" s="146"/>
      <c r="BY25" s="146"/>
    </row>
    <row r="26" spans="1:77" ht="15" thickBot="1" x14ac:dyDescent="0.35">
      <c r="A26" s="3"/>
      <c r="C26" s="181"/>
      <c r="D26" s="67" t="s">
        <v>26</v>
      </c>
      <c r="E26" s="70" t="s">
        <v>37</v>
      </c>
      <c r="F26" s="144">
        <f>'Control Scheme 2 Data'!J16</f>
        <v>664.63946587537089</v>
      </c>
      <c r="G26" s="144">
        <f>'Control Scheme 2 Data'!J28</f>
        <v>664.63946587537089</v>
      </c>
      <c r="H26" s="144">
        <f>'Control Scheme 2 Data'!J40</f>
        <v>664.63946587537089</v>
      </c>
      <c r="I26" s="144">
        <f>'Control Scheme 2 Data'!J52</f>
        <v>664.63946587537089</v>
      </c>
      <c r="J26" s="32"/>
      <c r="K26" s="32"/>
      <c r="L26" s="33"/>
      <c r="M26" s="32"/>
      <c r="N26" s="34"/>
      <c r="O26" s="32"/>
      <c r="P26" s="34"/>
      <c r="Q26" s="35"/>
      <c r="R26" s="32"/>
      <c r="S26" s="34"/>
      <c r="T26" s="32"/>
      <c r="U26" s="34"/>
      <c r="V26" s="36"/>
      <c r="W26" s="37"/>
      <c r="X26" s="37"/>
      <c r="Y26" s="37"/>
      <c r="Z26" s="38"/>
      <c r="AX26" s="1" t="str">
        <f t="shared" ref="AX26:AX31" si="45">AX18</f>
        <v>C1</v>
      </c>
      <c r="AY26" s="137">
        <f t="shared" ref="AY26:AY31" si="46">H72</f>
        <v>4427</v>
      </c>
      <c r="AZ26" s="137">
        <f t="shared" ref="AZ26:AZ31" si="47">H86</f>
        <v>3661</v>
      </c>
      <c r="BA26" s="137">
        <f>SUM(AY26,AZ26)</f>
        <v>8088</v>
      </c>
      <c r="BD26" s="1" t="str">
        <f t="shared" ref="BD26:BD31" si="48">BD18</f>
        <v>C1</v>
      </c>
      <c r="BE26" s="145">
        <f t="shared" ref="BE26:BE31" si="49">H79</f>
        <v>0.54735410484668645</v>
      </c>
      <c r="BF26" s="145">
        <f t="shared" ref="BF26:BF31" si="50">H93</f>
        <v>0.45264589515331355</v>
      </c>
      <c r="BG26" s="145">
        <f>SUM(BE26,BF26)</f>
        <v>1</v>
      </c>
      <c r="BJ26" s="1" t="str">
        <f t="shared" ref="BJ26:BJ31" si="51">BJ18</f>
        <v>C1</v>
      </c>
      <c r="BK26" s="137">
        <f t="shared" ref="BK26:BK31" si="52">H107</f>
        <v>553375</v>
      </c>
      <c r="BL26" s="137">
        <f t="shared" ref="BL26:BL31" si="53">H121</f>
        <v>0</v>
      </c>
      <c r="BM26" s="137">
        <f>SUM(BK26,BL26)</f>
        <v>553375</v>
      </c>
      <c r="BP26" s="1" t="str">
        <f t="shared" ref="BP26:BP31" si="54">BP18</f>
        <v>C1</v>
      </c>
      <c r="BQ26" s="145">
        <f t="shared" ref="BQ26:BQ31" si="55">H114</f>
        <v>1</v>
      </c>
      <c r="BR26" s="145">
        <f t="shared" ref="BR26:BR31" si="56">H128</f>
        <v>0</v>
      </c>
      <c r="BS26" s="145">
        <f>SUM(BQ26,BR26)</f>
        <v>1</v>
      </c>
      <c r="BV26" s="1" t="str">
        <f t="shared" ref="BV26:BV31" si="57">BV18</f>
        <v>C1</v>
      </c>
      <c r="BW26" s="147">
        <f t="shared" ref="BW26:BW31" si="58">H142</f>
        <v>50280.891865275284</v>
      </c>
      <c r="BX26" s="147">
        <f t="shared" ref="BX26:BX31" si="59">H149</f>
        <v>0</v>
      </c>
      <c r="BY26" s="147">
        <f>SUM(BW26,BX26)</f>
        <v>50280.891865275284</v>
      </c>
    </row>
    <row r="27" spans="1:77" ht="15" thickBot="1" x14ac:dyDescent="0.35">
      <c r="A27" s="3"/>
      <c r="C27" s="181"/>
      <c r="D27" s="67" t="s">
        <v>26</v>
      </c>
      <c r="E27" s="71" t="s">
        <v>38</v>
      </c>
      <c r="F27" s="144">
        <f>'Control Scheme 2 Data'!J17</f>
        <v>318.88452027695354</v>
      </c>
      <c r="G27" s="144">
        <f>'Control Scheme 2 Data'!J29</f>
        <v>318.88452027695354</v>
      </c>
      <c r="H27" s="144">
        <f>'Control Scheme 2 Data'!J41</f>
        <v>318.88452027695354</v>
      </c>
      <c r="I27" s="144">
        <f>'Control Scheme 2 Data'!J53</f>
        <v>318.88452027695354</v>
      </c>
      <c r="J27" s="32"/>
      <c r="K27" s="32"/>
      <c r="L27" s="33"/>
      <c r="M27" s="32"/>
      <c r="N27" s="34"/>
      <c r="O27" s="32"/>
      <c r="P27" s="34"/>
      <c r="Q27" s="35"/>
      <c r="R27" s="32"/>
      <c r="S27" s="34"/>
      <c r="T27" s="32"/>
      <c r="U27" s="34"/>
      <c r="V27" s="36"/>
      <c r="W27" s="37"/>
      <c r="X27" s="37"/>
      <c r="Y27" s="37"/>
      <c r="Z27" s="38"/>
      <c r="AX27" s="1" t="str">
        <f t="shared" si="45"/>
        <v>C2</v>
      </c>
      <c r="AY27" s="137">
        <f t="shared" si="46"/>
        <v>4184</v>
      </c>
      <c r="AZ27" s="137">
        <f t="shared" si="47"/>
        <v>3904</v>
      </c>
      <c r="BA27" s="137">
        <f t="shared" ref="BA27:BA31" si="60">SUM(AY27,AZ27)</f>
        <v>8088</v>
      </c>
      <c r="BD27" s="1" t="str">
        <f t="shared" si="48"/>
        <v>C2</v>
      </c>
      <c r="BE27" s="145">
        <f t="shared" si="49"/>
        <v>0.51730959446092972</v>
      </c>
      <c r="BF27" s="145">
        <f t="shared" si="50"/>
        <v>0.48269040553907022</v>
      </c>
      <c r="BG27" s="145">
        <f t="shared" ref="BG27:BG31" si="61">SUM(BE27,BF27)</f>
        <v>1</v>
      </c>
      <c r="BJ27" s="1" t="str">
        <f t="shared" si="51"/>
        <v>C2</v>
      </c>
      <c r="BK27" s="137">
        <f t="shared" si="52"/>
        <v>523000</v>
      </c>
      <c r="BL27" s="137">
        <f t="shared" si="53"/>
        <v>0</v>
      </c>
      <c r="BM27" s="137">
        <f t="shared" ref="BM27:BM31" si="62">SUM(BK27,BL27)</f>
        <v>523000</v>
      </c>
      <c r="BP27" s="1" t="str">
        <f t="shared" si="54"/>
        <v>C2</v>
      </c>
      <c r="BQ27" s="145">
        <f t="shared" si="55"/>
        <v>1</v>
      </c>
      <c r="BR27" s="145">
        <f t="shared" si="56"/>
        <v>0</v>
      </c>
      <c r="BS27" s="145">
        <f t="shared" ref="BS27:BS31" si="63">SUM(BQ27,BR27)</f>
        <v>1</v>
      </c>
      <c r="BV27" s="1" t="str">
        <f t="shared" si="57"/>
        <v>C2</v>
      </c>
      <c r="BW27" s="147">
        <f t="shared" si="58"/>
        <v>47520.951335963815</v>
      </c>
      <c r="BX27" s="147">
        <f t="shared" si="59"/>
        <v>0</v>
      </c>
      <c r="BY27" s="147">
        <f t="shared" ref="BY27:BY31" si="64">SUM(BW27,BX27)</f>
        <v>47520.951335963815</v>
      </c>
    </row>
    <row r="28" spans="1:77" ht="15" thickBot="1" x14ac:dyDescent="0.35">
      <c r="A28" s="3"/>
      <c r="C28" s="181"/>
      <c r="D28" s="67" t="s">
        <v>26</v>
      </c>
      <c r="E28" s="103" t="s">
        <v>39</v>
      </c>
      <c r="F28" s="144">
        <f>'Control Scheme 2 Data'!J18</f>
        <v>0</v>
      </c>
      <c r="G28" s="144">
        <f>'Control Scheme 2 Data'!J30</f>
        <v>0</v>
      </c>
      <c r="H28" s="144">
        <f>'Control Scheme 2 Data'!J42</f>
        <v>0</v>
      </c>
      <c r="I28" s="144">
        <f>'Control Scheme 2 Data'!J54</f>
        <v>0</v>
      </c>
      <c r="J28" s="32"/>
      <c r="K28" s="32"/>
      <c r="L28" s="33"/>
      <c r="M28" s="32"/>
      <c r="N28" s="34"/>
      <c r="O28" s="32"/>
      <c r="P28" s="34"/>
      <c r="Q28" s="35"/>
      <c r="R28" s="32"/>
      <c r="S28" s="34"/>
      <c r="T28" s="32"/>
      <c r="U28" s="34"/>
      <c r="V28" s="36"/>
      <c r="W28" s="37"/>
      <c r="X28" s="37"/>
      <c r="Y28" s="37"/>
      <c r="Z28" s="38"/>
      <c r="AX28" s="1" t="str">
        <f t="shared" si="45"/>
        <v>C3</v>
      </c>
      <c r="AY28" s="137">
        <f t="shared" si="46"/>
        <v>1259</v>
      </c>
      <c r="AZ28" s="137">
        <f t="shared" si="47"/>
        <v>6829</v>
      </c>
      <c r="BA28" s="137">
        <f t="shared" si="60"/>
        <v>8088</v>
      </c>
      <c r="BD28" s="1" t="str">
        <f t="shared" si="48"/>
        <v>C3</v>
      </c>
      <c r="BE28" s="145">
        <f t="shared" si="49"/>
        <v>0.15566271018793273</v>
      </c>
      <c r="BF28" s="145">
        <f t="shared" si="50"/>
        <v>0.84433728981206724</v>
      </c>
      <c r="BG28" s="145">
        <f t="shared" si="61"/>
        <v>1</v>
      </c>
      <c r="BJ28" s="1" t="str">
        <f t="shared" si="51"/>
        <v>C3</v>
      </c>
      <c r="BK28" s="137">
        <f t="shared" si="52"/>
        <v>157375</v>
      </c>
      <c r="BL28" s="137">
        <f t="shared" si="53"/>
        <v>0</v>
      </c>
      <c r="BM28" s="137">
        <f t="shared" si="62"/>
        <v>157375</v>
      </c>
      <c r="BP28" s="1" t="str">
        <f t="shared" si="54"/>
        <v>C3</v>
      </c>
      <c r="BQ28" s="145">
        <f t="shared" si="55"/>
        <v>1</v>
      </c>
      <c r="BR28" s="145">
        <f t="shared" si="56"/>
        <v>0</v>
      </c>
      <c r="BS28" s="145">
        <f t="shared" si="63"/>
        <v>1</v>
      </c>
      <c r="BV28" s="1" t="str">
        <f t="shared" si="57"/>
        <v>C3</v>
      </c>
      <c r="BW28" s="147">
        <f t="shared" si="58"/>
        <v>14299.444964621998</v>
      </c>
      <c r="BX28" s="147">
        <f t="shared" si="59"/>
        <v>0</v>
      </c>
      <c r="BY28" s="147">
        <f t="shared" si="64"/>
        <v>14299.444964621998</v>
      </c>
    </row>
    <row r="29" spans="1:77" ht="24" customHeight="1" thickBot="1" x14ac:dyDescent="0.35">
      <c r="A29" s="3"/>
      <c r="C29" s="181"/>
      <c r="D29" s="111" t="s">
        <v>26</v>
      </c>
      <c r="E29" s="112" t="s">
        <v>0</v>
      </c>
      <c r="F29" s="113">
        <f>'Control Scheme 2 Data'!J19</f>
        <v>2139.1730959446095</v>
      </c>
      <c r="G29" s="113">
        <f>'Control Scheme 2 Data'!J31</f>
        <v>2139.1730959446095</v>
      </c>
      <c r="H29" s="113">
        <f>'Control Scheme 2 Data'!J43</f>
        <v>2139.1730959446095</v>
      </c>
      <c r="I29" s="113">
        <f>'Control Scheme 2 Data'!J55</f>
        <v>2139.1730959446095</v>
      </c>
      <c r="J29" s="32"/>
      <c r="K29" s="32"/>
      <c r="L29" s="33"/>
      <c r="M29" s="32"/>
      <c r="N29" s="34"/>
      <c r="O29" s="32"/>
      <c r="P29" s="34"/>
      <c r="Q29" s="35"/>
      <c r="R29" s="32"/>
      <c r="S29" s="34"/>
      <c r="T29" s="32"/>
      <c r="U29" s="34"/>
      <c r="V29" s="36"/>
      <c r="W29" s="37"/>
      <c r="X29" s="37"/>
      <c r="Y29" s="37"/>
      <c r="Z29" s="38"/>
      <c r="AX29" s="1" t="str">
        <f t="shared" si="45"/>
        <v>C4</v>
      </c>
      <c r="AY29" s="137">
        <f t="shared" si="46"/>
        <v>4054</v>
      </c>
      <c r="AZ29" s="137">
        <f t="shared" si="47"/>
        <v>4034</v>
      </c>
      <c r="BA29" s="137">
        <f t="shared" si="60"/>
        <v>8088</v>
      </c>
      <c r="BD29" s="1" t="str">
        <f t="shared" si="48"/>
        <v>C4</v>
      </c>
      <c r="BE29" s="145">
        <f t="shared" si="49"/>
        <v>0.50123639960435218</v>
      </c>
      <c r="BF29" s="145">
        <f t="shared" si="50"/>
        <v>0.49876360039564788</v>
      </c>
      <c r="BG29" s="145">
        <f t="shared" si="61"/>
        <v>1</v>
      </c>
      <c r="BJ29" s="1" t="str">
        <f t="shared" si="51"/>
        <v>C4</v>
      </c>
      <c r="BK29" s="137">
        <f t="shared" si="52"/>
        <v>717558</v>
      </c>
      <c r="BL29" s="137">
        <f t="shared" si="53"/>
        <v>0</v>
      </c>
      <c r="BM29" s="137">
        <f t="shared" si="62"/>
        <v>717558</v>
      </c>
      <c r="BP29" s="1" t="str">
        <f t="shared" si="54"/>
        <v>C4</v>
      </c>
      <c r="BQ29" s="145">
        <f t="shared" si="55"/>
        <v>1</v>
      </c>
      <c r="BR29" s="145">
        <f t="shared" si="56"/>
        <v>0</v>
      </c>
      <c r="BS29" s="145">
        <f t="shared" si="63"/>
        <v>1</v>
      </c>
      <c r="BV29" s="1" t="str">
        <f t="shared" si="57"/>
        <v>C4</v>
      </c>
      <c r="BW29" s="147">
        <f t="shared" si="58"/>
        <v>65198.926957421645</v>
      </c>
      <c r="BX29" s="147">
        <f t="shared" si="59"/>
        <v>0</v>
      </c>
      <c r="BY29" s="147">
        <f t="shared" si="64"/>
        <v>65198.926957421645</v>
      </c>
    </row>
    <row r="30" spans="1:77" ht="18.600000000000001" customHeight="1" thickBot="1" x14ac:dyDescent="0.35">
      <c r="A30" s="3"/>
      <c r="C30" s="181" t="s">
        <v>11</v>
      </c>
      <c r="D30" s="65" t="s">
        <v>30</v>
      </c>
      <c r="E30" s="66" t="s">
        <v>34</v>
      </c>
      <c r="F30" s="93">
        <f>F23/F$29</f>
        <v>0.2423106097736907</v>
      </c>
      <c r="G30" s="78">
        <f t="shared" ref="G30:I30" si="65">G23/G$29</f>
        <v>0.2423106097736907</v>
      </c>
      <c r="H30" s="93">
        <f t="shared" si="65"/>
        <v>0.2423106097736907</v>
      </c>
      <c r="I30" s="78">
        <f t="shared" si="65"/>
        <v>0.2423106097736907</v>
      </c>
      <c r="J30" s="32"/>
      <c r="K30" s="32"/>
      <c r="L30" s="33"/>
      <c r="M30" s="32"/>
      <c r="N30" s="34"/>
      <c r="O30" s="32"/>
      <c r="P30" s="34"/>
      <c r="Q30" s="35"/>
      <c r="R30" s="32"/>
      <c r="S30" s="34"/>
      <c r="T30" s="32"/>
      <c r="U30" s="34"/>
      <c r="V30" s="36"/>
      <c r="W30" s="37"/>
      <c r="X30" s="37"/>
      <c r="Y30" s="37"/>
      <c r="Z30" s="38"/>
      <c r="AX30" s="1" t="str">
        <f t="shared" si="45"/>
        <v>C5</v>
      </c>
      <c r="AY30" s="137">
        <f t="shared" si="46"/>
        <v>8088</v>
      </c>
      <c r="AZ30" s="137">
        <f t="shared" si="47"/>
        <v>0</v>
      </c>
      <c r="BA30" s="137">
        <f t="shared" si="60"/>
        <v>8088</v>
      </c>
      <c r="BD30" s="1" t="str">
        <f t="shared" si="48"/>
        <v>C5</v>
      </c>
      <c r="BE30" s="145">
        <f t="shared" si="49"/>
        <v>1</v>
      </c>
      <c r="BF30" s="145">
        <f t="shared" si="50"/>
        <v>0</v>
      </c>
      <c r="BG30" s="145">
        <f t="shared" si="61"/>
        <v>1</v>
      </c>
      <c r="BJ30" s="1" t="str">
        <f t="shared" si="51"/>
        <v>C5</v>
      </c>
      <c r="BK30" s="137">
        <f t="shared" si="52"/>
        <v>2288154.5142856636</v>
      </c>
      <c r="BL30" s="137">
        <f t="shared" si="53"/>
        <v>0</v>
      </c>
      <c r="BM30" s="137">
        <f t="shared" si="62"/>
        <v>2288154.5142856636</v>
      </c>
      <c r="BP30" s="1" t="str">
        <f t="shared" si="54"/>
        <v>C5</v>
      </c>
      <c r="BQ30" s="145">
        <f t="shared" si="55"/>
        <v>1</v>
      </c>
      <c r="BR30" s="145">
        <f t="shared" si="56"/>
        <v>0</v>
      </c>
      <c r="BS30" s="145">
        <f t="shared" si="63"/>
        <v>1</v>
      </c>
      <c r="BV30" s="1" t="str">
        <f t="shared" si="57"/>
        <v>C5</v>
      </c>
      <c r="BW30" s="147">
        <f t="shared" si="58"/>
        <v>207906.8438289387</v>
      </c>
      <c r="BX30" s="147">
        <f t="shared" si="59"/>
        <v>0</v>
      </c>
      <c r="BY30" s="147">
        <f t="shared" si="64"/>
        <v>207906.8438289387</v>
      </c>
    </row>
    <row r="31" spans="1:77" ht="18.600000000000001" customHeight="1" thickBot="1" x14ac:dyDescent="0.35">
      <c r="A31" s="3"/>
      <c r="C31" s="181"/>
      <c r="D31" s="67" t="s">
        <v>30</v>
      </c>
      <c r="E31" s="68" t="s">
        <v>35</v>
      </c>
      <c r="F31" s="94">
        <f t="shared" ref="F31:I36" si="66">F24/F$29</f>
        <v>0.22901007257581249</v>
      </c>
      <c r="G31" s="79">
        <f t="shared" si="66"/>
        <v>0.22901007257581249</v>
      </c>
      <c r="H31" s="94">
        <f t="shared" si="66"/>
        <v>0.22901007257581249</v>
      </c>
      <c r="I31" s="79">
        <f t="shared" si="66"/>
        <v>0.22901007257581249</v>
      </c>
      <c r="J31" s="32"/>
      <c r="K31" s="32"/>
      <c r="L31" s="33"/>
      <c r="M31" s="32"/>
      <c r="N31" s="34"/>
      <c r="O31" s="32"/>
      <c r="P31" s="34"/>
      <c r="Q31" s="35"/>
      <c r="R31" s="32"/>
      <c r="S31" s="34"/>
      <c r="T31" s="32"/>
      <c r="U31" s="34"/>
      <c r="V31" s="36"/>
      <c r="W31" s="37"/>
      <c r="X31" s="37"/>
      <c r="Y31" s="37"/>
      <c r="Z31" s="38"/>
      <c r="AX31" s="1" t="str">
        <f t="shared" si="45"/>
        <v>C6</v>
      </c>
      <c r="AY31" s="137">
        <f t="shared" si="46"/>
        <v>0</v>
      </c>
      <c r="AZ31" s="137">
        <f t="shared" si="47"/>
        <v>8088</v>
      </c>
      <c r="BA31" s="137">
        <f t="shared" si="60"/>
        <v>8088</v>
      </c>
      <c r="BD31" s="1" t="str">
        <f t="shared" si="48"/>
        <v>C6</v>
      </c>
      <c r="BE31" s="145">
        <f t="shared" si="49"/>
        <v>0</v>
      </c>
      <c r="BF31" s="145">
        <f t="shared" si="50"/>
        <v>1</v>
      </c>
      <c r="BG31" s="145">
        <f t="shared" si="61"/>
        <v>1</v>
      </c>
      <c r="BJ31" s="1" t="str">
        <f t="shared" si="51"/>
        <v>C6</v>
      </c>
      <c r="BK31" s="137">
        <f t="shared" si="52"/>
        <v>0</v>
      </c>
      <c r="BL31" s="137">
        <f t="shared" si="53"/>
        <v>0</v>
      </c>
      <c r="BM31" s="137">
        <f t="shared" si="62"/>
        <v>0</v>
      </c>
      <c r="BP31" s="1" t="str">
        <f t="shared" si="54"/>
        <v>C6</v>
      </c>
      <c r="BQ31" s="145" t="e">
        <f t="shared" si="55"/>
        <v>#DIV/0!</v>
      </c>
      <c r="BR31" s="145" t="e">
        <f t="shared" si="56"/>
        <v>#DIV/0!</v>
      </c>
      <c r="BS31" s="145" t="e">
        <f t="shared" si="63"/>
        <v>#DIV/0!</v>
      </c>
      <c r="BV31" s="1" t="str">
        <f t="shared" si="57"/>
        <v>C6</v>
      </c>
      <c r="BW31" s="147">
        <f t="shared" si="58"/>
        <v>0</v>
      </c>
      <c r="BX31" s="147">
        <f t="shared" si="59"/>
        <v>0</v>
      </c>
      <c r="BY31" s="147">
        <f t="shared" si="64"/>
        <v>0</v>
      </c>
    </row>
    <row r="32" spans="1:77" ht="18.600000000000001" customHeight="1" thickBot="1" x14ac:dyDescent="0.35">
      <c r="A32" s="3"/>
      <c r="C32" s="181"/>
      <c r="D32" s="67" t="s">
        <v>30</v>
      </c>
      <c r="E32" s="69" t="s">
        <v>36</v>
      </c>
      <c r="F32" s="94">
        <f t="shared" si="66"/>
        <v>6.8911013712463651E-2</v>
      </c>
      <c r="G32" s="79">
        <f t="shared" si="66"/>
        <v>6.8911013712463651E-2</v>
      </c>
      <c r="H32" s="94">
        <f t="shared" si="66"/>
        <v>6.8911013712463651E-2</v>
      </c>
      <c r="I32" s="79">
        <f t="shared" si="66"/>
        <v>6.8911013712463651E-2</v>
      </c>
      <c r="J32" s="32"/>
      <c r="K32" s="32"/>
      <c r="L32" s="33"/>
      <c r="M32" s="32"/>
      <c r="N32" s="34"/>
      <c r="O32" s="32"/>
      <c r="P32" s="34"/>
      <c r="Q32" s="35"/>
      <c r="R32" s="32"/>
      <c r="S32" s="34"/>
      <c r="T32" s="32"/>
      <c r="U32" s="34"/>
      <c r="V32" s="36"/>
      <c r="W32" s="37"/>
      <c r="X32" s="37"/>
      <c r="Y32" s="37"/>
      <c r="Z32" s="38"/>
      <c r="BK32" s="146"/>
      <c r="BL32" s="146"/>
      <c r="BM32" s="146"/>
      <c r="BQ32" s="145"/>
      <c r="BR32" s="145"/>
      <c r="BS32" s="145"/>
      <c r="BW32" s="146"/>
      <c r="BX32" s="146"/>
      <c r="BY32" s="146"/>
    </row>
    <row r="33" spans="1:77" ht="18.600000000000001" customHeight="1" thickBot="1" x14ac:dyDescent="0.35">
      <c r="A33" s="3"/>
      <c r="C33" s="181"/>
      <c r="D33" s="67" t="s">
        <v>30</v>
      </c>
      <c r="E33" s="70" t="s">
        <v>37</v>
      </c>
      <c r="F33" s="94">
        <f t="shared" si="66"/>
        <v>0.31069924501919816</v>
      </c>
      <c r="G33" s="79">
        <f t="shared" si="66"/>
        <v>0.31069924501919816</v>
      </c>
      <c r="H33" s="94">
        <f t="shared" si="66"/>
        <v>0.31069924501919816</v>
      </c>
      <c r="I33" s="79">
        <f t="shared" si="66"/>
        <v>0.31069924501919816</v>
      </c>
      <c r="J33" s="32"/>
      <c r="K33" s="32"/>
      <c r="L33" s="33"/>
      <c r="M33" s="32"/>
      <c r="N33" s="34"/>
      <c r="O33" s="32"/>
      <c r="P33" s="34"/>
      <c r="Q33" s="35"/>
      <c r="R33" s="32"/>
      <c r="S33" s="34"/>
      <c r="T33" s="32"/>
      <c r="U33" s="34"/>
      <c r="V33" s="36"/>
      <c r="W33" s="37"/>
      <c r="X33" s="37"/>
      <c r="Y33" s="37"/>
      <c r="Z33" s="38"/>
      <c r="AW33" s="1" t="str">
        <f>I8</f>
        <v>op4</v>
      </c>
      <c r="BC33" s="55" t="str">
        <f>AW33</f>
        <v>op4</v>
      </c>
      <c r="BI33" s="55" t="str">
        <f>BC33</f>
        <v>op4</v>
      </c>
      <c r="BK33" s="146"/>
      <c r="BL33" s="146"/>
      <c r="BM33" s="146"/>
      <c r="BO33" s="55" t="str">
        <f>BI33</f>
        <v>op4</v>
      </c>
      <c r="BQ33" s="145"/>
      <c r="BR33" s="145"/>
      <c r="BS33" s="145"/>
      <c r="BU33" s="55" t="str">
        <f>BO33</f>
        <v>op4</v>
      </c>
      <c r="BW33" s="146"/>
      <c r="BX33" s="146"/>
      <c r="BY33" s="146"/>
    </row>
    <row r="34" spans="1:77" ht="18.600000000000001" customHeight="1" thickBot="1" x14ac:dyDescent="0.35">
      <c r="A34" s="3"/>
      <c r="C34" s="181"/>
      <c r="D34" s="67" t="s">
        <v>30</v>
      </c>
      <c r="E34" s="71" t="s">
        <v>38</v>
      </c>
      <c r="F34" s="94">
        <f t="shared" si="66"/>
        <v>0.14906905891883493</v>
      </c>
      <c r="G34" s="79">
        <f t="shared" si="66"/>
        <v>0.14906905891883493</v>
      </c>
      <c r="H34" s="94">
        <f t="shared" si="66"/>
        <v>0.14906905891883493</v>
      </c>
      <c r="I34" s="79">
        <f t="shared" si="66"/>
        <v>0.14906905891883493</v>
      </c>
      <c r="J34" s="32"/>
      <c r="K34" s="32"/>
      <c r="L34" s="33"/>
      <c r="M34" s="32"/>
      <c r="N34" s="34"/>
      <c r="O34" s="32"/>
      <c r="P34" s="34"/>
      <c r="Q34" s="35"/>
      <c r="R34" s="32"/>
      <c r="S34" s="34"/>
      <c r="T34" s="32"/>
      <c r="U34" s="34"/>
      <c r="V34" s="36"/>
      <c r="W34" s="37"/>
      <c r="X34" s="37"/>
      <c r="Y34" s="37"/>
      <c r="Z34" s="38"/>
      <c r="AX34" s="1" t="str">
        <f t="shared" ref="AX34:AX39" si="67">AX26</f>
        <v>C1</v>
      </c>
      <c r="AY34" s="137">
        <f t="shared" ref="AY34:AY39" si="68">I72</f>
        <v>4427</v>
      </c>
      <c r="AZ34" s="137">
        <f t="shared" ref="AZ34:AZ39" si="69">I86</f>
        <v>3661</v>
      </c>
      <c r="BA34" s="137">
        <f>SUM(AY34,AZ34)</f>
        <v>8088</v>
      </c>
      <c r="BD34" s="1" t="str">
        <f t="shared" ref="BD34:BD39" si="70">BD26</f>
        <v>C1</v>
      </c>
      <c r="BE34" s="145">
        <f t="shared" ref="BE34:BE39" si="71">I79</f>
        <v>0.54735410484668645</v>
      </c>
      <c r="BF34" s="145">
        <f t="shared" ref="BF34:BF39" si="72">I93</f>
        <v>0.45264589515331355</v>
      </c>
      <c r="BG34" s="145">
        <f>SUM(BE34,BF34)</f>
        <v>1</v>
      </c>
      <c r="BJ34" s="1" t="str">
        <f t="shared" ref="BJ34:BJ39" si="73">BJ26</f>
        <v>C1</v>
      </c>
      <c r="BK34" s="137">
        <f t="shared" ref="BK34:BK39" si="74">I107</f>
        <v>782187.5</v>
      </c>
      <c r="BL34" s="137">
        <f t="shared" ref="BL34:BL39" si="75">I121</f>
        <v>0</v>
      </c>
      <c r="BM34" s="137">
        <f>SUM(BK34,BL34)</f>
        <v>782187.5</v>
      </c>
      <c r="BP34" s="1" t="str">
        <f t="shared" ref="BP34:BP39" si="76">BP26</f>
        <v>C1</v>
      </c>
      <c r="BQ34" s="145">
        <f t="shared" ref="BQ34:BQ39" si="77">I114</f>
        <v>1</v>
      </c>
      <c r="BR34" s="145">
        <f t="shared" ref="BR34:BR39" si="78">I128</f>
        <v>0</v>
      </c>
      <c r="BS34" s="145">
        <f>SUM(BQ34,BR34)</f>
        <v>1</v>
      </c>
      <c r="BV34" s="1" t="str">
        <f t="shared" ref="BV34:BV39" si="79">BV26</f>
        <v>C1</v>
      </c>
      <c r="BW34" s="147">
        <f t="shared" ref="BW34:BW39" si="80">I142</f>
        <v>71071.30807475945</v>
      </c>
      <c r="BX34" s="147">
        <f t="shared" ref="BX34:BX39" si="81">I149</f>
        <v>0</v>
      </c>
      <c r="BY34" s="147">
        <f>SUM(BW34,BX34)</f>
        <v>71071.30807475945</v>
      </c>
    </row>
    <row r="35" spans="1:77" ht="18.600000000000001" customHeight="1" thickBot="1" x14ac:dyDescent="0.35">
      <c r="A35" s="3"/>
      <c r="C35" s="181"/>
      <c r="D35" s="67" t="s">
        <v>30</v>
      </c>
      <c r="E35" s="103" t="s">
        <v>39</v>
      </c>
      <c r="F35" s="94">
        <f t="shared" si="66"/>
        <v>0</v>
      </c>
      <c r="G35" s="79">
        <f t="shared" si="66"/>
        <v>0</v>
      </c>
      <c r="H35" s="94">
        <f t="shared" si="66"/>
        <v>0</v>
      </c>
      <c r="I35" s="79">
        <f t="shared" si="66"/>
        <v>0</v>
      </c>
      <c r="J35" s="32"/>
      <c r="K35" s="32"/>
      <c r="L35" s="33"/>
      <c r="M35" s="32"/>
      <c r="N35" s="34"/>
      <c r="O35" s="32"/>
      <c r="P35" s="34"/>
      <c r="Q35" s="35"/>
      <c r="R35" s="32"/>
      <c r="S35" s="34"/>
      <c r="T35" s="32"/>
      <c r="U35" s="34"/>
      <c r="V35" s="36"/>
      <c r="W35" s="37"/>
      <c r="X35" s="37"/>
      <c r="Y35" s="37"/>
      <c r="Z35" s="38"/>
      <c r="AX35" s="1" t="str">
        <f t="shared" si="67"/>
        <v>C2</v>
      </c>
      <c r="AY35" s="137">
        <f t="shared" si="68"/>
        <v>4184</v>
      </c>
      <c r="AZ35" s="137">
        <f t="shared" si="69"/>
        <v>3904</v>
      </c>
      <c r="BA35" s="137">
        <f t="shared" ref="BA35:BA39" si="82">SUM(AY35,AZ35)</f>
        <v>8088</v>
      </c>
      <c r="BD35" s="1" t="str">
        <f t="shared" si="70"/>
        <v>C2</v>
      </c>
      <c r="BE35" s="145">
        <f t="shared" si="71"/>
        <v>0.51730959446092972</v>
      </c>
      <c r="BF35" s="145">
        <f t="shared" si="72"/>
        <v>0.48269040553907022</v>
      </c>
      <c r="BG35" s="145">
        <f t="shared" ref="BG35:BG39" si="83">SUM(BE35,BF35)</f>
        <v>1</v>
      </c>
      <c r="BJ35" s="1" t="str">
        <f t="shared" si="73"/>
        <v>C2</v>
      </c>
      <c r="BK35" s="137">
        <f t="shared" si="74"/>
        <v>767000</v>
      </c>
      <c r="BL35" s="137">
        <f t="shared" si="75"/>
        <v>0</v>
      </c>
      <c r="BM35" s="137">
        <f t="shared" ref="BM35:BM39" si="84">SUM(BK35,BL35)</f>
        <v>767000</v>
      </c>
      <c r="BP35" s="1" t="str">
        <f t="shared" si="76"/>
        <v>C2</v>
      </c>
      <c r="BQ35" s="145">
        <f t="shared" si="77"/>
        <v>1</v>
      </c>
      <c r="BR35" s="145">
        <f t="shared" si="78"/>
        <v>0</v>
      </c>
      <c r="BS35" s="145">
        <f t="shared" ref="BS35:BS39" si="85">SUM(BQ35,BR35)</f>
        <v>1</v>
      </c>
      <c r="BV35" s="1" t="str">
        <f t="shared" si="79"/>
        <v>C2</v>
      </c>
      <c r="BW35" s="147">
        <f t="shared" si="80"/>
        <v>69691.337810103723</v>
      </c>
      <c r="BX35" s="147">
        <f t="shared" si="81"/>
        <v>0</v>
      </c>
      <c r="BY35" s="147">
        <f t="shared" ref="BY35:BY39" si="86">SUM(BW35,BX35)</f>
        <v>69691.337810103723</v>
      </c>
    </row>
    <row r="36" spans="1:77" ht="24" customHeight="1" thickBot="1" x14ac:dyDescent="0.35">
      <c r="A36" s="3"/>
      <c r="C36" s="181"/>
      <c r="D36" s="115" t="s">
        <v>30</v>
      </c>
      <c r="E36" s="112" t="s">
        <v>0</v>
      </c>
      <c r="F36" s="132">
        <f>F29/F$29</f>
        <v>1</v>
      </c>
      <c r="G36" s="132">
        <f t="shared" si="66"/>
        <v>1</v>
      </c>
      <c r="H36" s="132">
        <f t="shared" si="66"/>
        <v>1</v>
      </c>
      <c r="I36" s="132">
        <f t="shared" si="66"/>
        <v>1</v>
      </c>
      <c r="J36" s="32"/>
      <c r="K36" s="32"/>
      <c r="L36" s="33"/>
      <c r="M36" s="32"/>
      <c r="N36" s="34"/>
      <c r="O36" s="32"/>
      <c r="P36" s="34"/>
      <c r="Q36" s="35"/>
      <c r="R36" s="32"/>
      <c r="S36" s="34"/>
      <c r="T36" s="32"/>
      <c r="U36" s="34"/>
      <c r="V36" s="36"/>
      <c r="W36" s="37"/>
      <c r="X36" s="37"/>
      <c r="Y36" s="37"/>
      <c r="Z36" s="38"/>
      <c r="AX36" s="1" t="str">
        <f t="shared" si="67"/>
        <v>C3</v>
      </c>
      <c r="AY36" s="137">
        <f t="shared" si="68"/>
        <v>1259</v>
      </c>
      <c r="AZ36" s="137">
        <f t="shared" si="69"/>
        <v>6829</v>
      </c>
      <c r="BA36" s="137">
        <f t="shared" si="82"/>
        <v>8088</v>
      </c>
      <c r="BD36" s="1" t="str">
        <f t="shared" si="70"/>
        <v>C3</v>
      </c>
      <c r="BE36" s="145">
        <f t="shared" si="71"/>
        <v>0.15566271018793273</v>
      </c>
      <c r="BF36" s="145">
        <f t="shared" si="72"/>
        <v>0.84433728981206724</v>
      </c>
      <c r="BG36" s="145">
        <f t="shared" si="83"/>
        <v>1</v>
      </c>
      <c r="BJ36" s="1" t="str">
        <f t="shared" si="73"/>
        <v>C3</v>
      </c>
      <c r="BK36" s="137">
        <f t="shared" si="74"/>
        <v>584187.5</v>
      </c>
      <c r="BL36" s="137">
        <f t="shared" si="75"/>
        <v>0</v>
      </c>
      <c r="BM36" s="137">
        <f t="shared" si="84"/>
        <v>584187.5</v>
      </c>
      <c r="BP36" s="1" t="str">
        <f t="shared" si="76"/>
        <v>C3</v>
      </c>
      <c r="BQ36" s="145">
        <f t="shared" si="77"/>
        <v>1</v>
      </c>
      <c r="BR36" s="145">
        <f t="shared" si="78"/>
        <v>0</v>
      </c>
      <c r="BS36" s="145">
        <f t="shared" si="85"/>
        <v>1</v>
      </c>
      <c r="BV36" s="1" t="str">
        <f t="shared" si="79"/>
        <v>C3</v>
      </c>
      <c r="BW36" s="147">
        <f t="shared" si="80"/>
        <v>53080.584624432813</v>
      </c>
      <c r="BX36" s="147">
        <f t="shared" si="81"/>
        <v>0</v>
      </c>
      <c r="BY36" s="147">
        <f t="shared" si="86"/>
        <v>53080.584624432813</v>
      </c>
    </row>
    <row r="37" spans="1:77" ht="15" thickBot="1" x14ac:dyDescent="0.35">
      <c r="A37" s="3"/>
      <c r="C37" s="181" t="s">
        <v>12</v>
      </c>
      <c r="D37" s="65" t="s">
        <v>3</v>
      </c>
      <c r="E37" s="66" t="s">
        <v>34</v>
      </c>
      <c r="F37" s="144">
        <f>'Control Scheme 2 Data'!K13</f>
        <v>782187.5</v>
      </c>
      <c r="G37" s="144">
        <f>'Control Scheme 2 Data'!K25</f>
        <v>553375</v>
      </c>
      <c r="H37" s="144">
        <f>'Control Scheme 2 Data'!K37</f>
        <v>553375</v>
      </c>
      <c r="I37" s="144">
        <f>'Control Scheme 2 Data'!K49</f>
        <v>782187.5</v>
      </c>
      <c r="J37" s="32"/>
      <c r="K37" s="32"/>
      <c r="L37" s="33"/>
      <c r="M37" s="32"/>
      <c r="N37" s="34"/>
      <c r="O37" s="32"/>
      <c r="P37" s="34"/>
      <c r="Q37" s="35"/>
      <c r="R37" s="32"/>
      <c r="S37" s="34"/>
      <c r="T37" s="32"/>
      <c r="U37" s="34"/>
      <c r="V37" s="36"/>
      <c r="W37" s="37"/>
      <c r="X37" s="37"/>
      <c r="Y37" s="37"/>
      <c r="Z37" s="38"/>
      <c r="AX37" s="1" t="str">
        <f t="shared" si="67"/>
        <v>C4</v>
      </c>
      <c r="AY37" s="137">
        <f t="shared" si="68"/>
        <v>4054</v>
      </c>
      <c r="AZ37" s="137">
        <f t="shared" si="69"/>
        <v>4034</v>
      </c>
      <c r="BA37" s="137">
        <f t="shared" si="82"/>
        <v>8088</v>
      </c>
      <c r="BD37" s="1" t="str">
        <f t="shared" si="70"/>
        <v>C4</v>
      </c>
      <c r="BE37" s="145">
        <f t="shared" si="71"/>
        <v>0.50123639960435218</v>
      </c>
      <c r="BF37" s="145">
        <f t="shared" si="72"/>
        <v>0.49876360039564788</v>
      </c>
      <c r="BG37" s="145">
        <f t="shared" si="83"/>
        <v>1</v>
      </c>
      <c r="BJ37" s="1" t="str">
        <f t="shared" si="73"/>
        <v>C4</v>
      </c>
      <c r="BK37" s="137">
        <f t="shared" si="74"/>
        <v>1074567</v>
      </c>
      <c r="BL37" s="137">
        <f t="shared" si="75"/>
        <v>0</v>
      </c>
      <c r="BM37" s="137">
        <f t="shared" si="84"/>
        <v>1074567</v>
      </c>
      <c r="BP37" s="1" t="str">
        <f t="shared" si="76"/>
        <v>C4</v>
      </c>
      <c r="BQ37" s="145">
        <f t="shared" si="77"/>
        <v>1</v>
      </c>
      <c r="BR37" s="145">
        <f t="shared" si="78"/>
        <v>0</v>
      </c>
      <c r="BS37" s="145">
        <f t="shared" si="85"/>
        <v>1</v>
      </c>
      <c r="BV37" s="1" t="str">
        <f t="shared" si="79"/>
        <v>C4</v>
      </c>
      <c r="BW37" s="147">
        <f t="shared" si="80"/>
        <v>97637.564271955314</v>
      </c>
      <c r="BX37" s="147">
        <f t="shared" si="81"/>
        <v>0</v>
      </c>
      <c r="BY37" s="147">
        <f t="shared" si="86"/>
        <v>97637.564271955314</v>
      </c>
    </row>
    <row r="38" spans="1:77" ht="15" thickBot="1" x14ac:dyDescent="0.35">
      <c r="A38" s="3"/>
      <c r="C38" s="181"/>
      <c r="D38" s="65" t="s">
        <v>3</v>
      </c>
      <c r="E38" s="68" t="s">
        <v>35</v>
      </c>
      <c r="F38" s="144">
        <f>'Control Scheme 2 Data'!K14</f>
        <v>767000</v>
      </c>
      <c r="G38" s="144">
        <f>'Control Scheme 2 Data'!K26</f>
        <v>523000</v>
      </c>
      <c r="H38" s="144">
        <f>'Control Scheme 2 Data'!K38</f>
        <v>523000</v>
      </c>
      <c r="I38" s="144">
        <f>'Control Scheme 2 Data'!K50</f>
        <v>767000</v>
      </c>
      <c r="J38" s="32"/>
      <c r="K38" s="32"/>
      <c r="L38" s="33"/>
      <c r="M38" s="32"/>
      <c r="N38" s="34"/>
      <c r="O38" s="32"/>
      <c r="P38" s="34"/>
      <c r="Q38" s="35"/>
      <c r="R38" s="32"/>
      <c r="S38" s="34"/>
      <c r="T38" s="32"/>
      <c r="U38" s="34"/>
      <c r="V38" s="36"/>
      <c r="W38" s="37"/>
      <c r="X38" s="37"/>
      <c r="Y38" s="37"/>
      <c r="Z38" s="38"/>
      <c r="AX38" s="1" t="str">
        <f t="shared" si="67"/>
        <v>C5</v>
      </c>
      <c r="AY38" s="137">
        <f t="shared" si="68"/>
        <v>8088</v>
      </c>
      <c r="AZ38" s="137">
        <f t="shared" si="69"/>
        <v>0</v>
      </c>
      <c r="BA38" s="137">
        <f t="shared" si="82"/>
        <v>8088</v>
      </c>
      <c r="BD38" s="1" t="str">
        <f t="shared" si="70"/>
        <v>C5</v>
      </c>
      <c r="BE38" s="145">
        <f t="shared" si="71"/>
        <v>1</v>
      </c>
      <c r="BF38" s="145">
        <f t="shared" si="72"/>
        <v>0</v>
      </c>
      <c r="BG38" s="145">
        <f t="shared" si="83"/>
        <v>1</v>
      </c>
      <c r="BJ38" s="1" t="str">
        <f t="shared" si="73"/>
        <v>C5</v>
      </c>
      <c r="BK38" s="137">
        <f t="shared" si="74"/>
        <v>2288154.5142856636</v>
      </c>
      <c r="BL38" s="137">
        <f t="shared" si="75"/>
        <v>0</v>
      </c>
      <c r="BM38" s="137">
        <f t="shared" si="84"/>
        <v>2288154.5142856636</v>
      </c>
      <c r="BP38" s="1" t="str">
        <f t="shared" si="76"/>
        <v>C5</v>
      </c>
      <c r="BQ38" s="145">
        <f t="shared" si="77"/>
        <v>1</v>
      </c>
      <c r="BR38" s="145">
        <f t="shared" si="78"/>
        <v>0</v>
      </c>
      <c r="BS38" s="145">
        <f t="shared" si="85"/>
        <v>1</v>
      </c>
      <c r="BV38" s="1" t="str">
        <f t="shared" si="79"/>
        <v>C5</v>
      </c>
      <c r="BW38" s="147">
        <f t="shared" si="80"/>
        <v>207906.8438289387</v>
      </c>
      <c r="BX38" s="147">
        <f t="shared" si="81"/>
        <v>0</v>
      </c>
      <c r="BY38" s="147">
        <f t="shared" si="86"/>
        <v>207906.8438289387</v>
      </c>
    </row>
    <row r="39" spans="1:77" ht="15" thickBot="1" x14ac:dyDescent="0.35">
      <c r="A39" s="3"/>
      <c r="C39" s="181"/>
      <c r="D39" s="65" t="s">
        <v>3</v>
      </c>
      <c r="E39" s="69" t="s">
        <v>36</v>
      </c>
      <c r="F39" s="144">
        <f>'Control Scheme 2 Data'!K15</f>
        <v>584187.5</v>
      </c>
      <c r="G39" s="144">
        <f>'Control Scheme 2 Data'!K27</f>
        <v>157375</v>
      </c>
      <c r="H39" s="144">
        <f>'Control Scheme 2 Data'!K39</f>
        <v>157375</v>
      </c>
      <c r="I39" s="144">
        <f>'Control Scheme 2 Data'!K51</f>
        <v>584187.5</v>
      </c>
      <c r="J39" s="32"/>
      <c r="K39" s="32"/>
      <c r="L39" s="33"/>
      <c r="M39" s="32"/>
      <c r="N39" s="34"/>
      <c r="O39" s="32"/>
      <c r="P39" s="34"/>
      <c r="Q39" s="35"/>
      <c r="R39" s="32"/>
      <c r="S39" s="34"/>
      <c r="T39" s="32"/>
      <c r="U39" s="34"/>
      <c r="V39" s="36"/>
      <c r="W39" s="37"/>
      <c r="X39" s="37"/>
      <c r="Y39" s="37"/>
      <c r="Z39" s="38"/>
      <c r="AX39" s="1" t="str">
        <f t="shared" si="67"/>
        <v>C6</v>
      </c>
      <c r="AY39" s="137">
        <f t="shared" si="68"/>
        <v>0</v>
      </c>
      <c r="AZ39" s="137">
        <f t="shared" si="69"/>
        <v>8088</v>
      </c>
      <c r="BA39" s="137">
        <f t="shared" si="82"/>
        <v>8088</v>
      </c>
      <c r="BD39" s="1" t="str">
        <f t="shared" si="70"/>
        <v>C6</v>
      </c>
      <c r="BE39" s="145">
        <f t="shared" si="71"/>
        <v>0</v>
      </c>
      <c r="BF39" s="145">
        <f t="shared" si="72"/>
        <v>1</v>
      </c>
      <c r="BG39" s="145">
        <f t="shared" si="83"/>
        <v>1</v>
      </c>
      <c r="BJ39" s="1" t="str">
        <f t="shared" si="73"/>
        <v>C6</v>
      </c>
      <c r="BK39" s="137">
        <f t="shared" si="74"/>
        <v>0</v>
      </c>
      <c r="BL39" s="137">
        <f t="shared" si="75"/>
        <v>1108056</v>
      </c>
      <c r="BM39" s="137">
        <f t="shared" si="84"/>
        <v>1108056</v>
      </c>
      <c r="BP39" s="1" t="str">
        <f t="shared" si="76"/>
        <v>C6</v>
      </c>
      <c r="BQ39" s="145">
        <f t="shared" si="77"/>
        <v>0</v>
      </c>
      <c r="BR39" s="145">
        <f t="shared" si="78"/>
        <v>1</v>
      </c>
      <c r="BS39" s="145">
        <f t="shared" si="85"/>
        <v>1</v>
      </c>
      <c r="BV39" s="1" t="str">
        <f t="shared" si="79"/>
        <v>C6</v>
      </c>
      <c r="BW39" s="147">
        <f t="shared" si="80"/>
        <v>0</v>
      </c>
      <c r="BX39" s="147">
        <f t="shared" si="81"/>
        <v>100680.44981553101</v>
      </c>
      <c r="BY39" s="147">
        <f t="shared" si="86"/>
        <v>100680.44981553101</v>
      </c>
    </row>
    <row r="40" spans="1:77" ht="15" thickBot="1" x14ac:dyDescent="0.35">
      <c r="A40" s="3"/>
      <c r="C40" s="181"/>
      <c r="D40" s="65" t="s">
        <v>3</v>
      </c>
      <c r="E40" s="70" t="s">
        <v>37</v>
      </c>
      <c r="F40" s="144">
        <f>'Control Scheme 2 Data'!K16</f>
        <v>1074567</v>
      </c>
      <c r="G40" s="144">
        <f>'Control Scheme 2 Data'!K28</f>
        <v>717558</v>
      </c>
      <c r="H40" s="144">
        <f>'Control Scheme 2 Data'!K40</f>
        <v>717558</v>
      </c>
      <c r="I40" s="144">
        <f>'Control Scheme 2 Data'!K52</f>
        <v>1074567</v>
      </c>
      <c r="J40" s="32"/>
      <c r="K40" s="32"/>
      <c r="L40" s="33"/>
      <c r="M40" s="32"/>
      <c r="N40" s="34"/>
      <c r="O40" s="32"/>
      <c r="P40" s="34"/>
      <c r="Q40" s="35"/>
      <c r="R40" s="32"/>
      <c r="S40" s="34"/>
      <c r="T40" s="32"/>
      <c r="U40" s="34"/>
      <c r="V40" s="36"/>
      <c r="W40" s="37"/>
      <c r="X40" s="37"/>
      <c r="Y40" s="37"/>
      <c r="Z40" s="38"/>
      <c r="BK40" s="146"/>
      <c r="BL40" s="146"/>
      <c r="BM40" s="146"/>
      <c r="BQ40" s="145"/>
      <c r="BR40" s="145"/>
      <c r="BS40" s="145"/>
      <c r="BW40" s="146"/>
      <c r="BX40" s="146"/>
      <c r="BY40" s="146"/>
    </row>
    <row r="41" spans="1:77" ht="15" thickBot="1" x14ac:dyDescent="0.35">
      <c r="A41" s="3"/>
      <c r="C41" s="181"/>
      <c r="D41" s="65" t="s">
        <v>3</v>
      </c>
      <c r="E41" s="71" t="s">
        <v>38</v>
      </c>
      <c r="F41" s="144">
        <f>'Control Scheme 2 Data'!K17</f>
        <v>380333.71428571077</v>
      </c>
      <c r="G41" s="144">
        <f>'Control Scheme 2 Data'!K29</f>
        <v>380333.71428571077</v>
      </c>
      <c r="H41" s="144">
        <f>'Control Scheme 2 Data'!K41</f>
        <v>2288154.5142856636</v>
      </c>
      <c r="I41" s="144">
        <f>'Control Scheme 2 Data'!K53</f>
        <v>2288154.5142856636</v>
      </c>
      <c r="J41" s="32"/>
      <c r="K41" s="32"/>
      <c r="L41" s="33"/>
      <c r="M41" s="32"/>
      <c r="N41" s="34"/>
      <c r="O41" s="32"/>
      <c r="P41" s="34"/>
      <c r="Q41" s="35"/>
      <c r="R41" s="32"/>
      <c r="S41" s="34"/>
      <c r="T41" s="32"/>
      <c r="U41" s="34"/>
      <c r="V41" s="36"/>
      <c r="W41" s="37"/>
      <c r="X41" s="37"/>
      <c r="Y41" s="37"/>
      <c r="Z41" s="38"/>
      <c r="BC41" s="55"/>
      <c r="BI41" s="55"/>
      <c r="BK41" s="146"/>
      <c r="BL41" s="146"/>
      <c r="BM41" s="146"/>
      <c r="BO41" s="55"/>
      <c r="BQ41" s="145"/>
      <c r="BR41" s="145"/>
      <c r="BS41" s="145"/>
      <c r="BU41" s="55"/>
      <c r="BW41" s="146"/>
      <c r="BX41" s="146"/>
      <c r="BY41" s="146"/>
    </row>
    <row r="42" spans="1:77" ht="15" thickBot="1" x14ac:dyDescent="0.35">
      <c r="A42" s="3"/>
      <c r="C42" s="181"/>
      <c r="D42" s="65" t="s">
        <v>3</v>
      </c>
      <c r="E42" s="71" t="s">
        <v>39</v>
      </c>
      <c r="F42" s="144">
        <f>'Control Scheme 2 Data'!K18</f>
        <v>1108056</v>
      </c>
      <c r="G42" s="144">
        <f>'Control Scheme 2 Data'!K30</f>
        <v>0</v>
      </c>
      <c r="H42" s="144">
        <f>'Control Scheme 2 Data'!K42</f>
        <v>0</v>
      </c>
      <c r="I42" s="144">
        <f>'Control Scheme 2 Data'!K54</f>
        <v>1108056</v>
      </c>
      <c r="J42" s="32"/>
      <c r="K42" s="32"/>
      <c r="L42" s="33"/>
      <c r="M42" s="32"/>
      <c r="N42" s="34"/>
      <c r="O42" s="32"/>
      <c r="P42" s="34"/>
      <c r="Q42" s="35"/>
      <c r="R42" s="32"/>
      <c r="S42" s="34"/>
      <c r="T42" s="32"/>
      <c r="U42" s="34"/>
      <c r="V42" s="36"/>
      <c r="W42" s="37"/>
      <c r="X42" s="37"/>
      <c r="Y42" s="37"/>
      <c r="Z42" s="38"/>
      <c r="AY42" s="137"/>
      <c r="AZ42" s="137"/>
      <c r="BA42" s="137"/>
      <c r="BE42" s="145"/>
      <c r="BF42" s="145"/>
      <c r="BG42" s="145"/>
      <c r="BK42" s="137"/>
      <c r="BL42" s="137"/>
      <c r="BM42" s="137"/>
      <c r="BQ42" s="145"/>
      <c r="BR42" s="145"/>
      <c r="BS42" s="145"/>
      <c r="BW42" s="147"/>
      <c r="BX42" s="147"/>
      <c r="BY42" s="147"/>
    </row>
    <row r="43" spans="1:77" ht="22.8" customHeight="1" thickBot="1" x14ac:dyDescent="0.35">
      <c r="A43" s="3"/>
      <c r="C43" s="181"/>
      <c r="D43" s="65" t="s">
        <v>3</v>
      </c>
      <c r="E43" s="108" t="s">
        <v>0</v>
      </c>
      <c r="F43" s="113">
        <f>'Control Scheme 2 Data'!K19</f>
        <v>4696331.7142857108</v>
      </c>
      <c r="G43" s="113">
        <f>'Control Scheme 2 Data'!K31</f>
        <v>2331641.7142857108</v>
      </c>
      <c r="H43" s="113">
        <f>'Control Scheme 2 Data'!K43</f>
        <v>4239462.5142856631</v>
      </c>
      <c r="I43" s="113">
        <f>'Control Scheme 2 Data'!K55</f>
        <v>6604152.5142856631</v>
      </c>
      <c r="J43" s="32"/>
      <c r="K43" s="32"/>
      <c r="L43" s="33"/>
      <c r="M43" s="32"/>
      <c r="N43" s="34"/>
      <c r="O43" s="32"/>
      <c r="P43" s="34"/>
      <c r="Q43" s="35"/>
      <c r="R43" s="32"/>
      <c r="S43" s="34"/>
      <c r="T43" s="32"/>
      <c r="U43" s="34"/>
      <c r="V43" s="36"/>
      <c r="W43" s="37"/>
      <c r="X43" s="37"/>
      <c r="Y43" s="37"/>
      <c r="Z43" s="38"/>
      <c r="AY43" s="137"/>
      <c r="AZ43" s="137"/>
      <c r="BA43" s="137"/>
      <c r="BE43" s="145"/>
      <c r="BF43" s="145"/>
      <c r="BG43" s="145"/>
      <c r="BK43" s="137"/>
      <c r="BL43" s="137"/>
      <c r="BM43" s="137"/>
      <c r="BQ43" s="145"/>
      <c r="BR43" s="145"/>
      <c r="BS43" s="145"/>
      <c r="BW43" s="147"/>
      <c r="BX43" s="147"/>
      <c r="BY43" s="147"/>
    </row>
    <row r="44" spans="1:77" ht="17.399999999999999" customHeight="1" thickBot="1" x14ac:dyDescent="0.35">
      <c r="A44" s="3"/>
      <c r="C44" s="181" t="s">
        <v>12</v>
      </c>
      <c r="D44" s="65" t="s">
        <v>30</v>
      </c>
      <c r="E44" s="66" t="s">
        <v>34</v>
      </c>
      <c r="F44" s="93">
        <f>F37/F$43</f>
        <v>0.1665528645731463</v>
      </c>
      <c r="G44" s="78">
        <f t="shared" ref="G44:I44" si="87">G37/G$43</f>
        <v>0.23733277570457442</v>
      </c>
      <c r="H44" s="93">
        <f t="shared" si="87"/>
        <v>0.13052951833759568</v>
      </c>
      <c r="I44" s="78">
        <f t="shared" si="87"/>
        <v>0.11843873961239146</v>
      </c>
      <c r="J44" s="32"/>
      <c r="K44" s="32"/>
      <c r="L44" s="33"/>
      <c r="M44" s="32"/>
      <c r="N44" s="34"/>
      <c r="O44" s="32"/>
      <c r="P44" s="34"/>
      <c r="Q44" s="35"/>
      <c r="R44" s="32"/>
      <c r="S44" s="34"/>
      <c r="T44" s="32"/>
      <c r="U44" s="34"/>
      <c r="V44" s="36"/>
      <c r="W44" s="37"/>
      <c r="X44" s="37"/>
      <c r="Y44" s="37"/>
      <c r="Z44" s="38"/>
      <c r="AY44" s="137"/>
      <c r="AZ44" s="137"/>
      <c r="BA44" s="137"/>
      <c r="BE44" s="145"/>
      <c r="BF44" s="145"/>
      <c r="BG44" s="145"/>
      <c r="BK44" s="137"/>
      <c r="BL44" s="137"/>
      <c r="BM44" s="137"/>
      <c r="BQ44" s="145"/>
      <c r="BR44" s="145"/>
      <c r="BS44" s="145"/>
      <c r="BW44" s="147"/>
      <c r="BX44" s="147"/>
      <c r="BY44" s="147"/>
    </row>
    <row r="45" spans="1:77" ht="17.399999999999999" customHeight="1" thickBot="1" x14ac:dyDescent="0.35">
      <c r="A45" s="3"/>
      <c r="C45" s="181"/>
      <c r="D45" s="67" t="s">
        <v>30</v>
      </c>
      <c r="E45" s="68" t="s">
        <v>35</v>
      </c>
      <c r="F45" s="94">
        <f t="shared" ref="F45:I50" si="88">F38/F$43</f>
        <v>0.16331895757424303</v>
      </c>
      <c r="G45" s="79">
        <f t="shared" si="88"/>
        <v>0.2243054740338693</v>
      </c>
      <c r="H45" s="94">
        <f t="shared" si="88"/>
        <v>0.12336469499085168</v>
      </c>
      <c r="I45" s="79">
        <f t="shared" si="88"/>
        <v>0.1161390501416914</v>
      </c>
      <c r="J45" s="32"/>
      <c r="K45" s="32"/>
      <c r="L45" s="33"/>
      <c r="M45" s="32"/>
      <c r="N45" s="34"/>
      <c r="O45" s="32"/>
      <c r="P45" s="34"/>
      <c r="Q45" s="35"/>
      <c r="R45" s="32"/>
      <c r="S45" s="34"/>
      <c r="T45" s="32"/>
      <c r="U45" s="34"/>
      <c r="V45" s="36"/>
      <c r="W45" s="37"/>
      <c r="X45" s="37"/>
      <c r="Y45" s="37"/>
      <c r="Z45" s="38"/>
      <c r="AY45" s="137"/>
      <c r="AZ45" s="137"/>
      <c r="BA45" s="137"/>
      <c r="BE45" s="145"/>
      <c r="BF45" s="145"/>
      <c r="BG45" s="145"/>
      <c r="BK45" s="137"/>
      <c r="BL45" s="137"/>
      <c r="BM45" s="137"/>
      <c r="BQ45" s="145"/>
      <c r="BR45" s="145"/>
      <c r="BS45" s="145"/>
      <c r="BW45" s="147"/>
      <c r="BX45" s="147"/>
      <c r="BY45" s="147"/>
    </row>
    <row r="46" spans="1:77" ht="17.399999999999999" customHeight="1" thickBot="1" x14ac:dyDescent="0.35">
      <c r="A46" s="3"/>
      <c r="C46" s="181"/>
      <c r="D46" s="67" t="s">
        <v>30</v>
      </c>
      <c r="E46" s="69" t="s">
        <v>36</v>
      </c>
      <c r="F46" s="94">
        <f t="shared" si="88"/>
        <v>0.12439229925411094</v>
      </c>
      <c r="G46" s="79">
        <f t="shared" si="88"/>
        <v>6.7495361330937254E-2</v>
      </c>
      <c r="H46" s="94">
        <f t="shared" si="88"/>
        <v>3.7121451002266312E-2</v>
      </c>
      <c r="I46" s="79">
        <f t="shared" si="88"/>
        <v>8.8457602809190808E-2</v>
      </c>
      <c r="J46" s="32"/>
      <c r="K46" s="32"/>
      <c r="L46" s="33"/>
      <c r="M46" s="32"/>
      <c r="N46" s="34"/>
      <c r="O46" s="32"/>
      <c r="P46" s="34"/>
      <c r="Q46" s="35"/>
      <c r="R46" s="32"/>
      <c r="S46" s="34"/>
      <c r="T46" s="32"/>
      <c r="U46" s="34"/>
      <c r="V46" s="36"/>
      <c r="W46" s="37"/>
      <c r="X46" s="37"/>
      <c r="Y46" s="37"/>
      <c r="Z46" s="38"/>
      <c r="AY46" s="137"/>
      <c r="AZ46" s="137"/>
      <c r="BA46" s="137"/>
      <c r="BE46" s="145"/>
      <c r="BF46" s="145"/>
      <c r="BG46" s="145"/>
      <c r="BK46" s="137"/>
      <c r="BL46" s="137"/>
      <c r="BM46" s="137"/>
      <c r="BQ46" s="145"/>
      <c r="BR46" s="145"/>
      <c r="BS46" s="145"/>
      <c r="BW46" s="147"/>
      <c r="BX46" s="147"/>
      <c r="BY46" s="147"/>
    </row>
    <row r="47" spans="1:77" ht="17.399999999999999" customHeight="1" thickBot="1" x14ac:dyDescent="0.35">
      <c r="A47" s="3"/>
      <c r="C47" s="181"/>
      <c r="D47" s="67" t="s">
        <v>30</v>
      </c>
      <c r="E47" s="70" t="s">
        <v>37</v>
      </c>
      <c r="F47" s="94">
        <f t="shared" si="88"/>
        <v>0.22880985956151448</v>
      </c>
      <c r="G47" s="79">
        <f t="shared" si="88"/>
        <v>0.30774796813918776</v>
      </c>
      <c r="H47" s="94">
        <f t="shared" si="88"/>
        <v>0.16925683328536434</v>
      </c>
      <c r="I47" s="79">
        <f t="shared" si="88"/>
        <v>0.16271080924850967</v>
      </c>
      <c r="J47" s="32"/>
      <c r="K47" s="32"/>
      <c r="L47" s="33"/>
      <c r="M47" s="32"/>
      <c r="N47" s="34"/>
      <c r="O47" s="32"/>
      <c r="P47" s="34"/>
      <c r="Q47" s="35"/>
      <c r="R47" s="32"/>
      <c r="S47" s="34"/>
      <c r="T47" s="32"/>
      <c r="U47" s="34"/>
      <c r="V47" s="36"/>
      <c r="W47" s="37"/>
      <c r="X47" s="37"/>
      <c r="Y47" s="37"/>
      <c r="Z47" s="38"/>
      <c r="AY47" s="137"/>
      <c r="AZ47" s="137"/>
      <c r="BA47" s="137"/>
      <c r="BE47" s="145"/>
      <c r="BF47" s="145"/>
      <c r="BG47" s="145"/>
      <c r="BK47" s="137"/>
      <c r="BL47" s="137"/>
      <c r="BM47" s="137"/>
      <c r="BQ47" s="145"/>
      <c r="BR47" s="145"/>
      <c r="BS47" s="145"/>
      <c r="BW47" s="147"/>
      <c r="BX47" s="147"/>
      <c r="BY47" s="147"/>
    </row>
    <row r="48" spans="1:77" ht="17.399999999999999" customHeight="1" thickBot="1" x14ac:dyDescent="0.35">
      <c r="A48" s="3"/>
      <c r="C48" s="181"/>
      <c r="D48" s="67" t="s">
        <v>30</v>
      </c>
      <c r="E48" s="71" t="s">
        <v>38</v>
      </c>
      <c r="F48" s="94">
        <f t="shared" si="88"/>
        <v>8.0985274768555757E-2</v>
      </c>
      <c r="G48" s="79">
        <f t="shared" si="88"/>
        <v>0.16311842079143127</v>
      </c>
      <c r="H48" s="94">
        <f t="shared" si="88"/>
        <v>0.53972750238392209</v>
      </c>
      <c r="I48" s="79">
        <f t="shared" si="88"/>
        <v>0.34647208848312938</v>
      </c>
      <c r="J48" s="32"/>
      <c r="K48" s="32"/>
      <c r="L48" s="33"/>
      <c r="M48" s="32"/>
      <c r="N48" s="34"/>
      <c r="O48" s="32"/>
      <c r="P48" s="34"/>
      <c r="Q48" s="35"/>
      <c r="R48" s="32"/>
      <c r="S48" s="34"/>
      <c r="T48" s="32"/>
      <c r="U48" s="34"/>
      <c r="V48" s="36"/>
      <c r="W48" s="37"/>
      <c r="X48" s="37"/>
      <c r="Y48" s="37"/>
      <c r="Z48" s="38"/>
    </row>
    <row r="49" spans="1:26" ht="17.399999999999999" customHeight="1" thickBot="1" x14ac:dyDescent="0.35">
      <c r="A49" s="3"/>
      <c r="C49" s="181"/>
      <c r="D49" s="67" t="s">
        <v>30</v>
      </c>
      <c r="E49" s="103" t="s">
        <v>39</v>
      </c>
      <c r="F49" s="94">
        <f t="shared" si="88"/>
        <v>0.23594074426842951</v>
      </c>
      <c r="G49" s="79">
        <f t="shared" si="88"/>
        <v>0</v>
      </c>
      <c r="H49" s="94">
        <f t="shared" si="88"/>
        <v>0</v>
      </c>
      <c r="I49" s="79">
        <f t="shared" si="88"/>
        <v>0.16778170970508738</v>
      </c>
      <c r="J49" s="32"/>
      <c r="K49" s="32"/>
      <c r="L49" s="33"/>
      <c r="M49" s="32"/>
      <c r="N49" s="34"/>
      <c r="O49" s="32"/>
      <c r="P49" s="34"/>
      <c r="Q49" s="35"/>
      <c r="R49" s="32"/>
      <c r="S49" s="34"/>
      <c r="T49" s="32"/>
      <c r="U49" s="34"/>
      <c r="V49" s="36"/>
      <c r="W49" s="37"/>
      <c r="X49" s="37"/>
      <c r="Y49" s="37"/>
      <c r="Z49" s="38"/>
    </row>
    <row r="50" spans="1:26" ht="22.8" customHeight="1" thickBot="1" x14ac:dyDescent="0.35">
      <c r="A50" s="3"/>
      <c r="C50" s="181"/>
      <c r="D50" s="115" t="s">
        <v>30</v>
      </c>
      <c r="E50" s="112" t="s">
        <v>0</v>
      </c>
      <c r="F50" s="136">
        <f t="shared" si="88"/>
        <v>1</v>
      </c>
      <c r="G50" s="136">
        <f t="shared" si="88"/>
        <v>1</v>
      </c>
      <c r="H50" s="136">
        <f t="shared" si="88"/>
        <v>1</v>
      </c>
      <c r="I50" s="136">
        <f t="shared" si="88"/>
        <v>1</v>
      </c>
      <c r="J50" s="32"/>
      <c r="K50" s="32"/>
      <c r="L50" s="33"/>
      <c r="M50" s="32"/>
      <c r="N50" s="34"/>
      <c r="O50" s="32"/>
      <c r="P50" s="34"/>
      <c r="Q50" s="35"/>
      <c r="R50" s="32"/>
      <c r="S50" s="34"/>
      <c r="T50" s="32"/>
      <c r="U50" s="34"/>
      <c r="V50" s="36"/>
      <c r="W50" s="37"/>
      <c r="X50" s="37"/>
      <c r="Y50" s="37"/>
      <c r="Z50" s="38"/>
    </row>
    <row r="51" spans="1:26" ht="15" thickBot="1" x14ac:dyDescent="0.35">
      <c r="A51" s="3"/>
      <c r="C51" s="181" t="s">
        <v>13</v>
      </c>
      <c r="D51" s="65" t="s">
        <v>26</v>
      </c>
      <c r="E51" s="66" t="s">
        <v>34</v>
      </c>
      <c r="F51" s="144">
        <f>'Control Scheme 2 Data'!L13</f>
        <v>4192369</v>
      </c>
      <c r="G51" s="144">
        <f>'Control Scheme 2 Data'!L25</f>
        <v>4192369</v>
      </c>
      <c r="H51" s="144">
        <f>'Control Scheme 2 Data'!L37</f>
        <v>4192369</v>
      </c>
      <c r="I51" s="144">
        <f>'Control Scheme 2 Data'!L49</f>
        <v>4192369</v>
      </c>
      <c r="J51" s="32"/>
      <c r="K51" s="32"/>
      <c r="L51" s="33"/>
      <c r="M51" s="32"/>
      <c r="N51" s="34"/>
      <c r="O51" s="32"/>
      <c r="P51" s="34"/>
      <c r="Q51" s="35"/>
      <c r="R51" s="32"/>
      <c r="S51" s="34"/>
      <c r="T51" s="32"/>
      <c r="U51" s="34"/>
      <c r="V51" s="36"/>
      <c r="W51" s="37"/>
      <c r="X51" s="37"/>
      <c r="Y51" s="37"/>
      <c r="Z51" s="38"/>
    </row>
    <row r="52" spans="1:26" ht="15" thickBot="1" x14ac:dyDescent="0.35">
      <c r="A52" s="3"/>
      <c r="C52" s="181"/>
      <c r="D52" s="67" t="s">
        <v>26</v>
      </c>
      <c r="E52" s="68" t="s">
        <v>35</v>
      </c>
      <c r="F52" s="144">
        <f>'Control Scheme 2 Data'!L14</f>
        <v>3962248</v>
      </c>
      <c r="G52" s="144">
        <f>'Control Scheme 2 Data'!L26</f>
        <v>3962248</v>
      </c>
      <c r="H52" s="144">
        <f>'Control Scheme 2 Data'!L38</f>
        <v>3962248</v>
      </c>
      <c r="I52" s="144">
        <f>'Control Scheme 2 Data'!L50</f>
        <v>3962248</v>
      </c>
      <c r="J52" s="32"/>
      <c r="K52" s="32"/>
      <c r="L52" s="33"/>
      <c r="M52" s="32"/>
      <c r="N52" s="34"/>
      <c r="O52" s="32"/>
      <c r="P52" s="34"/>
      <c r="Q52" s="35"/>
      <c r="R52" s="32"/>
      <c r="S52" s="34"/>
      <c r="T52" s="32"/>
      <c r="U52" s="34"/>
      <c r="V52" s="36"/>
      <c r="W52" s="37"/>
      <c r="X52" s="37"/>
      <c r="Y52" s="37"/>
      <c r="Z52" s="38"/>
    </row>
    <row r="53" spans="1:26" ht="15" thickBot="1" x14ac:dyDescent="0.35">
      <c r="A53" s="3"/>
      <c r="C53" s="181"/>
      <c r="D53" s="67" t="s">
        <v>26</v>
      </c>
      <c r="E53" s="69" t="s">
        <v>36</v>
      </c>
      <c r="F53" s="144">
        <f>'Control Scheme 2 Data'!L15</f>
        <v>1192273</v>
      </c>
      <c r="G53" s="144">
        <f>'Control Scheme 2 Data'!L27</f>
        <v>1192273</v>
      </c>
      <c r="H53" s="144">
        <f>'Control Scheme 2 Data'!L39</f>
        <v>1192273</v>
      </c>
      <c r="I53" s="144">
        <f>'Control Scheme 2 Data'!L51</f>
        <v>1192273</v>
      </c>
      <c r="J53" s="32"/>
      <c r="K53" s="32"/>
      <c r="L53" s="33"/>
      <c r="M53" s="32"/>
      <c r="N53" s="34"/>
      <c r="O53" s="32"/>
      <c r="P53" s="34"/>
      <c r="Q53" s="35"/>
      <c r="R53" s="32"/>
      <c r="S53" s="34"/>
      <c r="T53" s="32"/>
      <c r="U53" s="34"/>
      <c r="V53" s="36"/>
      <c r="W53" s="37"/>
      <c r="X53" s="37"/>
      <c r="Y53" s="37"/>
      <c r="Z53" s="38"/>
    </row>
    <row r="54" spans="1:26" ht="15" thickBot="1" x14ac:dyDescent="0.35">
      <c r="A54" s="3"/>
      <c r="C54" s="181"/>
      <c r="D54" s="67" t="s">
        <v>26</v>
      </c>
      <c r="E54" s="70" t="s">
        <v>37</v>
      </c>
      <c r="F54" s="144">
        <f>'Control Scheme 2 Data'!L16</f>
        <v>5375604</v>
      </c>
      <c r="G54" s="144">
        <f>'Control Scheme 2 Data'!L28</f>
        <v>5375604</v>
      </c>
      <c r="H54" s="144">
        <f>'Control Scheme 2 Data'!L40</f>
        <v>5375604</v>
      </c>
      <c r="I54" s="144">
        <f>'Control Scheme 2 Data'!L52</f>
        <v>5375604</v>
      </c>
      <c r="J54" s="32"/>
      <c r="K54" s="32"/>
      <c r="L54" s="33"/>
      <c r="M54" s="32"/>
      <c r="N54" s="34"/>
      <c r="O54" s="32"/>
      <c r="P54" s="34"/>
      <c r="Q54" s="35"/>
      <c r="R54" s="32"/>
      <c r="S54" s="34"/>
      <c r="T54" s="32"/>
      <c r="U54" s="34"/>
      <c r="V54" s="36"/>
      <c r="W54" s="37"/>
      <c r="X54" s="37"/>
      <c r="Y54" s="37"/>
      <c r="Z54" s="38"/>
    </row>
    <row r="55" spans="1:26" ht="15" thickBot="1" x14ac:dyDescent="0.35">
      <c r="A55" s="3"/>
      <c r="C55" s="181"/>
      <c r="D55" s="67" t="s">
        <v>26</v>
      </c>
      <c r="E55" s="71" t="s">
        <v>38</v>
      </c>
      <c r="F55" s="144">
        <f>'Control Scheme 2 Data'!L17</f>
        <v>2579138</v>
      </c>
      <c r="G55" s="144">
        <f>'Control Scheme 2 Data'!L29</f>
        <v>2579138</v>
      </c>
      <c r="H55" s="144">
        <f>'Control Scheme 2 Data'!L41</f>
        <v>2579138</v>
      </c>
      <c r="I55" s="144">
        <f>'Control Scheme 2 Data'!L53</f>
        <v>2579138</v>
      </c>
      <c r="J55" s="32"/>
      <c r="K55" s="32"/>
      <c r="L55" s="33"/>
      <c r="M55" s="32"/>
      <c r="N55" s="34"/>
      <c r="O55" s="32"/>
      <c r="P55" s="34"/>
      <c r="Q55" s="35"/>
      <c r="R55" s="32"/>
      <c r="S55" s="34"/>
      <c r="T55" s="32"/>
      <c r="U55" s="34"/>
      <c r="V55" s="36"/>
      <c r="W55" s="37"/>
      <c r="X55" s="37"/>
      <c r="Y55" s="37"/>
      <c r="Z55" s="38"/>
    </row>
    <row r="56" spans="1:26" ht="15" thickBot="1" x14ac:dyDescent="0.35">
      <c r="A56" s="3"/>
      <c r="C56" s="181"/>
      <c r="D56" s="67" t="s">
        <v>26</v>
      </c>
      <c r="E56" s="71" t="s">
        <v>39</v>
      </c>
      <c r="F56" s="144">
        <f>'Control Scheme 2 Data'!L18</f>
        <v>0</v>
      </c>
      <c r="G56" s="144">
        <f>'Control Scheme 2 Data'!L30</f>
        <v>0</v>
      </c>
      <c r="H56" s="144">
        <f>'Control Scheme 2 Data'!L42</f>
        <v>0</v>
      </c>
      <c r="I56" s="144">
        <f>'Control Scheme 2 Data'!L54</f>
        <v>0</v>
      </c>
      <c r="J56" s="32"/>
      <c r="K56" s="32"/>
      <c r="L56" s="33"/>
      <c r="M56" s="32"/>
      <c r="N56" s="34"/>
      <c r="O56" s="32"/>
      <c r="P56" s="34"/>
      <c r="Q56" s="35"/>
      <c r="R56" s="32"/>
      <c r="S56" s="34"/>
      <c r="T56" s="32"/>
      <c r="U56" s="34"/>
      <c r="V56" s="36"/>
      <c r="W56" s="37"/>
      <c r="X56" s="37"/>
      <c r="Y56" s="37"/>
      <c r="Z56" s="38"/>
    </row>
    <row r="57" spans="1:26" ht="26.4" customHeight="1" thickBot="1" x14ac:dyDescent="0.35">
      <c r="A57" s="3"/>
      <c r="C57" s="181"/>
      <c r="D57" s="115" t="s">
        <v>26</v>
      </c>
      <c r="E57" s="108" t="s">
        <v>0</v>
      </c>
      <c r="F57" s="113">
        <f>'Control Scheme 2 Data'!L19</f>
        <v>17301632</v>
      </c>
      <c r="G57" s="113">
        <f>'Control Scheme 2 Data'!L31</f>
        <v>17301632</v>
      </c>
      <c r="H57" s="113">
        <f>'Control Scheme 2 Data'!L43</f>
        <v>17301632</v>
      </c>
      <c r="I57" s="113">
        <f>'Control Scheme 2 Data'!L55</f>
        <v>17301632</v>
      </c>
      <c r="J57" s="32"/>
      <c r="K57" s="32"/>
      <c r="L57" s="33"/>
      <c r="M57" s="32"/>
      <c r="N57" s="34"/>
      <c r="O57" s="32"/>
      <c r="P57" s="34"/>
      <c r="Q57" s="35"/>
      <c r="R57" s="32"/>
      <c r="S57" s="34"/>
      <c r="T57" s="32"/>
      <c r="U57" s="34"/>
      <c r="V57" s="36"/>
      <c r="W57" s="37"/>
      <c r="X57" s="37"/>
      <c r="Y57" s="37"/>
      <c r="Z57" s="38"/>
    </row>
    <row r="58" spans="1:26" ht="16.8" customHeight="1" thickBot="1" x14ac:dyDescent="0.35">
      <c r="A58" s="3"/>
      <c r="C58" s="181" t="s">
        <v>13</v>
      </c>
      <c r="D58" s="65" t="s">
        <v>30</v>
      </c>
      <c r="E58" s="66" t="s">
        <v>34</v>
      </c>
      <c r="F58" s="93">
        <f>F51/F$57</f>
        <v>0.2423106097736907</v>
      </c>
      <c r="G58" s="78">
        <f t="shared" ref="G58:I58" si="89">G51/G$57</f>
        <v>0.2423106097736907</v>
      </c>
      <c r="H58" s="93">
        <f t="shared" si="89"/>
        <v>0.2423106097736907</v>
      </c>
      <c r="I58" s="78">
        <f t="shared" si="89"/>
        <v>0.2423106097736907</v>
      </c>
      <c r="J58" s="32"/>
      <c r="K58" s="32"/>
      <c r="L58" s="33"/>
      <c r="M58" s="32"/>
      <c r="N58" s="34"/>
      <c r="O58" s="32"/>
      <c r="P58" s="34"/>
      <c r="Q58" s="35"/>
      <c r="R58" s="32"/>
      <c r="S58" s="34"/>
      <c r="T58" s="32"/>
      <c r="U58" s="34"/>
      <c r="V58" s="36"/>
      <c r="W58" s="37"/>
      <c r="X58" s="37"/>
      <c r="Y58" s="37"/>
      <c r="Z58" s="38"/>
    </row>
    <row r="59" spans="1:26" ht="16.8" customHeight="1" thickBot="1" x14ac:dyDescent="0.35">
      <c r="A59" s="3"/>
      <c r="C59" s="181"/>
      <c r="D59" s="67" t="s">
        <v>30</v>
      </c>
      <c r="E59" s="68" t="s">
        <v>35</v>
      </c>
      <c r="F59" s="94">
        <f t="shared" ref="F59:I64" si="90">F52/F$57</f>
        <v>0.22901007257581249</v>
      </c>
      <c r="G59" s="79">
        <f t="shared" si="90"/>
        <v>0.22901007257581249</v>
      </c>
      <c r="H59" s="94">
        <f t="shared" si="90"/>
        <v>0.22901007257581249</v>
      </c>
      <c r="I59" s="79">
        <f t="shared" si="90"/>
        <v>0.22901007257581249</v>
      </c>
      <c r="J59" s="32"/>
      <c r="K59" s="32"/>
      <c r="L59" s="33"/>
      <c r="M59" s="32"/>
      <c r="N59" s="34"/>
      <c r="O59" s="32"/>
      <c r="P59" s="34"/>
      <c r="Q59" s="35"/>
      <c r="R59" s="32"/>
      <c r="S59" s="34"/>
      <c r="T59" s="32"/>
      <c r="U59" s="34"/>
      <c r="V59" s="36"/>
      <c r="W59" s="37"/>
      <c r="X59" s="37"/>
      <c r="Y59" s="37"/>
      <c r="Z59" s="38"/>
    </row>
    <row r="60" spans="1:26" ht="16.8" customHeight="1" thickBot="1" x14ac:dyDescent="0.35">
      <c r="A60" s="3"/>
      <c r="C60" s="181"/>
      <c r="D60" s="67" t="s">
        <v>30</v>
      </c>
      <c r="E60" s="69" t="s">
        <v>36</v>
      </c>
      <c r="F60" s="94">
        <f t="shared" si="90"/>
        <v>6.8911013712463651E-2</v>
      </c>
      <c r="G60" s="79">
        <f t="shared" si="90"/>
        <v>6.8911013712463651E-2</v>
      </c>
      <c r="H60" s="94">
        <f t="shared" si="90"/>
        <v>6.8911013712463651E-2</v>
      </c>
      <c r="I60" s="79">
        <f t="shared" si="90"/>
        <v>6.8911013712463651E-2</v>
      </c>
      <c r="J60" s="32"/>
      <c r="K60" s="32"/>
      <c r="L60" s="33"/>
      <c r="M60" s="32"/>
      <c r="N60" s="34"/>
      <c r="O60" s="32"/>
      <c r="P60" s="34"/>
      <c r="Q60" s="35"/>
      <c r="R60" s="32"/>
      <c r="S60" s="34"/>
      <c r="T60" s="32"/>
      <c r="U60" s="34"/>
      <c r="V60" s="36"/>
      <c r="W60" s="37"/>
      <c r="X60" s="37"/>
      <c r="Y60" s="37"/>
      <c r="Z60" s="38"/>
    </row>
    <row r="61" spans="1:26" ht="16.8" customHeight="1" thickBot="1" x14ac:dyDescent="0.35">
      <c r="A61" s="3"/>
      <c r="C61" s="181"/>
      <c r="D61" s="67" t="s">
        <v>30</v>
      </c>
      <c r="E61" s="70" t="s">
        <v>37</v>
      </c>
      <c r="F61" s="94">
        <f t="shared" si="90"/>
        <v>0.31069924501919821</v>
      </c>
      <c r="G61" s="79">
        <f t="shared" si="90"/>
        <v>0.31069924501919821</v>
      </c>
      <c r="H61" s="94">
        <f t="shared" si="90"/>
        <v>0.31069924501919821</v>
      </c>
      <c r="I61" s="79">
        <f t="shared" si="90"/>
        <v>0.31069924501919821</v>
      </c>
      <c r="J61" s="32"/>
      <c r="K61" s="32"/>
      <c r="L61" s="33"/>
      <c r="M61" s="32"/>
      <c r="N61" s="34"/>
      <c r="O61" s="32"/>
      <c r="P61" s="34"/>
      <c r="Q61" s="35"/>
      <c r="R61" s="32"/>
      <c r="S61" s="34"/>
      <c r="T61" s="32"/>
      <c r="U61" s="34"/>
      <c r="V61" s="36"/>
      <c r="W61" s="37"/>
      <c r="X61" s="37"/>
      <c r="Y61" s="37"/>
      <c r="Z61" s="38"/>
    </row>
    <row r="62" spans="1:26" ht="16.8" customHeight="1" thickBot="1" x14ac:dyDescent="0.35">
      <c r="A62" s="3"/>
      <c r="C62" s="181"/>
      <c r="D62" s="67" t="s">
        <v>30</v>
      </c>
      <c r="E62" s="71" t="s">
        <v>38</v>
      </c>
      <c r="F62" s="94">
        <f t="shared" si="90"/>
        <v>0.14906905891883493</v>
      </c>
      <c r="G62" s="79">
        <f t="shared" si="90"/>
        <v>0.14906905891883493</v>
      </c>
      <c r="H62" s="94">
        <f t="shared" si="90"/>
        <v>0.14906905891883493</v>
      </c>
      <c r="I62" s="79">
        <f t="shared" si="90"/>
        <v>0.14906905891883493</v>
      </c>
      <c r="J62" s="32"/>
      <c r="K62" s="32"/>
      <c r="L62" s="33"/>
      <c r="M62" s="32"/>
      <c r="N62" s="34"/>
      <c r="O62" s="32"/>
      <c r="P62" s="34"/>
      <c r="Q62" s="35"/>
      <c r="R62" s="32"/>
      <c r="S62" s="34"/>
      <c r="T62" s="32"/>
      <c r="U62" s="34"/>
      <c r="V62" s="36"/>
      <c r="W62" s="37"/>
      <c r="X62" s="37"/>
      <c r="Y62" s="37"/>
      <c r="Z62" s="38"/>
    </row>
    <row r="63" spans="1:26" ht="16.8" customHeight="1" thickBot="1" x14ac:dyDescent="0.35">
      <c r="A63" s="3"/>
      <c r="C63" s="181"/>
      <c r="D63" s="67" t="s">
        <v>30</v>
      </c>
      <c r="E63" s="103" t="s">
        <v>39</v>
      </c>
      <c r="F63" s="94">
        <f t="shared" si="90"/>
        <v>0</v>
      </c>
      <c r="G63" s="79">
        <f t="shared" si="90"/>
        <v>0</v>
      </c>
      <c r="H63" s="94">
        <f t="shared" si="90"/>
        <v>0</v>
      </c>
      <c r="I63" s="79">
        <f t="shared" si="90"/>
        <v>0</v>
      </c>
      <c r="J63" s="32"/>
      <c r="K63" s="32"/>
      <c r="L63" s="33"/>
      <c r="M63" s="32"/>
      <c r="N63" s="34"/>
      <c r="O63" s="32"/>
      <c r="P63" s="34"/>
      <c r="Q63" s="35"/>
      <c r="R63" s="32"/>
      <c r="S63" s="34"/>
      <c r="T63" s="32"/>
      <c r="U63" s="34"/>
      <c r="V63" s="36"/>
      <c r="W63" s="37"/>
      <c r="X63" s="37"/>
      <c r="Y63" s="37"/>
      <c r="Z63" s="38"/>
    </row>
    <row r="64" spans="1:26" ht="22.2" customHeight="1" thickBot="1" x14ac:dyDescent="0.35">
      <c r="A64" s="3"/>
      <c r="C64" s="181"/>
      <c r="D64" s="115" t="s">
        <v>30</v>
      </c>
      <c r="E64" s="112" t="s">
        <v>0</v>
      </c>
      <c r="F64" s="132">
        <f>F57/F$57</f>
        <v>1</v>
      </c>
      <c r="G64" s="132">
        <f t="shared" si="90"/>
        <v>1</v>
      </c>
      <c r="H64" s="132">
        <f t="shared" si="90"/>
        <v>1</v>
      </c>
      <c r="I64" s="132">
        <f t="shared" si="90"/>
        <v>1</v>
      </c>
      <c r="J64" s="32"/>
      <c r="K64" s="32"/>
      <c r="L64" s="33"/>
      <c r="M64" s="32"/>
      <c r="N64" s="34"/>
      <c r="O64" s="32"/>
      <c r="P64" s="34"/>
      <c r="Q64" s="35"/>
      <c r="R64" s="32"/>
      <c r="S64" s="34"/>
      <c r="T64" s="32"/>
      <c r="U64" s="34"/>
      <c r="V64" s="36"/>
      <c r="W64" s="37"/>
      <c r="X64" s="37"/>
      <c r="Y64" s="37"/>
      <c r="Z64" s="38"/>
    </row>
    <row r="65" spans="1:26" ht="15" thickBot="1" x14ac:dyDescent="0.35">
      <c r="A65" s="3"/>
      <c r="C65" s="181" t="s">
        <v>14</v>
      </c>
      <c r="D65" s="65" t="s">
        <v>28</v>
      </c>
      <c r="E65" s="66" t="s">
        <v>34</v>
      </c>
      <c r="F65" s="156">
        <f>'Control Scheme 2 Data'!M13</f>
        <v>0.18657410643003991</v>
      </c>
      <c r="G65" s="156">
        <f>'Control Scheme 2 Data'!M25</f>
        <v>0.13199577613516367</v>
      </c>
      <c r="H65" s="156">
        <f>'Control Scheme 2 Data'!M37</f>
        <v>0.13199577613516367</v>
      </c>
      <c r="I65" s="156">
        <f>'Control Scheme 2 Data'!M49</f>
        <v>0.18657410643003991</v>
      </c>
      <c r="J65" s="32"/>
      <c r="K65" s="32"/>
      <c r="L65" s="33"/>
      <c r="M65" s="32"/>
      <c r="N65" s="34"/>
      <c r="O65" s="32"/>
      <c r="P65" s="34"/>
      <c r="Q65" s="35"/>
      <c r="R65" s="32"/>
      <c r="S65" s="34"/>
      <c r="T65" s="32"/>
      <c r="U65" s="34"/>
      <c r="V65" s="36"/>
      <c r="W65" s="37"/>
      <c r="X65" s="37"/>
      <c r="Y65" s="37"/>
      <c r="Z65" s="38"/>
    </row>
    <row r="66" spans="1:26" ht="15" thickBot="1" x14ac:dyDescent="0.35">
      <c r="A66" s="3"/>
      <c r="C66" s="181"/>
      <c r="D66" s="67" t="s">
        <v>28</v>
      </c>
      <c r="E66" s="68" t="s">
        <v>35</v>
      </c>
      <c r="F66" s="156">
        <f>'Control Scheme 2 Data'!M14</f>
        <v>0.19357697953283085</v>
      </c>
      <c r="G66" s="156">
        <f>'Control Scheme 2 Data'!M26</f>
        <v>0.13199577613516367</v>
      </c>
      <c r="H66" s="156">
        <f>'Control Scheme 2 Data'!M38</f>
        <v>0.13199577613516367</v>
      </c>
      <c r="I66" s="156">
        <f>'Control Scheme 2 Data'!M50</f>
        <v>0.19357697953283085</v>
      </c>
      <c r="J66" s="32"/>
      <c r="K66" s="32"/>
      <c r="L66" s="33"/>
      <c r="M66" s="32"/>
      <c r="N66" s="34"/>
      <c r="O66" s="32"/>
      <c r="P66" s="34"/>
      <c r="Q66" s="35"/>
      <c r="R66" s="32"/>
      <c r="S66" s="34"/>
      <c r="T66" s="32"/>
      <c r="U66" s="34"/>
      <c r="V66" s="36"/>
      <c r="W66" s="37"/>
      <c r="X66" s="37"/>
      <c r="Y66" s="37"/>
      <c r="Z66" s="38"/>
    </row>
    <row r="67" spans="1:26" ht="15" thickBot="1" x14ac:dyDescent="0.35">
      <c r="A67" s="3"/>
      <c r="C67" s="181"/>
      <c r="D67" s="67" t="s">
        <v>28</v>
      </c>
      <c r="E67" s="69" t="s">
        <v>36</v>
      </c>
      <c r="F67" s="156">
        <f>'Control Scheme 2 Data'!M15</f>
        <v>0.48997796645566921</v>
      </c>
      <c r="G67" s="156">
        <f>'Control Scheme 2 Data'!M27</f>
        <v>0.13199577613516367</v>
      </c>
      <c r="H67" s="156">
        <f>'Control Scheme 2 Data'!M39</f>
        <v>0.13199577613516367</v>
      </c>
      <c r="I67" s="156">
        <f>'Control Scheme 2 Data'!M51</f>
        <v>0.48997796645566921</v>
      </c>
      <c r="J67" s="32"/>
      <c r="K67" s="32"/>
      <c r="L67" s="33"/>
      <c r="M67" s="32"/>
      <c r="N67" s="34"/>
      <c r="O67" s="32"/>
      <c r="P67" s="34"/>
      <c r="Q67" s="35"/>
      <c r="R67" s="32"/>
      <c r="S67" s="34"/>
      <c r="T67" s="32"/>
      <c r="U67" s="34"/>
      <c r="V67" s="36"/>
      <c r="W67" s="37"/>
      <c r="X67" s="37"/>
      <c r="Y67" s="37"/>
      <c r="Z67" s="38"/>
    </row>
    <row r="68" spans="1:26" ht="15" thickBot="1" x14ac:dyDescent="0.35">
      <c r="A68" s="3"/>
      <c r="C68" s="181"/>
      <c r="D68" s="67" t="s">
        <v>28</v>
      </c>
      <c r="E68" s="70" t="s">
        <v>37</v>
      </c>
      <c r="F68" s="156">
        <f>'Control Scheme 2 Data'!M16</f>
        <v>0.19989697901854378</v>
      </c>
      <c r="G68" s="156">
        <f>'Control Scheme 2 Data'!M28</f>
        <v>0.13348416289592763</v>
      </c>
      <c r="H68" s="156">
        <f>'Control Scheme 2 Data'!M40</f>
        <v>0.13348416289592763</v>
      </c>
      <c r="I68" s="156">
        <f>'Control Scheme 2 Data'!M52</f>
        <v>0.19989697901854378</v>
      </c>
      <c r="J68" s="32"/>
      <c r="K68" s="32"/>
      <c r="L68" s="33"/>
      <c r="M68" s="32"/>
      <c r="N68" s="34"/>
      <c r="O68" s="32"/>
      <c r="P68" s="34"/>
      <c r="Q68" s="35"/>
      <c r="R68" s="32"/>
      <c r="S68" s="34"/>
      <c r="T68" s="32"/>
      <c r="U68" s="34"/>
      <c r="V68" s="36"/>
      <c r="W68" s="37"/>
      <c r="X68" s="37"/>
      <c r="Y68" s="37"/>
      <c r="Z68" s="38"/>
    </row>
    <row r="69" spans="1:26" ht="15" thickBot="1" x14ac:dyDescent="0.35">
      <c r="A69" s="3"/>
      <c r="C69" s="181"/>
      <c r="D69" s="67" t="s">
        <v>28</v>
      </c>
      <c r="E69" s="71" t="s">
        <v>38</v>
      </c>
      <c r="F69" s="156">
        <f>'Control Scheme 2 Data'!M17</f>
        <v>0.14746543778801707</v>
      </c>
      <c r="G69" s="156">
        <f>'Control Scheme 2 Data'!M29</f>
        <v>0.14746543778801707</v>
      </c>
      <c r="H69" s="156">
        <f>'Control Scheme 2 Data'!M41</f>
        <v>0.88717800842206329</v>
      </c>
      <c r="I69" s="156">
        <f>'Control Scheme 2 Data'!M53</f>
        <v>0.88717800842206329</v>
      </c>
      <c r="J69" s="32"/>
      <c r="K69" s="32"/>
      <c r="L69" s="33"/>
      <c r="M69" s="32"/>
      <c r="N69" s="34"/>
      <c r="O69" s="32"/>
      <c r="P69" s="34"/>
      <c r="Q69" s="35"/>
      <c r="R69" s="32"/>
      <c r="S69" s="34"/>
      <c r="T69" s="32"/>
      <c r="U69" s="34"/>
      <c r="V69" s="36"/>
      <c r="W69" s="37"/>
      <c r="X69" s="37"/>
      <c r="Y69" s="37"/>
      <c r="Z69" s="38"/>
    </row>
    <row r="70" spans="1:26" ht="15" thickBot="1" x14ac:dyDescent="0.35">
      <c r="A70" s="3"/>
      <c r="C70" s="181"/>
      <c r="D70" s="67" t="s">
        <v>28</v>
      </c>
      <c r="E70" s="71" t="s">
        <v>39</v>
      </c>
      <c r="F70" s="156">
        <f>'Control Scheme 2 Data'!M18</f>
        <v>0</v>
      </c>
      <c r="G70" s="156">
        <f>'Control Scheme 2 Data'!M30</f>
        <v>0</v>
      </c>
      <c r="H70" s="156">
        <f>'Control Scheme 2 Data'!M42</f>
        <v>0</v>
      </c>
      <c r="I70" s="156">
        <f>'Control Scheme 2 Data'!M54</f>
        <v>0</v>
      </c>
      <c r="J70" s="32"/>
      <c r="K70" s="32"/>
      <c r="L70" s="33"/>
      <c r="M70" s="32"/>
      <c r="N70" s="34"/>
      <c r="O70" s="32"/>
      <c r="P70" s="34"/>
      <c r="Q70" s="35"/>
      <c r="R70" s="32"/>
      <c r="S70" s="34"/>
      <c r="T70" s="32"/>
      <c r="U70" s="34"/>
      <c r="V70" s="36"/>
      <c r="W70" s="37"/>
      <c r="X70" s="37"/>
      <c r="Y70" s="37"/>
      <c r="Z70" s="38"/>
    </row>
    <row r="71" spans="1:26" ht="24.6" customHeight="1" thickBot="1" x14ac:dyDescent="0.35">
      <c r="A71" s="3"/>
      <c r="C71" s="181"/>
      <c r="D71" s="115" t="s">
        <v>28</v>
      </c>
      <c r="E71" s="108" t="s">
        <v>0</v>
      </c>
      <c r="F71" s="158">
        <f>'Control Scheme 2 Data'!M19</f>
        <v>0.27143865470527512</v>
      </c>
      <c r="G71" s="158">
        <f>'Control Scheme 2 Data'!M31</f>
        <v>0.13476426468241534</v>
      </c>
      <c r="H71" s="158">
        <f>'Control Scheme 2 Data'!M43</f>
        <v>0.24503252145725252</v>
      </c>
      <c r="I71" s="158">
        <f>'Control Scheme 2 Data'!M55</f>
        <v>0.38170691148010727</v>
      </c>
      <c r="J71" s="32"/>
      <c r="K71" s="32"/>
      <c r="L71" s="33"/>
      <c r="M71" s="32"/>
      <c r="N71" s="34"/>
      <c r="O71" s="32"/>
      <c r="P71" s="34"/>
      <c r="Q71" s="35"/>
      <c r="R71" s="32"/>
      <c r="S71" s="34"/>
      <c r="T71" s="32"/>
      <c r="U71" s="34"/>
      <c r="V71" s="36"/>
      <c r="W71" s="37"/>
      <c r="X71" s="37"/>
      <c r="Y71" s="37"/>
      <c r="Z71" s="38"/>
    </row>
    <row r="72" spans="1:26" ht="15" thickBot="1" x14ac:dyDescent="0.35">
      <c r="A72" s="3"/>
      <c r="C72" s="181" t="s">
        <v>15</v>
      </c>
      <c r="D72" s="65" t="s">
        <v>29</v>
      </c>
      <c r="E72" s="66" t="s">
        <v>34</v>
      </c>
      <c r="F72" s="144">
        <f>'Control Scheme 2 Data'!N13</f>
        <v>4427</v>
      </c>
      <c r="G72" s="144">
        <f>'Control Scheme 2 Data'!N25</f>
        <v>4427</v>
      </c>
      <c r="H72" s="144">
        <f>'Control Scheme 2 Data'!N37</f>
        <v>4427</v>
      </c>
      <c r="I72" s="144">
        <f>'Control Scheme 2 Data'!N49</f>
        <v>4427</v>
      </c>
      <c r="J72" s="32"/>
      <c r="K72" s="32"/>
      <c r="L72" s="33"/>
      <c r="M72" s="32"/>
      <c r="N72" s="34"/>
      <c r="O72" s="32"/>
      <c r="P72" s="34"/>
      <c r="Q72" s="35"/>
      <c r="R72" s="32"/>
      <c r="S72" s="34"/>
      <c r="T72" s="32"/>
      <c r="U72" s="34"/>
      <c r="V72" s="36"/>
      <c r="W72" s="37"/>
      <c r="X72" s="37"/>
      <c r="Y72" s="37"/>
      <c r="Z72" s="38"/>
    </row>
    <row r="73" spans="1:26" ht="15" thickBot="1" x14ac:dyDescent="0.35">
      <c r="A73" s="3"/>
      <c r="C73" s="181"/>
      <c r="D73" s="67" t="s">
        <v>29</v>
      </c>
      <c r="E73" s="68" t="s">
        <v>35</v>
      </c>
      <c r="F73" s="144">
        <f>'Control Scheme 2 Data'!N14</f>
        <v>4184</v>
      </c>
      <c r="G73" s="144">
        <f>'Control Scheme 2 Data'!N26</f>
        <v>4184</v>
      </c>
      <c r="H73" s="144">
        <f>'Control Scheme 2 Data'!N38</f>
        <v>4184</v>
      </c>
      <c r="I73" s="144">
        <f>'Control Scheme 2 Data'!N50</f>
        <v>4184</v>
      </c>
      <c r="J73" s="32"/>
      <c r="K73" s="32"/>
      <c r="L73" s="33"/>
      <c r="M73" s="32"/>
      <c r="N73" s="34"/>
      <c r="O73" s="32"/>
      <c r="P73" s="34"/>
      <c r="Q73" s="35"/>
      <c r="R73" s="32"/>
      <c r="S73" s="34"/>
      <c r="T73" s="32"/>
      <c r="U73" s="34"/>
      <c r="V73" s="36"/>
      <c r="W73" s="37"/>
      <c r="X73" s="37"/>
      <c r="Y73" s="37"/>
      <c r="Z73" s="38"/>
    </row>
    <row r="74" spans="1:26" ht="15" thickBot="1" x14ac:dyDescent="0.35">
      <c r="A74" s="3"/>
      <c r="C74" s="181"/>
      <c r="D74" s="67" t="s">
        <v>29</v>
      </c>
      <c r="E74" s="69" t="s">
        <v>36</v>
      </c>
      <c r="F74" s="144">
        <f>'Control Scheme 2 Data'!N15</f>
        <v>1259</v>
      </c>
      <c r="G74" s="144">
        <f>'Control Scheme 2 Data'!N27</f>
        <v>1259</v>
      </c>
      <c r="H74" s="144">
        <f>'Control Scheme 2 Data'!N39</f>
        <v>1259</v>
      </c>
      <c r="I74" s="144">
        <f>'Control Scheme 2 Data'!N51</f>
        <v>1259</v>
      </c>
      <c r="J74" s="32"/>
      <c r="K74" s="32"/>
      <c r="L74" s="33"/>
      <c r="M74" s="32"/>
      <c r="N74" s="34"/>
      <c r="O74" s="32"/>
      <c r="P74" s="34"/>
      <c r="Q74" s="35"/>
      <c r="R74" s="32"/>
      <c r="S74" s="34"/>
      <c r="T74" s="32"/>
      <c r="U74" s="34"/>
      <c r="V74" s="36"/>
      <c r="W74" s="37"/>
      <c r="X74" s="37"/>
      <c r="Y74" s="37"/>
      <c r="Z74" s="38"/>
    </row>
    <row r="75" spans="1:26" ht="15" thickBot="1" x14ac:dyDescent="0.35">
      <c r="A75" s="3"/>
      <c r="C75" s="181"/>
      <c r="D75" s="67" t="s">
        <v>29</v>
      </c>
      <c r="E75" s="70" t="s">
        <v>37</v>
      </c>
      <c r="F75" s="144">
        <f>'Control Scheme 2 Data'!N16</f>
        <v>4054</v>
      </c>
      <c r="G75" s="144">
        <f>'Control Scheme 2 Data'!N28</f>
        <v>4054</v>
      </c>
      <c r="H75" s="144">
        <f>'Control Scheme 2 Data'!N40</f>
        <v>4054</v>
      </c>
      <c r="I75" s="144">
        <f>'Control Scheme 2 Data'!N52</f>
        <v>4054</v>
      </c>
      <c r="J75" s="32"/>
      <c r="K75" s="32"/>
      <c r="L75" s="33"/>
      <c r="M75" s="32"/>
      <c r="N75" s="34"/>
      <c r="O75" s="32"/>
      <c r="P75" s="34"/>
      <c r="Q75" s="35"/>
      <c r="R75" s="32"/>
      <c r="S75" s="34"/>
      <c r="T75" s="32"/>
      <c r="U75" s="34"/>
      <c r="V75" s="36"/>
      <c r="W75" s="37"/>
      <c r="X75" s="37"/>
      <c r="Y75" s="37"/>
      <c r="Z75" s="38"/>
    </row>
    <row r="76" spans="1:26" ht="15" thickBot="1" x14ac:dyDescent="0.35">
      <c r="A76" s="3"/>
      <c r="C76" s="181"/>
      <c r="D76" s="67" t="s">
        <v>29</v>
      </c>
      <c r="E76" s="71" t="s">
        <v>38</v>
      </c>
      <c r="F76" s="144">
        <f>'Control Scheme 2 Data'!N17</f>
        <v>5781</v>
      </c>
      <c r="G76" s="144">
        <f>'Control Scheme 2 Data'!N29</f>
        <v>5781</v>
      </c>
      <c r="H76" s="144">
        <f>'Control Scheme 2 Data'!N41</f>
        <v>8088</v>
      </c>
      <c r="I76" s="144">
        <f>'Control Scheme 2 Data'!N53</f>
        <v>8088</v>
      </c>
      <c r="J76" s="32"/>
      <c r="K76" s="32"/>
      <c r="L76" s="33"/>
      <c r="M76" s="32"/>
      <c r="N76" s="34"/>
      <c r="O76" s="32"/>
      <c r="P76" s="34"/>
      <c r="Q76" s="35"/>
      <c r="R76" s="32"/>
      <c r="S76" s="34"/>
      <c r="T76" s="32"/>
      <c r="U76" s="34"/>
      <c r="V76" s="36"/>
      <c r="W76" s="37"/>
      <c r="X76" s="37"/>
      <c r="Y76" s="37"/>
      <c r="Z76" s="38"/>
    </row>
    <row r="77" spans="1:26" ht="15" thickBot="1" x14ac:dyDescent="0.35">
      <c r="A77" s="3"/>
      <c r="C77" s="181"/>
      <c r="D77" s="67" t="s">
        <v>29</v>
      </c>
      <c r="E77" s="71" t="s">
        <v>39</v>
      </c>
      <c r="F77" s="144">
        <f>'Control Scheme 2 Data'!N18</f>
        <v>0</v>
      </c>
      <c r="G77" s="144">
        <f>'Control Scheme 2 Data'!N30</f>
        <v>0</v>
      </c>
      <c r="H77" s="144">
        <f>'Control Scheme 2 Data'!N42</f>
        <v>0</v>
      </c>
      <c r="I77" s="144">
        <f>'Control Scheme 2 Data'!N54</f>
        <v>0</v>
      </c>
      <c r="J77" s="32"/>
      <c r="K77" s="32"/>
      <c r="L77" s="33"/>
      <c r="M77" s="32"/>
      <c r="N77" s="34"/>
      <c r="O77" s="32"/>
      <c r="P77" s="34"/>
      <c r="Q77" s="35"/>
      <c r="R77" s="32"/>
      <c r="S77" s="34"/>
      <c r="T77" s="32"/>
      <c r="U77" s="34"/>
      <c r="V77" s="36"/>
      <c r="W77" s="37"/>
      <c r="X77" s="37"/>
      <c r="Y77" s="37"/>
      <c r="Z77" s="38"/>
    </row>
    <row r="78" spans="1:26" ht="24.6" customHeight="1" thickBot="1" x14ac:dyDescent="0.35">
      <c r="A78" s="3"/>
      <c r="C78" s="181"/>
      <c r="D78" s="115" t="s">
        <v>29</v>
      </c>
      <c r="E78" s="108" t="s">
        <v>0</v>
      </c>
      <c r="F78" s="113">
        <f>'Control Scheme 2 Data'!N19</f>
        <v>19705</v>
      </c>
      <c r="G78" s="113">
        <f>'Control Scheme 2 Data'!N31</f>
        <v>19705</v>
      </c>
      <c r="H78" s="113">
        <f>'Control Scheme 2 Data'!N43</f>
        <v>22012</v>
      </c>
      <c r="I78" s="113">
        <f>'Control Scheme 2 Data'!N55</f>
        <v>22012</v>
      </c>
      <c r="J78" s="32"/>
      <c r="K78" s="32"/>
      <c r="L78" s="33"/>
      <c r="M78" s="32"/>
      <c r="N78" s="34"/>
      <c r="O78" s="32"/>
      <c r="P78" s="34"/>
      <c r="Q78" s="35"/>
      <c r="R78" s="32"/>
      <c r="S78" s="34"/>
      <c r="T78" s="32"/>
      <c r="U78" s="34"/>
      <c r="V78" s="36"/>
      <c r="W78" s="37"/>
      <c r="X78" s="37"/>
      <c r="Y78" s="37"/>
      <c r="Z78" s="38"/>
    </row>
    <row r="79" spans="1:26" ht="15" thickBot="1" x14ac:dyDescent="0.35">
      <c r="A79" s="3"/>
      <c r="C79" s="181" t="s">
        <v>15</v>
      </c>
      <c r="D79" s="65" t="s">
        <v>30</v>
      </c>
      <c r="E79" s="66" t="s">
        <v>34</v>
      </c>
      <c r="F79" s="93">
        <f>'Control Scheme 2 Data'!O13</f>
        <v>0.54735410484668645</v>
      </c>
      <c r="G79" s="78">
        <f>'Control Scheme 2 Data'!O25</f>
        <v>0.54735410484668645</v>
      </c>
      <c r="H79" s="93">
        <f>'Control Scheme 2 Data'!O37</f>
        <v>0.54735410484668645</v>
      </c>
      <c r="I79" s="78">
        <f>'Control Scheme 2 Data'!O49</f>
        <v>0.54735410484668645</v>
      </c>
      <c r="J79" s="32"/>
      <c r="K79" s="32"/>
      <c r="L79" s="33"/>
      <c r="M79" s="32"/>
      <c r="N79" s="34"/>
      <c r="O79" s="32"/>
      <c r="P79" s="34"/>
      <c r="Q79" s="35"/>
      <c r="R79" s="32"/>
      <c r="S79" s="34"/>
      <c r="T79" s="32"/>
      <c r="U79" s="34"/>
      <c r="V79" s="36"/>
      <c r="W79" s="37"/>
      <c r="X79" s="37"/>
      <c r="Y79" s="37"/>
      <c r="Z79" s="38"/>
    </row>
    <row r="80" spans="1:26" ht="15" thickBot="1" x14ac:dyDescent="0.35">
      <c r="A80" s="3"/>
      <c r="C80" s="181"/>
      <c r="D80" s="67" t="s">
        <v>30</v>
      </c>
      <c r="E80" s="68" t="s">
        <v>35</v>
      </c>
      <c r="F80" s="94">
        <f>'Control Scheme 2 Data'!O14</f>
        <v>0.51730959446092972</v>
      </c>
      <c r="G80" s="79">
        <f>'Control Scheme 2 Data'!O26</f>
        <v>0.51730959446092972</v>
      </c>
      <c r="H80" s="94">
        <f>'Control Scheme 2 Data'!O38</f>
        <v>0.51730959446092972</v>
      </c>
      <c r="I80" s="79">
        <f>'Control Scheme 2 Data'!O50</f>
        <v>0.51730959446092972</v>
      </c>
      <c r="J80" s="32"/>
      <c r="K80" s="32"/>
      <c r="L80" s="33"/>
      <c r="M80" s="32"/>
      <c r="N80" s="34"/>
      <c r="O80" s="32"/>
      <c r="P80" s="34"/>
      <c r="Q80" s="35"/>
      <c r="R80" s="32"/>
      <c r="S80" s="34"/>
      <c r="T80" s="32"/>
      <c r="U80" s="34"/>
      <c r="V80" s="36"/>
      <c r="W80" s="37"/>
      <c r="X80" s="37"/>
      <c r="Y80" s="37"/>
      <c r="Z80" s="38"/>
    </row>
    <row r="81" spans="1:26" ht="15" thickBot="1" x14ac:dyDescent="0.35">
      <c r="A81" s="3"/>
      <c r="C81" s="181"/>
      <c r="D81" s="67" t="s">
        <v>30</v>
      </c>
      <c r="E81" s="69" t="s">
        <v>36</v>
      </c>
      <c r="F81" s="94">
        <f>'Control Scheme 2 Data'!O15</f>
        <v>0.15566271018793273</v>
      </c>
      <c r="G81" s="79">
        <f>'Control Scheme 2 Data'!O27</f>
        <v>0.15566271018793273</v>
      </c>
      <c r="H81" s="94">
        <f>'Control Scheme 2 Data'!O39</f>
        <v>0.15566271018793273</v>
      </c>
      <c r="I81" s="79">
        <f>'Control Scheme 2 Data'!O51</f>
        <v>0.15566271018793273</v>
      </c>
      <c r="J81" s="32"/>
      <c r="K81" s="32"/>
      <c r="L81" s="33"/>
      <c r="M81" s="32"/>
      <c r="N81" s="34"/>
      <c r="O81" s="32"/>
      <c r="P81" s="34"/>
      <c r="Q81" s="35"/>
      <c r="R81" s="32"/>
      <c r="S81" s="34"/>
      <c r="T81" s="32"/>
      <c r="U81" s="34"/>
      <c r="V81" s="36"/>
      <c r="W81" s="37"/>
      <c r="X81" s="37"/>
      <c r="Y81" s="37"/>
      <c r="Z81" s="38"/>
    </row>
    <row r="82" spans="1:26" ht="15" thickBot="1" x14ac:dyDescent="0.35">
      <c r="A82" s="3"/>
      <c r="C82" s="181"/>
      <c r="D82" s="67" t="s">
        <v>30</v>
      </c>
      <c r="E82" s="70" t="s">
        <v>37</v>
      </c>
      <c r="F82" s="94">
        <f>'Control Scheme 2 Data'!O16</f>
        <v>0.50123639960435218</v>
      </c>
      <c r="G82" s="79">
        <f>'Control Scheme 2 Data'!O28</f>
        <v>0.50123639960435218</v>
      </c>
      <c r="H82" s="94">
        <f>'Control Scheme 2 Data'!O40</f>
        <v>0.50123639960435218</v>
      </c>
      <c r="I82" s="79">
        <f>'Control Scheme 2 Data'!O52</f>
        <v>0.50123639960435218</v>
      </c>
      <c r="J82" s="32"/>
      <c r="K82" s="32"/>
      <c r="L82" s="33"/>
      <c r="M82" s="32"/>
      <c r="N82" s="34"/>
      <c r="O82" s="32"/>
      <c r="P82" s="34"/>
      <c r="Q82" s="35"/>
      <c r="R82" s="32"/>
      <c r="S82" s="34"/>
      <c r="T82" s="32"/>
      <c r="U82" s="34"/>
      <c r="V82" s="36"/>
      <c r="W82" s="37"/>
      <c r="X82" s="37"/>
      <c r="Y82" s="37"/>
      <c r="Z82" s="38"/>
    </row>
    <row r="83" spans="1:26" ht="15" thickBot="1" x14ac:dyDescent="0.35">
      <c r="A83" s="3"/>
      <c r="C83" s="181"/>
      <c r="D83" s="67" t="s">
        <v>30</v>
      </c>
      <c r="E83" s="71" t="s">
        <v>38</v>
      </c>
      <c r="F83" s="94">
        <f>'Control Scheme 2 Data'!O17</f>
        <v>0.71476261127596441</v>
      </c>
      <c r="G83" s="79">
        <f>'Control Scheme 2 Data'!O29</f>
        <v>0.71476261127596441</v>
      </c>
      <c r="H83" s="94">
        <f>'Control Scheme 2 Data'!O41</f>
        <v>1</v>
      </c>
      <c r="I83" s="79">
        <f>'Control Scheme 2 Data'!O53</f>
        <v>1</v>
      </c>
      <c r="J83" s="32"/>
      <c r="K83" s="32"/>
      <c r="L83" s="33"/>
      <c r="M83" s="32"/>
      <c r="N83" s="34"/>
      <c r="O83" s="32"/>
      <c r="P83" s="34"/>
      <c r="Q83" s="35"/>
      <c r="R83" s="32"/>
      <c r="S83" s="34"/>
      <c r="T83" s="32"/>
      <c r="U83" s="34"/>
      <c r="V83" s="36"/>
      <c r="W83" s="37"/>
      <c r="X83" s="37"/>
      <c r="Y83" s="37"/>
      <c r="Z83" s="38"/>
    </row>
    <row r="84" spans="1:26" ht="15" thickBot="1" x14ac:dyDescent="0.35">
      <c r="A84" s="3"/>
      <c r="C84" s="181"/>
      <c r="D84" s="67" t="s">
        <v>30</v>
      </c>
      <c r="E84" s="71" t="s">
        <v>39</v>
      </c>
      <c r="F84" s="94">
        <f>'Control Scheme 2 Data'!O18</f>
        <v>0</v>
      </c>
      <c r="G84" s="79">
        <f>'Control Scheme 2 Data'!O30</f>
        <v>0</v>
      </c>
      <c r="H84" s="94">
        <f>'Control Scheme 2 Data'!O42</f>
        <v>0</v>
      </c>
      <c r="I84" s="79">
        <f>'Control Scheme 2 Data'!O54</f>
        <v>0</v>
      </c>
      <c r="J84" s="32"/>
      <c r="K84" s="32"/>
      <c r="L84" s="33"/>
      <c r="M84" s="32"/>
      <c r="N84" s="34"/>
      <c r="O84" s="32"/>
      <c r="P84" s="34"/>
      <c r="Q84" s="35"/>
      <c r="R84" s="32"/>
      <c r="S84" s="34"/>
      <c r="T84" s="32"/>
      <c r="U84" s="34"/>
      <c r="V84" s="36"/>
      <c r="W84" s="37"/>
      <c r="X84" s="37"/>
      <c r="Y84" s="37"/>
      <c r="Z84" s="38"/>
    </row>
    <row r="85" spans="1:26" ht="26.4" customHeight="1" thickBot="1" x14ac:dyDescent="0.35">
      <c r="A85" s="3"/>
      <c r="C85" s="181"/>
      <c r="D85" s="115" t="s">
        <v>30</v>
      </c>
      <c r="E85" s="108" t="s">
        <v>0</v>
      </c>
      <c r="F85" s="135">
        <f>'Control Scheme 2 Data'!O19</f>
        <v>0.4060542367293109</v>
      </c>
      <c r="G85" s="135">
        <f>'Control Scheme 2 Data'!O31</f>
        <v>0.4060542367293109</v>
      </c>
      <c r="H85" s="135">
        <f>'Control Scheme 2 Data'!O43</f>
        <v>0.45359380151665019</v>
      </c>
      <c r="I85" s="135">
        <f>'Control Scheme 2 Data'!O55</f>
        <v>0.45359380151665019</v>
      </c>
      <c r="J85" s="32"/>
      <c r="K85" s="32"/>
      <c r="L85" s="33"/>
      <c r="M85" s="32"/>
      <c r="N85" s="34"/>
      <c r="O85" s="32"/>
      <c r="P85" s="34"/>
      <c r="Q85" s="35"/>
      <c r="R85" s="32"/>
      <c r="S85" s="34"/>
      <c r="T85" s="32"/>
      <c r="U85" s="34"/>
      <c r="V85" s="36"/>
      <c r="W85" s="37"/>
      <c r="X85" s="37"/>
      <c r="Y85" s="37"/>
      <c r="Z85" s="38"/>
    </row>
    <row r="86" spans="1:26" ht="16.2" thickBot="1" x14ac:dyDescent="0.35">
      <c r="A86" s="3"/>
      <c r="C86" s="181" t="s">
        <v>16</v>
      </c>
      <c r="D86" s="65" t="s">
        <v>29</v>
      </c>
      <c r="E86" s="138" t="s">
        <v>34</v>
      </c>
      <c r="F86" s="144">
        <f>'Control Scheme 2 Data'!P13</f>
        <v>3661</v>
      </c>
      <c r="G86" s="144">
        <f>'Control Scheme 2 Data'!P25</f>
        <v>3661</v>
      </c>
      <c r="H86" s="144">
        <f>'Control Scheme 2 Data'!P37</f>
        <v>3661</v>
      </c>
      <c r="I86" s="144">
        <f>'Control Scheme 2 Data'!P49</f>
        <v>3661</v>
      </c>
      <c r="J86" s="40"/>
      <c r="K86" s="40"/>
      <c r="L86" s="41"/>
      <c r="M86" s="40"/>
      <c r="N86" s="42"/>
      <c r="O86" s="40"/>
      <c r="P86" s="43"/>
      <c r="Q86" s="44"/>
      <c r="R86" s="40"/>
      <c r="S86" s="42"/>
      <c r="T86" s="40"/>
      <c r="U86" s="42"/>
      <c r="V86" s="45"/>
      <c r="W86" s="46"/>
      <c r="X86" s="46"/>
      <c r="Y86" s="46"/>
      <c r="Z86" s="47"/>
    </row>
    <row r="87" spans="1:26" ht="16.2" thickBot="1" x14ac:dyDescent="0.35">
      <c r="A87" s="3"/>
      <c r="C87" s="181"/>
      <c r="D87" s="67" t="s">
        <v>29</v>
      </c>
      <c r="E87" s="139" t="s">
        <v>35</v>
      </c>
      <c r="F87" s="144">
        <f>'Control Scheme 2 Data'!P14</f>
        <v>3904</v>
      </c>
      <c r="G87" s="144">
        <f>'Control Scheme 2 Data'!P26</f>
        <v>3904</v>
      </c>
      <c r="H87" s="144">
        <f>'Control Scheme 2 Data'!P38</f>
        <v>3904</v>
      </c>
      <c r="I87" s="144">
        <f>'Control Scheme 2 Data'!P50</f>
        <v>3904</v>
      </c>
      <c r="J87" s="40"/>
      <c r="K87" s="40"/>
      <c r="L87" s="41"/>
      <c r="M87" s="40"/>
      <c r="N87" s="42"/>
      <c r="O87" s="40"/>
      <c r="P87" s="43"/>
      <c r="Q87" s="44"/>
      <c r="R87" s="40"/>
      <c r="S87" s="42"/>
      <c r="T87" s="40"/>
      <c r="U87" s="42"/>
      <c r="V87" s="45"/>
      <c r="W87" s="46"/>
      <c r="X87" s="46"/>
      <c r="Y87" s="46"/>
      <c r="Z87" s="47"/>
    </row>
    <row r="88" spans="1:26" ht="16.2" thickBot="1" x14ac:dyDescent="0.35">
      <c r="A88" s="3"/>
      <c r="C88" s="181"/>
      <c r="D88" s="67" t="s">
        <v>29</v>
      </c>
      <c r="E88" s="140" t="s">
        <v>36</v>
      </c>
      <c r="F88" s="144">
        <f>'Control Scheme 2 Data'!P15</f>
        <v>6829</v>
      </c>
      <c r="G88" s="144">
        <f>'Control Scheme 2 Data'!P27</f>
        <v>6829</v>
      </c>
      <c r="H88" s="144">
        <f>'Control Scheme 2 Data'!P39</f>
        <v>6829</v>
      </c>
      <c r="I88" s="144">
        <f>'Control Scheme 2 Data'!P51</f>
        <v>6829</v>
      </c>
      <c r="J88" s="40"/>
      <c r="K88" s="40"/>
      <c r="L88" s="41"/>
      <c r="M88" s="40"/>
      <c r="N88" s="42"/>
      <c r="O88" s="40"/>
      <c r="P88" s="43"/>
      <c r="Q88" s="44"/>
      <c r="R88" s="40"/>
      <c r="S88" s="42"/>
      <c r="T88" s="40"/>
      <c r="U88" s="42"/>
      <c r="V88" s="45"/>
      <c r="W88" s="46"/>
      <c r="X88" s="46"/>
      <c r="Y88" s="46"/>
      <c r="Z88" s="47"/>
    </row>
    <row r="89" spans="1:26" ht="16.2" thickBot="1" x14ac:dyDescent="0.35">
      <c r="A89" s="3"/>
      <c r="C89" s="181"/>
      <c r="D89" s="67" t="s">
        <v>29</v>
      </c>
      <c r="E89" s="141" t="s">
        <v>37</v>
      </c>
      <c r="F89" s="144">
        <f>'Control Scheme 2 Data'!P16</f>
        <v>4034</v>
      </c>
      <c r="G89" s="144">
        <f>'Control Scheme 2 Data'!P28</f>
        <v>4034</v>
      </c>
      <c r="H89" s="144">
        <f>'Control Scheme 2 Data'!P40</f>
        <v>4034</v>
      </c>
      <c r="I89" s="144">
        <f>'Control Scheme 2 Data'!P52</f>
        <v>4034</v>
      </c>
      <c r="J89" s="40"/>
      <c r="K89" s="40"/>
      <c r="L89" s="41"/>
      <c r="M89" s="40"/>
      <c r="N89" s="42"/>
      <c r="O89" s="40"/>
      <c r="P89" s="43"/>
      <c r="Q89" s="44"/>
      <c r="R89" s="40"/>
      <c r="S89" s="42"/>
      <c r="T89" s="40"/>
      <c r="U89" s="42"/>
      <c r="V89" s="45"/>
      <c r="W89" s="46"/>
      <c r="X89" s="46"/>
      <c r="Y89" s="46"/>
      <c r="Z89" s="47"/>
    </row>
    <row r="90" spans="1:26" ht="16.2" thickBot="1" x14ac:dyDescent="0.35">
      <c r="A90" s="3"/>
      <c r="C90" s="181"/>
      <c r="D90" s="67" t="s">
        <v>29</v>
      </c>
      <c r="E90" s="142" t="s">
        <v>38</v>
      </c>
      <c r="F90" s="144">
        <f>'Control Scheme 2 Data'!P17</f>
        <v>2307</v>
      </c>
      <c r="G90" s="144">
        <f>'Control Scheme 2 Data'!P29</f>
        <v>2307</v>
      </c>
      <c r="H90" s="144">
        <f>'Control Scheme 2 Data'!P41</f>
        <v>0</v>
      </c>
      <c r="I90" s="144">
        <f>'Control Scheme 2 Data'!P53</f>
        <v>0</v>
      </c>
      <c r="J90" s="40"/>
      <c r="K90" s="40"/>
      <c r="L90" s="41"/>
      <c r="M90" s="40"/>
      <c r="N90" s="42"/>
      <c r="O90" s="40"/>
      <c r="P90" s="43"/>
      <c r="Q90" s="44"/>
      <c r="R90" s="40"/>
      <c r="S90" s="42"/>
      <c r="T90" s="40"/>
      <c r="U90" s="42"/>
      <c r="V90" s="45"/>
      <c r="W90" s="46"/>
      <c r="X90" s="46"/>
      <c r="Y90" s="46"/>
      <c r="Z90" s="47"/>
    </row>
    <row r="91" spans="1:26" ht="16.2" thickBot="1" x14ac:dyDescent="0.35">
      <c r="A91" s="3"/>
      <c r="C91" s="181"/>
      <c r="D91" s="67" t="s">
        <v>29</v>
      </c>
      <c r="E91" s="142" t="s">
        <v>39</v>
      </c>
      <c r="F91" s="144">
        <f>'Control Scheme 2 Data'!P18</f>
        <v>8088</v>
      </c>
      <c r="G91" s="144">
        <f>'Control Scheme 2 Data'!P30</f>
        <v>8088</v>
      </c>
      <c r="H91" s="144">
        <f>'Control Scheme 2 Data'!P42</f>
        <v>8088</v>
      </c>
      <c r="I91" s="144">
        <f>'Control Scheme 2 Data'!P54</f>
        <v>8088</v>
      </c>
      <c r="J91" s="40"/>
      <c r="K91" s="40"/>
      <c r="L91" s="41"/>
      <c r="M91" s="40"/>
      <c r="N91" s="42"/>
      <c r="O91" s="40"/>
      <c r="P91" s="43"/>
      <c r="Q91" s="44"/>
      <c r="R91" s="40"/>
      <c r="S91" s="42"/>
      <c r="T91" s="40"/>
      <c r="U91" s="42"/>
      <c r="V91" s="45"/>
      <c r="W91" s="46"/>
      <c r="X91" s="46"/>
      <c r="Y91" s="46"/>
      <c r="Z91" s="47"/>
    </row>
    <row r="92" spans="1:26" ht="31.8" customHeight="1" thickBot="1" x14ac:dyDescent="0.35">
      <c r="A92" s="3"/>
      <c r="C92" s="181"/>
      <c r="D92" s="115" t="s">
        <v>29</v>
      </c>
      <c r="E92" s="108" t="s">
        <v>0</v>
      </c>
      <c r="F92" s="113">
        <f>'Control Scheme 2 Data'!P19</f>
        <v>28823</v>
      </c>
      <c r="G92" s="113">
        <f>'Control Scheme 2 Data'!P31</f>
        <v>28823</v>
      </c>
      <c r="H92" s="113">
        <f>'Control Scheme 2 Data'!P43</f>
        <v>26516</v>
      </c>
      <c r="I92" s="113">
        <f>'Control Scheme 2 Data'!P55</f>
        <v>26516</v>
      </c>
      <c r="J92" s="40"/>
      <c r="K92" s="40"/>
      <c r="L92" s="41"/>
      <c r="M92" s="40"/>
      <c r="N92" s="42"/>
      <c r="O92" s="40"/>
      <c r="P92" s="43"/>
      <c r="Q92" s="44"/>
      <c r="R92" s="40"/>
      <c r="S92" s="42"/>
      <c r="T92" s="40"/>
      <c r="U92" s="42"/>
      <c r="V92" s="45"/>
      <c r="W92" s="46"/>
      <c r="X92" s="46"/>
      <c r="Y92" s="46"/>
      <c r="Z92" s="47"/>
    </row>
    <row r="93" spans="1:26" ht="15" thickBot="1" x14ac:dyDescent="0.35">
      <c r="A93" s="3"/>
      <c r="C93" s="181" t="s">
        <v>16</v>
      </c>
      <c r="D93" s="65" t="s">
        <v>30</v>
      </c>
      <c r="E93" s="66" t="s">
        <v>34</v>
      </c>
      <c r="F93" s="93">
        <f>'Control Scheme 2 Data'!Q13</f>
        <v>0.45264589515331355</v>
      </c>
      <c r="G93" s="78">
        <f>'Control Scheme 2 Data'!Q25</f>
        <v>0.45264589515331355</v>
      </c>
      <c r="H93" s="93">
        <f>'Control Scheme 2 Data'!Q37</f>
        <v>0.45264589515331355</v>
      </c>
      <c r="I93" s="78">
        <f>'Control Scheme 2 Data'!Q49</f>
        <v>0.45264589515331355</v>
      </c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" thickBot="1" x14ac:dyDescent="0.35">
      <c r="A94" s="3"/>
      <c r="C94" s="181"/>
      <c r="D94" s="67" t="s">
        <v>30</v>
      </c>
      <c r="E94" s="68" t="s">
        <v>35</v>
      </c>
      <c r="F94" s="94">
        <f>'Control Scheme 2 Data'!Q14</f>
        <v>0.48269040553907022</v>
      </c>
      <c r="G94" s="79">
        <f>'Control Scheme 2 Data'!Q26</f>
        <v>0.48269040553907022</v>
      </c>
      <c r="H94" s="94">
        <f>'Control Scheme 2 Data'!Q38</f>
        <v>0.48269040553907022</v>
      </c>
      <c r="I94" s="79">
        <f>'Control Scheme 2 Data'!Q50</f>
        <v>0.48269040553907022</v>
      </c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" thickBot="1" x14ac:dyDescent="0.35">
      <c r="A95" s="3"/>
      <c r="C95" s="181"/>
      <c r="D95" s="67" t="s">
        <v>30</v>
      </c>
      <c r="E95" s="69" t="s">
        <v>36</v>
      </c>
      <c r="F95" s="94">
        <f>'Control Scheme 2 Data'!Q15</f>
        <v>0.84433728981206724</v>
      </c>
      <c r="G95" s="79">
        <f>'Control Scheme 2 Data'!Q27</f>
        <v>0.84433728981206724</v>
      </c>
      <c r="H95" s="94">
        <f>'Control Scheme 2 Data'!Q39</f>
        <v>0.84433728981206724</v>
      </c>
      <c r="I95" s="79">
        <f>'Control Scheme 2 Data'!Q51</f>
        <v>0.84433728981206724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" thickBot="1" x14ac:dyDescent="0.35">
      <c r="A96" s="3"/>
      <c r="C96" s="181"/>
      <c r="D96" s="67" t="s">
        <v>30</v>
      </c>
      <c r="E96" s="70" t="s">
        <v>37</v>
      </c>
      <c r="F96" s="94">
        <f>'Control Scheme 2 Data'!Q16</f>
        <v>0.49876360039564788</v>
      </c>
      <c r="G96" s="79">
        <f>'Control Scheme 2 Data'!Q28</f>
        <v>0.49876360039564788</v>
      </c>
      <c r="H96" s="94">
        <f>'Control Scheme 2 Data'!Q40</f>
        <v>0.49876360039564788</v>
      </c>
      <c r="I96" s="79">
        <f>'Control Scheme 2 Data'!Q52</f>
        <v>0.49876360039564788</v>
      </c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" thickBot="1" x14ac:dyDescent="0.35">
      <c r="A97" s="3"/>
      <c r="C97" s="181"/>
      <c r="D97" s="67" t="s">
        <v>30</v>
      </c>
      <c r="E97" s="71" t="s">
        <v>38</v>
      </c>
      <c r="F97" s="94">
        <f>'Control Scheme 2 Data'!Q17</f>
        <v>0.28523738872403559</v>
      </c>
      <c r="G97" s="79">
        <f>'Control Scheme 2 Data'!Q29</f>
        <v>0.28523738872403559</v>
      </c>
      <c r="H97" s="94">
        <f>'Control Scheme 2 Data'!Q41</f>
        <v>0</v>
      </c>
      <c r="I97" s="79">
        <f>'Control Scheme 2 Data'!Q53</f>
        <v>0</v>
      </c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" thickBot="1" x14ac:dyDescent="0.35">
      <c r="A98" s="3"/>
      <c r="C98" s="181"/>
      <c r="D98" s="67" t="s">
        <v>30</v>
      </c>
      <c r="E98" s="71" t="s">
        <v>39</v>
      </c>
      <c r="F98" s="94">
        <f>'Control Scheme 2 Data'!Q18</f>
        <v>1</v>
      </c>
      <c r="G98" s="79">
        <f>'Control Scheme 2 Data'!Q30</f>
        <v>1</v>
      </c>
      <c r="H98" s="94">
        <f>'Control Scheme 2 Data'!Q42</f>
        <v>1</v>
      </c>
      <c r="I98" s="79">
        <f>'Control Scheme 2 Data'!Q54</f>
        <v>1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27" customHeight="1" thickBot="1" x14ac:dyDescent="0.35">
      <c r="A99" s="3"/>
      <c r="C99" s="181"/>
      <c r="D99" s="115" t="s">
        <v>30</v>
      </c>
      <c r="E99" s="108" t="s">
        <v>0</v>
      </c>
      <c r="F99" s="135">
        <f>'Control Scheme 2 Data'!Q19</f>
        <v>0.59394576327068904</v>
      </c>
      <c r="G99" s="135">
        <f>'Control Scheme 2 Data'!Q31</f>
        <v>0.59394576327068904</v>
      </c>
      <c r="H99" s="135">
        <f>'Control Scheme 2 Data'!Q43</f>
        <v>0.54640619848334981</v>
      </c>
      <c r="I99" s="135">
        <f>'Control Scheme 2 Data'!Q55</f>
        <v>0.54640619848334981</v>
      </c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8" customHeight="1" thickBot="1" x14ac:dyDescent="0.35">
      <c r="A100" s="3"/>
      <c r="C100" s="181" t="s">
        <v>43</v>
      </c>
      <c r="D100" s="65" t="s">
        <v>29</v>
      </c>
      <c r="E100" s="138" t="s">
        <v>34</v>
      </c>
      <c r="F100" s="144">
        <f>F72+F86</f>
        <v>8088</v>
      </c>
      <c r="G100" s="144">
        <f t="shared" ref="G100:I100" si="91">G72+G86</f>
        <v>8088</v>
      </c>
      <c r="H100" s="144">
        <f t="shared" si="91"/>
        <v>8088</v>
      </c>
      <c r="I100" s="144">
        <f t="shared" si="91"/>
        <v>8088</v>
      </c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8" customHeight="1" thickBot="1" x14ac:dyDescent="0.35">
      <c r="A101" s="3"/>
      <c r="C101" s="181"/>
      <c r="D101" s="67" t="s">
        <v>29</v>
      </c>
      <c r="E101" s="139" t="s">
        <v>35</v>
      </c>
      <c r="F101" s="144">
        <f t="shared" ref="F101:I106" si="92">F73+F87</f>
        <v>8088</v>
      </c>
      <c r="G101" s="144">
        <f t="shared" si="92"/>
        <v>8088</v>
      </c>
      <c r="H101" s="144">
        <f t="shared" si="92"/>
        <v>8088</v>
      </c>
      <c r="I101" s="144">
        <f t="shared" si="92"/>
        <v>8088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8" customHeight="1" thickBot="1" x14ac:dyDescent="0.35">
      <c r="A102" s="3"/>
      <c r="C102" s="181"/>
      <c r="D102" s="67" t="s">
        <v>29</v>
      </c>
      <c r="E102" s="140" t="s">
        <v>36</v>
      </c>
      <c r="F102" s="144">
        <f t="shared" si="92"/>
        <v>8088</v>
      </c>
      <c r="G102" s="144">
        <f t="shared" si="92"/>
        <v>8088</v>
      </c>
      <c r="H102" s="144">
        <f t="shared" si="92"/>
        <v>8088</v>
      </c>
      <c r="I102" s="144">
        <f t="shared" si="92"/>
        <v>8088</v>
      </c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8" customHeight="1" thickBot="1" x14ac:dyDescent="0.35">
      <c r="A103" s="3"/>
      <c r="C103" s="181"/>
      <c r="D103" s="67" t="s">
        <v>29</v>
      </c>
      <c r="E103" s="141" t="s">
        <v>37</v>
      </c>
      <c r="F103" s="144">
        <f t="shared" si="92"/>
        <v>8088</v>
      </c>
      <c r="G103" s="144">
        <f t="shared" si="92"/>
        <v>8088</v>
      </c>
      <c r="H103" s="144">
        <f t="shared" si="92"/>
        <v>8088</v>
      </c>
      <c r="I103" s="144">
        <f t="shared" si="92"/>
        <v>8088</v>
      </c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8" customHeight="1" thickBot="1" x14ac:dyDescent="0.35">
      <c r="A104" s="3"/>
      <c r="C104" s="181"/>
      <c r="D104" s="67" t="s">
        <v>29</v>
      </c>
      <c r="E104" s="142" t="s">
        <v>38</v>
      </c>
      <c r="F104" s="144">
        <f t="shared" si="92"/>
        <v>8088</v>
      </c>
      <c r="G104" s="144">
        <f t="shared" si="92"/>
        <v>8088</v>
      </c>
      <c r="H104" s="144">
        <f t="shared" si="92"/>
        <v>8088</v>
      </c>
      <c r="I104" s="144">
        <f t="shared" si="92"/>
        <v>8088</v>
      </c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8" customHeight="1" thickBot="1" x14ac:dyDescent="0.35">
      <c r="A105" s="3"/>
      <c r="C105" s="181"/>
      <c r="D105" s="67" t="s">
        <v>29</v>
      </c>
      <c r="E105" s="142" t="s">
        <v>39</v>
      </c>
      <c r="F105" s="144">
        <f t="shared" si="92"/>
        <v>8088</v>
      </c>
      <c r="G105" s="144">
        <f t="shared" si="92"/>
        <v>8088</v>
      </c>
      <c r="H105" s="144">
        <f t="shared" si="92"/>
        <v>8088</v>
      </c>
      <c r="I105" s="144">
        <f t="shared" si="92"/>
        <v>8088</v>
      </c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27" customHeight="1" thickBot="1" x14ac:dyDescent="0.35">
      <c r="A106" s="3"/>
      <c r="C106" s="181"/>
      <c r="D106" s="115" t="s">
        <v>29</v>
      </c>
      <c r="E106" s="108" t="s">
        <v>0</v>
      </c>
      <c r="F106" s="133">
        <f t="shared" si="92"/>
        <v>48528</v>
      </c>
      <c r="G106" s="133">
        <f t="shared" si="92"/>
        <v>48528</v>
      </c>
      <c r="H106" s="133">
        <f t="shared" si="92"/>
        <v>48528</v>
      </c>
      <c r="I106" s="133">
        <f t="shared" si="92"/>
        <v>48528</v>
      </c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" thickBot="1" x14ac:dyDescent="0.35">
      <c r="A107" s="3"/>
      <c r="C107" s="181" t="s">
        <v>18</v>
      </c>
      <c r="D107" s="65" t="s">
        <v>3</v>
      </c>
      <c r="E107" s="66" t="s">
        <v>34</v>
      </c>
      <c r="F107" s="144">
        <f>'Control Scheme 2 Data'!S13</f>
        <v>782187.5</v>
      </c>
      <c r="G107" s="144">
        <f>'Control Scheme 2 Data'!S25</f>
        <v>553375</v>
      </c>
      <c r="H107" s="144">
        <f>'Control Scheme 2 Data'!S37</f>
        <v>553375</v>
      </c>
      <c r="I107" s="144">
        <f>'Control Scheme 2 Data'!S49</f>
        <v>782187.5</v>
      </c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" thickBot="1" x14ac:dyDescent="0.35">
      <c r="A108" s="3"/>
      <c r="C108" s="181"/>
      <c r="D108" s="67" t="s">
        <v>3</v>
      </c>
      <c r="E108" s="68" t="s">
        <v>35</v>
      </c>
      <c r="F108" s="144">
        <f>'Control Scheme 2 Data'!S14</f>
        <v>767000</v>
      </c>
      <c r="G108" s="144">
        <f>'Control Scheme 2 Data'!S26</f>
        <v>523000</v>
      </c>
      <c r="H108" s="144">
        <f>'Control Scheme 2 Data'!S38</f>
        <v>523000</v>
      </c>
      <c r="I108" s="144">
        <f>'Control Scheme 2 Data'!S50</f>
        <v>767000</v>
      </c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" thickBot="1" x14ac:dyDescent="0.35">
      <c r="A109" s="3"/>
      <c r="C109" s="181"/>
      <c r="D109" s="67" t="s">
        <v>3</v>
      </c>
      <c r="E109" s="69" t="s">
        <v>36</v>
      </c>
      <c r="F109" s="144">
        <f>'Control Scheme 2 Data'!S15</f>
        <v>584187.5</v>
      </c>
      <c r="G109" s="144">
        <f>'Control Scheme 2 Data'!S27</f>
        <v>157375</v>
      </c>
      <c r="H109" s="144">
        <f>'Control Scheme 2 Data'!S39</f>
        <v>157375</v>
      </c>
      <c r="I109" s="144">
        <f>'Control Scheme 2 Data'!S51</f>
        <v>584187.5</v>
      </c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" thickBot="1" x14ac:dyDescent="0.35">
      <c r="A110" s="3"/>
      <c r="C110" s="181"/>
      <c r="D110" s="67" t="s">
        <v>3</v>
      </c>
      <c r="E110" s="70" t="s">
        <v>37</v>
      </c>
      <c r="F110" s="144">
        <f>'Control Scheme 2 Data'!S16</f>
        <v>1074567</v>
      </c>
      <c r="G110" s="144">
        <f>'Control Scheme 2 Data'!S28</f>
        <v>717558</v>
      </c>
      <c r="H110" s="144">
        <f>'Control Scheme 2 Data'!S40</f>
        <v>717558</v>
      </c>
      <c r="I110" s="144">
        <f>'Control Scheme 2 Data'!S52</f>
        <v>1074567</v>
      </c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" thickBot="1" x14ac:dyDescent="0.35">
      <c r="A111" s="3"/>
      <c r="C111" s="181"/>
      <c r="D111" s="67" t="s">
        <v>3</v>
      </c>
      <c r="E111" s="71" t="s">
        <v>38</v>
      </c>
      <c r="F111" s="144">
        <f>'Control Scheme 2 Data'!S17</f>
        <v>380333.71428571077</v>
      </c>
      <c r="G111" s="144">
        <f>'Control Scheme 2 Data'!S29</f>
        <v>380333.71428571077</v>
      </c>
      <c r="H111" s="144">
        <f>'Control Scheme 2 Data'!S41</f>
        <v>2288154.5142856636</v>
      </c>
      <c r="I111" s="144">
        <f>'Control Scheme 2 Data'!S53</f>
        <v>2288154.5142856636</v>
      </c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" thickBot="1" x14ac:dyDescent="0.35">
      <c r="A112" s="3"/>
      <c r="C112" s="181"/>
      <c r="D112" s="67" t="s">
        <v>3</v>
      </c>
      <c r="E112" s="71" t="s">
        <v>39</v>
      </c>
      <c r="F112" s="144">
        <f>'Control Scheme 2 Data'!S18</f>
        <v>0</v>
      </c>
      <c r="G112" s="144">
        <f>'Control Scheme 2 Data'!S30</f>
        <v>0</v>
      </c>
      <c r="H112" s="144">
        <f>'Control Scheme 2 Data'!S42</f>
        <v>0</v>
      </c>
      <c r="I112" s="144">
        <f>'Control Scheme 2 Data'!S54</f>
        <v>0</v>
      </c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25.8" customHeight="1" thickBot="1" x14ac:dyDescent="0.35">
      <c r="A113" s="3"/>
      <c r="C113" s="181"/>
      <c r="D113" s="115" t="s">
        <v>3</v>
      </c>
      <c r="E113" s="108" t="s">
        <v>0</v>
      </c>
      <c r="F113" s="113">
        <f>'Control Scheme 2 Data'!S19</f>
        <v>3588275.7142857108</v>
      </c>
      <c r="G113" s="113">
        <f>'Control Scheme 2 Data'!S31</f>
        <v>2331641.7142857108</v>
      </c>
      <c r="H113" s="113">
        <f>'Control Scheme 2 Data'!S43</f>
        <v>4239462.5142856631</v>
      </c>
      <c r="I113" s="113">
        <f>'Control Scheme 2 Data'!S55</f>
        <v>5496096.5142856631</v>
      </c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" thickBot="1" x14ac:dyDescent="0.35">
      <c r="A114" s="3"/>
      <c r="C114" s="181" t="s">
        <v>18</v>
      </c>
      <c r="D114" s="65" t="s">
        <v>30</v>
      </c>
      <c r="E114" s="66" t="s">
        <v>34</v>
      </c>
      <c r="F114" s="93">
        <f>'Control Scheme 2 Data'!T13</f>
        <v>1</v>
      </c>
      <c r="G114" s="78">
        <f>'Control Scheme 2 Data'!T25</f>
        <v>1</v>
      </c>
      <c r="H114" s="93">
        <f>'Control Scheme 2 Data'!T37</f>
        <v>1</v>
      </c>
      <c r="I114" s="78">
        <f>'Control Scheme 2 Data'!T49</f>
        <v>1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" thickBot="1" x14ac:dyDescent="0.35">
      <c r="A115" s="3"/>
      <c r="C115" s="181"/>
      <c r="D115" s="67" t="s">
        <v>30</v>
      </c>
      <c r="E115" s="68" t="s">
        <v>35</v>
      </c>
      <c r="F115" s="94">
        <f>'Control Scheme 2 Data'!T14</f>
        <v>1</v>
      </c>
      <c r="G115" s="79">
        <f>'Control Scheme 2 Data'!T26</f>
        <v>1</v>
      </c>
      <c r="H115" s="94">
        <f>'Control Scheme 2 Data'!T38</f>
        <v>1</v>
      </c>
      <c r="I115" s="79">
        <f>'Control Scheme 2 Data'!T50</f>
        <v>1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5" thickBot="1" x14ac:dyDescent="0.35">
      <c r="A116" s="3"/>
      <c r="C116" s="181"/>
      <c r="D116" s="67" t="s">
        <v>30</v>
      </c>
      <c r="E116" s="69" t="s">
        <v>36</v>
      </c>
      <c r="F116" s="94">
        <f>'Control Scheme 2 Data'!T15</f>
        <v>1</v>
      </c>
      <c r="G116" s="79">
        <f>'Control Scheme 2 Data'!T27</f>
        <v>1</v>
      </c>
      <c r="H116" s="94">
        <f>'Control Scheme 2 Data'!T39</f>
        <v>1</v>
      </c>
      <c r="I116" s="79">
        <f>'Control Scheme 2 Data'!T51</f>
        <v>1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5" thickBot="1" x14ac:dyDescent="0.35">
      <c r="A117" s="3"/>
      <c r="C117" s="181"/>
      <c r="D117" s="67" t="s">
        <v>30</v>
      </c>
      <c r="E117" s="70" t="s">
        <v>37</v>
      </c>
      <c r="F117" s="94">
        <f>'Control Scheme 2 Data'!T16</f>
        <v>1</v>
      </c>
      <c r="G117" s="79">
        <f>'Control Scheme 2 Data'!T28</f>
        <v>1</v>
      </c>
      <c r="H117" s="94">
        <f>'Control Scheme 2 Data'!T40</f>
        <v>1</v>
      </c>
      <c r="I117" s="79">
        <f>'Control Scheme 2 Data'!T52</f>
        <v>1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" thickBot="1" x14ac:dyDescent="0.35">
      <c r="A118" s="3"/>
      <c r="C118" s="181"/>
      <c r="D118" s="67" t="s">
        <v>30</v>
      </c>
      <c r="E118" s="71" t="s">
        <v>38</v>
      </c>
      <c r="F118" s="94">
        <f>'Control Scheme 2 Data'!T17</f>
        <v>1</v>
      </c>
      <c r="G118" s="79">
        <f>'Control Scheme 2 Data'!T29</f>
        <v>1</v>
      </c>
      <c r="H118" s="94">
        <f>'Control Scheme 2 Data'!T41</f>
        <v>1</v>
      </c>
      <c r="I118" s="79">
        <f>'Control Scheme 2 Data'!T53</f>
        <v>1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" thickBot="1" x14ac:dyDescent="0.35">
      <c r="A119" s="3"/>
      <c r="C119" s="181"/>
      <c r="D119" s="67" t="s">
        <v>30</v>
      </c>
      <c r="E119" s="71" t="s">
        <v>39</v>
      </c>
      <c r="F119" s="94">
        <f>'Control Scheme 2 Data'!T18</f>
        <v>0</v>
      </c>
      <c r="G119" s="79" t="e">
        <f>'Control Scheme 2 Data'!T30</f>
        <v>#DIV/0!</v>
      </c>
      <c r="H119" s="94" t="e">
        <f>'Control Scheme 2 Data'!T42</f>
        <v>#DIV/0!</v>
      </c>
      <c r="I119" s="79">
        <f>'Control Scheme 2 Data'!T54</f>
        <v>0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25.8" customHeight="1" thickBot="1" x14ac:dyDescent="0.35">
      <c r="A120" s="3"/>
      <c r="C120" s="181"/>
      <c r="D120" s="115" t="s">
        <v>30</v>
      </c>
      <c r="E120" s="108" t="s">
        <v>0</v>
      </c>
      <c r="F120" s="135">
        <f>'Control Scheme 2 Data'!T19</f>
        <v>0.76405925573157052</v>
      </c>
      <c r="G120" s="135">
        <f>'Control Scheme 2 Data'!T31</f>
        <v>1</v>
      </c>
      <c r="H120" s="135">
        <f>'Control Scheme 2 Data'!T43</f>
        <v>1</v>
      </c>
      <c r="I120" s="135">
        <f>'Control Scheme 2 Data'!T55</f>
        <v>0.83221829029491268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" thickBot="1" x14ac:dyDescent="0.35">
      <c r="A121" s="3"/>
      <c r="C121" s="181" t="s">
        <v>19</v>
      </c>
      <c r="D121" s="65" t="s">
        <v>3</v>
      </c>
      <c r="E121" s="66" t="s">
        <v>34</v>
      </c>
      <c r="F121" s="159">
        <f>'Control Scheme 2 Data'!U13</f>
        <v>0</v>
      </c>
      <c r="G121" s="159">
        <f>'Control Scheme 2 Data'!U25</f>
        <v>0</v>
      </c>
      <c r="H121" s="159">
        <f>'Control Scheme 2 Data'!U37</f>
        <v>0</v>
      </c>
      <c r="I121" s="159">
        <f>'Control Scheme 2 Data'!U49</f>
        <v>0</v>
      </c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" thickBot="1" x14ac:dyDescent="0.35">
      <c r="A122" s="3"/>
      <c r="C122" s="181"/>
      <c r="D122" s="67" t="s">
        <v>3</v>
      </c>
      <c r="E122" s="68" t="s">
        <v>35</v>
      </c>
      <c r="F122" s="144">
        <f>'Control Scheme 2 Data'!U14</f>
        <v>0</v>
      </c>
      <c r="G122" s="144">
        <f>'Control Scheme 2 Data'!U26</f>
        <v>0</v>
      </c>
      <c r="H122" s="144">
        <f>'Control Scheme 2 Data'!U38</f>
        <v>0</v>
      </c>
      <c r="I122" s="144">
        <f>'Control Scheme 2 Data'!U50</f>
        <v>0</v>
      </c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" thickBot="1" x14ac:dyDescent="0.35">
      <c r="A123" s="3"/>
      <c r="C123" s="181"/>
      <c r="D123" s="67" t="s">
        <v>3</v>
      </c>
      <c r="E123" s="69" t="s">
        <v>36</v>
      </c>
      <c r="F123" s="144">
        <f>'Control Scheme 2 Data'!U15</f>
        <v>0</v>
      </c>
      <c r="G123" s="144">
        <f>'Control Scheme 2 Data'!U27</f>
        <v>0</v>
      </c>
      <c r="H123" s="144">
        <f>'Control Scheme 2 Data'!U39</f>
        <v>0</v>
      </c>
      <c r="I123" s="144">
        <f>'Control Scheme 2 Data'!U51</f>
        <v>0</v>
      </c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" thickBot="1" x14ac:dyDescent="0.35">
      <c r="A124" s="3"/>
      <c r="C124" s="181"/>
      <c r="D124" s="67" t="s">
        <v>3</v>
      </c>
      <c r="E124" s="70" t="s">
        <v>37</v>
      </c>
      <c r="F124" s="144">
        <f>'Control Scheme 2 Data'!U16</f>
        <v>0</v>
      </c>
      <c r="G124" s="144">
        <f>'Control Scheme 2 Data'!U28</f>
        <v>0</v>
      </c>
      <c r="H124" s="144">
        <f>'Control Scheme 2 Data'!U40</f>
        <v>0</v>
      </c>
      <c r="I124" s="144">
        <f>'Control Scheme 2 Data'!U52</f>
        <v>0</v>
      </c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" thickBot="1" x14ac:dyDescent="0.35">
      <c r="A125" s="3"/>
      <c r="C125" s="181"/>
      <c r="D125" s="67" t="s">
        <v>3</v>
      </c>
      <c r="E125" s="71" t="s">
        <v>38</v>
      </c>
      <c r="F125" s="144">
        <f>'Control Scheme 2 Data'!U17</f>
        <v>0</v>
      </c>
      <c r="G125" s="144">
        <f>'Control Scheme 2 Data'!U29</f>
        <v>0</v>
      </c>
      <c r="H125" s="144">
        <f>'Control Scheme 2 Data'!U41</f>
        <v>0</v>
      </c>
      <c r="I125" s="144">
        <f>'Control Scheme 2 Data'!U53</f>
        <v>0</v>
      </c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" thickBot="1" x14ac:dyDescent="0.35">
      <c r="A126" s="3"/>
      <c r="C126" s="181"/>
      <c r="D126" s="67" t="s">
        <v>3</v>
      </c>
      <c r="E126" s="71" t="s">
        <v>39</v>
      </c>
      <c r="F126" s="144">
        <f>'Control Scheme 2 Data'!U18</f>
        <v>1108056</v>
      </c>
      <c r="G126" s="144">
        <f>'Control Scheme 2 Data'!U30</f>
        <v>0</v>
      </c>
      <c r="H126" s="144">
        <f>'Control Scheme 2 Data'!U42</f>
        <v>0</v>
      </c>
      <c r="I126" s="144">
        <f>'Control Scheme 2 Data'!U54</f>
        <v>1108056</v>
      </c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26.4" customHeight="1" thickBot="1" x14ac:dyDescent="0.35">
      <c r="A127" s="3"/>
      <c r="C127" s="181"/>
      <c r="D127" s="115" t="s">
        <v>3</v>
      </c>
      <c r="E127" s="108" t="s">
        <v>0</v>
      </c>
      <c r="F127" s="113">
        <f>'Control Scheme 2 Data'!U19</f>
        <v>1108056</v>
      </c>
      <c r="G127" s="113">
        <f>'Control Scheme 2 Data'!U31</f>
        <v>0</v>
      </c>
      <c r="H127" s="113">
        <f>'Control Scheme 2 Data'!U43</f>
        <v>0</v>
      </c>
      <c r="I127" s="113">
        <f>'Control Scheme 2 Data'!U55</f>
        <v>1108056</v>
      </c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" thickBot="1" x14ac:dyDescent="0.35">
      <c r="A128" s="3"/>
      <c r="C128" s="181" t="s">
        <v>19</v>
      </c>
      <c r="D128" s="65" t="s">
        <v>30</v>
      </c>
      <c r="E128" s="66" t="s">
        <v>34</v>
      </c>
      <c r="F128" s="93">
        <f>'Control Scheme 2 Data'!V13</f>
        <v>0</v>
      </c>
      <c r="G128" s="78">
        <f>'Control Scheme 2 Data'!V25</f>
        <v>0</v>
      </c>
      <c r="H128" s="93">
        <f>'Control Scheme 2 Data'!V37</f>
        <v>0</v>
      </c>
      <c r="I128" s="78">
        <f>'Control Scheme 2 Data'!V49</f>
        <v>0</v>
      </c>
      <c r="J128" s="19"/>
      <c r="K128" s="19"/>
      <c r="L128" s="48"/>
      <c r="M128" s="19"/>
      <c r="N128" s="34"/>
      <c r="O128" s="19"/>
      <c r="P128" s="34"/>
      <c r="Q128" s="19"/>
      <c r="R128" s="19"/>
      <c r="S128" s="34"/>
      <c r="T128" s="19"/>
      <c r="U128" s="34"/>
      <c r="V128" s="49"/>
      <c r="W128" s="50"/>
      <c r="X128" s="50"/>
      <c r="Y128" s="50"/>
      <c r="Z128" s="38"/>
    </row>
    <row r="129" spans="1:26" ht="15" thickBot="1" x14ac:dyDescent="0.35">
      <c r="A129" s="3"/>
      <c r="C129" s="181"/>
      <c r="D129" s="67" t="s">
        <v>30</v>
      </c>
      <c r="E129" s="68" t="s">
        <v>35</v>
      </c>
      <c r="F129" s="94">
        <f>'Control Scheme 2 Data'!V14</f>
        <v>0</v>
      </c>
      <c r="G129" s="79">
        <f>'Control Scheme 2 Data'!V26</f>
        <v>0</v>
      </c>
      <c r="H129" s="94">
        <f>'Control Scheme 2 Data'!V38</f>
        <v>0</v>
      </c>
      <c r="I129" s="79">
        <f>'Control Scheme 2 Data'!V50</f>
        <v>0</v>
      </c>
      <c r="J129" s="19"/>
      <c r="K129" s="19"/>
      <c r="L129" s="48"/>
      <c r="M129" s="19"/>
      <c r="N129" s="34"/>
      <c r="O129" s="19"/>
      <c r="P129" s="34"/>
      <c r="Q129" s="19"/>
      <c r="R129" s="19"/>
      <c r="S129" s="34"/>
      <c r="T129" s="19"/>
      <c r="U129" s="34"/>
      <c r="V129" s="49"/>
      <c r="W129" s="50"/>
      <c r="X129" s="50"/>
      <c r="Y129" s="50"/>
      <c r="Z129" s="38"/>
    </row>
    <row r="130" spans="1:26" ht="15" thickBot="1" x14ac:dyDescent="0.35">
      <c r="A130" s="3"/>
      <c r="C130" s="181"/>
      <c r="D130" s="67" t="s">
        <v>30</v>
      </c>
      <c r="E130" s="69" t="s">
        <v>36</v>
      </c>
      <c r="F130" s="94">
        <f>'Control Scheme 2 Data'!V15</f>
        <v>0</v>
      </c>
      <c r="G130" s="79">
        <f>'Control Scheme 2 Data'!V27</f>
        <v>0</v>
      </c>
      <c r="H130" s="94">
        <f>'Control Scheme 2 Data'!V39</f>
        <v>0</v>
      </c>
      <c r="I130" s="79">
        <f>'Control Scheme 2 Data'!V51</f>
        <v>0</v>
      </c>
      <c r="J130" s="19"/>
      <c r="K130" s="19"/>
      <c r="L130" s="48"/>
      <c r="M130" s="19"/>
      <c r="N130" s="34"/>
      <c r="O130" s="19"/>
      <c r="P130" s="34"/>
      <c r="Q130" s="19"/>
      <c r="R130" s="19"/>
      <c r="S130" s="34"/>
      <c r="T130" s="19"/>
      <c r="U130" s="34"/>
      <c r="V130" s="49"/>
      <c r="W130" s="50"/>
      <c r="X130" s="50"/>
      <c r="Y130" s="50"/>
      <c r="Z130" s="38"/>
    </row>
    <row r="131" spans="1:26" ht="15" thickBot="1" x14ac:dyDescent="0.35">
      <c r="A131" s="3"/>
      <c r="C131" s="181"/>
      <c r="D131" s="67" t="s">
        <v>30</v>
      </c>
      <c r="E131" s="70" t="s">
        <v>37</v>
      </c>
      <c r="F131" s="94">
        <f>'Control Scheme 2 Data'!V16</f>
        <v>0</v>
      </c>
      <c r="G131" s="79">
        <f>'Control Scheme 2 Data'!V28</f>
        <v>0</v>
      </c>
      <c r="H131" s="94">
        <f>'Control Scheme 2 Data'!V40</f>
        <v>0</v>
      </c>
      <c r="I131" s="79">
        <f>'Control Scheme 2 Data'!V52</f>
        <v>0</v>
      </c>
      <c r="J131" s="19"/>
      <c r="K131" s="19"/>
      <c r="L131" s="48"/>
      <c r="M131" s="19"/>
      <c r="N131" s="34"/>
      <c r="O131" s="19"/>
      <c r="P131" s="34"/>
      <c r="Q131" s="19"/>
      <c r="R131" s="19"/>
      <c r="S131" s="34"/>
      <c r="T131" s="19"/>
      <c r="U131" s="34"/>
      <c r="V131" s="49"/>
      <c r="W131" s="50"/>
      <c r="X131" s="50"/>
      <c r="Y131" s="50"/>
      <c r="Z131" s="38"/>
    </row>
    <row r="132" spans="1:26" ht="15" thickBot="1" x14ac:dyDescent="0.35">
      <c r="A132" s="3"/>
      <c r="C132" s="181"/>
      <c r="D132" s="67" t="s">
        <v>30</v>
      </c>
      <c r="E132" s="71" t="s">
        <v>38</v>
      </c>
      <c r="F132" s="94">
        <f>'Control Scheme 2 Data'!V17</f>
        <v>0</v>
      </c>
      <c r="G132" s="79">
        <f>'Control Scheme 2 Data'!V29</f>
        <v>0</v>
      </c>
      <c r="H132" s="94">
        <f>'Control Scheme 2 Data'!V41</f>
        <v>0</v>
      </c>
      <c r="I132" s="79">
        <f>'Control Scheme 2 Data'!V53</f>
        <v>0</v>
      </c>
      <c r="J132" s="19"/>
      <c r="K132" s="19"/>
      <c r="L132" s="48"/>
      <c r="M132" s="19"/>
      <c r="N132" s="34"/>
      <c r="O132" s="19"/>
      <c r="P132" s="34"/>
      <c r="Q132" s="19"/>
      <c r="R132" s="19"/>
      <c r="S132" s="34"/>
      <c r="T132" s="19"/>
      <c r="U132" s="34"/>
      <c r="V132" s="49"/>
      <c r="W132" s="50"/>
      <c r="X132" s="50"/>
      <c r="Y132" s="50"/>
      <c r="Z132" s="38"/>
    </row>
    <row r="133" spans="1:26" ht="15" thickBot="1" x14ac:dyDescent="0.35">
      <c r="A133" s="3"/>
      <c r="C133" s="181"/>
      <c r="D133" s="67" t="s">
        <v>30</v>
      </c>
      <c r="E133" s="71" t="s">
        <v>39</v>
      </c>
      <c r="F133" s="94">
        <f>'Control Scheme 2 Data'!V18</f>
        <v>1</v>
      </c>
      <c r="G133" s="79" t="e">
        <f>'Control Scheme 2 Data'!V30</f>
        <v>#DIV/0!</v>
      </c>
      <c r="H133" s="94" t="e">
        <f>'Control Scheme 2 Data'!V42</f>
        <v>#DIV/0!</v>
      </c>
      <c r="I133" s="79">
        <f>'Control Scheme 2 Data'!V54</f>
        <v>1</v>
      </c>
      <c r="J133" s="19"/>
      <c r="K133" s="19"/>
      <c r="L133" s="48"/>
      <c r="M133" s="19"/>
      <c r="N133" s="34"/>
      <c r="O133" s="19"/>
      <c r="P133" s="34"/>
      <c r="Q133" s="19"/>
      <c r="R133" s="19"/>
      <c r="S133" s="34"/>
      <c r="T133" s="19"/>
      <c r="U133" s="34"/>
      <c r="V133" s="49"/>
      <c r="W133" s="50"/>
      <c r="X133" s="50"/>
      <c r="Y133" s="50"/>
      <c r="Z133" s="38"/>
    </row>
    <row r="134" spans="1:26" ht="27.6" customHeight="1" thickBot="1" x14ac:dyDescent="0.35">
      <c r="A134" s="3"/>
      <c r="C134" s="181"/>
      <c r="D134" s="115" t="s">
        <v>30</v>
      </c>
      <c r="E134" s="108" t="s">
        <v>0</v>
      </c>
      <c r="F134" s="135">
        <f>'Control Scheme 2 Data'!V19</f>
        <v>0.23594074426842951</v>
      </c>
      <c r="G134" s="135">
        <f>'Control Scheme 2 Data'!V31</f>
        <v>0</v>
      </c>
      <c r="H134" s="135">
        <f>'Control Scheme 2 Data'!V43</f>
        <v>0</v>
      </c>
      <c r="I134" s="135">
        <f>'Control Scheme 2 Data'!V55</f>
        <v>0.16778170970508738</v>
      </c>
      <c r="J134" s="51"/>
      <c r="K134" s="51"/>
      <c r="L134" s="52"/>
      <c r="M134" s="51"/>
      <c r="N134" s="42"/>
      <c r="O134" s="51"/>
      <c r="P134" s="42"/>
      <c r="Q134" s="51"/>
      <c r="R134" s="51"/>
      <c r="S134" s="42"/>
      <c r="T134" s="51"/>
      <c r="U134" s="42"/>
      <c r="V134" s="53"/>
      <c r="W134" s="54"/>
      <c r="X134" s="54"/>
      <c r="Y134" s="54"/>
      <c r="Z134" s="47"/>
    </row>
    <row r="135" spans="1:26" ht="18.600000000000001" customHeight="1" thickBot="1" x14ac:dyDescent="0.35">
      <c r="A135" s="3"/>
      <c r="C135" s="181" t="s">
        <v>12</v>
      </c>
      <c r="D135" s="65" t="s">
        <v>3</v>
      </c>
      <c r="E135" s="66" t="s">
        <v>34</v>
      </c>
      <c r="F135" s="159">
        <f>F107+F121</f>
        <v>782187.5</v>
      </c>
      <c r="G135" s="159">
        <f t="shared" ref="G135:I135" si="93">G107+G121</f>
        <v>553375</v>
      </c>
      <c r="H135" s="159">
        <f t="shared" si="93"/>
        <v>553375</v>
      </c>
      <c r="I135" s="159">
        <f t="shared" si="93"/>
        <v>782187.5</v>
      </c>
      <c r="J135" s="51"/>
      <c r="K135" s="51"/>
      <c r="L135" s="52"/>
      <c r="M135" s="51"/>
      <c r="N135" s="42"/>
      <c r="O135" s="51"/>
      <c r="P135" s="42"/>
      <c r="Q135" s="51"/>
      <c r="R135" s="51"/>
      <c r="S135" s="42"/>
      <c r="T135" s="51"/>
      <c r="U135" s="42"/>
      <c r="V135" s="53"/>
      <c r="W135" s="54"/>
      <c r="X135" s="54"/>
      <c r="Y135" s="54"/>
      <c r="Z135" s="47"/>
    </row>
    <row r="136" spans="1:26" ht="18.600000000000001" customHeight="1" thickBot="1" x14ac:dyDescent="0.35">
      <c r="A136" s="3"/>
      <c r="C136" s="181"/>
      <c r="D136" s="67" t="s">
        <v>3</v>
      </c>
      <c r="E136" s="68" t="s">
        <v>35</v>
      </c>
      <c r="F136" s="144">
        <f t="shared" ref="F136:I141" si="94">F108+F122</f>
        <v>767000</v>
      </c>
      <c r="G136" s="144">
        <f t="shared" si="94"/>
        <v>523000</v>
      </c>
      <c r="H136" s="144">
        <f t="shared" si="94"/>
        <v>523000</v>
      </c>
      <c r="I136" s="144">
        <f t="shared" si="94"/>
        <v>767000</v>
      </c>
      <c r="J136" s="51"/>
      <c r="K136" s="51"/>
      <c r="L136" s="52"/>
      <c r="M136" s="51"/>
      <c r="N136" s="42"/>
      <c r="O136" s="51"/>
      <c r="P136" s="42"/>
      <c r="Q136" s="51"/>
      <c r="R136" s="51"/>
      <c r="S136" s="42"/>
      <c r="T136" s="51"/>
      <c r="U136" s="42"/>
      <c r="V136" s="53"/>
      <c r="W136" s="54"/>
      <c r="X136" s="54"/>
      <c r="Y136" s="54"/>
      <c r="Z136" s="47"/>
    </row>
    <row r="137" spans="1:26" ht="18.600000000000001" customHeight="1" thickBot="1" x14ac:dyDescent="0.35">
      <c r="A137" s="3"/>
      <c r="C137" s="181"/>
      <c r="D137" s="67" t="s">
        <v>3</v>
      </c>
      <c r="E137" s="69" t="s">
        <v>36</v>
      </c>
      <c r="F137" s="144">
        <f t="shared" si="94"/>
        <v>584187.5</v>
      </c>
      <c r="G137" s="144">
        <f t="shared" si="94"/>
        <v>157375</v>
      </c>
      <c r="H137" s="144">
        <f t="shared" si="94"/>
        <v>157375</v>
      </c>
      <c r="I137" s="144">
        <f t="shared" si="94"/>
        <v>584187.5</v>
      </c>
      <c r="J137" s="51"/>
      <c r="K137" s="51"/>
      <c r="L137" s="52"/>
      <c r="M137" s="51"/>
      <c r="N137" s="42"/>
      <c r="O137" s="51"/>
      <c r="P137" s="42"/>
      <c r="Q137" s="51"/>
      <c r="R137" s="51"/>
      <c r="S137" s="42"/>
      <c r="T137" s="51"/>
      <c r="U137" s="42"/>
      <c r="V137" s="53"/>
      <c r="W137" s="54"/>
      <c r="X137" s="54"/>
      <c r="Y137" s="54"/>
      <c r="Z137" s="47"/>
    </row>
    <row r="138" spans="1:26" ht="18.600000000000001" customHeight="1" thickBot="1" x14ac:dyDescent="0.35">
      <c r="A138" s="3"/>
      <c r="C138" s="181"/>
      <c r="D138" s="67" t="s">
        <v>3</v>
      </c>
      <c r="E138" s="70" t="s">
        <v>37</v>
      </c>
      <c r="F138" s="144">
        <f t="shared" si="94"/>
        <v>1074567</v>
      </c>
      <c r="G138" s="144">
        <f t="shared" si="94"/>
        <v>717558</v>
      </c>
      <c r="H138" s="144">
        <f t="shared" si="94"/>
        <v>717558</v>
      </c>
      <c r="I138" s="144">
        <f t="shared" si="94"/>
        <v>1074567</v>
      </c>
      <c r="J138" s="51"/>
      <c r="K138" s="51"/>
      <c r="L138" s="52"/>
      <c r="M138" s="51"/>
      <c r="N138" s="42"/>
      <c r="O138" s="51"/>
      <c r="P138" s="42"/>
      <c r="Q138" s="51"/>
      <c r="R138" s="51"/>
      <c r="S138" s="42"/>
      <c r="T138" s="51"/>
      <c r="U138" s="42"/>
      <c r="V138" s="53"/>
      <c r="W138" s="54"/>
      <c r="X138" s="54"/>
      <c r="Y138" s="54"/>
      <c r="Z138" s="47"/>
    </row>
    <row r="139" spans="1:26" ht="18.600000000000001" customHeight="1" thickBot="1" x14ac:dyDescent="0.35">
      <c r="A139" s="3"/>
      <c r="C139" s="181"/>
      <c r="D139" s="67" t="s">
        <v>3</v>
      </c>
      <c r="E139" s="71" t="s">
        <v>38</v>
      </c>
      <c r="F139" s="144">
        <f t="shared" si="94"/>
        <v>380333.71428571077</v>
      </c>
      <c r="G139" s="144">
        <f t="shared" si="94"/>
        <v>380333.71428571077</v>
      </c>
      <c r="H139" s="144">
        <f t="shared" si="94"/>
        <v>2288154.5142856636</v>
      </c>
      <c r="I139" s="144">
        <f t="shared" si="94"/>
        <v>2288154.5142856636</v>
      </c>
      <c r="J139" s="51"/>
      <c r="K139" s="51"/>
      <c r="L139" s="52"/>
      <c r="M139" s="51"/>
      <c r="N139" s="42"/>
      <c r="O139" s="51"/>
      <c r="P139" s="42"/>
      <c r="Q139" s="51"/>
      <c r="R139" s="51"/>
      <c r="S139" s="42"/>
      <c r="T139" s="51"/>
      <c r="U139" s="42"/>
      <c r="V139" s="53"/>
      <c r="W139" s="54"/>
      <c r="X139" s="54"/>
      <c r="Y139" s="54"/>
      <c r="Z139" s="47"/>
    </row>
    <row r="140" spans="1:26" ht="18.600000000000001" customHeight="1" thickBot="1" x14ac:dyDescent="0.35">
      <c r="A140" s="3"/>
      <c r="C140" s="181"/>
      <c r="D140" s="67" t="s">
        <v>3</v>
      </c>
      <c r="E140" s="71" t="s">
        <v>39</v>
      </c>
      <c r="F140" s="144">
        <f t="shared" si="94"/>
        <v>1108056</v>
      </c>
      <c r="G140" s="144">
        <f t="shared" si="94"/>
        <v>0</v>
      </c>
      <c r="H140" s="144">
        <f t="shared" si="94"/>
        <v>0</v>
      </c>
      <c r="I140" s="144">
        <f t="shared" si="94"/>
        <v>1108056</v>
      </c>
      <c r="J140" s="51"/>
      <c r="K140" s="51"/>
      <c r="L140" s="52"/>
      <c r="M140" s="51"/>
      <c r="N140" s="42"/>
      <c r="O140" s="51"/>
      <c r="P140" s="42"/>
      <c r="Q140" s="51"/>
      <c r="R140" s="51"/>
      <c r="S140" s="42"/>
      <c r="T140" s="51"/>
      <c r="U140" s="42"/>
      <c r="V140" s="53"/>
      <c r="W140" s="54"/>
      <c r="X140" s="54"/>
      <c r="Y140" s="54"/>
      <c r="Z140" s="47"/>
    </row>
    <row r="141" spans="1:26" ht="27.6" customHeight="1" thickBot="1" x14ac:dyDescent="0.35">
      <c r="A141" s="3"/>
      <c r="C141" s="181"/>
      <c r="D141" s="115" t="s">
        <v>3</v>
      </c>
      <c r="E141" s="108" t="s">
        <v>0</v>
      </c>
      <c r="F141" s="113">
        <f>F113+F127</f>
        <v>4696331.7142857108</v>
      </c>
      <c r="G141" s="113">
        <f t="shared" si="94"/>
        <v>2331641.7142857108</v>
      </c>
      <c r="H141" s="113">
        <f t="shared" si="94"/>
        <v>4239462.5142856631</v>
      </c>
      <c r="I141" s="113">
        <f t="shared" si="94"/>
        <v>6604152.5142856631</v>
      </c>
      <c r="J141" s="51"/>
      <c r="K141" s="51"/>
      <c r="L141" s="52"/>
      <c r="M141" s="51"/>
      <c r="N141" s="42"/>
      <c r="O141" s="51"/>
      <c r="P141" s="42"/>
      <c r="Q141" s="51"/>
      <c r="R141" s="51"/>
      <c r="S141" s="42"/>
      <c r="T141" s="51"/>
      <c r="U141" s="42"/>
      <c r="V141" s="53"/>
      <c r="W141" s="54"/>
      <c r="X141" s="54"/>
      <c r="Y141" s="54"/>
      <c r="Z141" s="47"/>
    </row>
    <row r="142" spans="1:26" ht="15" thickBot="1" x14ac:dyDescent="0.35">
      <c r="A142" s="3"/>
      <c r="C142" s="181" t="s">
        <v>21</v>
      </c>
      <c r="D142" s="65" t="s">
        <v>32</v>
      </c>
      <c r="E142" s="66" t="s">
        <v>34</v>
      </c>
      <c r="F142" s="160">
        <f>'Control Scheme 2 Data'!X13</f>
        <v>71071.30807475945</v>
      </c>
      <c r="G142" s="160">
        <f>'Control Scheme 2 Data'!X25</f>
        <v>50280.891865275284</v>
      </c>
      <c r="H142" s="160">
        <f>'Control Scheme 2 Data'!X37</f>
        <v>50280.891865275284</v>
      </c>
      <c r="I142" s="160">
        <f>'Control Scheme 2 Data'!X49</f>
        <v>71071.30807475945</v>
      </c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" thickBot="1" x14ac:dyDescent="0.35">
      <c r="A143" s="3"/>
      <c r="C143" s="181"/>
      <c r="D143" s="67" t="s">
        <v>32</v>
      </c>
      <c r="E143" s="68" t="s">
        <v>35</v>
      </c>
      <c r="F143" s="150">
        <f>'Control Scheme 2 Data'!X14</f>
        <v>69691.337810103723</v>
      </c>
      <c r="G143" s="150">
        <f>'Control Scheme 2 Data'!X26</f>
        <v>47520.951335963815</v>
      </c>
      <c r="H143" s="150">
        <f>'Control Scheme 2 Data'!X38</f>
        <v>47520.951335963815</v>
      </c>
      <c r="I143" s="150">
        <f>'Control Scheme 2 Data'!X50</f>
        <v>69691.337810103723</v>
      </c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" thickBot="1" x14ac:dyDescent="0.35">
      <c r="A144" s="3"/>
      <c r="C144" s="181"/>
      <c r="D144" s="67" t="s">
        <v>32</v>
      </c>
      <c r="E144" s="69" t="s">
        <v>36</v>
      </c>
      <c r="F144" s="150">
        <f>'Control Scheme 2 Data'!X15</f>
        <v>53080.584624432813</v>
      </c>
      <c r="G144" s="150">
        <f>'Control Scheme 2 Data'!X27</f>
        <v>14299.444964621998</v>
      </c>
      <c r="H144" s="150">
        <f>'Control Scheme 2 Data'!X39</f>
        <v>14299.444964621998</v>
      </c>
      <c r="I144" s="150">
        <f>'Control Scheme 2 Data'!X51</f>
        <v>53080.584624432813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" thickBot="1" x14ac:dyDescent="0.35">
      <c r="A145" s="3"/>
      <c r="C145" s="181"/>
      <c r="D145" s="67" t="s">
        <v>32</v>
      </c>
      <c r="E145" s="70" t="s">
        <v>37</v>
      </c>
      <c r="F145" s="150">
        <f>'Control Scheme 2 Data'!X16</f>
        <v>97637.564271955314</v>
      </c>
      <c r="G145" s="150">
        <f>'Control Scheme 2 Data'!X28</f>
        <v>65198.926957421645</v>
      </c>
      <c r="H145" s="150">
        <f>'Control Scheme 2 Data'!X40</f>
        <v>65198.926957421645</v>
      </c>
      <c r="I145" s="150">
        <f>'Control Scheme 2 Data'!X52</f>
        <v>97637.564271955314</v>
      </c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" thickBot="1" x14ac:dyDescent="0.35">
      <c r="A146" s="3"/>
      <c r="C146" s="181"/>
      <c r="D146" s="67" t="s">
        <v>32</v>
      </c>
      <c r="E146" s="71" t="s">
        <v>38</v>
      </c>
      <c r="F146" s="150">
        <f>'Control Scheme 2 Data'!X17</f>
        <v>34557.973093685709</v>
      </c>
      <c r="G146" s="150">
        <f>'Control Scheme 2 Data'!X29</f>
        <v>34557.973093685709</v>
      </c>
      <c r="H146" s="150">
        <f>'Control Scheme 2 Data'!X41</f>
        <v>207906.8438289387</v>
      </c>
      <c r="I146" s="150">
        <f>'Control Scheme 2 Data'!X53</f>
        <v>207906.8438289387</v>
      </c>
      <c r="J146" s="19"/>
      <c r="K146" s="19"/>
      <c r="L146" s="48"/>
      <c r="M146" s="19"/>
      <c r="N146" s="34"/>
      <c r="O146" s="19"/>
      <c r="P146" s="34"/>
      <c r="Q146" s="19"/>
      <c r="R146" s="19"/>
      <c r="S146" s="34"/>
      <c r="T146" s="19"/>
      <c r="U146" s="34"/>
      <c r="V146" s="49"/>
      <c r="W146" s="50"/>
      <c r="X146" s="50"/>
      <c r="Y146" s="50"/>
      <c r="Z146" s="38"/>
    </row>
    <row r="147" spans="1:26" ht="15" thickBot="1" x14ac:dyDescent="0.35">
      <c r="A147" s="3"/>
      <c r="C147" s="181"/>
      <c r="D147" s="67" t="s">
        <v>32</v>
      </c>
      <c r="E147" s="71" t="s">
        <v>39</v>
      </c>
      <c r="F147" s="150">
        <f>'Control Scheme 2 Data'!X18</f>
        <v>0</v>
      </c>
      <c r="G147" s="150">
        <f>'Control Scheme 2 Data'!X30</f>
        <v>0</v>
      </c>
      <c r="H147" s="150">
        <f>'Control Scheme 2 Data'!X42</f>
        <v>0</v>
      </c>
      <c r="I147" s="150">
        <f>'Control Scheme 2 Data'!X54</f>
        <v>0</v>
      </c>
      <c r="J147" s="19"/>
      <c r="K147" s="19"/>
      <c r="L147" s="48"/>
      <c r="M147" s="19"/>
      <c r="N147" s="34"/>
      <c r="O147" s="19"/>
      <c r="P147" s="34"/>
      <c r="Q147" s="19"/>
      <c r="R147" s="19"/>
      <c r="S147" s="34"/>
      <c r="T147" s="19"/>
      <c r="U147" s="34"/>
      <c r="V147" s="49"/>
      <c r="W147" s="50"/>
      <c r="X147" s="50"/>
      <c r="Y147" s="50"/>
      <c r="Z147" s="38"/>
    </row>
    <row r="148" spans="1:26" ht="25.8" customHeight="1" thickBot="1" x14ac:dyDescent="0.35">
      <c r="A148" s="3"/>
      <c r="C148" s="181"/>
      <c r="D148" s="115" t="s">
        <v>32</v>
      </c>
      <c r="E148" s="108" t="s">
        <v>0</v>
      </c>
      <c r="F148" s="161">
        <f>'Control Scheme 2 Data'!X19</f>
        <v>326038.76787493698</v>
      </c>
      <c r="G148" s="161">
        <f>'Control Scheme 2 Data'!X31</f>
        <v>211858.18821696847</v>
      </c>
      <c r="H148" s="161">
        <f>'Control Scheme 2 Data'!X43</f>
        <v>385207.05895222141</v>
      </c>
      <c r="I148" s="161">
        <f>'Control Scheme 2 Data'!X55</f>
        <v>499387.63861018996</v>
      </c>
      <c r="J148" s="19"/>
      <c r="K148" s="19"/>
      <c r="L148" s="48"/>
      <c r="M148" s="19"/>
      <c r="N148" s="34"/>
      <c r="O148" s="19"/>
      <c r="P148" s="34"/>
      <c r="Q148" s="19"/>
      <c r="R148" s="19"/>
      <c r="S148" s="34"/>
      <c r="T148" s="19"/>
      <c r="U148" s="34"/>
      <c r="V148" s="49"/>
      <c r="W148" s="50"/>
      <c r="X148" s="50"/>
      <c r="Y148" s="50"/>
      <c r="Z148" s="38"/>
    </row>
    <row r="149" spans="1:26" ht="15" thickBot="1" x14ac:dyDescent="0.35">
      <c r="A149" s="3"/>
      <c r="C149" s="181" t="s">
        <v>22</v>
      </c>
      <c r="D149" s="65" t="s">
        <v>32</v>
      </c>
      <c r="E149" s="66" t="s">
        <v>34</v>
      </c>
      <c r="F149" s="160">
        <f>'Control Scheme 2 Data'!Y13</f>
        <v>0</v>
      </c>
      <c r="G149" s="160">
        <f>'Control Scheme 2 Data'!Y25</f>
        <v>0</v>
      </c>
      <c r="H149" s="160">
        <f>'Control Scheme 2 Data'!Y37</f>
        <v>0</v>
      </c>
      <c r="I149" s="160">
        <f>'Control Scheme 2 Data'!Y49</f>
        <v>0</v>
      </c>
      <c r="J149" s="19"/>
      <c r="K149" s="19"/>
      <c r="L149" s="48"/>
      <c r="M149" s="19"/>
      <c r="N149" s="34"/>
      <c r="O149" s="19"/>
      <c r="P149" s="34"/>
      <c r="Q149" s="19"/>
      <c r="R149" s="19"/>
      <c r="S149" s="34"/>
      <c r="T149" s="19"/>
      <c r="U149" s="34"/>
      <c r="V149" s="49"/>
      <c r="W149" s="50"/>
      <c r="X149" s="50"/>
      <c r="Y149" s="50"/>
      <c r="Z149" s="38"/>
    </row>
    <row r="150" spans="1:26" ht="15" thickBot="1" x14ac:dyDescent="0.35">
      <c r="A150" s="3"/>
      <c r="C150" s="181"/>
      <c r="D150" s="65" t="s">
        <v>32</v>
      </c>
      <c r="E150" s="68" t="s">
        <v>35</v>
      </c>
      <c r="F150" s="150">
        <f>'Control Scheme 2 Data'!Y14</f>
        <v>0</v>
      </c>
      <c r="G150" s="150">
        <f>'Control Scheme 2 Data'!Y26</f>
        <v>0</v>
      </c>
      <c r="H150" s="150">
        <f>'Control Scheme 2 Data'!Y38</f>
        <v>0</v>
      </c>
      <c r="I150" s="150">
        <f>'Control Scheme 2 Data'!Y50</f>
        <v>0</v>
      </c>
      <c r="J150" s="19"/>
      <c r="K150" s="19"/>
      <c r="L150" s="48"/>
      <c r="M150" s="19"/>
      <c r="N150" s="34"/>
      <c r="O150" s="19"/>
      <c r="P150" s="34"/>
      <c r="Q150" s="19"/>
      <c r="R150" s="19"/>
      <c r="S150" s="34"/>
      <c r="T150" s="19"/>
      <c r="U150" s="34"/>
      <c r="V150" s="49"/>
      <c r="W150" s="50"/>
      <c r="X150" s="50"/>
      <c r="Y150" s="50"/>
      <c r="Z150" s="38"/>
    </row>
    <row r="151" spans="1:26" ht="15" thickBot="1" x14ac:dyDescent="0.35">
      <c r="A151" s="3"/>
      <c r="C151" s="181"/>
      <c r="D151" s="65" t="s">
        <v>32</v>
      </c>
      <c r="E151" s="69" t="s">
        <v>36</v>
      </c>
      <c r="F151" s="150">
        <f>'Control Scheme 2 Data'!Y15</f>
        <v>0</v>
      </c>
      <c r="G151" s="150">
        <f>'Control Scheme 2 Data'!Y27</f>
        <v>0</v>
      </c>
      <c r="H151" s="150">
        <f>'Control Scheme 2 Data'!Y39</f>
        <v>0</v>
      </c>
      <c r="I151" s="150">
        <f>'Control Scheme 2 Data'!Y51</f>
        <v>0</v>
      </c>
      <c r="J151" s="19"/>
      <c r="K151" s="19"/>
      <c r="L151" s="48"/>
      <c r="M151" s="19"/>
      <c r="N151" s="34"/>
      <c r="O151" s="19"/>
      <c r="P151" s="34"/>
      <c r="Q151" s="19"/>
      <c r="R151" s="19"/>
      <c r="S151" s="34"/>
      <c r="T151" s="19"/>
      <c r="U151" s="34"/>
      <c r="V151" s="49"/>
      <c r="W151" s="50"/>
      <c r="X151" s="50"/>
      <c r="Y151" s="50"/>
      <c r="Z151" s="38"/>
    </row>
    <row r="152" spans="1:26" ht="16.2" thickBot="1" x14ac:dyDescent="0.35">
      <c r="A152" s="3"/>
      <c r="C152" s="181"/>
      <c r="D152" s="65" t="s">
        <v>32</v>
      </c>
      <c r="E152" s="70" t="s">
        <v>37</v>
      </c>
      <c r="F152" s="150">
        <f>'Control Scheme 2 Data'!Y16</f>
        <v>0</v>
      </c>
      <c r="G152" s="150">
        <f>'Control Scheme 2 Data'!Y28</f>
        <v>0</v>
      </c>
      <c r="H152" s="150">
        <f>'Control Scheme 2 Data'!Y40</f>
        <v>0</v>
      </c>
      <c r="I152" s="150">
        <f>'Control Scheme 2 Data'!Y52</f>
        <v>0</v>
      </c>
      <c r="J152" s="51"/>
      <c r="K152" s="51"/>
      <c r="L152" s="52"/>
      <c r="M152" s="51"/>
      <c r="N152" s="42"/>
      <c r="O152" s="51"/>
      <c r="P152" s="42"/>
      <c r="Q152" s="51"/>
      <c r="R152" s="51"/>
      <c r="S152" s="42"/>
      <c r="T152" s="51"/>
      <c r="U152" s="42"/>
      <c r="V152" s="53"/>
      <c r="W152" s="54"/>
      <c r="X152" s="54"/>
      <c r="Y152" s="54"/>
      <c r="Z152" s="47"/>
    </row>
    <row r="153" spans="1:26" ht="15" thickBot="1" x14ac:dyDescent="0.35">
      <c r="A153" s="4"/>
      <c r="C153" s="181"/>
      <c r="D153" s="65" t="s">
        <v>32</v>
      </c>
      <c r="E153" s="71" t="s">
        <v>38</v>
      </c>
      <c r="F153" s="150">
        <f>'Control Scheme 2 Data'!Y17</f>
        <v>0</v>
      </c>
      <c r="G153" s="150">
        <f>'Control Scheme 2 Data'!Y29</f>
        <v>0</v>
      </c>
      <c r="H153" s="150">
        <f>'Control Scheme 2 Data'!Y41</f>
        <v>0</v>
      </c>
      <c r="I153" s="150">
        <f>'Control Scheme 2 Data'!Y53</f>
        <v>0</v>
      </c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" thickBot="1" x14ac:dyDescent="0.35">
      <c r="C154" s="181"/>
      <c r="D154" s="65" t="s">
        <v>32</v>
      </c>
      <c r="E154" s="71" t="s">
        <v>39</v>
      </c>
      <c r="F154" s="150">
        <f>'Control Scheme 2 Data'!Y18</f>
        <v>100680.44981553101</v>
      </c>
      <c r="G154" s="150">
        <f>'Control Scheme 2 Data'!Y30</f>
        <v>0</v>
      </c>
      <c r="H154" s="150">
        <f>'Control Scheme 2 Data'!Y42</f>
        <v>0</v>
      </c>
      <c r="I154" s="150">
        <f>'Control Scheme 2 Data'!Y54</f>
        <v>100680.44981553101</v>
      </c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27.6" customHeight="1" thickBot="1" x14ac:dyDescent="0.35">
      <c r="C155" s="181"/>
      <c r="D155" s="65" t="s">
        <v>32</v>
      </c>
      <c r="E155" s="108" t="s">
        <v>0</v>
      </c>
      <c r="F155" s="161">
        <f>'Control Scheme 2 Data'!Y19</f>
        <v>100680.44981553101</v>
      </c>
      <c r="G155" s="161">
        <f>'Control Scheme 2 Data'!Y31</f>
        <v>0</v>
      </c>
      <c r="H155" s="161">
        <f>'Control Scheme 2 Data'!Y43</f>
        <v>0</v>
      </c>
      <c r="I155" s="161">
        <f>'Control Scheme 2 Data'!Y55</f>
        <v>100680.44981553101</v>
      </c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" thickBot="1" x14ac:dyDescent="0.35">
      <c r="C156" s="181" t="s">
        <v>23</v>
      </c>
      <c r="D156" s="65" t="s">
        <v>32</v>
      </c>
      <c r="E156" s="66" t="s">
        <v>34</v>
      </c>
      <c r="F156" s="160">
        <f>'Control Scheme 2 Data'!Z13</f>
        <v>71071.30807475945</v>
      </c>
      <c r="G156" s="160">
        <f>'Control Scheme 2 Data'!Z25</f>
        <v>50280.891865275284</v>
      </c>
      <c r="H156" s="160">
        <f>'Control Scheme 2 Data'!Z37</f>
        <v>50280.891865275284</v>
      </c>
      <c r="I156" s="160">
        <f>'Control Scheme 2 Data'!Z49</f>
        <v>71071.30807475945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" thickBot="1" x14ac:dyDescent="0.35">
      <c r="C157" s="181"/>
      <c r="D157" s="65" t="s">
        <v>32</v>
      </c>
      <c r="E157" s="68" t="s">
        <v>35</v>
      </c>
      <c r="F157" s="150">
        <f>'Control Scheme 2 Data'!Z14</f>
        <v>69691.337810103723</v>
      </c>
      <c r="G157" s="150">
        <f>'Control Scheme 2 Data'!Z26</f>
        <v>47520.951335963815</v>
      </c>
      <c r="H157" s="150">
        <f>'Control Scheme 2 Data'!Z38</f>
        <v>47520.951335963815</v>
      </c>
      <c r="I157" s="150">
        <f>'Control Scheme 2 Data'!Z50</f>
        <v>69691.337810103723</v>
      </c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" thickBot="1" x14ac:dyDescent="0.35">
      <c r="C158" s="181"/>
      <c r="D158" s="65" t="s">
        <v>32</v>
      </c>
      <c r="E158" s="69" t="s">
        <v>36</v>
      </c>
      <c r="F158" s="150">
        <f>'Control Scheme 2 Data'!Z15</f>
        <v>53080.584624432813</v>
      </c>
      <c r="G158" s="150">
        <f>'Control Scheme 2 Data'!Z27</f>
        <v>14299.444964621998</v>
      </c>
      <c r="H158" s="150">
        <f>'Control Scheme 2 Data'!Z39</f>
        <v>14299.444964621998</v>
      </c>
      <c r="I158" s="150">
        <f>'Control Scheme 2 Data'!Z51</f>
        <v>53080.584624432813</v>
      </c>
      <c r="J158" s="19"/>
      <c r="K158" s="19"/>
      <c r="L158" s="48"/>
      <c r="M158" s="19"/>
      <c r="N158" s="34"/>
      <c r="O158" s="19"/>
      <c r="P158" s="34"/>
      <c r="Q158" s="19"/>
      <c r="R158" s="19"/>
      <c r="S158" s="34"/>
      <c r="T158" s="19"/>
      <c r="U158" s="34"/>
      <c r="V158" s="49"/>
      <c r="W158" s="50"/>
      <c r="X158" s="50"/>
      <c r="Y158" s="50"/>
      <c r="Z158" s="38"/>
    </row>
    <row r="159" spans="1:26" ht="15" thickBot="1" x14ac:dyDescent="0.35">
      <c r="C159" s="181"/>
      <c r="D159" s="65" t="s">
        <v>32</v>
      </c>
      <c r="E159" s="70" t="s">
        <v>37</v>
      </c>
      <c r="F159" s="150">
        <f>'Control Scheme 2 Data'!Z16</f>
        <v>97637.564271955314</v>
      </c>
      <c r="G159" s="150">
        <f>'Control Scheme 2 Data'!Z28</f>
        <v>65198.926957421645</v>
      </c>
      <c r="H159" s="150">
        <f>'Control Scheme 2 Data'!Z40</f>
        <v>65198.926957421645</v>
      </c>
      <c r="I159" s="150">
        <f>'Control Scheme 2 Data'!Z52</f>
        <v>97637.564271955314</v>
      </c>
      <c r="J159" s="19"/>
      <c r="K159" s="19"/>
      <c r="L159" s="48"/>
      <c r="M159" s="19"/>
      <c r="N159" s="34"/>
      <c r="O159" s="19"/>
      <c r="P159" s="34"/>
      <c r="Q159" s="19"/>
      <c r="R159" s="19"/>
      <c r="S159" s="34"/>
      <c r="T159" s="19"/>
      <c r="U159" s="34"/>
      <c r="V159" s="49"/>
      <c r="W159" s="50"/>
      <c r="X159" s="50"/>
      <c r="Y159" s="50"/>
      <c r="Z159" s="38"/>
    </row>
    <row r="160" spans="1:26" ht="15" thickBot="1" x14ac:dyDescent="0.35">
      <c r="C160" s="181"/>
      <c r="D160" s="65" t="s">
        <v>32</v>
      </c>
      <c r="E160" s="71" t="s">
        <v>38</v>
      </c>
      <c r="F160" s="150">
        <f>'Control Scheme 2 Data'!Z17</f>
        <v>34557.973093685709</v>
      </c>
      <c r="G160" s="150">
        <f>'Control Scheme 2 Data'!Z29</f>
        <v>34557.973093685709</v>
      </c>
      <c r="H160" s="150">
        <f>'Control Scheme 2 Data'!Z41</f>
        <v>207906.8438289387</v>
      </c>
      <c r="I160" s="150">
        <f>'Control Scheme 2 Data'!Z53</f>
        <v>207906.8438289387</v>
      </c>
      <c r="J160" s="19"/>
      <c r="K160" s="19"/>
      <c r="L160" s="48"/>
      <c r="M160" s="19"/>
      <c r="N160" s="34"/>
      <c r="O160" s="19"/>
      <c r="P160" s="34"/>
      <c r="Q160" s="19"/>
      <c r="R160" s="19"/>
      <c r="S160" s="34"/>
      <c r="T160" s="19"/>
      <c r="U160" s="34"/>
      <c r="V160" s="49"/>
      <c r="W160" s="50"/>
      <c r="X160" s="50"/>
      <c r="Y160" s="50"/>
      <c r="Z160" s="38"/>
    </row>
    <row r="161" spans="3:26" ht="15" thickBot="1" x14ac:dyDescent="0.35">
      <c r="C161" s="181"/>
      <c r="D161" s="65" t="s">
        <v>32</v>
      </c>
      <c r="E161" s="71" t="s">
        <v>39</v>
      </c>
      <c r="F161" s="150">
        <f>'Control Scheme 2 Data'!Z18</f>
        <v>100680.44981553101</v>
      </c>
      <c r="G161" s="150">
        <f>'Control Scheme 2 Data'!Z30</f>
        <v>0</v>
      </c>
      <c r="H161" s="150">
        <f>'Control Scheme 2 Data'!Z42</f>
        <v>0</v>
      </c>
      <c r="I161" s="150">
        <f>'Control Scheme 2 Data'!Z54</f>
        <v>100680.44981553101</v>
      </c>
      <c r="J161" s="19"/>
      <c r="K161" s="19"/>
      <c r="L161" s="48"/>
      <c r="M161" s="19"/>
      <c r="N161" s="34"/>
      <c r="O161" s="19"/>
      <c r="P161" s="34"/>
      <c r="Q161" s="19"/>
      <c r="R161" s="19"/>
      <c r="S161" s="34"/>
      <c r="T161" s="19"/>
      <c r="U161" s="34"/>
      <c r="V161" s="49"/>
      <c r="W161" s="50"/>
      <c r="X161" s="50"/>
      <c r="Y161" s="50"/>
      <c r="Z161" s="38"/>
    </row>
    <row r="162" spans="3:26" ht="27" customHeight="1" thickBot="1" x14ac:dyDescent="0.35">
      <c r="C162" s="181"/>
      <c r="D162" s="65" t="s">
        <v>32</v>
      </c>
      <c r="E162" s="108" t="s">
        <v>0</v>
      </c>
      <c r="F162" s="161">
        <f>'Control Scheme 2 Data'!Z19</f>
        <v>426719.21769046801</v>
      </c>
      <c r="G162" s="161">
        <f>'Control Scheme 2 Data'!Z31</f>
        <v>211858.18821696847</v>
      </c>
      <c r="H162" s="161">
        <f>'Control Scheme 2 Data'!Z43</f>
        <v>385207.05895222141</v>
      </c>
      <c r="I162" s="161">
        <f>'Control Scheme 2 Data'!Z55</f>
        <v>600068.08842572093</v>
      </c>
      <c r="J162" s="19"/>
      <c r="K162" s="19"/>
      <c r="L162" s="48"/>
      <c r="M162" s="19"/>
      <c r="N162" s="34"/>
      <c r="O162" s="19"/>
      <c r="P162" s="34"/>
      <c r="Q162" s="19"/>
      <c r="R162" s="19"/>
      <c r="S162" s="34"/>
      <c r="T162" s="19"/>
      <c r="U162" s="34"/>
      <c r="V162" s="49"/>
      <c r="W162" s="50"/>
      <c r="X162" s="50"/>
      <c r="Y162" s="50"/>
      <c r="Z162" s="38"/>
    </row>
    <row r="163" spans="3:26" x14ac:dyDescent="0.3">
      <c r="C163" s="29"/>
      <c r="D163" s="29"/>
      <c r="E163" s="19"/>
      <c r="F163" s="19"/>
      <c r="G163" s="19"/>
      <c r="H163" s="19"/>
      <c r="I163" s="19"/>
      <c r="J163" s="19"/>
      <c r="K163" s="19"/>
      <c r="L163" s="48"/>
      <c r="M163" s="19"/>
      <c r="N163" s="34"/>
      <c r="O163" s="19"/>
      <c r="P163" s="34"/>
      <c r="Q163" s="19"/>
      <c r="R163" s="19"/>
      <c r="S163" s="34"/>
      <c r="T163" s="19"/>
      <c r="U163" s="34"/>
      <c r="V163" s="49"/>
      <c r="W163" s="50"/>
      <c r="X163" s="50"/>
      <c r="Y163" s="50"/>
      <c r="Z163" s="38"/>
    </row>
    <row r="164" spans="3:26" ht="15.6" x14ac:dyDescent="0.3">
      <c r="C164" s="39"/>
      <c r="D164" s="39"/>
      <c r="E164" s="51"/>
      <c r="F164" s="51"/>
      <c r="G164" s="51"/>
      <c r="H164" s="51"/>
      <c r="I164" s="51"/>
      <c r="J164" s="51"/>
      <c r="K164" s="51"/>
      <c r="L164" s="52"/>
      <c r="M164" s="51"/>
      <c r="N164" s="42"/>
      <c r="O164" s="51"/>
      <c r="P164" s="42"/>
      <c r="Q164" s="51"/>
      <c r="R164" s="51"/>
      <c r="S164" s="42"/>
      <c r="T164" s="51"/>
      <c r="U164" s="42"/>
      <c r="V164" s="53"/>
      <c r="W164" s="54"/>
      <c r="X164" s="54"/>
      <c r="Y164" s="54"/>
      <c r="Z164" s="47"/>
    </row>
    <row r="165" spans="3:26" ht="3.6" customHeight="1" x14ac:dyDescent="0.3"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3:26" x14ac:dyDescent="0.3">
      <c r="C166" s="28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3:26" ht="3.6" customHeight="1" x14ac:dyDescent="0.3"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3:26" x14ac:dyDescent="0.3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3:26" x14ac:dyDescent="0.3"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3:26" x14ac:dyDescent="0.3">
      <c r="C170" s="29"/>
      <c r="D170" s="29"/>
      <c r="E170" s="19"/>
      <c r="F170" s="19"/>
      <c r="G170" s="19"/>
      <c r="H170" s="19"/>
      <c r="I170" s="19"/>
      <c r="J170" s="19"/>
      <c r="K170" s="19"/>
      <c r="L170" s="48"/>
      <c r="M170" s="19"/>
      <c r="N170" s="34"/>
      <c r="O170" s="19"/>
      <c r="P170" s="34"/>
      <c r="Q170" s="19"/>
      <c r="R170" s="19"/>
      <c r="S170" s="34"/>
      <c r="T170" s="19"/>
      <c r="U170" s="34"/>
      <c r="V170" s="49"/>
      <c r="W170" s="50"/>
      <c r="X170" s="50"/>
      <c r="Y170" s="50"/>
      <c r="Z170" s="38"/>
    </row>
    <row r="171" spans="3:26" x14ac:dyDescent="0.3">
      <c r="C171" s="29"/>
      <c r="D171" s="29"/>
      <c r="E171" s="19"/>
      <c r="F171" s="19"/>
      <c r="G171" s="19"/>
      <c r="H171" s="19"/>
      <c r="I171" s="19"/>
      <c r="J171" s="19"/>
      <c r="K171" s="19"/>
      <c r="L171" s="48"/>
      <c r="M171" s="19"/>
      <c r="N171" s="34"/>
      <c r="O171" s="19"/>
      <c r="P171" s="34"/>
      <c r="Q171" s="19"/>
      <c r="R171" s="19"/>
      <c r="S171" s="34"/>
      <c r="T171" s="19"/>
      <c r="U171" s="34"/>
      <c r="V171" s="49"/>
      <c r="W171" s="50"/>
      <c r="X171" s="50"/>
      <c r="Y171" s="50"/>
      <c r="Z171" s="38"/>
    </row>
    <row r="172" spans="3:26" x14ac:dyDescent="0.3">
      <c r="C172" s="29"/>
      <c r="D172" s="29"/>
      <c r="E172" s="19"/>
      <c r="F172" s="19"/>
      <c r="G172" s="19"/>
      <c r="H172" s="19"/>
      <c r="I172" s="19"/>
      <c r="J172" s="19"/>
      <c r="K172" s="19"/>
      <c r="L172" s="48"/>
      <c r="M172" s="19"/>
      <c r="N172" s="34"/>
      <c r="O172" s="19"/>
      <c r="P172" s="34"/>
      <c r="Q172" s="19"/>
      <c r="R172" s="19"/>
      <c r="S172" s="34"/>
      <c r="T172" s="19"/>
      <c r="U172" s="34"/>
      <c r="V172" s="49"/>
      <c r="W172" s="50"/>
      <c r="X172" s="50"/>
      <c r="Y172" s="50"/>
      <c r="Z172" s="38"/>
    </row>
    <row r="173" spans="3:26" x14ac:dyDescent="0.3">
      <c r="C173" s="29"/>
      <c r="D173" s="29"/>
      <c r="E173" s="19"/>
      <c r="F173" s="19"/>
      <c r="G173" s="19"/>
      <c r="H173" s="19"/>
      <c r="I173" s="19"/>
      <c r="J173" s="19"/>
      <c r="K173" s="19"/>
      <c r="L173" s="48"/>
      <c r="M173" s="19"/>
      <c r="N173" s="34"/>
      <c r="O173" s="19"/>
      <c r="P173" s="34"/>
      <c r="Q173" s="19"/>
      <c r="R173" s="19"/>
      <c r="S173" s="34"/>
      <c r="T173" s="19"/>
      <c r="U173" s="34"/>
      <c r="V173" s="49"/>
      <c r="W173" s="50"/>
      <c r="X173" s="50"/>
      <c r="Y173" s="50"/>
      <c r="Z173" s="38"/>
    </row>
    <row r="174" spans="3:26" x14ac:dyDescent="0.3">
      <c r="C174" s="29"/>
      <c r="D174" s="29"/>
      <c r="E174" s="19"/>
      <c r="F174" s="19"/>
      <c r="G174" s="19"/>
      <c r="H174" s="19"/>
      <c r="I174" s="19"/>
      <c r="J174" s="19"/>
      <c r="K174" s="19"/>
      <c r="L174" s="48"/>
      <c r="M174" s="19"/>
      <c r="N174" s="34"/>
      <c r="O174" s="19"/>
      <c r="P174" s="34"/>
      <c r="Q174" s="19"/>
      <c r="R174" s="19"/>
      <c r="S174" s="34"/>
      <c r="T174" s="19"/>
      <c r="U174" s="34"/>
      <c r="V174" s="49"/>
      <c r="W174" s="50"/>
      <c r="X174" s="50"/>
      <c r="Y174" s="50"/>
      <c r="Z174" s="38"/>
    </row>
    <row r="175" spans="3:26" x14ac:dyDescent="0.3">
      <c r="C175" s="29"/>
      <c r="D175" s="29"/>
      <c r="E175" s="19"/>
      <c r="F175" s="19"/>
      <c r="G175" s="19"/>
      <c r="H175" s="19"/>
      <c r="I175" s="19"/>
      <c r="J175" s="19"/>
      <c r="K175" s="19"/>
      <c r="L175" s="48"/>
      <c r="M175" s="19"/>
      <c r="N175" s="34"/>
      <c r="O175" s="19"/>
      <c r="P175" s="34"/>
      <c r="Q175" s="19"/>
      <c r="R175" s="19"/>
      <c r="S175" s="34"/>
      <c r="T175" s="19"/>
      <c r="U175" s="34"/>
      <c r="V175" s="49"/>
      <c r="W175" s="50"/>
      <c r="X175" s="50"/>
      <c r="Y175" s="50"/>
      <c r="Z175" s="38"/>
    </row>
    <row r="176" spans="3:26" ht="15.6" x14ac:dyDescent="0.3">
      <c r="C176" s="39"/>
      <c r="D176" s="39"/>
      <c r="E176" s="51"/>
      <c r="F176" s="51"/>
      <c r="G176" s="51"/>
      <c r="H176" s="51"/>
      <c r="I176" s="51"/>
      <c r="J176" s="51"/>
      <c r="K176" s="51"/>
      <c r="L176" s="52"/>
      <c r="M176" s="51"/>
      <c r="N176" s="42"/>
      <c r="O176" s="51"/>
      <c r="P176" s="42"/>
      <c r="Q176" s="51"/>
      <c r="R176" s="51"/>
      <c r="S176" s="42"/>
      <c r="T176" s="51"/>
      <c r="U176" s="42"/>
      <c r="V176" s="53"/>
      <c r="W176" s="54"/>
      <c r="X176" s="54"/>
      <c r="Y176" s="54"/>
      <c r="Z176" s="47"/>
    </row>
  </sheetData>
  <mergeCells count="23">
    <mergeCell ref="C135:C141"/>
    <mergeCell ref="C142:C148"/>
    <mergeCell ref="C149:C155"/>
    <mergeCell ref="C156:C162"/>
    <mergeCell ref="C93:C99"/>
    <mergeCell ref="C100:C106"/>
    <mergeCell ref="C107:C113"/>
    <mergeCell ref="C114:C120"/>
    <mergeCell ref="C121:C127"/>
    <mergeCell ref="C128:C134"/>
    <mergeCell ref="F7:I7"/>
    <mergeCell ref="C86:C92"/>
    <mergeCell ref="C9:C15"/>
    <mergeCell ref="C16:C22"/>
    <mergeCell ref="C23:C29"/>
    <mergeCell ref="C30:C36"/>
    <mergeCell ref="C37:C43"/>
    <mergeCell ref="C44:C50"/>
    <mergeCell ref="C51:C57"/>
    <mergeCell ref="C58:C64"/>
    <mergeCell ref="C65:C71"/>
    <mergeCell ref="C72:C78"/>
    <mergeCell ref="C79:C8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425C-70BD-41B8-96DC-ED41CF5E6F68}">
  <dimension ref="A1:AE55"/>
  <sheetViews>
    <sheetView zoomScaleNormal="100" workbookViewId="0">
      <selection activeCell="C9" sqref="C9:AA55"/>
    </sheetView>
  </sheetViews>
  <sheetFormatPr defaultColWidth="8.88671875" defaultRowHeight="14.4" x14ac:dyDescent="0.3"/>
  <cols>
    <col min="1" max="1" width="1.109375" style="1" customWidth="1"/>
    <col min="2" max="2" width="8.88671875" style="1" customWidth="1"/>
    <col min="3" max="3" width="17" style="1" customWidth="1"/>
    <col min="4" max="27" width="13.33203125" style="1" customWidth="1"/>
    <col min="28" max="37" width="8.88671875" style="1" customWidth="1"/>
    <col min="38" max="16384" width="8.88671875" style="1"/>
  </cols>
  <sheetData>
    <row r="1" spans="1:31" ht="53.4" customHeight="1" x14ac:dyDescent="0.95">
      <c r="A1" s="3"/>
      <c r="B1" s="7" t="s">
        <v>1</v>
      </c>
    </row>
    <row r="2" spans="1:31" ht="5.4" customHeight="1" thickBot="1" x14ac:dyDescent="0.35">
      <c r="A2" s="3"/>
    </row>
    <row r="3" spans="1:31" ht="4.95" customHeight="1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</row>
    <row r="4" spans="1:31" ht="3.6" customHeight="1" thickBot="1" x14ac:dyDescent="0.35">
      <c r="A4" s="3"/>
    </row>
    <row r="5" spans="1:31" ht="15" customHeight="1" thickBot="1" x14ac:dyDescent="0.35">
      <c r="A5" s="3"/>
      <c r="C5" s="14" t="s">
        <v>2</v>
      </c>
      <c r="D5" s="15"/>
      <c r="E5" s="16">
        <v>3633181.0079999822</v>
      </c>
      <c r="F5" s="17" t="s">
        <v>3</v>
      </c>
    </row>
    <row r="6" spans="1:31" ht="4.2" customHeight="1" thickBot="1" x14ac:dyDescent="0.35">
      <c r="A6" s="3"/>
    </row>
    <row r="7" spans="1:31" ht="15.6" customHeight="1" thickBot="1" x14ac:dyDescent="0.35">
      <c r="A7" s="3"/>
      <c r="C7" s="178" t="s">
        <v>48</v>
      </c>
    </row>
    <row r="8" spans="1:31" ht="4.2" customHeight="1" thickBot="1" x14ac:dyDescent="0.35">
      <c r="A8" s="3"/>
    </row>
    <row r="9" spans="1:31" ht="18.600000000000001" customHeight="1" thickBot="1" x14ac:dyDescent="0.35">
      <c r="A9" s="3"/>
      <c r="C9" s="18" t="str">
        <f>'Control Scheme 2 Data'!C9</f>
        <v>op1</v>
      </c>
    </row>
    <row r="10" spans="1:31" ht="3.6" customHeight="1" thickBot="1" x14ac:dyDescent="0.35">
      <c r="A10" s="3"/>
    </row>
    <row r="11" spans="1:31" ht="62.4" customHeight="1" thickBot="1" x14ac:dyDescent="0.35">
      <c r="A11" s="3"/>
      <c r="C11" s="8" t="s">
        <v>4</v>
      </c>
      <c r="D11" s="8" t="s">
        <v>5</v>
      </c>
      <c r="E11" s="8" t="s">
        <v>6</v>
      </c>
      <c r="F11" s="8" t="s">
        <v>7</v>
      </c>
      <c r="G11" s="8" t="s">
        <v>8</v>
      </c>
      <c r="H11" s="8" t="s">
        <v>9</v>
      </c>
      <c r="I11" s="8" t="s">
        <v>10</v>
      </c>
      <c r="J11" s="8" t="s">
        <v>11</v>
      </c>
      <c r="K11" s="8" t="s">
        <v>12</v>
      </c>
      <c r="L11" s="8" t="s">
        <v>13</v>
      </c>
      <c r="M11" s="8" t="s">
        <v>14</v>
      </c>
      <c r="N11" s="8" t="s">
        <v>15</v>
      </c>
      <c r="O11" s="8" t="s">
        <v>15</v>
      </c>
      <c r="P11" s="8" t="s">
        <v>16</v>
      </c>
      <c r="Q11" s="8" t="s">
        <v>16</v>
      </c>
      <c r="R11" s="8" t="s">
        <v>17</v>
      </c>
      <c r="S11" s="8" t="s">
        <v>18</v>
      </c>
      <c r="T11" s="8" t="s">
        <v>18</v>
      </c>
      <c r="U11" s="8" t="s">
        <v>19</v>
      </c>
      <c r="V11" s="8" t="s">
        <v>19</v>
      </c>
      <c r="W11" s="8" t="s">
        <v>20</v>
      </c>
      <c r="X11" s="8" t="s">
        <v>21</v>
      </c>
      <c r="Y11" s="8" t="s">
        <v>22</v>
      </c>
      <c r="Z11" s="8" t="s">
        <v>23</v>
      </c>
      <c r="AA11" s="8" t="s">
        <v>24</v>
      </c>
    </row>
    <row r="12" spans="1:31" ht="16.95" customHeight="1" thickBot="1" x14ac:dyDescent="0.35">
      <c r="A12" s="3"/>
      <c r="C12" s="13"/>
      <c r="D12" s="13"/>
      <c r="E12" s="12" t="s">
        <v>25</v>
      </c>
      <c r="F12" s="12" t="s">
        <v>25</v>
      </c>
      <c r="G12" s="12" t="s">
        <v>26</v>
      </c>
      <c r="H12" s="12" t="s">
        <v>26</v>
      </c>
      <c r="I12" s="12" t="s">
        <v>25</v>
      </c>
      <c r="J12" s="12" t="s">
        <v>26</v>
      </c>
      <c r="K12" s="12" t="s">
        <v>3</v>
      </c>
      <c r="L12" s="12" t="s">
        <v>27</v>
      </c>
      <c r="M12" s="12" t="s">
        <v>28</v>
      </c>
      <c r="N12" s="20" t="s">
        <v>29</v>
      </c>
      <c r="O12" s="26" t="s">
        <v>30</v>
      </c>
      <c r="P12" s="23" t="s">
        <v>29</v>
      </c>
      <c r="Q12" s="26" t="s">
        <v>30</v>
      </c>
      <c r="R12" s="21" t="s">
        <v>25</v>
      </c>
      <c r="S12" s="20" t="s">
        <v>3</v>
      </c>
      <c r="T12" s="26" t="s">
        <v>30</v>
      </c>
      <c r="U12" s="23" t="s">
        <v>3</v>
      </c>
      <c r="V12" s="26" t="s">
        <v>30</v>
      </c>
      <c r="W12" s="21" t="s">
        <v>31</v>
      </c>
      <c r="X12" s="12" t="s">
        <v>32</v>
      </c>
      <c r="Y12" s="12" t="s">
        <v>32</v>
      </c>
      <c r="Z12" s="12" t="s">
        <v>32</v>
      </c>
      <c r="AA12" s="12" t="s">
        <v>33</v>
      </c>
    </row>
    <row r="13" spans="1:31" x14ac:dyDescent="0.3">
      <c r="A13" s="3"/>
      <c r="C13" s="11" t="s">
        <v>34</v>
      </c>
      <c r="D13" s="170" t="str">
        <f>[14]analysis!D9</f>
        <v>LoadUnload</v>
      </c>
      <c r="E13" s="170">
        <f>[14]analysis!E9</f>
        <v>125</v>
      </c>
      <c r="F13" s="170">
        <f>[14]analysis!F9</f>
        <v>62</v>
      </c>
      <c r="G13" s="170">
        <f>[14]analysis!G9</f>
        <v>947</v>
      </c>
      <c r="H13" s="170">
        <f>[14]analysis!H9</f>
        <v>0</v>
      </c>
      <c r="I13" s="184">
        <f>[14]analysis!I9</f>
        <v>94.924579624134523</v>
      </c>
      <c r="J13" s="184">
        <f>[14]analysis!J9</f>
        <v>491.29723046488624</v>
      </c>
      <c r="K13" s="184">
        <f>[14]analysis!K9</f>
        <v>767750</v>
      </c>
      <c r="L13" s="184">
        <f>[14]analysis!L9</f>
        <v>3973612</v>
      </c>
      <c r="M13" s="185">
        <f>[14]analysis!M9</f>
        <v>0.19321212035800175</v>
      </c>
      <c r="N13" s="170">
        <f>[14]analysis!N9</f>
        <v>4196</v>
      </c>
      <c r="O13" s="186">
        <f>[14]analysis!O9</f>
        <v>0.51879327398615227</v>
      </c>
      <c r="P13" s="170">
        <f>[14]analysis!P9</f>
        <v>3892</v>
      </c>
      <c r="Q13" s="186">
        <f>[14]analysis!Q9</f>
        <v>0.48120672601384767</v>
      </c>
      <c r="R13" s="184">
        <f>[14]analysis!R9</f>
        <v>94.924579624134523</v>
      </c>
      <c r="S13" s="184">
        <f>[14]analysis!S9</f>
        <v>767750</v>
      </c>
      <c r="T13" s="186">
        <f>[14]analysis!T9</f>
        <v>1</v>
      </c>
      <c r="U13" s="170">
        <f>[14]analysis!U9</f>
        <v>0</v>
      </c>
      <c r="V13" s="186">
        <f>[14]analysis!V9</f>
        <v>0</v>
      </c>
      <c r="W13" s="171">
        <f>[14]analysis!W9</f>
        <v>9.0862239648114365E-2</v>
      </c>
      <c r="X13" s="172">
        <f>[14]analysis!X9</f>
        <v>69759.484489839801</v>
      </c>
      <c r="Y13" s="172">
        <f>[14]analysis!Y9</f>
        <v>0</v>
      </c>
      <c r="Z13" s="172">
        <f>[14]analysis!Z9</f>
        <v>69759.484489839801</v>
      </c>
      <c r="AA13" s="11"/>
    </row>
    <row r="14" spans="1:31" x14ac:dyDescent="0.3">
      <c r="A14" s="3"/>
      <c r="C14" s="9" t="s">
        <v>35</v>
      </c>
      <c r="D14" s="170" t="str">
        <f>[14]analysis!D10</f>
        <v>LoadUnload</v>
      </c>
      <c r="E14" s="170">
        <f>[14]analysis!E10</f>
        <v>125</v>
      </c>
      <c r="F14" s="170">
        <f>[14]analysis!F10</f>
        <v>62</v>
      </c>
      <c r="G14" s="170">
        <f>[14]analysis!G10</f>
        <v>947</v>
      </c>
      <c r="H14" s="170">
        <f>[14]analysis!H10</f>
        <v>0</v>
      </c>
      <c r="I14" s="184">
        <f>[14]analysis!I10</f>
        <v>86.254327398615231</v>
      </c>
      <c r="J14" s="184">
        <f>[14]analysis!J10</f>
        <v>359.92556874381802</v>
      </c>
      <c r="K14" s="184">
        <f>[14]analysis!K10</f>
        <v>697625</v>
      </c>
      <c r="L14" s="184">
        <f>[14]analysis!L10</f>
        <v>2911078</v>
      </c>
      <c r="M14" s="185">
        <f>[14]analysis!M10</f>
        <v>0.23964490130460261</v>
      </c>
      <c r="N14" s="170">
        <f>[14]analysis!N10</f>
        <v>3074</v>
      </c>
      <c r="O14" s="186">
        <f>[14]analysis!O10</f>
        <v>0.38006923837784373</v>
      </c>
      <c r="P14" s="170">
        <f>[14]analysis!P10</f>
        <v>5014</v>
      </c>
      <c r="Q14" s="186">
        <f>[14]analysis!Q10</f>
        <v>0.61993076162215632</v>
      </c>
      <c r="R14" s="184">
        <f>[14]analysis!R10</f>
        <v>86.254327398615231</v>
      </c>
      <c r="S14" s="184">
        <f>[14]analysis!S10</f>
        <v>697625</v>
      </c>
      <c r="T14" s="186">
        <f>[14]analysis!T10</f>
        <v>1</v>
      </c>
      <c r="U14" s="170">
        <f>[14]analysis!U10</f>
        <v>0</v>
      </c>
      <c r="V14" s="186">
        <f>[14]analysis!V10</f>
        <v>0</v>
      </c>
      <c r="W14" s="171">
        <f>[14]analysis!W10</f>
        <v>9.0862239648114365E-2</v>
      </c>
      <c r="X14" s="172">
        <f>[14]analysis!X10</f>
        <v>63387.769934515782</v>
      </c>
      <c r="Y14" s="172">
        <f>[14]analysis!Y10</f>
        <v>0</v>
      </c>
      <c r="Z14" s="172">
        <f>[14]analysis!Z10</f>
        <v>63387.769934515782</v>
      </c>
      <c r="AA14" s="9"/>
    </row>
    <row r="15" spans="1:31" x14ac:dyDescent="0.3">
      <c r="A15" s="3"/>
      <c r="C15" s="9" t="s">
        <v>36</v>
      </c>
      <c r="D15" s="170" t="str">
        <f>[14]analysis!D11</f>
        <v>LoadUnload</v>
      </c>
      <c r="E15" s="170">
        <f>[14]analysis!E11</f>
        <v>125</v>
      </c>
      <c r="F15" s="170">
        <f>[14]analysis!F11</f>
        <v>62</v>
      </c>
      <c r="G15" s="170">
        <f>[14]analysis!G11</f>
        <v>947</v>
      </c>
      <c r="H15" s="170">
        <f>[14]analysis!H11</f>
        <v>0</v>
      </c>
      <c r="I15" s="184">
        <f>[14]analysis!I11</f>
        <v>63.249567260138477</v>
      </c>
      <c r="J15" s="184">
        <f>[14]analysis!J11</f>
        <v>11.3574431256182</v>
      </c>
      <c r="K15" s="184">
        <f>[14]analysis!K11</f>
        <v>511562.5</v>
      </c>
      <c r="L15" s="184">
        <f>[14]analysis!L11</f>
        <v>91859</v>
      </c>
      <c r="M15" s="185">
        <f>[14]analysis!M11</f>
        <v>5.5689970498263639</v>
      </c>
      <c r="N15" s="170">
        <f>[14]analysis!N11</f>
        <v>97</v>
      </c>
      <c r="O15" s="186">
        <f>[14]analysis!O11</f>
        <v>1.1993076162215628E-2</v>
      </c>
      <c r="P15" s="170">
        <f>[14]analysis!P11</f>
        <v>7991</v>
      </c>
      <c r="Q15" s="186">
        <f>[14]analysis!Q11</f>
        <v>0.98800692383778432</v>
      </c>
      <c r="R15" s="184">
        <f>[14]analysis!R11</f>
        <v>63.249567260138477</v>
      </c>
      <c r="S15" s="184">
        <f>[14]analysis!S11</f>
        <v>511562.5</v>
      </c>
      <c r="T15" s="186">
        <f>[14]analysis!T11</f>
        <v>1</v>
      </c>
      <c r="U15" s="170">
        <f>[14]analysis!U11</f>
        <v>0</v>
      </c>
      <c r="V15" s="186">
        <f>[14]analysis!V11</f>
        <v>0</v>
      </c>
      <c r="W15" s="171">
        <f>[14]analysis!W11</f>
        <v>9.0862239648114365E-2</v>
      </c>
      <c r="X15" s="172">
        <f>[14]analysis!X11</f>
        <v>46481.714469988503</v>
      </c>
      <c r="Y15" s="172">
        <f>[14]analysis!Y11</f>
        <v>0</v>
      </c>
      <c r="Z15" s="172">
        <f>[14]analysis!Z11</f>
        <v>46481.714469988503</v>
      </c>
      <c r="AA15" s="9"/>
    </row>
    <row r="16" spans="1:31" x14ac:dyDescent="0.3">
      <c r="A16" s="3"/>
      <c r="C16" s="9" t="s">
        <v>37</v>
      </c>
      <c r="D16" s="170" t="str">
        <f>[14]analysis!D12</f>
        <v>LoadUnload</v>
      </c>
      <c r="E16" s="170">
        <f>[14]analysis!E12</f>
        <v>177</v>
      </c>
      <c r="F16" s="170">
        <f>[14]analysis!F12</f>
        <v>88</v>
      </c>
      <c r="G16" s="170">
        <f>[14]analysis!G12</f>
        <v>1326</v>
      </c>
      <c r="H16" s="170">
        <f>[14]analysis!H12</f>
        <v>0</v>
      </c>
      <c r="I16" s="184">
        <f>[14]analysis!I12</f>
        <v>88.5</v>
      </c>
      <c r="J16" s="184">
        <f>[14]analysis!J12</f>
        <v>0</v>
      </c>
      <c r="K16" s="184">
        <f>[14]analysis!K12</f>
        <v>715788</v>
      </c>
      <c r="L16" s="184">
        <f>[14]analysis!L12</f>
        <v>0</v>
      </c>
      <c r="M16" s="185">
        <f>[14]analysis!M12</f>
        <v>0</v>
      </c>
      <c r="N16" s="170">
        <f>[14]analysis!N12</f>
        <v>0</v>
      </c>
      <c r="O16" s="186">
        <f>[14]analysis!O12</f>
        <v>0</v>
      </c>
      <c r="P16" s="170">
        <f>[14]analysis!P12</f>
        <v>8088</v>
      </c>
      <c r="Q16" s="186">
        <f>[14]analysis!Q12</f>
        <v>1</v>
      </c>
      <c r="R16" s="184">
        <f>[14]analysis!R12</f>
        <v>88.5</v>
      </c>
      <c r="S16" s="184">
        <f>[14]analysis!S12</f>
        <v>715788</v>
      </c>
      <c r="T16" s="186">
        <f>[14]analysis!T12</f>
        <v>1</v>
      </c>
      <c r="U16" s="170">
        <f>[14]analysis!U12</f>
        <v>0</v>
      </c>
      <c r="V16" s="186">
        <f>[14]analysis!V12</f>
        <v>0</v>
      </c>
      <c r="W16" s="171">
        <f>[14]analysis!W12</f>
        <v>9.0862239648114365E-2</v>
      </c>
      <c r="X16" s="172">
        <f>[14]analysis!X12</f>
        <v>65038.100793244485</v>
      </c>
      <c r="Y16" s="172">
        <f>[14]analysis!Y12</f>
        <v>0</v>
      </c>
      <c r="Z16" s="172">
        <f>[14]analysis!Z12</f>
        <v>65038.100793244485</v>
      </c>
      <c r="AA16" s="9"/>
    </row>
    <row r="17" spans="1:27" x14ac:dyDescent="0.3">
      <c r="A17" s="3"/>
      <c r="C17" s="9" t="s">
        <v>38</v>
      </c>
      <c r="D17" s="170" t="str">
        <f>[14]analysis!D13</f>
        <v>VariableSpeed</v>
      </c>
      <c r="E17" s="170">
        <f>[14]analysis!E13</f>
        <v>384</v>
      </c>
      <c r="F17" s="170">
        <f>[14]analysis!F13</f>
        <v>0</v>
      </c>
      <c r="G17" s="170">
        <f>[14]analysis!G13</f>
        <v>2604</v>
      </c>
      <c r="H17" s="170">
        <f>[14]analysis!H13</f>
        <v>0</v>
      </c>
      <c r="I17" s="184">
        <f>[14]analysis!I13</f>
        <v>36.014950749132922</v>
      </c>
      <c r="J17" s="184">
        <f>[14]analysis!J13</f>
        <v>244.22638476755688</v>
      </c>
      <c r="K17" s="184">
        <f>[14]analysis!K13</f>
        <v>291288.92165898706</v>
      </c>
      <c r="L17" s="184">
        <f>[14]analysis!L13</f>
        <v>1975303</v>
      </c>
      <c r="M17" s="185">
        <f>[14]analysis!M13</f>
        <v>0.14746543778801888</v>
      </c>
      <c r="N17" s="170">
        <f>[14]analysis!N13</f>
        <v>5781</v>
      </c>
      <c r="O17" s="186">
        <f>[14]analysis!O13</f>
        <v>0.71476261127596441</v>
      </c>
      <c r="P17" s="170">
        <f>[14]analysis!P13</f>
        <v>2307</v>
      </c>
      <c r="Q17" s="186">
        <f>[14]analysis!Q13</f>
        <v>0.28523738872403559</v>
      </c>
      <c r="R17" s="184">
        <f>[14]analysis!R13</f>
        <v>50.387289683270552</v>
      </c>
      <c r="S17" s="184">
        <f>[14]analysis!S13</f>
        <v>291288.92165898706</v>
      </c>
      <c r="T17" s="186">
        <f>[14]analysis!T13</f>
        <v>1</v>
      </c>
      <c r="U17" s="170">
        <f>[14]analysis!U13</f>
        <v>0</v>
      </c>
      <c r="V17" s="186">
        <f>[14]analysis!V13</f>
        <v>0</v>
      </c>
      <c r="W17" s="171">
        <f>[14]analysis!W13</f>
        <v>9.0862239648114365E-2</v>
      </c>
      <c r="X17" s="172">
        <f>[14]analysis!X13</f>
        <v>26467.163806619694</v>
      </c>
      <c r="Y17" s="172">
        <f>[14]analysis!Y13</f>
        <v>0</v>
      </c>
      <c r="Z17" s="172">
        <f>[14]analysis!Z13</f>
        <v>26467.163806619694</v>
      </c>
      <c r="AA17" s="9"/>
    </row>
    <row r="18" spans="1:27" ht="15" customHeight="1" thickBot="1" x14ac:dyDescent="0.35">
      <c r="A18" s="3"/>
      <c r="C18" s="9" t="s">
        <v>39</v>
      </c>
      <c r="D18" s="183" t="str">
        <f>[14]analysis!D14</f>
        <v>LoadUnload</v>
      </c>
      <c r="E18" s="183">
        <f>[14]analysis!E14</f>
        <v>274</v>
      </c>
      <c r="F18" s="183">
        <f>[14]analysis!F14</f>
        <v>137</v>
      </c>
      <c r="G18" s="183">
        <f>[14]analysis!G14</f>
        <v>1902</v>
      </c>
      <c r="H18" s="183">
        <f>[14]analysis!H14</f>
        <v>0</v>
      </c>
      <c r="I18" s="187">
        <f>[14]analysis!I14</f>
        <v>211.36078140454995</v>
      </c>
      <c r="J18" s="187">
        <f>[14]analysis!J14</f>
        <v>1032.36646884273</v>
      </c>
      <c r="K18" s="187">
        <f>[14]analysis!K14</f>
        <v>1709486</v>
      </c>
      <c r="L18" s="187">
        <f>[14]analysis!L14</f>
        <v>8349780</v>
      </c>
      <c r="M18" s="188">
        <f>[14]analysis!M14</f>
        <v>0.20473425647142798</v>
      </c>
      <c r="N18" s="183">
        <f>[14]analysis!N14</f>
        <v>4390</v>
      </c>
      <c r="O18" s="189">
        <f>[14]analysis!O14</f>
        <v>0.54277942631058362</v>
      </c>
      <c r="P18" s="183">
        <f>[14]analysis!P14</f>
        <v>3698</v>
      </c>
      <c r="Q18" s="189">
        <f>[14]analysis!Q14</f>
        <v>0.45722057368941643</v>
      </c>
      <c r="R18" s="187">
        <f>[14]analysis!R14</f>
        <v>274</v>
      </c>
      <c r="S18" s="187">
        <f>[14]analysis!S14</f>
        <v>1202860</v>
      </c>
      <c r="T18" s="189">
        <f>[14]analysis!T14</f>
        <v>0.70363840359031893</v>
      </c>
      <c r="U18" s="183">
        <f>[14]analysis!U14</f>
        <v>506626</v>
      </c>
      <c r="V18" s="189">
        <f>[14]analysis!V14</f>
        <v>0.29636159640968102</v>
      </c>
      <c r="W18" s="190">
        <f>[14]analysis!W14</f>
        <v>9.0862239648114365E-2</v>
      </c>
      <c r="X18" s="191">
        <f>[14]analysis!X14</f>
        <v>109294.55358313085</v>
      </c>
      <c r="Y18" s="191">
        <f>[14]analysis!Y14</f>
        <v>46033.173023965588</v>
      </c>
      <c r="Z18" s="191">
        <f>[14]analysis!Z14</f>
        <v>155327.72660709644</v>
      </c>
      <c r="AA18" s="9"/>
    </row>
    <row r="19" spans="1:27" ht="16.2" customHeight="1" thickBot="1" x14ac:dyDescent="0.4">
      <c r="A19" s="3"/>
      <c r="C19" s="10" t="s">
        <v>0</v>
      </c>
      <c r="D19" s="192"/>
      <c r="E19" s="192">
        <f>[14]analysis!E15</f>
        <v>1210</v>
      </c>
      <c r="F19" s="192">
        <f>[14]analysis!F15</f>
        <v>411</v>
      </c>
      <c r="G19" s="192">
        <f>[14]analysis!G15</f>
        <v>8673</v>
      </c>
      <c r="H19" s="192">
        <f>[14]analysis!H15</f>
        <v>0</v>
      </c>
      <c r="I19" s="193">
        <f>[14]analysis!I15</f>
        <v>580.30420643656919</v>
      </c>
      <c r="J19" s="193">
        <f>[14]analysis!J15</f>
        <v>2139.1730959446095</v>
      </c>
      <c r="K19" s="193">
        <f>[14]analysis!K15</f>
        <v>4693500.4216589872</v>
      </c>
      <c r="L19" s="193">
        <f>[14]analysis!L15</f>
        <v>17301632</v>
      </c>
      <c r="M19" s="194">
        <f>[14]analysis!M15</f>
        <v>0.27127501160924999</v>
      </c>
      <c r="N19" s="192">
        <f>[14]analysis!N15</f>
        <v>17538</v>
      </c>
      <c r="O19" s="195">
        <f>[14]analysis!O15</f>
        <v>0.36139960435212659</v>
      </c>
      <c r="P19" s="192">
        <f>[14]analysis!P15</f>
        <v>30990</v>
      </c>
      <c r="Q19" s="195">
        <f>[14]analysis!Q15</f>
        <v>0.63860039564787341</v>
      </c>
      <c r="R19" s="193">
        <f>[14]analysis!R15</f>
        <v>580.30420643656919</v>
      </c>
      <c r="S19" s="193">
        <f>[14]analysis!S15</f>
        <v>4186874.4216589872</v>
      </c>
      <c r="T19" s="195">
        <f>[14]analysis!T15</f>
        <v>0.89205796218487921</v>
      </c>
      <c r="U19" s="192">
        <f>[14]analysis!U15</f>
        <v>506626</v>
      </c>
      <c r="V19" s="195">
        <f>[14]analysis!V15</f>
        <v>0.10794203781512084</v>
      </c>
      <c r="W19" s="196">
        <f>[14]analysis!W15</f>
        <v>9.0862239648114365E-2</v>
      </c>
      <c r="X19" s="197">
        <f>[14]analysis!X15</f>
        <v>380428.78707733913</v>
      </c>
      <c r="Y19" s="197">
        <f>[14]analysis!Y15</f>
        <v>46033.173023965588</v>
      </c>
      <c r="Z19" s="197">
        <f>[14]analysis!Z15</f>
        <v>426461.96010130469</v>
      </c>
      <c r="AA19" s="10"/>
    </row>
    <row r="20" spans="1:27" ht="4.2" customHeight="1" thickBot="1" x14ac:dyDescent="0.35">
      <c r="A20" s="3"/>
    </row>
    <row r="21" spans="1:27" ht="15" thickBot="1" x14ac:dyDescent="0.35">
      <c r="A21" s="3"/>
      <c r="C21" s="18" t="str">
        <f>'Control Scheme 2 Data'!C21</f>
        <v>op2</v>
      </c>
    </row>
    <row r="22" spans="1:27" ht="4.8" customHeight="1" thickBot="1" x14ac:dyDescent="0.35">
      <c r="A22" s="3"/>
    </row>
    <row r="23" spans="1:27" ht="43.8" thickBot="1" x14ac:dyDescent="0.35">
      <c r="A23" s="3"/>
      <c r="C23" s="8" t="s">
        <v>4</v>
      </c>
      <c r="D23" s="8" t="s">
        <v>5</v>
      </c>
      <c r="E23" s="8" t="s">
        <v>6</v>
      </c>
      <c r="F23" s="8" t="s">
        <v>7</v>
      </c>
      <c r="G23" s="8" t="s">
        <v>8</v>
      </c>
      <c r="H23" s="8" t="s">
        <v>9</v>
      </c>
      <c r="I23" s="8" t="s">
        <v>10</v>
      </c>
      <c r="J23" s="8" t="s">
        <v>11</v>
      </c>
      <c r="K23" s="8" t="s">
        <v>12</v>
      </c>
      <c r="L23" s="8" t="s">
        <v>13</v>
      </c>
      <c r="M23" s="8" t="s">
        <v>14</v>
      </c>
      <c r="N23" s="8" t="s">
        <v>15</v>
      </c>
      <c r="O23" s="8" t="s">
        <v>15</v>
      </c>
      <c r="P23" s="22" t="s">
        <v>16</v>
      </c>
      <c r="Q23" s="25" t="s">
        <v>16</v>
      </c>
      <c r="R23" s="24" t="s">
        <v>17</v>
      </c>
      <c r="S23" s="8" t="s">
        <v>18</v>
      </c>
      <c r="T23" s="8" t="s">
        <v>18</v>
      </c>
      <c r="U23" s="8" t="s">
        <v>19</v>
      </c>
      <c r="V23" s="8" t="s">
        <v>19</v>
      </c>
      <c r="W23" s="8" t="s">
        <v>20</v>
      </c>
      <c r="X23" s="8" t="s">
        <v>21</v>
      </c>
      <c r="Y23" s="8" t="s">
        <v>22</v>
      </c>
      <c r="Z23" s="8" t="s">
        <v>23</v>
      </c>
      <c r="AA23" s="8" t="s">
        <v>24</v>
      </c>
    </row>
    <row r="24" spans="1:27" ht="16.2" thickBot="1" x14ac:dyDescent="0.35">
      <c r="A24" s="3"/>
      <c r="C24" s="13"/>
      <c r="D24" s="13"/>
      <c r="E24" s="12" t="s">
        <v>25</v>
      </c>
      <c r="F24" s="12" t="s">
        <v>25</v>
      </c>
      <c r="G24" s="12" t="s">
        <v>26</v>
      </c>
      <c r="H24" s="12" t="s">
        <v>26</v>
      </c>
      <c r="I24" s="12" t="s">
        <v>25</v>
      </c>
      <c r="J24" s="12" t="s">
        <v>26</v>
      </c>
      <c r="K24" s="12" t="s">
        <v>3</v>
      </c>
      <c r="L24" s="12" t="s">
        <v>27</v>
      </c>
      <c r="M24" s="12" t="s">
        <v>28</v>
      </c>
      <c r="N24" s="20" t="s">
        <v>29</v>
      </c>
      <c r="O24" s="26" t="s">
        <v>30</v>
      </c>
      <c r="P24" s="23" t="s">
        <v>29</v>
      </c>
      <c r="Q24" s="26" t="s">
        <v>30</v>
      </c>
      <c r="R24" s="21" t="s">
        <v>25</v>
      </c>
      <c r="S24" s="20" t="s">
        <v>3</v>
      </c>
      <c r="T24" s="26" t="s">
        <v>30</v>
      </c>
      <c r="U24" s="23" t="s">
        <v>3</v>
      </c>
      <c r="V24" s="26" t="s">
        <v>30</v>
      </c>
      <c r="W24" s="21" t="s">
        <v>31</v>
      </c>
      <c r="X24" s="12" t="s">
        <v>32</v>
      </c>
      <c r="Y24" s="12" t="s">
        <v>32</v>
      </c>
      <c r="Z24" s="12" t="s">
        <v>32</v>
      </c>
      <c r="AA24" s="12" t="s">
        <v>33</v>
      </c>
    </row>
    <row r="25" spans="1:27" x14ac:dyDescent="0.3">
      <c r="A25" s="3"/>
      <c r="C25" s="11" t="s">
        <v>34</v>
      </c>
      <c r="D25" s="170" t="str">
        <f>[15]analysis!D9</f>
        <v>OnOff</v>
      </c>
      <c r="E25" s="170">
        <f>[15]analysis!E9</f>
        <v>125</v>
      </c>
      <c r="F25" s="170">
        <f>[15]analysis!F9</f>
        <v>62</v>
      </c>
      <c r="G25" s="170">
        <f>[15]analysis!G9</f>
        <v>947</v>
      </c>
      <c r="H25" s="170">
        <f>[15]analysis!H9</f>
        <v>0</v>
      </c>
      <c r="I25" s="184">
        <f>[15]analysis!I9</f>
        <v>64.849159248269046</v>
      </c>
      <c r="J25" s="184">
        <f>[15]analysis!J9</f>
        <v>491.29723046488624</v>
      </c>
      <c r="K25" s="184">
        <f>[15]analysis!K9</f>
        <v>524500</v>
      </c>
      <c r="L25" s="184">
        <f>[15]analysis!L9</f>
        <v>3973612</v>
      </c>
      <c r="M25" s="185">
        <f>[15]analysis!M9</f>
        <v>0.13199577613516369</v>
      </c>
      <c r="N25" s="170">
        <f>[15]analysis!N9</f>
        <v>4196</v>
      </c>
      <c r="O25" s="186">
        <f>[15]analysis!O9</f>
        <v>0.51879327398615227</v>
      </c>
      <c r="P25" s="170">
        <f>[15]analysis!P9</f>
        <v>3892</v>
      </c>
      <c r="Q25" s="186">
        <f>[15]analysis!Q9</f>
        <v>0.48120672601384767</v>
      </c>
      <c r="R25" s="184">
        <f>[15]analysis!R9</f>
        <v>125</v>
      </c>
      <c r="S25" s="184">
        <f>[15]analysis!S9</f>
        <v>524500</v>
      </c>
      <c r="T25" s="186">
        <f>[15]analysis!T9</f>
        <v>1</v>
      </c>
      <c r="U25" s="170">
        <f>[15]analysis!U9</f>
        <v>0</v>
      </c>
      <c r="V25" s="186">
        <f>[15]analysis!V9</f>
        <v>0</v>
      </c>
      <c r="W25" s="171">
        <f>[15]analysis!W9</f>
        <v>9.0862239648114365E-2</v>
      </c>
      <c r="X25" s="172">
        <f>[15]analysis!X9</f>
        <v>47657.244695435984</v>
      </c>
      <c r="Y25" s="172">
        <f>[15]analysis!Y9</f>
        <v>0</v>
      </c>
      <c r="Z25" s="172">
        <f>[15]analysis!Z9</f>
        <v>47657.244695435984</v>
      </c>
      <c r="AA25" s="11"/>
    </row>
    <row r="26" spans="1:27" x14ac:dyDescent="0.3">
      <c r="A26" s="3"/>
      <c r="C26" s="9" t="s">
        <v>35</v>
      </c>
      <c r="D26" s="170" t="str">
        <f>[15]analysis!D10</f>
        <v>OnOff</v>
      </c>
      <c r="E26" s="170">
        <f>[15]analysis!E10</f>
        <v>125</v>
      </c>
      <c r="F26" s="170">
        <f>[15]analysis!F10</f>
        <v>62</v>
      </c>
      <c r="G26" s="170">
        <f>[15]analysis!G10</f>
        <v>947</v>
      </c>
      <c r="H26" s="170">
        <f>[15]analysis!H10</f>
        <v>0</v>
      </c>
      <c r="I26" s="184">
        <f>[15]analysis!I10</f>
        <v>47.508654797230463</v>
      </c>
      <c r="J26" s="184">
        <f>[15]analysis!J10</f>
        <v>359.92556874381802</v>
      </c>
      <c r="K26" s="184">
        <f>[15]analysis!K10</f>
        <v>384250</v>
      </c>
      <c r="L26" s="184">
        <f>[15]analysis!L10</f>
        <v>2911078</v>
      </c>
      <c r="M26" s="185">
        <f>[15]analysis!M10</f>
        <v>0.13199577613516367</v>
      </c>
      <c r="N26" s="170">
        <f>[15]analysis!N10</f>
        <v>3074</v>
      </c>
      <c r="O26" s="186">
        <f>[15]analysis!O10</f>
        <v>0.38006923837784373</v>
      </c>
      <c r="P26" s="170">
        <f>[15]analysis!P10</f>
        <v>5014</v>
      </c>
      <c r="Q26" s="186">
        <f>[15]analysis!Q10</f>
        <v>0.61993076162215632</v>
      </c>
      <c r="R26" s="184">
        <f>[15]analysis!R10</f>
        <v>125</v>
      </c>
      <c r="S26" s="184">
        <f>[15]analysis!S10</f>
        <v>384250</v>
      </c>
      <c r="T26" s="186">
        <f>[15]analysis!T10</f>
        <v>1</v>
      </c>
      <c r="U26" s="170">
        <f>[15]analysis!U10</f>
        <v>0</v>
      </c>
      <c r="V26" s="186">
        <f>[15]analysis!V10</f>
        <v>0</v>
      </c>
      <c r="W26" s="171">
        <f>[15]analysis!W10</f>
        <v>9.0862239648114365E-2</v>
      </c>
      <c r="X26" s="172">
        <f>[15]analysis!X10</f>
        <v>34913.815584787946</v>
      </c>
      <c r="Y26" s="172">
        <f>[15]analysis!Y10</f>
        <v>0</v>
      </c>
      <c r="Z26" s="172">
        <f>[15]analysis!Z10</f>
        <v>34913.815584787946</v>
      </c>
      <c r="AA26" s="9"/>
    </row>
    <row r="27" spans="1:27" x14ac:dyDescent="0.3">
      <c r="A27" s="3"/>
      <c r="C27" s="9" t="s">
        <v>36</v>
      </c>
      <c r="D27" s="170" t="str">
        <f>[15]analysis!D11</f>
        <v>OnOff</v>
      </c>
      <c r="E27" s="170">
        <f>[15]analysis!E11</f>
        <v>125</v>
      </c>
      <c r="F27" s="170">
        <f>[15]analysis!F11</f>
        <v>62</v>
      </c>
      <c r="G27" s="170">
        <f>[15]analysis!G11</f>
        <v>947</v>
      </c>
      <c r="H27" s="170">
        <f>[15]analysis!H11</f>
        <v>0</v>
      </c>
      <c r="I27" s="184">
        <f>[15]analysis!I11</f>
        <v>1.4991345202769535</v>
      </c>
      <c r="J27" s="184">
        <f>[15]analysis!J11</f>
        <v>11.3574431256182</v>
      </c>
      <c r="K27" s="184">
        <f>[15]analysis!K11</f>
        <v>12125</v>
      </c>
      <c r="L27" s="184">
        <f>[15]analysis!L11</f>
        <v>91859</v>
      </c>
      <c r="M27" s="185">
        <f>[15]analysis!M11</f>
        <v>0.13199577613516367</v>
      </c>
      <c r="N27" s="170">
        <f>[15]analysis!N11</f>
        <v>97</v>
      </c>
      <c r="O27" s="186">
        <f>[15]analysis!O11</f>
        <v>1.1993076162215628E-2</v>
      </c>
      <c r="P27" s="170">
        <f>[15]analysis!P11</f>
        <v>7991</v>
      </c>
      <c r="Q27" s="186">
        <f>[15]analysis!Q11</f>
        <v>0.98800692383778432</v>
      </c>
      <c r="R27" s="184">
        <f>[15]analysis!R11</f>
        <v>125</v>
      </c>
      <c r="S27" s="184">
        <f>[15]analysis!S11</f>
        <v>12125</v>
      </c>
      <c r="T27" s="186">
        <f>[15]analysis!T11</f>
        <v>1</v>
      </c>
      <c r="U27" s="170">
        <f>[15]analysis!U11</f>
        <v>0</v>
      </c>
      <c r="V27" s="186">
        <f>[15]analysis!V11</f>
        <v>0</v>
      </c>
      <c r="W27" s="171">
        <f>[15]analysis!W11</f>
        <v>9.0862239648114365E-2</v>
      </c>
      <c r="X27" s="172">
        <f>[15]analysis!X11</f>
        <v>1101.7046557333867</v>
      </c>
      <c r="Y27" s="172">
        <f>[15]analysis!Y11</f>
        <v>0</v>
      </c>
      <c r="Z27" s="172">
        <f>[15]analysis!Z11</f>
        <v>1101.7046557333867</v>
      </c>
      <c r="AA27" s="9"/>
    </row>
    <row r="28" spans="1:27" x14ac:dyDescent="0.3">
      <c r="A28" s="3"/>
      <c r="C28" s="9" t="s">
        <v>37</v>
      </c>
      <c r="D28" s="170" t="str">
        <f>[15]analysis!D12</f>
        <v>OnOff</v>
      </c>
      <c r="E28" s="170">
        <f>[15]analysis!E12</f>
        <v>177</v>
      </c>
      <c r="F28" s="170">
        <f>[15]analysis!F12</f>
        <v>88</v>
      </c>
      <c r="G28" s="170">
        <f>[15]analysis!G12</f>
        <v>1326</v>
      </c>
      <c r="H28" s="170">
        <f>[15]analysis!H12</f>
        <v>0</v>
      </c>
      <c r="I28" s="184">
        <f>[15]analysis!I12</f>
        <v>0</v>
      </c>
      <c r="J28" s="184">
        <f>[15]analysis!J12</f>
        <v>0</v>
      </c>
      <c r="K28" s="184">
        <f>[15]analysis!K12</f>
        <v>0</v>
      </c>
      <c r="L28" s="184">
        <f>[15]analysis!L12</f>
        <v>0</v>
      </c>
      <c r="M28" s="185">
        <f>[15]analysis!M12</f>
        <v>0</v>
      </c>
      <c r="N28" s="170">
        <f>[15]analysis!N12</f>
        <v>0</v>
      </c>
      <c r="O28" s="186">
        <f>[15]analysis!O12</f>
        <v>0</v>
      </c>
      <c r="P28" s="170">
        <f>[15]analysis!P12</f>
        <v>8088</v>
      </c>
      <c r="Q28" s="186">
        <f>[15]analysis!Q12</f>
        <v>1</v>
      </c>
      <c r="R28" s="184">
        <f>[15]analysis!R12</f>
        <v>0</v>
      </c>
      <c r="S28" s="184">
        <f>[15]analysis!S12</f>
        <v>0</v>
      </c>
      <c r="T28" s="186" t="e">
        <f>[15]analysis!T12</f>
        <v>#DIV/0!</v>
      </c>
      <c r="U28" s="170">
        <f>[15]analysis!U12</f>
        <v>0</v>
      </c>
      <c r="V28" s="186" t="e">
        <f>[15]analysis!V12</f>
        <v>#DIV/0!</v>
      </c>
      <c r="W28" s="171">
        <f>[15]analysis!W12</f>
        <v>9.0862239648114365E-2</v>
      </c>
      <c r="X28" s="172">
        <f>[15]analysis!X12</f>
        <v>0</v>
      </c>
      <c r="Y28" s="172">
        <f>[15]analysis!Y12</f>
        <v>0</v>
      </c>
      <c r="Z28" s="172">
        <f>[15]analysis!Z12</f>
        <v>0</v>
      </c>
      <c r="AA28" s="9"/>
    </row>
    <row r="29" spans="1:27" x14ac:dyDescent="0.3">
      <c r="A29" s="3"/>
      <c r="C29" s="9" t="s">
        <v>38</v>
      </c>
      <c r="D29" s="170" t="str">
        <f>[15]analysis!D13</f>
        <v>VariableSpeed</v>
      </c>
      <c r="E29" s="170">
        <f>[15]analysis!E13</f>
        <v>384</v>
      </c>
      <c r="F29" s="170">
        <f>[15]analysis!F13</f>
        <v>0</v>
      </c>
      <c r="G29" s="170">
        <f>[15]analysis!G13</f>
        <v>2604</v>
      </c>
      <c r="H29" s="170">
        <f>[15]analysis!H13</f>
        <v>0</v>
      </c>
      <c r="I29" s="184">
        <f>[15]analysis!I13</f>
        <v>36.014950749132922</v>
      </c>
      <c r="J29" s="184">
        <f>[15]analysis!J13</f>
        <v>244.22638476755688</v>
      </c>
      <c r="K29" s="184">
        <f>[15]analysis!K13</f>
        <v>291288.92165898706</v>
      </c>
      <c r="L29" s="184">
        <f>[15]analysis!L13</f>
        <v>1975303</v>
      </c>
      <c r="M29" s="185">
        <f>[15]analysis!M13</f>
        <v>0.14746543778801888</v>
      </c>
      <c r="N29" s="170">
        <f>[15]analysis!N13</f>
        <v>5781</v>
      </c>
      <c r="O29" s="186">
        <f>[15]analysis!O13</f>
        <v>0.71476261127596441</v>
      </c>
      <c r="P29" s="170">
        <f>[15]analysis!P13</f>
        <v>2307</v>
      </c>
      <c r="Q29" s="186">
        <f>[15]analysis!Q13</f>
        <v>0.28523738872403559</v>
      </c>
      <c r="R29" s="184">
        <f>[15]analysis!R13</f>
        <v>50.387289683270552</v>
      </c>
      <c r="S29" s="184">
        <f>[15]analysis!S13</f>
        <v>291288.92165898706</v>
      </c>
      <c r="T29" s="186">
        <f>[15]analysis!T13</f>
        <v>1</v>
      </c>
      <c r="U29" s="170">
        <f>[15]analysis!U13</f>
        <v>0</v>
      </c>
      <c r="V29" s="186">
        <f>[15]analysis!V13</f>
        <v>0</v>
      </c>
      <c r="W29" s="171">
        <f>[15]analysis!W13</f>
        <v>9.0862239648114365E-2</v>
      </c>
      <c r="X29" s="172">
        <f>[15]analysis!X13</f>
        <v>26467.163806619694</v>
      </c>
      <c r="Y29" s="172">
        <f>[15]analysis!Y13</f>
        <v>0</v>
      </c>
      <c r="Z29" s="172">
        <f>[15]analysis!Z13</f>
        <v>26467.163806619694</v>
      </c>
      <c r="AA29" s="9"/>
    </row>
    <row r="30" spans="1:27" ht="15" thickBot="1" x14ac:dyDescent="0.35">
      <c r="A30" s="3"/>
      <c r="C30" s="9" t="s">
        <v>39</v>
      </c>
      <c r="D30" s="183" t="str">
        <f>[15]analysis!D14</f>
        <v>OnOff</v>
      </c>
      <c r="E30" s="183">
        <f>[15]analysis!E14</f>
        <v>274</v>
      </c>
      <c r="F30" s="183">
        <f>[15]analysis!F14</f>
        <v>137</v>
      </c>
      <c r="G30" s="183">
        <f>[15]analysis!G14</f>
        <v>1902</v>
      </c>
      <c r="H30" s="183">
        <f>[15]analysis!H14</f>
        <v>0</v>
      </c>
      <c r="I30" s="187">
        <f>[15]analysis!I14</f>
        <v>148.72156280909991</v>
      </c>
      <c r="J30" s="187">
        <f>[15]analysis!J14</f>
        <v>1032.36646884273</v>
      </c>
      <c r="K30" s="187">
        <f>[15]analysis!K14</f>
        <v>1202860</v>
      </c>
      <c r="L30" s="187">
        <f>[15]analysis!L14</f>
        <v>8349780</v>
      </c>
      <c r="M30" s="188">
        <f>[15]analysis!M14</f>
        <v>0.14405888538380651</v>
      </c>
      <c r="N30" s="183">
        <f>[15]analysis!N14</f>
        <v>4390</v>
      </c>
      <c r="O30" s="189">
        <f>[15]analysis!O14</f>
        <v>0.54277942631058362</v>
      </c>
      <c r="P30" s="183">
        <f>[15]analysis!P14</f>
        <v>3698</v>
      </c>
      <c r="Q30" s="189">
        <f>[15]analysis!Q14</f>
        <v>0.45722057368941643</v>
      </c>
      <c r="R30" s="187">
        <f>[15]analysis!R14</f>
        <v>274</v>
      </c>
      <c r="S30" s="187">
        <f>[15]analysis!S14</f>
        <v>1202860</v>
      </c>
      <c r="T30" s="189">
        <f>[15]analysis!T14</f>
        <v>1</v>
      </c>
      <c r="U30" s="183">
        <f>[15]analysis!U14</f>
        <v>0</v>
      </c>
      <c r="V30" s="189">
        <f>[15]analysis!V14</f>
        <v>0</v>
      </c>
      <c r="W30" s="190">
        <f>[15]analysis!W14</f>
        <v>9.0862239648114365E-2</v>
      </c>
      <c r="X30" s="191">
        <f>[15]analysis!X14</f>
        <v>109294.55358313085</v>
      </c>
      <c r="Y30" s="191">
        <f>[15]analysis!Y14</f>
        <v>0</v>
      </c>
      <c r="Z30" s="191">
        <f>[15]analysis!Z14</f>
        <v>109294.55358313085</v>
      </c>
      <c r="AA30" s="9"/>
    </row>
    <row r="31" spans="1:27" ht="18.600000000000001" thickBot="1" x14ac:dyDescent="0.4">
      <c r="A31" s="3"/>
      <c r="C31" s="10" t="s">
        <v>0</v>
      </c>
      <c r="D31" s="192"/>
      <c r="E31" s="192">
        <f>[15]analysis!E15</f>
        <v>1210</v>
      </c>
      <c r="F31" s="192">
        <f>[15]analysis!F15</f>
        <v>411</v>
      </c>
      <c r="G31" s="192">
        <f>[15]analysis!G15</f>
        <v>8673</v>
      </c>
      <c r="H31" s="192">
        <f>[15]analysis!H15</f>
        <v>0</v>
      </c>
      <c r="I31" s="193">
        <f>[15]analysis!I15</f>
        <v>298.59346212400976</v>
      </c>
      <c r="J31" s="193">
        <f>[15]analysis!J15</f>
        <v>2139.1730959446095</v>
      </c>
      <c r="K31" s="193">
        <f>[15]analysis!K15</f>
        <v>2415023.9216589872</v>
      </c>
      <c r="L31" s="193">
        <f>[15]analysis!L15</f>
        <v>17301632</v>
      </c>
      <c r="M31" s="194">
        <f>[15]analysis!M15</f>
        <v>0.13958359082305014</v>
      </c>
      <c r="N31" s="192">
        <f>[15]analysis!N15</f>
        <v>17538</v>
      </c>
      <c r="O31" s="195">
        <f>[15]analysis!O15</f>
        <v>0.36139960435212659</v>
      </c>
      <c r="P31" s="192">
        <f>[15]analysis!P15</f>
        <v>30990</v>
      </c>
      <c r="Q31" s="195">
        <f>[15]analysis!Q15</f>
        <v>0.63860039564787341</v>
      </c>
      <c r="R31" s="193">
        <f>[15]analysis!R15</f>
        <v>550.45827588083898</v>
      </c>
      <c r="S31" s="193">
        <f>[15]analysis!S15</f>
        <v>2415023.9216589872</v>
      </c>
      <c r="T31" s="195">
        <f>[15]analysis!T15</f>
        <v>1</v>
      </c>
      <c r="U31" s="192">
        <f>[15]analysis!U15</f>
        <v>0</v>
      </c>
      <c r="V31" s="195">
        <f>[15]analysis!V15</f>
        <v>0</v>
      </c>
      <c r="W31" s="196">
        <f>[15]analysis!W15</f>
        <v>9.0862239648114365E-2</v>
      </c>
      <c r="X31" s="197">
        <f>[15]analysis!X15</f>
        <v>219434.48232570785</v>
      </c>
      <c r="Y31" s="197">
        <f>[15]analysis!Y15</f>
        <v>0</v>
      </c>
      <c r="Z31" s="197">
        <f>[15]analysis!Z15</f>
        <v>219434.48232570785</v>
      </c>
      <c r="AA31" s="10"/>
    </row>
    <row r="32" spans="1:27" ht="4.2" customHeight="1" thickBot="1" x14ac:dyDescent="0.35">
      <c r="A32" s="3"/>
    </row>
    <row r="33" spans="1:27" ht="15" thickBot="1" x14ac:dyDescent="0.35">
      <c r="A33" s="3"/>
      <c r="C33" s="18" t="str">
        <f>'Control Scheme 2 Data'!C33</f>
        <v>op3</v>
      </c>
    </row>
    <row r="34" spans="1:27" ht="5.4" customHeight="1" thickBot="1" x14ac:dyDescent="0.35">
      <c r="A34" s="3"/>
    </row>
    <row r="35" spans="1:27" ht="43.8" thickBot="1" x14ac:dyDescent="0.35">
      <c r="A35" s="3"/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8" t="s">
        <v>9</v>
      </c>
      <c r="I35" s="8" t="s">
        <v>10</v>
      </c>
      <c r="J35" s="8" t="s">
        <v>11</v>
      </c>
      <c r="K35" s="8" t="s">
        <v>12</v>
      </c>
      <c r="L35" s="8" t="s">
        <v>13</v>
      </c>
      <c r="M35" s="8" t="s">
        <v>14</v>
      </c>
      <c r="N35" s="8" t="s">
        <v>15</v>
      </c>
      <c r="O35" s="8" t="s">
        <v>15</v>
      </c>
      <c r="P35" s="8" t="s">
        <v>16</v>
      </c>
      <c r="Q35" s="8" t="s">
        <v>16</v>
      </c>
      <c r="R35" s="8" t="s">
        <v>17</v>
      </c>
      <c r="S35" s="8" t="s">
        <v>18</v>
      </c>
      <c r="T35" s="8" t="s">
        <v>18</v>
      </c>
      <c r="U35" s="8" t="s">
        <v>19</v>
      </c>
      <c r="V35" s="8" t="s">
        <v>19</v>
      </c>
      <c r="W35" s="8" t="s">
        <v>20</v>
      </c>
      <c r="X35" s="8" t="s">
        <v>21</v>
      </c>
      <c r="Y35" s="8" t="s">
        <v>22</v>
      </c>
      <c r="Z35" s="8" t="s">
        <v>23</v>
      </c>
      <c r="AA35" s="8" t="s">
        <v>24</v>
      </c>
    </row>
    <row r="36" spans="1:27" ht="16.2" thickBot="1" x14ac:dyDescent="0.35">
      <c r="A36" s="3"/>
      <c r="C36" s="13"/>
      <c r="D36" s="13"/>
      <c r="E36" s="12" t="s">
        <v>25</v>
      </c>
      <c r="F36" s="12" t="s">
        <v>25</v>
      </c>
      <c r="G36" s="12" t="s">
        <v>26</v>
      </c>
      <c r="H36" s="12" t="s">
        <v>26</v>
      </c>
      <c r="I36" s="12" t="s">
        <v>25</v>
      </c>
      <c r="J36" s="12" t="s">
        <v>26</v>
      </c>
      <c r="K36" s="12" t="s">
        <v>3</v>
      </c>
      <c r="L36" s="12" t="s">
        <v>27</v>
      </c>
      <c r="M36" s="12" t="s">
        <v>28</v>
      </c>
      <c r="N36" s="20" t="s">
        <v>29</v>
      </c>
      <c r="O36" s="26" t="s">
        <v>30</v>
      </c>
      <c r="P36" s="23" t="s">
        <v>29</v>
      </c>
      <c r="Q36" s="26" t="s">
        <v>30</v>
      </c>
      <c r="R36" s="21" t="s">
        <v>25</v>
      </c>
      <c r="S36" s="20" t="s">
        <v>3</v>
      </c>
      <c r="T36" s="26" t="s">
        <v>30</v>
      </c>
      <c r="U36" s="23" t="s">
        <v>3</v>
      </c>
      <c r="V36" s="26" t="s">
        <v>30</v>
      </c>
      <c r="W36" s="21" t="s">
        <v>31</v>
      </c>
      <c r="X36" s="12" t="s">
        <v>32</v>
      </c>
      <c r="Y36" s="12" t="s">
        <v>32</v>
      </c>
      <c r="Z36" s="12" t="s">
        <v>32</v>
      </c>
      <c r="AA36" s="12" t="s">
        <v>33</v>
      </c>
    </row>
    <row r="37" spans="1:27" x14ac:dyDescent="0.3">
      <c r="A37" s="3"/>
      <c r="C37" s="11" t="s">
        <v>34</v>
      </c>
      <c r="D37" s="170" t="str">
        <f>[16]analysis!D9</f>
        <v>OnOff</v>
      </c>
      <c r="E37" s="170">
        <f>[16]analysis!E9</f>
        <v>125</v>
      </c>
      <c r="F37" s="170">
        <f>[16]analysis!F9</f>
        <v>62</v>
      </c>
      <c r="G37" s="170">
        <f>[16]analysis!G9</f>
        <v>947</v>
      </c>
      <c r="H37" s="170">
        <f>[16]analysis!H9</f>
        <v>0</v>
      </c>
      <c r="I37" s="184">
        <f>[16]analysis!I9</f>
        <v>64.849159248269046</v>
      </c>
      <c r="J37" s="184">
        <f>[16]analysis!J9</f>
        <v>491.29723046488624</v>
      </c>
      <c r="K37" s="184">
        <f>[16]analysis!K9</f>
        <v>524500</v>
      </c>
      <c r="L37" s="184">
        <f>[16]analysis!L9</f>
        <v>3973612</v>
      </c>
      <c r="M37" s="185">
        <f>[16]analysis!M9</f>
        <v>0.13199577613516369</v>
      </c>
      <c r="N37" s="170">
        <f>[16]analysis!N9</f>
        <v>4196</v>
      </c>
      <c r="O37" s="186">
        <f>[16]analysis!O9</f>
        <v>0.51879327398615227</v>
      </c>
      <c r="P37" s="170">
        <f>[16]analysis!P9</f>
        <v>3892</v>
      </c>
      <c r="Q37" s="186">
        <f>[16]analysis!Q9</f>
        <v>0.48120672601384767</v>
      </c>
      <c r="R37" s="184">
        <f>[16]analysis!R9</f>
        <v>125</v>
      </c>
      <c r="S37" s="184">
        <f>[16]analysis!S9</f>
        <v>524500</v>
      </c>
      <c r="T37" s="186">
        <f>[16]analysis!T9</f>
        <v>1</v>
      </c>
      <c r="U37" s="170">
        <f>[16]analysis!U9</f>
        <v>0</v>
      </c>
      <c r="V37" s="186">
        <f>[16]analysis!V9</f>
        <v>0</v>
      </c>
      <c r="W37" s="171">
        <f>[16]analysis!W9</f>
        <v>9.0862239648114365E-2</v>
      </c>
      <c r="X37" s="172">
        <f>[16]analysis!X9</f>
        <v>47657.244695435984</v>
      </c>
      <c r="Y37" s="172">
        <f>[16]analysis!Y9</f>
        <v>0</v>
      </c>
      <c r="Z37" s="172">
        <f>[16]analysis!Z9</f>
        <v>47657.244695435984</v>
      </c>
      <c r="AA37" s="11"/>
    </row>
    <row r="38" spans="1:27" x14ac:dyDescent="0.3">
      <c r="A38" s="3"/>
      <c r="C38" s="9" t="s">
        <v>35</v>
      </c>
      <c r="D38" s="170" t="str">
        <f>[16]analysis!D10</f>
        <v>OnOff</v>
      </c>
      <c r="E38" s="170">
        <f>[16]analysis!E10</f>
        <v>125</v>
      </c>
      <c r="F38" s="170">
        <f>[16]analysis!F10</f>
        <v>62</v>
      </c>
      <c r="G38" s="170">
        <f>[16]analysis!G10</f>
        <v>947</v>
      </c>
      <c r="H38" s="170">
        <f>[16]analysis!H10</f>
        <v>0</v>
      </c>
      <c r="I38" s="184">
        <f>[16]analysis!I10</f>
        <v>47.508654797230463</v>
      </c>
      <c r="J38" s="184">
        <f>[16]analysis!J10</f>
        <v>359.92556874381802</v>
      </c>
      <c r="K38" s="184">
        <f>[16]analysis!K10</f>
        <v>384250</v>
      </c>
      <c r="L38" s="184">
        <f>[16]analysis!L10</f>
        <v>2911078</v>
      </c>
      <c r="M38" s="185">
        <f>[16]analysis!M10</f>
        <v>0.13199577613516367</v>
      </c>
      <c r="N38" s="170">
        <f>[16]analysis!N10</f>
        <v>3074</v>
      </c>
      <c r="O38" s="186">
        <f>[16]analysis!O10</f>
        <v>0.38006923837784373</v>
      </c>
      <c r="P38" s="170">
        <f>[16]analysis!P10</f>
        <v>5014</v>
      </c>
      <c r="Q38" s="186">
        <f>[16]analysis!Q10</f>
        <v>0.61993076162215632</v>
      </c>
      <c r="R38" s="184">
        <f>[16]analysis!R10</f>
        <v>125</v>
      </c>
      <c r="S38" s="184">
        <f>[16]analysis!S10</f>
        <v>384250</v>
      </c>
      <c r="T38" s="186">
        <f>[16]analysis!T10</f>
        <v>1</v>
      </c>
      <c r="U38" s="170">
        <f>[16]analysis!U10</f>
        <v>0</v>
      </c>
      <c r="V38" s="186">
        <f>[16]analysis!V10</f>
        <v>0</v>
      </c>
      <c r="W38" s="171">
        <f>[16]analysis!W10</f>
        <v>9.0862239648114365E-2</v>
      </c>
      <c r="X38" s="172">
        <f>[16]analysis!X10</f>
        <v>34913.815584787946</v>
      </c>
      <c r="Y38" s="172">
        <f>[16]analysis!Y10</f>
        <v>0</v>
      </c>
      <c r="Z38" s="172">
        <f>[16]analysis!Z10</f>
        <v>34913.815584787946</v>
      </c>
      <c r="AA38" s="9"/>
    </row>
    <row r="39" spans="1:27" x14ac:dyDescent="0.3">
      <c r="A39" s="3"/>
      <c r="C39" s="9" t="s">
        <v>36</v>
      </c>
      <c r="D39" s="170" t="str">
        <f>[16]analysis!D11</f>
        <v>OnOff</v>
      </c>
      <c r="E39" s="170">
        <f>[16]analysis!E11</f>
        <v>125</v>
      </c>
      <c r="F39" s="170">
        <f>[16]analysis!F11</f>
        <v>62</v>
      </c>
      <c r="G39" s="170">
        <f>[16]analysis!G11</f>
        <v>947</v>
      </c>
      <c r="H39" s="170">
        <f>[16]analysis!H11</f>
        <v>0</v>
      </c>
      <c r="I39" s="184">
        <f>[16]analysis!I11</f>
        <v>1.4991345202769535</v>
      </c>
      <c r="J39" s="184">
        <f>[16]analysis!J11</f>
        <v>11.3574431256182</v>
      </c>
      <c r="K39" s="184">
        <f>[16]analysis!K11</f>
        <v>12125</v>
      </c>
      <c r="L39" s="184">
        <f>[16]analysis!L11</f>
        <v>91859</v>
      </c>
      <c r="M39" s="185">
        <f>[16]analysis!M11</f>
        <v>0.13199577613516367</v>
      </c>
      <c r="N39" s="170">
        <f>[16]analysis!N11</f>
        <v>97</v>
      </c>
      <c r="O39" s="186">
        <f>[16]analysis!O11</f>
        <v>1.1993076162215628E-2</v>
      </c>
      <c r="P39" s="170">
        <f>[16]analysis!P11</f>
        <v>7991</v>
      </c>
      <c r="Q39" s="186">
        <f>[16]analysis!Q11</f>
        <v>0.98800692383778432</v>
      </c>
      <c r="R39" s="184">
        <f>[16]analysis!R11</f>
        <v>125</v>
      </c>
      <c r="S39" s="184">
        <f>[16]analysis!S11</f>
        <v>12125</v>
      </c>
      <c r="T39" s="186">
        <f>[16]analysis!T11</f>
        <v>1</v>
      </c>
      <c r="U39" s="170">
        <f>[16]analysis!U11</f>
        <v>0</v>
      </c>
      <c r="V39" s="186">
        <f>[16]analysis!V11</f>
        <v>0</v>
      </c>
      <c r="W39" s="171">
        <f>[16]analysis!W11</f>
        <v>9.0862239648114365E-2</v>
      </c>
      <c r="X39" s="172">
        <f>[16]analysis!X11</f>
        <v>1101.7046557333867</v>
      </c>
      <c r="Y39" s="172">
        <f>[16]analysis!Y11</f>
        <v>0</v>
      </c>
      <c r="Z39" s="172">
        <f>[16]analysis!Z11</f>
        <v>1101.7046557333867</v>
      </c>
      <c r="AA39" s="9"/>
    </row>
    <row r="40" spans="1:27" x14ac:dyDescent="0.3">
      <c r="A40" s="3"/>
      <c r="C40" s="9" t="s">
        <v>37</v>
      </c>
      <c r="D40" s="170" t="str">
        <f>[16]analysis!D12</f>
        <v>OnOff</v>
      </c>
      <c r="E40" s="170">
        <f>[16]analysis!E12</f>
        <v>177</v>
      </c>
      <c r="F40" s="170">
        <f>[16]analysis!F12</f>
        <v>88</v>
      </c>
      <c r="G40" s="170">
        <f>[16]analysis!G12</f>
        <v>1326</v>
      </c>
      <c r="H40" s="170">
        <f>[16]analysis!H12</f>
        <v>0</v>
      </c>
      <c r="I40" s="184">
        <f>[16]analysis!I12</f>
        <v>0</v>
      </c>
      <c r="J40" s="184">
        <f>[16]analysis!J12</f>
        <v>0</v>
      </c>
      <c r="K40" s="184">
        <f>[16]analysis!K12</f>
        <v>0</v>
      </c>
      <c r="L40" s="184">
        <f>[16]analysis!L12</f>
        <v>0</v>
      </c>
      <c r="M40" s="185">
        <f>[16]analysis!M12</f>
        <v>0</v>
      </c>
      <c r="N40" s="170">
        <f>[16]analysis!N12</f>
        <v>0</v>
      </c>
      <c r="O40" s="186">
        <f>[16]analysis!O12</f>
        <v>0</v>
      </c>
      <c r="P40" s="170">
        <f>[16]analysis!P12</f>
        <v>8088</v>
      </c>
      <c r="Q40" s="186">
        <f>[16]analysis!Q12</f>
        <v>1</v>
      </c>
      <c r="R40" s="184">
        <f>[16]analysis!R12</f>
        <v>0</v>
      </c>
      <c r="S40" s="184">
        <f>[16]analysis!S12</f>
        <v>0</v>
      </c>
      <c r="T40" s="186" t="e">
        <f>[16]analysis!T12</f>
        <v>#DIV/0!</v>
      </c>
      <c r="U40" s="170">
        <f>[16]analysis!U12</f>
        <v>0</v>
      </c>
      <c r="V40" s="186" t="e">
        <f>[16]analysis!V12</f>
        <v>#DIV/0!</v>
      </c>
      <c r="W40" s="171">
        <f>[16]analysis!W12</f>
        <v>9.0862239648114365E-2</v>
      </c>
      <c r="X40" s="172">
        <f>[16]analysis!X12</f>
        <v>0</v>
      </c>
      <c r="Y40" s="172">
        <f>[16]analysis!Y12</f>
        <v>0</v>
      </c>
      <c r="Z40" s="172">
        <f>[16]analysis!Z12</f>
        <v>0</v>
      </c>
      <c r="AA40" s="9"/>
    </row>
    <row r="41" spans="1:27" x14ac:dyDescent="0.3">
      <c r="A41" s="3"/>
      <c r="C41" s="9" t="s">
        <v>38</v>
      </c>
      <c r="D41" s="170" t="str">
        <f>[16]analysis!D13</f>
        <v>InletModulation</v>
      </c>
      <c r="E41" s="170">
        <f>[16]analysis!E13</f>
        <v>384</v>
      </c>
      <c r="F41" s="170">
        <f>[16]analysis!F13</f>
        <v>0</v>
      </c>
      <c r="G41" s="170">
        <f>[16]analysis!G13</f>
        <v>2604</v>
      </c>
      <c r="H41" s="170">
        <f>[16]analysis!H13</f>
        <v>0</v>
      </c>
      <c r="I41" s="184">
        <f>[16]analysis!I13</f>
        <v>279.60448522473581</v>
      </c>
      <c r="J41" s="184">
        <f>[16]analysis!J13</f>
        <v>244.22638476755688</v>
      </c>
      <c r="K41" s="184">
        <f>[16]analysis!K13</f>
        <v>2261441.0764976633</v>
      </c>
      <c r="L41" s="184">
        <f>[16]analysis!L13</f>
        <v>1975303</v>
      </c>
      <c r="M41" s="185">
        <f>[16]analysis!M13</f>
        <v>1.1448578149770761</v>
      </c>
      <c r="N41" s="170">
        <f>[16]analysis!N13</f>
        <v>8088</v>
      </c>
      <c r="O41" s="186">
        <f>[16]analysis!O13</f>
        <v>1</v>
      </c>
      <c r="P41" s="170">
        <f>[16]analysis!P13</f>
        <v>0</v>
      </c>
      <c r="Q41" s="186">
        <f>[16]analysis!Q13</f>
        <v>0</v>
      </c>
      <c r="R41" s="184">
        <f>[16]analysis!R13</f>
        <v>279.60448522473581</v>
      </c>
      <c r="S41" s="184">
        <f>[16]analysis!S13</f>
        <v>2261441.0764976633</v>
      </c>
      <c r="T41" s="186">
        <f>[16]analysis!T13</f>
        <v>1</v>
      </c>
      <c r="U41" s="170">
        <f>[16]analysis!U13</f>
        <v>0</v>
      </c>
      <c r="V41" s="186">
        <f>[16]analysis!V13</f>
        <v>0</v>
      </c>
      <c r="W41" s="171">
        <f>[16]analysis!W13</f>
        <v>9.0862239648114365E-2</v>
      </c>
      <c r="X41" s="172">
        <f>[16]analysis!X13</f>
        <v>205479.6010428204</v>
      </c>
      <c r="Y41" s="172">
        <f>[16]analysis!Y13</f>
        <v>0</v>
      </c>
      <c r="Z41" s="172">
        <f>[16]analysis!Z13</f>
        <v>205479.6010428204</v>
      </c>
      <c r="AA41" s="9"/>
    </row>
    <row r="42" spans="1:27" ht="15" thickBot="1" x14ac:dyDescent="0.35">
      <c r="A42" s="3"/>
      <c r="C42" s="9" t="s">
        <v>39</v>
      </c>
      <c r="D42" s="183" t="str">
        <f>[16]analysis!D14</f>
        <v>OnOff</v>
      </c>
      <c r="E42" s="183">
        <f>[16]analysis!E14</f>
        <v>274</v>
      </c>
      <c r="F42" s="183">
        <f>[16]analysis!F14</f>
        <v>137</v>
      </c>
      <c r="G42" s="183">
        <f>[16]analysis!G14</f>
        <v>1902</v>
      </c>
      <c r="H42" s="183">
        <f>[16]analysis!H14</f>
        <v>0</v>
      </c>
      <c r="I42" s="187">
        <f>[16]analysis!I14</f>
        <v>148.72156280909991</v>
      </c>
      <c r="J42" s="187">
        <f>[16]analysis!J14</f>
        <v>1032.36646884273</v>
      </c>
      <c r="K42" s="187">
        <f>[16]analysis!K14</f>
        <v>1202860</v>
      </c>
      <c r="L42" s="187">
        <f>[16]analysis!L14</f>
        <v>8349780</v>
      </c>
      <c r="M42" s="188">
        <f>[16]analysis!M14</f>
        <v>0.14405888538380651</v>
      </c>
      <c r="N42" s="183">
        <f>[16]analysis!N14</f>
        <v>4390</v>
      </c>
      <c r="O42" s="189">
        <f>[16]analysis!O14</f>
        <v>0.54277942631058362</v>
      </c>
      <c r="P42" s="183">
        <f>[16]analysis!P14</f>
        <v>3698</v>
      </c>
      <c r="Q42" s="189">
        <f>[16]analysis!Q14</f>
        <v>0.45722057368941643</v>
      </c>
      <c r="R42" s="187">
        <f>[16]analysis!R14</f>
        <v>274</v>
      </c>
      <c r="S42" s="187">
        <f>[16]analysis!S14</f>
        <v>1202860</v>
      </c>
      <c r="T42" s="189">
        <f>[16]analysis!T14</f>
        <v>1</v>
      </c>
      <c r="U42" s="183">
        <f>[16]analysis!U14</f>
        <v>0</v>
      </c>
      <c r="V42" s="189">
        <f>[16]analysis!V14</f>
        <v>0</v>
      </c>
      <c r="W42" s="190">
        <f>[16]analysis!W14</f>
        <v>9.0862239648114365E-2</v>
      </c>
      <c r="X42" s="191">
        <f>[16]analysis!X14</f>
        <v>109294.55358313085</v>
      </c>
      <c r="Y42" s="191">
        <f>[16]analysis!Y14</f>
        <v>0</v>
      </c>
      <c r="Z42" s="191">
        <f>[16]analysis!Z14</f>
        <v>109294.55358313085</v>
      </c>
      <c r="AA42" s="9"/>
    </row>
    <row r="43" spans="1:27" ht="18.600000000000001" thickBot="1" x14ac:dyDescent="0.4">
      <c r="A43" s="3"/>
      <c r="C43" s="10" t="s">
        <v>0</v>
      </c>
      <c r="D43" s="192"/>
      <c r="E43" s="192">
        <f>[16]analysis!E15</f>
        <v>1210</v>
      </c>
      <c r="F43" s="192">
        <f>[16]analysis!F15</f>
        <v>411</v>
      </c>
      <c r="G43" s="192">
        <f>[16]analysis!G15</f>
        <v>8673</v>
      </c>
      <c r="H43" s="192">
        <f>[16]analysis!H15</f>
        <v>0</v>
      </c>
      <c r="I43" s="193">
        <f>[16]analysis!I15</f>
        <v>542.18299659958973</v>
      </c>
      <c r="J43" s="193">
        <f>[16]analysis!J15</f>
        <v>2139.1730959446095</v>
      </c>
      <c r="K43" s="193">
        <f>[16]analysis!K15</f>
        <v>4385176.0764976628</v>
      </c>
      <c r="L43" s="193">
        <f>[16]analysis!L15</f>
        <v>17301632</v>
      </c>
      <c r="M43" s="194">
        <f>[16]analysis!M15</f>
        <v>0.25345447623076722</v>
      </c>
      <c r="N43" s="192">
        <f>[16]analysis!N15</f>
        <v>19845</v>
      </c>
      <c r="O43" s="195">
        <f>[16]analysis!O15</f>
        <v>0.40893916913946587</v>
      </c>
      <c r="P43" s="192">
        <f>[16]analysis!P15</f>
        <v>28683</v>
      </c>
      <c r="Q43" s="195">
        <f>[16]analysis!Q15</f>
        <v>0.59106083086053407</v>
      </c>
      <c r="R43" s="193">
        <f>[16]analysis!R15</f>
        <v>762.74824876498053</v>
      </c>
      <c r="S43" s="193">
        <f>[16]analysis!S15</f>
        <v>4385176.0764976628</v>
      </c>
      <c r="T43" s="195">
        <f>[16]analysis!T15</f>
        <v>1</v>
      </c>
      <c r="U43" s="192">
        <f>[16]analysis!U15</f>
        <v>0</v>
      </c>
      <c r="V43" s="195">
        <f>[16]analysis!V15</f>
        <v>0</v>
      </c>
      <c r="W43" s="196">
        <f>[16]analysis!W15</f>
        <v>9.0862239648114365E-2</v>
      </c>
      <c r="X43" s="197">
        <f>[16]analysis!X15</f>
        <v>398446.91956190852</v>
      </c>
      <c r="Y43" s="197">
        <f>[16]analysis!Y15</f>
        <v>0</v>
      </c>
      <c r="Z43" s="197">
        <f>[16]analysis!Z15</f>
        <v>398446.91956190852</v>
      </c>
      <c r="AA43" s="10"/>
    </row>
    <row r="44" spans="1:27" ht="4.2" customHeight="1" thickBot="1" x14ac:dyDescent="0.35">
      <c r="A44" s="4"/>
    </row>
    <row r="45" spans="1:27" ht="15" thickBot="1" x14ac:dyDescent="0.35">
      <c r="C45" s="18" t="str">
        <f>'Control Scheme 2 Data'!C45</f>
        <v>op4</v>
      </c>
    </row>
    <row r="46" spans="1:27" ht="3.6" customHeight="1" thickBot="1" x14ac:dyDescent="0.35"/>
    <row r="47" spans="1:27" ht="43.8" thickBot="1" x14ac:dyDescent="0.35">
      <c r="C47" s="8" t="s">
        <v>4</v>
      </c>
      <c r="D47" s="8" t="s">
        <v>5</v>
      </c>
      <c r="E47" s="8" t="s">
        <v>6</v>
      </c>
      <c r="F47" s="8" t="s">
        <v>7</v>
      </c>
      <c r="G47" s="8" t="s">
        <v>8</v>
      </c>
      <c r="H47" s="8" t="s">
        <v>9</v>
      </c>
      <c r="I47" s="8" t="s">
        <v>10</v>
      </c>
      <c r="J47" s="8" t="s">
        <v>11</v>
      </c>
      <c r="K47" s="8" t="s">
        <v>12</v>
      </c>
      <c r="L47" s="8" t="s">
        <v>13</v>
      </c>
      <c r="M47" s="8" t="s">
        <v>14</v>
      </c>
      <c r="N47" s="8" t="s">
        <v>15</v>
      </c>
      <c r="O47" s="8" t="s">
        <v>15</v>
      </c>
      <c r="P47" s="8" t="s">
        <v>16</v>
      </c>
      <c r="Q47" s="8" t="s">
        <v>16</v>
      </c>
      <c r="R47" s="8" t="s">
        <v>17</v>
      </c>
      <c r="S47" s="8" t="s">
        <v>18</v>
      </c>
      <c r="T47" s="8" t="s">
        <v>18</v>
      </c>
      <c r="U47" s="8" t="s">
        <v>19</v>
      </c>
      <c r="V47" s="8" t="s">
        <v>19</v>
      </c>
      <c r="W47" s="8" t="s">
        <v>20</v>
      </c>
      <c r="X47" s="8" t="s">
        <v>21</v>
      </c>
      <c r="Y47" s="8" t="s">
        <v>22</v>
      </c>
      <c r="Z47" s="8" t="s">
        <v>23</v>
      </c>
      <c r="AA47" s="8" t="s">
        <v>24</v>
      </c>
    </row>
    <row r="48" spans="1:27" ht="16.2" thickBot="1" x14ac:dyDescent="0.35">
      <c r="C48" s="13"/>
      <c r="D48" s="13"/>
      <c r="E48" s="12" t="s">
        <v>25</v>
      </c>
      <c r="F48" s="12" t="s">
        <v>25</v>
      </c>
      <c r="G48" s="12" t="s">
        <v>26</v>
      </c>
      <c r="H48" s="12" t="s">
        <v>26</v>
      </c>
      <c r="I48" s="12" t="s">
        <v>25</v>
      </c>
      <c r="J48" s="12" t="s">
        <v>26</v>
      </c>
      <c r="K48" s="12" t="s">
        <v>3</v>
      </c>
      <c r="L48" s="12" t="s">
        <v>27</v>
      </c>
      <c r="M48" s="12" t="s">
        <v>28</v>
      </c>
      <c r="N48" s="20" t="s">
        <v>29</v>
      </c>
      <c r="O48" s="26" t="s">
        <v>30</v>
      </c>
      <c r="P48" s="23" t="s">
        <v>29</v>
      </c>
      <c r="Q48" s="26" t="s">
        <v>30</v>
      </c>
      <c r="R48" s="21" t="s">
        <v>25</v>
      </c>
      <c r="S48" s="20" t="s">
        <v>3</v>
      </c>
      <c r="T48" s="26" t="s">
        <v>30</v>
      </c>
      <c r="U48" s="23" t="s">
        <v>3</v>
      </c>
      <c r="V48" s="26" t="s">
        <v>30</v>
      </c>
      <c r="W48" s="21" t="s">
        <v>31</v>
      </c>
      <c r="X48" s="12" t="s">
        <v>32</v>
      </c>
      <c r="Y48" s="12" t="s">
        <v>32</v>
      </c>
      <c r="Z48" s="12" t="s">
        <v>32</v>
      </c>
      <c r="AA48" s="12" t="s">
        <v>33</v>
      </c>
    </row>
    <row r="49" spans="3:27" x14ac:dyDescent="0.3">
      <c r="C49" s="11" t="s">
        <v>34</v>
      </c>
      <c r="D49" s="170" t="str">
        <f>[17]analysis!D9</f>
        <v>LoadUnload</v>
      </c>
      <c r="E49" s="170">
        <f>[17]analysis!E9</f>
        <v>125</v>
      </c>
      <c r="F49" s="170">
        <f>[17]analysis!F9</f>
        <v>62</v>
      </c>
      <c r="G49" s="170">
        <f>[17]analysis!G9</f>
        <v>947</v>
      </c>
      <c r="H49" s="170">
        <f>[17]analysis!H9</f>
        <v>0</v>
      </c>
      <c r="I49" s="184">
        <f>[17]analysis!I9</f>
        <v>94.924579624134523</v>
      </c>
      <c r="J49" s="184">
        <f>[17]analysis!J9</f>
        <v>491.29723046488624</v>
      </c>
      <c r="K49" s="184">
        <f>[17]analysis!K9</f>
        <v>767750</v>
      </c>
      <c r="L49" s="184">
        <f>[17]analysis!L9</f>
        <v>3973612</v>
      </c>
      <c r="M49" s="185">
        <f>[17]analysis!M9</f>
        <v>0.19321212035800175</v>
      </c>
      <c r="N49" s="170">
        <f>[17]analysis!N9</f>
        <v>4196</v>
      </c>
      <c r="O49" s="186">
        <f>[17]analysis!O9</f>
        <v>0.51879327398615227</v>
      </c>
      <c r="P49" s="170">
        <f>[17]analysis!P9</f>
        <v>3892</v>
      </c>
      <c r="Q49" s="186">
        <f>[17]analysis!Q9</f>
        <v>0.48120672601384767</v>
      </c>
      <c r="R49" s="184">
        <f>[17]analysis!R9</f>
        <v>94.924579624134523</v>
      </c>
      <c r="S49" s="184">
        <f>[17]analysis!S9</f>
        <v>767750</v>
      </c>
      <c r="T49" s="186">
        <f>[17]analysis!T9</f>
        <v>1</v>
      </c>
      <c r="U49" s="170">
        <f>[17]analysis!U9</f>
        <v>0</v>
      </c>
      <c r="V49" s="186">
        <f>[17]analysis!V9</f>
        <v>0</v>
      </c>
      <c r="W49" s="171">
        <f>[17]analysis!W9</f>
        <v>9.0862239648114365E-2</v>
      </c>
      <c r="X49" s="172">
        <f>[17]analysis!X9</f>
        <v>69759.484489839801</v>
      </c>
      <c r="Y49" s="172">
        <f>[17]analysis!Y9</f>
        <v>0</v>
      </c>
      <c r="Z49" s="172">
        <f>[17]analysis!Z9</f>
        <v>69759.484489839801</v>
      </c>
      <c r="AA49" s="11"/>
    </row>
    <row r="50" spans="3:27" x14ac:dyDescent="0.3">
      <c r="C50" s="9" t="s">
        <v>35</v>
      </c>
      <c r="D50" s="170" t="str">
        <f>[17]analysis!D10</f>
        <v>LoadUnload</v>
      </c>
      <c r="E50" s="170">
        <f>[17]analysis!E10</f>
        <v>125</v>
      </c>
      <c r="F50" s="170">
        <f>[17]analysis!F10</f>
        <v>62</v>
      </c>
      <c r="G50" s="170">
        <f>[17]analysis!G10</f>
        <v>947</v>
      </c>
      <c r="H50" s="170">
        <f>[17]analysis!H10</f>
        <v>0</v>
      </c>
      <c r="I50" s="184">
        <f>[17]analysis!I10</f>
        <v>86.254327398615231</v>
      </c>
      <c r="J50" s="184">
        <f>[17]analysis!J10</f>
        <v>359.92556874381802</v>
      </c>
      <c r="K50" s="184">
        <f>[17]analysis!K10</f>
        <v>697625</v>
      </c>
      <c r="L50" s="184">
        <f>[17]analysis!L10</f>
        <v>2911078</v>
      </c>
      <c r="M50" s="185">
        <f>[17]analysis!M10</f>
        <v>0.23964490130460261</v>
      </c>
      <c r="N50" s="170">
        <f>[17]analysis!N10</f>
        <v>3074</v>
      </c>
      <c r="O50" s="186">
        <f>[17]analysis!O10</f>
        <v>0.38006923837784373</v>
      </c>
      <c r="P50" s="170">
        <f>[17]analysis!P10</f>
        <v>5014</v>
      </c>
      <c r="Q50" s="186">
        <f>[17]analysis!Q10</f>
        <v>0.61993076162215632</v>
      </c>
      <c r="R50" s="184">
        <f>[17]analysis!R10</f>
        <v>86.254327398615231</v>
      </c>
      <c r="S50" s="184">
        <f>[17]analysis!S10</f>
        <v>697625</v>
      </c>
      <c r="T50" s="186">
        <f>[17]analysis!T10</f>
        <v>1</v>
      </c>
      <c r="U50" s="170">
        <f>[17]analysis!U10</f>
        <v>0</v>
      </c>
      <c r="V50" s="186">
        <f>[17]analysis!V10</f>
        <v>0</v>
      </c>
      <c r="W50" s="171">
        <f>[17]analysis!W10</f>
        <v>9.0862239648114365E-2</v>
      </c>
      <c r="X50" s="172">
        <f>[17]analysis!X10</f>
        <v>63387.769934515782</v>
      </c>
      <c r="Y50" s="172">
        <f>[17]analysis!Y10</f>
        <v>0</v>
      </c>
      <c r="Z50" s="172">
        <f>[17]analysis!Z10</f>
        <v>63387.769934515782</v>
      </c>
      <c r="AA50" s="9"/>
    </row>
    <row r="51" spans="3:27" x14ac:dyDescent="0.3">
      <c r="C51" s="9" t="s">
        <v>36</v>
      </c>
      <c r="D51" s="170" t="str">
        <f>[17]analysis!D11</f>
        <v>LoadUnload</v>
      </c>
      <c r="E51" s="170">
        <f>[17]analysis!E11</f>
        <v>125</v>
      </c>
      <c r="F51" s="170">
        <f>[17]analysis!F11</f>
        <v>62</v>
      </c>
      <c r="G51" s="170">
        <f>[17]analysis!G11</f>
        <v>947</v>
      </c>
      <c r="H51" s="170">
        <f>[17]analysis!H11</f>
        <v>0</v>
      </c>
      <c r="I51" s="184">
        <f>[17]analysis!I11</f>
        <v>63.249567260138477</v>
      </c>
      <c r="J51" s="184">
        <f>[17]analysis!J11</f>
        <v>11.3574431256182</v>
      </c>
      <c r="K51" s="184">
        <f>[17]analysis!K11</f>
        <v>511562.5</v>
      </c>
      <c r="L51" s="184">
        <f>[17]analysis!L11</f>
        <v>91859</v>
      </c>
      <c r="M51" s="185">
        <f>[17]analysis!M11</f>
        <v>5.5689970498263639</v>
      </c>
      <c r="N51" s="170">
        <f>[17]analysis!N11</f>
        <v>97</v>
      </c>
      <c r="O51" s="186">
        <f>[17]analysis!O11</f>
        <v>1.1993076162215628E-2</v>
      </c>
      <c r="P51" s="170">
        <f>[17]analysis!P11</f>
        <v>7991</v>
      </c>
      <c r="Q51" s="186">
        <f>[17]analysis!Q11</f>
        <v>0.98800692383778432</v>
      </c>
      <c r="R51" s="184">
        <f>[17]analysis!R11</f>
        <v>63.249567260138477</v>
      </c>
      <c r="S51" s="184">
        <f>[17]analysis!S11</f>
        <v>511562.5</v>
      </c>
      <c r="T51" s="186">
        <f>[17]analysis!T11</f>
        <v>1</v>
      </c>
      <c r="U51" s="170">
        <f>[17]analysis!U11</f>
        <v>0</v>
      </c>
      <c r="V51" s="186">
        <f>[17]analysis!V11</f>
        <v>0</v>
      </c>
      <c r="W51" s="171">
        <f>[17]analysis!W11</f>
        <v>9.0862239648114365E-2</v>
      </c>
      <c r="X51" s="172">
        <f>[17]analysis!X11</f>
        <v>46481.714469988503</v>
      </c>
      <c r="Y51" s="172">
        <f>[17]analysis!Y11</f>
        <v>0</v>
      </c>
      <c r="Z51" s="172">
        <f>[17]analysis!Z11</f>
        <v>46481.714469988503</v>
      </c>
      <c r="AA51" s="9"/>
    </row>
    <row r="52" spans="3:27" x14ac:dyDescent="0.3">
      <c r="C52" s="9" t="s">
        <v>37</v>
      </c>
      <c r="D52" s="170" t="str">
        <f>[17]analysis!D12</f>
        <v>LoadUnload</v>
      </c>
      <c r="E52" s="170">
        <f>[17]analysis!E12</f>
        <v>177</v>
      </c>
      <c r="F52" s="170">
        <f>[17]analysis!F12</f>
        <v>88</v>
      </c>
      <c r="G52" s="170">
        <f>[17]analysis!G12</f>
        <v>1326</v>
      </c>
      <c r="H52" s="170">
        <f>[17]analysis!H12</f>
        <v>0</v>
      </c>
      <c r="I52" s="184">
        <f>[17]analysis!I12</f>
        <v>88.5</v>
      </c>
      <c r="J52" s="184">
        <f>[17]analysis!J12</f>
        <v>0</v>
      </c>
      <c r="K52" s="184">
        <f>[17]analysis!K12</f>
        <v>715788</v>
      </c>
      <c r="L52" s="184">
        <f>[17]analysis!L12</f>
        <v>0</v>
      </c>
      <c r="M52" s="185">
        <f>[17]analysis!M12</f>
        <v>0</v>
      </c>
      <c r="N52" s="170">
        <f>[17]analysis!N12</f>
        <v>0</v>
      </c>
      <c r="O52" s="186">
        <f>[17]analysis!O12</f>
        <v>0</v>
      </c>
      <c r="P52" s="170">
        <f>[17]analysis!P12</f>
        <v>8088</v>
      </c>
      <c r="Q52" s="186">
        <f>[17]analysis!Q12</f>
        <v>1</v>
      </c>
      <c r="R52" s="184">
        <f>[17]analysis!R12</f>
        <v>88.5</v>
      </c>
      <c r="S52" s="184">
        <f>[17]analysis!S12</f>
        <v>715788</v>
      </c>
      <c r="T52" s="186">
        <f>[17]analysis!T12</f>
        <v>1</v>
      </c>
      <c r="U52" s="170">
        <f>[17]analysis!U12</f>
        <v>0</v>
      </c>
      <c r="V52" s="186">
        <f>[17]analysis!V12</f>
        <v>0</v>
      </c>
      <c r="W52" s="171">
        <f>[17]analysis!W12</f>
        <v>9.0862239648114365E-2</v>
      </c>
      <c r="X52" s="172">
        <f>[17]analysis!X12</f>
        <v>65038.100793244485</v>
      </c>
      <c r="Y52" s="172">
        <f>[17]analysis!Y12</f>
        <v>0</v>
      </c>
      <c r="Z52" s="172">
        <f>[17]analysis!Z12</f>
        <v>65038.100793244485</v>
      </c>
      <c r="AA52" s="9"/>
    </row>
    <row r="53" spans="3:27" x14ac:dyDescent="0.3">
      <c r="C53" s="9" t="s">
        <v>38</v>
      </c>
      <c r="D53" s="170" t="str">
        <f>[17]analysis!D13</f>
        <v>InletModulation</v>
      </c>
      <c r="E53" s="170">
        <f>[17]analysis!E13</f>
        <v>384</v>
      </c>
      <c r="F53" s="170">
        <f>[17]analysis!F13</f>
        <v>0</v>
      </c>
      <c r="G53" s="170">
        <f>[17]analysis!G13</f>
        <v>2604</v>
      </c>
      <c r="H53" s="170">
        <f>[17]analysis!H13</f>
        <v>0</v>
      </c>
      <c r="I53" s="184">
        <f>[17]analysis!I13</f>
        <v>279.60448522473581</v>
      </c>
      <c r="J53" s="184">
        <f>[17]analysis!J13</f>
        <v>244.22638476755688</v>
      </c>
      <c r="K53" s="184">
        <f>[17]analysis!K13</f>
        <v>2261441.0764976633</v>
      </c>
      <c r="L53" s="184">
        <f>[17]analysis!L13</f>
        <v>1975303</v>
      </c>
      <c r="M53" s="185">
        <f>[17]analysis!M13</f>
        <v>1.1448578149770761</v>
      </c>
      <c r="N53" s="170">
        <f>[17]analysis!N13</f>
        <v>8088</v>
      </c>
      <c r="O53" s="186">
        <f>[17]analysis!O13</f>
        <v>1</v>
      </c>
      <c r="P53" s="170">
        <f>[17]analysis!P13</f>
        <v>0</v>
      </c>
      <c r="Q53" s="186">
        <f>[17]analysis!Q13</f>
        <v>0</v>
      </c>
      <c r="R53" s="184">
        <f>[17]analysis!R13</f>
        <v>279.60448522473581</v>
      </c>
      <c r="S53" s="184">
        <f>[17]analysis!S13</f>
        <v>2261441.0764976633</v>
      </c>
      <c r="T53" s="186">
        <f>[17]analysis!T13</f>
        <v>1</v>
      </c>
      <c r="U53" s="170">
        <f>[17]analysis!U13</f>
        <v>0</v>
      </c>
      <c r="V53" s="186">
        <f>[17]analysis!V13</f>
        <v>0</v>
      </c>
      <c r="W53" s="171">
        <f>[17]analysis!W13</f>
        <v>9.0862239648114365E-2</v>
      </c>
      <c r="X53" s="172">
        <f>[17]analysis!X13</f>
        <v>205479.6010428204</v>
      </c>
      <c r="Y53" s="172">
        <f>[17]analysis!Y13</f>
        <v>0</v>
      </c>
      <c r="Z53" s="172">
        <f>[17]analysis!Z13</f>
        <v>205479.6010428204</v>
      </c>
      <c r="AA53" s="9"/>
    </row>
    <row r="54" spans="3:27" ht="15" thickBot="1" x14ac:dyDescent="0.35">
      <c r="C54" s="9" t="s">
        <v>39</v>
      </c>
      <c r="D54" s="183" t="str">
        <f>[17]analysis!D14</f>
        <v>LoadUnload</v>
      </c>
      <c r="E54" s="183">
        <f>[17]analysis!E14</f>
        <v>274</v>
      </c>
      <c r="F54" s="183">
        <f>[17]analysis!F14</f>
        <v>137</v>
      </c>
      <c r="G54" s="183">
        <f>[17]analysis!G14</f>
        <v>1902</v>
      </c>
      <c r="H54" s="183">
        <f>[17]analysis!H14</f>
        <v>0</v>
      </c>
      <c r="I54" s="187">
        <f>[17]analysis!I14</f>
        <v>211.36078140454995</v>
      </c>
      <c r="J54" s="187">
        <f>[17]analysis!J14</f>
        <v>1032.36646884273</v>
      </c>
      <c r="K54" s="187">
        <f>[17]analysis!K14</f>
        <v>1709486</v>
      </c>
      <c r="L54" s="187">
        <f>[17]analysis!L14</f>
        <v>8349780</v>
      </c>
      <c r="M54" s="188">
        <f>[17]analysis!M14</f>
        <v>0.20473425647142798</v>
      </c>
      <c r="N54" s="183">
        <f>[17]analysis!N14</f>
        <v>4390</v>
      </c>
      <c r="O54" s="189">
        <f>[17]analysis!O14</f>
        <v>0.54277942631058362</v>
      </c>
      <c r="P54" s="183">
        <f>[17]analysis!P14</f>
        <v>3698</v>
      </c>
      <c r="Q54" s="189">
        <f>[17]analysis!Q14</f>
        <v>0.45722057368941643</v>
      </c>
      <c r="R54" s="187">
        <f>[17]analysis!R14</f>
        <v>274</v>
      </c>
      <c r="S54" s="187">
        <f>[17]analysis!S14</f>
        <v>1202860</v>
      </c>
      <c r="T54" s="189">
        <f>[17]analysis!T14</f>
        <v>0.70363840359031893</v>
      </c>
      <c r="U54" s="183">
        <f>[17]analysis!U14</f>
        <v>506626</v>
      </c>
      <c r="V54" s="189">
        <f>[17]analysis!V14</f>
        <v>0.29636159640968102</v>
      </c>
      <c r="W54" s="190">
        <f>[17]analysis!W14</f>
        <v>9.0862239648114365E-2</v>
      </c>
      <c r="X54" s="191">
        <f>[17]analysis!X14</f>
        <v>109294.55358313085</v>
      </c>
      <c r="Y54" s="191">
        <f>[17]analysis!Y14</f>
        <v>46033.173023965588</v>
      </c>
      <c r="Z54" s="191">
        <f>[17]analysis!Z14</f>
        <v>155327.72660709644</v>
      </c>
      <c r="AA54" s="9"/>
    </row>
    <row r="55" spans="3:27" ht="18.600000000000001" thickBot="1" x14ac:dyDescent="0.4">
      <c r="C55" s="10" t="s">
        <v>0</v>
      </c>
      <c r="D55" s="192"/>
      <c r="E55" s="192">
        <f>[17]analysis!E15</f>
        <v>1210</v>
      </c>
      <c r="F55" s="192">
        <f>[17]analysis!F15</f>
        <v>411</v>
      </c>
      <c r="G55" s="192">
        <f>[17]analysis!G15</f>
        <v>8673</v>
      </c>
      <c r="H55" s="192">
        <f>[17]analysis!H15</f>
        <v>0</v>
      </c>
      <c r="I55" s="193">
        <f>[17]analysis!I15</f>
        <v>823.89374091213494</v>
      </c>
      <c r="J55" s="193">
        <f>[17]analysis!J15</f>
        <v>2139.1730959446095</v>
      </c>
      <c r="K55" s="193">
        <f>[17]analysis!K15</f>
        <v>6663652.5764976628</v>
      </c>
      <c r="L55" s="193">
        <f>[17]analysis!L15</f>
        <v>17301632</v>
      </c>
      <c r="M55" s="194">
        <f>[17]analysis!M15</f>
        <v>0.38514589701696039</v>
      </c>
      <c r="N55" s="192">
        <f>[17]analysis!N15</f>
        <v>19845</v>
      </c>
      <c r="O55" s="195">
        <f>[17]analysis!O15</f>
        <v>0.40893916913946587</v>
      </c>
      <c r="P55" s="192">
        <f>[17]analysis!P15</f>
        <v>28683</v>
      </c>
      <c r="Q55" s="195">
        <f>[17]analysis!Q15</f>
        <v>0.59106083086053407</v>
      </c>
      <c r="R55" s="193">
        <f>[17]analysis!R15</f>
        <v>823.89374091213494</v>
      </c>
      <c r="S55" s="193">
        <f>[17]analysis!S15</f>
        <v>6157026.5764976628</v>
      </c>
      <c r="T55" s="195">
        <f>[17]analysis!T15</f>
        <v>0.92397172658928195</v>
      </c>
      <c r="U55" s="192">
        <f>[17]analysis!U15</f>
        <v>506626</v>
      </c>
      <c r="V55" s="195">
        <f>[17]analysis!V15</f>
        <v>7.6028273410718036E-2</v>
      </c>
      <c r="W55" s="196">
        <f>[17]analysis!W15</f>
        <v>9.0862239648114365E-2</v>
      </c>
      <c r="X55" s="197">
        <f>[17]analysis!X15</f>
        <v>559441.2243135398</v>
      </c>
      <c r="Y55" s="197">
        <f>[17]analysis!Y15</f>
        <v>46033.173023965588</v>
      </c>
      <c r="Z55" s="197">
        <f>[17]analysis!Z15</f>
        <v>605474.39733750536</v>
      </c>
      <c r="AA55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A614-2FF2-465E-9A26-D986D42963F1}">
  <dimension ref="A1:BY176"/>
  <sheetViews>
    <sheetView topLeftCell="A137" zoomScale="115" zoomScaleNormal="115" workbookViewId="0">
      <selection activeCell="F9" sqref="F9:I162"/>
    </sheetView>
  </sheetViews>
  <sheetFormatPr defaultColWidth="8.88671875" defaultRowHeight="14.4" x14ac:dyDescent="0.3"/>
  <cols>
    <col min="1" max="1" width="1.109375" style="1" customWidth="1"/>
    <col min="2" max="2" width="8.88671875" style="1" customWidth="1"/>
    <col min="3" max="3" width="18.77734375" style="1" customWidth="1"/>
    <col min="4" max="4" width="13.33203125" style="1" customWidth="1"/>
    <col min="5" max="5" width="13.109375" style="1" customWidth="1"/>
    <col min="6" max="7" width="15.44140625" style="1" bestFit="1" customWidth="1"/>
    <col min="8" max="9" width="15.77734375" style="1" bestFit="1" customWidth="1"/>
    <col min="10" max="11" width="13.33203125" style="1" customWidth="1"/>
    <col min="12" max="12" width="12.44140625" style="1" customWidth="1"/>
    <col min="13" max="26" width="13.33203125" style="1" customWidth="1"/>
    <col min="27" max="36" width="8.88671875" style="1" customWidth="1"/>
    <col min="37" max="48" width="8.88671875" style="1"/>
    <col min="49" max="49" width="15" style="1" bestFit="1" customWidth="1"/>
    <col min="50" max="50" width="13.5546875" style="1" customWidth="1"/>
    <col min="51" max="52" width="13.77734375" style="1" customWidth="1"/>
    <col min="53" max="53" width="12.109375" style="1" customWidth="1"/>
    <col min="54" max="54" width="8.88671875" style="1"/>
    <col min="55" max="55" width="16.77734375" style="1" bestFit="1" customWidth="1"/>
    <col min="56" max="56" width="11.21875" style="1" customWidth="1"/>
    <col min="57" max="59" width="13.6640625" style="1" customWidth="1"/>
    <col min="60" max="60" width="8.88671875" style="1"/>
    <col min="61" max="61" width="16.77734375" style="1" bestFit="1" customWidth="1"/>
    <col min="62" max="62" width="8.88671875" style="1"/>
    <col min="63" max="65" width="13.88671875" style="1" customWidth="1"/>
    <col min="66" max="66" width="8.88671875" style="1"/>
    <col min="67" max="67" width="16.77734375" style="1" bestFit="1" customWidth="1"/>
    <col min="68" max="68" width="8.88671875" style="1"/>
    <col min="69" max="69" width="13.77734375" style="1" customWidth="1"/>
    <col min="70" max="70" width="14.6640625" style="1" customWidth="1"/>
    <col min="71" max="72" width="8.88671875" style="1"/>
    <col min="73" max="73" width="16.77734375" style="1" bestFit="1" customWidth="1"/>
    <col min="74" max="74" width="8.88671875" style="1"/>
    <col min="75" max="75" width="14.88671875" style="1" customWidth="1"/>
    <col min="76" max="76" width="14.6640625" style="1" customWidth="1"/>
    <col min="77" max="77" width="11.6640625" style="1" bestFit="1" customWidth="1"/>
    <col min="78" max="16384" width="8.88671875" style="1"/>
  </cols>
  <sheetData>
    <row r="1" spans="1:77" ht="53.4" customHeight="1" x14ac:dyDescent="0.95">
      <c r="A1" s="3"/>
      <c r="B1" s="7" t="s">
        <v>1</v>
      </c>
    </row>
    <row r="2" spans="1:77" ht="5.4" customHeight="1" thickBot="1" x14ac:dyDescent="0.35">
      <c r="A2" s="3"/>
    </row>
    <row r="3" spans="1:77" ht="4.95" customHeight="1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1:77" ht="3.6" customHeight="1" thickBot="1" x14ac:dyDescent="0.35">
      <c r="A4" s="3"/>
    </row>
    <row r="5" spans="1:77" ht="15" customHeight="1" thickBot="1" x14ac:dyDescent="0.35">
      <c r="A5" s="3"/>
      <c r="C5" s="14" t="s">
        <v>2</v>
      </c>
      <c r="D5" s="15"/>
      <c r="E5" s="16">
        <v>3633181.0079999822</v>
      </c>
      <c r="F5" s="17" t="s">
        <v>3</v>
      </c>
    </row>
    <row r="6" spans="1:77" ht="4.2" customHeight="1" x14ac:dyDescent="0.3">
      <c r="A6" s="3"/>
    </row>
    <row r="7" spans="1:77" ht="16.2" customHeight="1" thickBot="1" x14ac:dyDescent="0.35">
      <c r="A7" s="3"/>
      <c r="F7" s="180" t="str">
        <f>'Control Scheme 3 Data'!C7</f>
        <v>CS3</v>
      </c>
      <c r="G7" s="180"/>
      <c r="H7" s="180"/>
      <c r="I7" s="180"/>
    </row>
    <row r="8" spans="1:77" s="55" customFormat="1" ht="56.4" customHeight="1" thickBot="1" x14ac:dyDescent="0.35">
      <c r="A8" s="57"/>
      <c r="C8" s="62" t="s">
        <v>40</v>
      </c>
      <c r="D8" s="63" t="s">
        <v>41</v>
      </c>
      <c r="E8" s="64" t="s">
        <v>42</v>
      </c>
      <c r="F8" s="64" t="str">
        <f>'Control Scheme 3 Data'!C9</f>
        <v>op1</v>
      </c>
      <c r="G8" s="64" t="str">
        <f>'Control Scheme 3 Data'!C21</f>
        <v>op2</v>
      </c>
      <c r="H8" s="64" t="str">
        <f>'Control Scheme 3 Data'!C33</f>
        <v>op3</v>
      </c>
      <c r="I8" s="64" t="str">
        <f>'Control Scheme 3 Data'!C45</f>
        <v>op4</v>
      </c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Y8" s="55" t="str">
        <f>C72</f>
        <v>Time Loaded</v>
      </c>
      <c r="AZ8" s="55" t="str">
        <f>C86</f>
        <v>Time Unloaded</v>
      </c>
      <c r="BA8" s="55" t="str">
        <f>E78</f>
        <v>Total</v>
      </c>
      <c r="BE8" s="55" t="str">
        <f>AY8</f>
        <v>Time Loaded</v>
      </c>
      <c r="BF8" s="55" t="str">
        <f t="shared" ref="BF8:BG8" si="0">AZ8</f>
        <v>Time Unloaded</v>
      </c>
      <c r="BG8" s="55" t="str">
        <f t="shared" si="0"/>
        <v>Total</v>
      </c>
      <c r="BK8" s="55" t="str">
        <f>C107</f>
        <v>Loaded Energy</v>
      </c>
      <c r="BL8" s="55" t="str">
        <f>C121</f>
        <v>Unloaded Energy</v>
      </c>
      <c r="BM8" s="55" t="str">
        <f t="shared" ref="BM8" si="1">BG8</f>
        <v>Total</v>
      </c>
      <c r="BQ8" s="55" t="str">
        <f>BK8</f>
        <v>Loaded Energy</v>
      </c>
      <c r="BR8" s="55" t="str">
        <f t="shared" ref="BR8:BS8" si="2">BL8</f>
        <v>Unloaded Energy</v>
      </c>
      <c r="BS8" s="55" t="str">
        <f t="shared" si="2"/>
        <v>Total</v>
      </c>
      <c r="BW8" s="55" t="str">
        <f>C142</f>
        <v>Loaded Cost</v>
      </c>
      <c r="BX8" s="55" t="str">
        <f>C149</f>
        <v>Unloaded Cost</v>
      </c>
      <c r="BY8" s="55" t="str">
        <f t="shared" ref="BY8" si="3">BS8</f>
        <v>Total</v>
      </c>
    </row>
    <row r="9" spans="1:77" s="55" customFormat="1" ht="14.4" customHeight="1" thickBot="1" x14ac:dyDescent="0.35">
      <c r="A9" s="57"/>
      <c r="C9" s="181" t="s">
        <v>10</v>
      </c>
      <c r="D9" s="65" t="s">
        <v>25</v>
      </c>
      <c r="E9" s="66" t="s">
        <v>34</v>
      </c>
      <c r="F9" s="144">
        <f>'Control Scheme 3 Data'!I13</f>
        <v>94.924579624134523</v>
      </c>
      <c r="G9" s="144">
        <f>'Control Scheme 3 Data'!I25</f>
        <v>64.849159248269046</v>
      </c>
      <c r="H9" s="144">
        <f>'Control Scheme 3 Data'!I37</f>
        <v>64.849159248269046</v>
      </c>
      <c r="I9" s="144">
        <f>'Control Scheme 3 Data'!I49</f>
        <v>94.924579624134523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W9" s="55" t="str">
        <f>F8</f>
        <v>op1</v>
      </c>
      <c r="BC9" s="55" t="str">
        <f>AW9</f>
        <v>op1</v>
      </c>
      <c r="BI9" s="55" t="str">
        <f>BC9</f>
        <v>op1</v>
      </c>
      <c r="BO9" s="55" t="str">
        <f>BI9</f>
        <v>op1</v>
      </c>
      <c r="BU9" s="55" t="str">
        <f>BO9</f>
        <v>op1</v>
      </c>
    </row>
    <row r="10" spans="1:77" ht="15" thickBot="1" x14ac:dyDescent="0.35">
      <c r="A10" s="3"/>
      <c r="C10" s="181"/>
      <c r="D10" s="67" t="s">
        <v>25</v>
      </c>
      <c r="E10" s="68" t="s">
        <v>35</v>
      </c>
      <c r="F10" s="144">
        <f>'Control Scheme 3 Data'!I14</f>
        <v>86.254327398615231</v>
      </c>
      <c r="G10" s="144">
        <f>'Control Scheme 3 Data'!I26</f>
        <v>47.508654797230463</v>
      </c>
      <c r="H10" s="144">
        <f>'Control Scheme 3 Data'!I38</f>
        <v>47.508654797230463</v>
      </c>
      <c r="I10" s="144">
        <f>'Control Scheme 3 Data'!I50</f>
        <v>86.254327398615231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X10" s="1" t="str">
        <f t="shared" ref="AX10:AY15" si="4">E72</f>
        <v>C1</v>
      </c>
      <c r="AY10" s="137">
        <f t="shared" si="4"/>
        <v>4196</v>
      </c>
      <c r="AZ10" s="137">
        <f t="shared" ref="AZ10:AZ15" si="5">F86</f>
        <v>3892</v>
      </c>
      <c r="BA10" s="137">
        <f>SUM(AY10,AZ10)</f>
        <v>8088</v>
      </c>
      <c r="BD10" s="1" t="str">
        <f>AX10</f>
        <v>C1</v>
      </c>
      <c r="BE10" s="145">
        <f t="shared" ref="BE10:BE15" si="6">F79</f>
        <v>0.51879327398615227</v>
      </c>
      <c r="BF10" s="145">
        <f t="shared" ref="BF10:BF15" si="7">F93</f>
        <v>0.48120672601384767</v>
      </c>
      <c r="BG10" s="145">
        <f>SUM(BE10,BF10)</f>
        <v>1</v>
      </c>
      <c r="BJ10" s="1" t="str">
        <f>BD10</f>
        <v>C1</v>
      </c>
      <c r="BK10" s="137">
        <f t="shared" ref="BK10:BK15" si="8">F107</f>
        <v>767750</v>
      </c>
      <c r="BL10" s="137">
        <f t="shared" ref="BL10:BL15" si="9">F121</f>
        <v>0</v>
      </c>
      <c r="BM10" s="137">
        <f>SUM(BK10,BL10)</f>
        <v>767750</v>
      </c>
      <c r="BP10" s="1" t="str">
        <f>BJ10</f>
        <v>C1</v>
      </c>
      <c r="BQ10" s="145">
        <f t="shared" ref="BQ10:BQ15" si="10">F114</f>
        <v>1</v>
      </c>
      <c r="BR10" s="145">
        <f t="shared" ref="BR10:BR15" si="11">F128</f>
        <v>0</v>
      </c>
      <c r="BS10" s="145">
        <f>SUM(BQ10,BR10)</f>
        <v>1</v>
      </c>
      <c r="BV10" s="1" t="str">
        <f>BP10</f>
        <v>C1</v>
      </c>
      <c r="BW10" s="147">
        <f t="shared" ref="BW10:BW15" si="12">F142</f>
        <v>69759.484489839801</v>
      </c>
      <c r="BX10" s="147">
        <f t="shared" ref="BX10:BX15" si="13">F149</f>
        <v>0</v>
      </c>
      <c r="BY10" s="147">
        <f>SUM(BW10,BX10)</f>
        <v>69759.484489839801</v>
      </c>
    </row>
    <row r="11" spans="1:77" ht="15" customHeight="1" thickBot="1" x14ac:dyDescent="0.35">
      <c r="A11" s="3"/>
      <c r="C11" s="181"/>
      <c r="D11" s="67" t="s">
        <v>25</v>
      </c>
      <c r="E11" s="69" t="s">
        <v>36</v>
      </c>
      <c r="F11" s="144">
        <f>'Control Scheme 3 Data'!I15</f>
        <v>63.249567260138477</v>
      </c>
      <c r="G11" s="144">
        <f>'Control Scheme 3 Data'!I27</f>
        <v>1.4991345202769535</v>
      </c>
      <c r="H11" s="144">
        <f>'Control Scheme 3 Data'!I39</f>
        <v>1.4991345202769535</v>
      </c>
      <c r="I11" s="144">
        <f>'Control Scheme 3 Data'!I51</f>
        <v>63.249567260138477</v>
      </c>
      <c r="J11" s="31"/>
      <c r="K11" s="31"/>
      <c r="L11" s="31"/>
      <c r="M11" s="31"/>
      <c r="N11" s="31"/>
      <c r="O11" s="31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X11" s="1" t="str">
        <f t="shared" si="4"/>
        <v>C2</v>
      </c>
      <c r="AY11" s="137">
        <f t="shared" si="4"/>
        <v>3074</v>
      </c>
      <c r="AZ11" s="137">
        <f t="shared" si="5"/>
        <v>5014</v>
      </c>
      <c r="BA11" s="137">
        <f t="shared" ref="BA11:BA15" si="14">SUM(AY11,AZ11)</f>
        <v>8088</v>
      </c>
      <c r="BD11" s="1" t="str">
        <f t="shared" ref="BD11:BD15" si="15">AX11</f>
        <v>C2</v>
      </c>
      <c r="BE11" s="145">
        <f t="shared" si="6"/>
        <v>0.38006923837784373</v>
      </c>
      <c r="BF11" s="145">
        <f t="shared" si="7"/>
        <v>0.61993076162215632</v>
      </c>
      <c r="BG11" s="145">
        <f t="shared" ref="BG11:BG15" si="16">SUM(BE11,BF11)</f>
        <v>1</v>
      </c>
      <c r="BJ11" s="1" t="str">
        <f t="shared" ref="BJ11:BJ15" si="17">BD11</f>
        <v>C2</v>
      </c>
      <c r="BK11" s="137">
        <f t="shared" si="8"/>
        <v>697625</v>
      </c>
      <c r="BL11" s="137">
        <f t="shared" si="9"/>
        <v>0</v>
      </c>
      <c r="BM11" s="137">
        <f t="shared" ref="BM11:BM15" si="18">SUM(BK11,BL11)</f>
        <v>697625</v>
      </c>
      <c r="BP11" s="1" t="str">
        <f t="shared" ref="BP11:BP15" si="19">BJ11</f>
        <v>C2</v>
      </c>
      <c r="BQ11" s="145">
        <f t="shared" si="10"/>
        <v>1</v>
      </c>
      <c r="BR11" s="145">
        <f t="shared" si="11"/>
        <v>0</v>
      </c>
      <c r="BS11" s="145">
        <f t="shared" ref="BS11:BS15" si="20">SUM(BQ11,BR11)</f>
        <v>1</v>
      </c>
      <c r="BV11" s="1" t="str">
        <f t="shared" ref="BV11:BV15" si="21">BP11</f>
        <v>C2</v>
      </c>
      <c r="BW11" s="147">
        <f t="shared" si="12"/>
        <v>63387.769934515782</v>
      </c>
      <c r="BX11" s="147">
        <f t="shared" si="13"/>
        <v>0</v>
      </c>
      <c r="BY11" s="147">
        <f t="shared" ref="BY11:BY15" si="22">SUM(BW11,BX11)</f>
        <v>63387.769934515782</v>
      </c>
    </row>
    <row r="12" spans="1:77" ht="15" thickBot="1" x14ac:dyDescent="0.35">
      <c r="A12" s="3"/>
      <c r="C12" s="181"/>
      <c r="D12" s="67" t="s">
        <v>25</v>
      </c>
      <c r="E12" s="70" t="s">
        <v>37</v>
      </c>
      <c r="F12" s="144">
        <f>'Control Scheme 3 Data'!I16</f>
        <v>88.5</v>
      </c>
      <c r="G12" s="144">
        <f>'Control Scheme 3 Data'!I28</f>
        <v>0</v>
      </c>
      <c r="H12" s="144">
        <f>'Control Scheme 3 Data'!I40</f>
        <v>0</v>
      </c>
      <c r="I12" s="144">
        <f>'Control Scheme 3 Data'!I52</f>
        <v>88.5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X12" s="1" t="str">
        <f t="shared" si="4"/>
        <v>C3</v>
      </c>
      <c r="AY12" s="137">
        <f t="shared" si="4"/>
        <v>97</v>
      </c>
      <c r="AZ12" s="137">
        <f t="shared" si="5"/>
        <v>7991</v>
      </c>
      <c r="BA12" s="137">
        <f t="shared" si="14"/>
        <v>8088</v>
      </c>
      <c r="BD12" s="1" t="str">
        <f t="shared" si="15"/>
        <v>C3</v>
      </c>
      <c r="BE12" s="145">
        <f t="shared" si="6"/>
        <v>1.1993076162215628E-2</v>
      </c>
      <c r="BF12" s="145">
        <f t="shared" si="7"/>
        <v>0.98800692383778432</v>
      </c>
      <c r="BG12" s="145">
        <f t="shared" si="16"/>
        <v>1</v>
      </c>
      <c r="BJ12" s="1" t="str">
        <f t="shared" si="17"/>
        <v>C3</v>
      </c>
      <c r="BK12" s="137">
        <f t="shared" si="8"/>
        <v>511562.5</v>
      </c>
      <c r="BL12" s="137">
        <f t="shared" si="9"/>
        <v>0</v>
      </c>
      <c r="BM12" s="137">
        <f t="shared" si="18"/>
        <v>511562.5</v>
      </c>
      <c r="BP12" s="1" t="str">
        <f t="shared" si="19"/>
        <v>C3</v>
      </c>
      <c r="BQ12" s="145">
        <f t="shared" si="10"/>
        <v>1</v>
      </c>
      <c r="BR12" s="145">
        <f t="shared" si="11"/>
        <v>0</v>
      </c>
      <c r="BS12" s="145">
        <f t="shared" si="20"/>
        <v>1</v>
      </c>
      <c r="BV12" s="1" t="str">
        <f t="shared" si="21"/>
        <v>C3</v>
      </c>
      <c r="BW12" s="147">
        <f t="shared" si="12"/>
        <v>46481.714469988503</v>
      </c>
      <c r="BX12" s="147">
        <f t="shared" si="13"/>
        <v>0</v>
      </c>
      <c r="BY12" s="147">
        <f t="shared" si="22"/>
        <v>46481.714469988503</v>
      </c>
    </row>
    <row r="13" spans="1:77" ht="15" thickBot="1" x14ac:dyDescent="0.35">
      <c r="A13" s="3"/>
      <c r="C13" s="181"/>
      <c r="D13" s="67" t="s">
        <v>25</v>
      </c>
      <c r="E13" s="71" t="s">
        <v>38</v>
      </c>
      <c r="F13" s="144">
        <f>'Control Scheme 3 Data'!I17</f>
        <v>36.014950749132922</v>
      </c>
      <c r="G13" s="144">
        <f>'Control Scheme 3 Data'!I29</f>
        <v>36.014950749132922</v>
      </c>
      <c r="H13" s="144">
        <f>'Control Scheme 3 Data'!I41</f>
        <v>279.60448522473581</v>
      </c>
      <c r="I13" s="144">
        <f>'Control Scheme 3 Data'!I53</f>
        <v>279.60448522473581</v>
      </c>
      <c r="J13" s="58"/>
      <c r="K13" s="58"/>
      <c r="L13" s="59"/>
      <c r="M13" s="58"/>
      <c r="N13" s="60"/>
      <c r="O13" s="58"/>
      <c r="P13" s="34"/>
      <c r="Q13" s="35"/>
      <c r="R13" s="32"/>
      <c r="S13" s="34"/>
      <c r="T13" s="32"/>
      <c r="U13" s="34"/>
      <c r="V13" s="36"/>
      <c r="W13" s="37"/>
      <c r="X13" s="37"/>
      <c r="Y13" s="37"/>
      <c r="Z13" s="38"/>
      <c r="AX13" s="1" t="str">
        <f t="shared" si="4"/>
        <v>C4</v>
      </c>
      <c r="AY13" s="137">
        <f t="shared" si="4"/>
        <v>0</v>
      </c>
      <c r="AZ13" s="137">
        <f t="shared" si="5"/>
        <v>8088</v>
      </c>
      <c r="BA13" s="137">
        <f t="shared" si="14"/>
        <v>8088</v>
      </c>
      <c r="BD13" s="1" t="str">
        <f t="shared" si="15"/>
        <v>C4</v>
      </c>
      <c r="BE13" s="145">
        <f t="shared" si="6"/>
        <v>0</v>
      </c>
      <c r="BF13" s="145">
        <f t="shared" si="7"/>
        <v>1</v>
      </c>
      <c r="BG13" s="145">
        <f t="shared" si="16"/>
        <v>1</v>
      </c>
      <c r="BJ13" s="1" t="str">
        <f t="shared" si="17"/>
        <v>C4</v>
      </c>
      <c r="BK13" s="137">
        <f t="shared" si="8"/>
        <v>715788</v>
      </c>
      <c r="BL13" s="137">
        <f t="shared" si="9"/>
        <v>0</v>
      </c>
      <c r="BM13" s="137">
        <f t="shared" si="18"/>
        <v>715788</v>
      </c>
      <c r="BP13" s="1" t="str">
        <f t="shared" si="19"/>
        <v>C4</v>
      </c>
      <c r="BQ13" s="145">
        <f t="shared" si="10"/>
        <v>1</v>
      </c>
      <c r="BR13" s="145">
        <f t="shared" si="11"/>
        <v>0</v>
      </c>
      <c r="BS13" s="145">
        <f t="shared" si="20"/>
        <v>1</v>
      </c>
      <c r="BV13" s="1" t="str">
        <f t="shared" si="21"/>
        <v>C4</v>
      </c>
      <c r="BW13" s="147">
        <f t="shared" si="12"/>
        <v>65038.100793244485</v>
      </c>
      <c r="BX13" s="147">
        <f t="shared" si="13"/>
        <v>0</v>
      </c>
      <c r="BY13" s="147">
        <f t="shared" si="22"/>
        <v>65038.100793244485</v>
      </c>
    </row>
    <row r="14" spans="1:77" ht="15" thickBot="1" x14ac:dyDescent="0.35">
      <c r="A14" s="3"/>
      <c r="C14" s="181"/>
      <c r="D14" s="61" t="s">
        <v>25</v>
      </c>
      <c r="E14" s="103" t="s">
        <v>39</v>
      </c>
      <c r="F14" s="144">
        <f>'Control Scheme 3 Data'!I18</f>
        <v>211.36078140454995</v>
      </c>
      <c r="G14" s="144">
        <f>'Control Scheme 3 Data'!I30</f>
        <v>148.72156280909991</v>
      </c>
      <c r="H14" s="144">
        <f>'Control Scheme 3 Data'!I42</f>
        <v>148.72156280909991</v>
      </c>
      <c r="I14" s="144">
        <f>'Control Scheme 3 Data'!I54</f>
        <v>211.36078140454995</v>
      </c>
      <c r="J14" s="58"/>
      <c r="K14" s="58"/>
      <c r="L14" s="59"/>
      <c r="M14" s="58"/>
      <c r="N14" s="60"/>
      <c r="O14" s="58"/>
      <c r="P14" s="34"/>
      <c r="Q14" s="35"/>
      <c r="R14" s="32"/>
      <c r="S14" s="34"/>
      <c r="T14" s="32"/>
      <c r="U14" s="34"/>
      <c r="V14" s="36"/>
      <c r="W14" s="37"/>
      <c r="X14" s="37"/>
      <c r="Y14" s="37"/>
      <c r="Z14" s="38"/>
      <c r="AX14" s="1" t="str">
        <f t="shared" si="4"/>
        <v>C5</v>
      </c>
      <c r="AY14" s="137">
        <f t="shared" si="4"/>
        <v>5781</v>
      </c>
      <c r="AZ14" s="137">
        <f t="shared" si="5"/>
        <v>2307</v>
      </c>
      <c r="BA14" s="137">
        <f t="shared" si="14"/>
        <v>8088</v>
      </c>
      <c r="BD14" s="1" t="str">
        <f t="shared" si="15"/>
        <v>C5</v>
      </c>
      <c r="BE14" s="145">
        <f t="shared" si="6"/>
        <v>0.71476261127596441</v>
      </c>
      <c r="BF14" s="145">
        <f t="shared" si="7"/>
        <v>0.28523738872403559</v>
      </c>
      <c r="BG14" s="145">
        <f t="shared" si="16"/>
        <v>1</v>
      </c>
      <c r="BJ14" s="1" t="str">
        <f t="shared" si="17"/>
        <v>C5</v>
      </c>
      <c r="BK14" s="137">
        <f t="shared" si="8"/>
        <v>291288.92165898706</v>
      </c>
      <c r="BL14" s="137">
        <f t="shared" si="9"/>
        <v>0</v>
      </c>
      <c r="BM14" s="137">
        <f t="shared" si="18"/>
        <v>291288.92165898706</v>
      </c>
      <c r="BP14" s="1" t="str">
        <f t="shared" si="19"/>
        <v>C5</v>
      </c>
      <c r="BQ14" s="145">
        <f t="shared" si="10"/>
        <v>1</v>
      </c>
      <c r="BR14" s="145">
        <f t="shared" si="11"/>
        <v>0</v>
      </c>
      <c r="BS14" s="145">
        <f t="shared" si="20"/>
        <v>1</v>
      </c>
      <c r="BV14" s="1" t="str">
        <f t="shared" si="21"/>
        <v>C5</v>
      </c>
      <c r="BW14" s="147">
        <f t="shared" si="12"/>
        <v>26467.163806619694</v>
      </c>
      <c r="BX14" s="147">
        <f t="shared" si="13"/>
        <v>0</v>
      </c>
      <c r="BY14" s="147">
        <f t="shared" si="22"/>
        <v>26467.163806619694</v>
      </c>
    </row>
    <row r="15" spans="1:77" ht="22.8" customHeight="1" thickBot="1" x14ac:dyDescent="0.35">
      <c r="A15" s="3"/>
      <c r="C15" s="181"/>
      <c r="D15" s="104" t="s">
        <v>25</v>
      </c>
      <c r="E15" s="105" t="s">
        <v>0</v>
      </c>
      <c r="F15" s="133">
        <f>'Control Scheme 3 Data'!I19</f>
        <v>580.30420643656919</v>
      </c>
      <c r="G15" s="133">
        <f>'Control Scheme 3 Data'!I31</f>
        <v>298.59346212400976</v>
      </c>
      <c r="H15" s="133">
        <f>'Control Scheme 3 Data'!I43</f>
        <v>542.18299659958973</v>
      </c>
      <c r="I15" s="133">
        <f>'Control Scheme 3 Data'!I55</f>
        <v>823.89374091213494</v>
      </c>
      <c r="J15" s="32"/>
      <c r="K15" s="32"/>
      <c r="L15" s="33"/>
      <c r="M15" s="32"/>
      <c r="N15" s="34"/>
      <c r="O15" s="32"/>
      <c r="P15" s="34"/>
      <c r="Q15" s="35"/>
      <c r="R15" s="32"/>
      <c r="S15" s="34"/>
      <c r="T15" s="32"/>
      <c r="U15" s="34"/>
      <c r="V15" s="36"/>
      <c r="W15" s="37"/>
      <c r="X15" s="37"/>
      <c r="Y15" s="37"/>
      <c r="Z15" s="38"/>
      <c r="AX15" s="1" t="str">
        <f t="shared" si="4"/>
        <v>C6</v>
      </c>
      <c r="AY15" s="137">
        <f t="shared" si="4"/>
        <v>4390</v>
      </c>
      <c r="AZ15" s="137">
        <f t="shared" si="5"/>
        <v>3698</v>
      </c>
      <c r="BA15" s="137">
        <f t="shared" si="14"/>
        <v>8088</v>
      </c>
      <c r="BD15" s="1" t="str">
        <f t="shared" si="15"/>
        <v>C6</v>
      </c>
      <c r="BE15" s="145">
        <f t="shared" si="6"/>
        <v>0.54277942631058362</v>
      </c>
      <c r="BF15" s="145">
        <f t="shared" si="7"/>
        <v>0.45722057368941643</v>
      </c>
      <c r="BG15" s="145">
        <f t="shared" si="16"/>
        <v>1</v>
      </c>
      <c r="BJ15" s="1" t="str">
        <f t="shared" si="17"/>
        <v>C6</v>
      </c>
      <c r="BK15" s="137">
        <f t="shared" si="8"/>
        <v>1202860</v>
      </c>
      <c r="BL15" s="137">
        <f t="shared" si="9"/>
        <v>506626</v>
      </c>
      <c r="BM15" s="137">
        <f t="shared" si="18"/>
        <v>1709486</v>
      </c>
      <c r="BP15" s="1" t="str">
        <f t="shared" si="19"/>
        <v>C6</v>
      </c>
      <c r="BQ15" s="145">
        <f t="shared" si="10"/>
        <v>0.70363840359031893</v>
      </c>
      <c r="BR15" s="145">
        <f t="shared" si="11"/>
        <v>0.29636159640968102</v>
      </c>
      <c r="BS15" s="145">
        <f t="shared" si="20"/>
        <v>1</v>
      </c>
      <c r="BV15" s="1" t="str">
        <f t="shared" si="21"/>
        <v>C6</v>
      </c>
      <c r="BW15" s="147">
        <f t="shared" si="12"/>
        <v>109294.55358313085</v>
      </c>
      <c r="BX15" s="147">
        <f t="shared" si="13"/>
        <v>46033.173023965588</v>
      </c>
      <c r="BY15" s="147">
        <f t="shared" si="22"/>
        <v>155327.72660709644</v>
      </c>
    </row>
    <row r="16" spans="1:77" ht="16.8" customHeight="1" thickBot="1" x14ac:dyDescent="0.35">
      <c r="A16" s="3"/>
      <c r="C16" s="181" t="s">
        <v>10</v>
      </c>
      <c r="D16" s="65" t="s">
        <v>30</v>
      </c>
      <c r="E16" s="66" t="s">
        <v>34</v>
      </c>
      <c r="F16" s="93">
        <f>F9/F$15</f>
        <v>0.16357727304275599</v>
      </c>
      <c r="G16" s="78">
        <f t="shared" ref="G16:I16" si="23">G9/G$15</f>
        <v>0.21718211372403173</v>
      </c>
      <c r="H16" s="93">
        <f t="shared" si="23"/>
        <v>0.11960751195626505</v>
      </c>
      <c r="I16" s="78">
        <f t="shared" si="23"/>
        <v>0.11521459007449586</v>
      </c>
      <c r="J16" s="32"/>
      <c r="K16" s="32"/>
      <c r="L16" s="33"/>
      <c r="M16" s="32"/>
      <c r="N16" s="34"/>
      <c r="O16" s="32"/>
      <c r="P16" s="34"/>
      <c r="Q16" s="35"/>
      <c r="R16" s="32"/>
      <c r="S16" s="34"/>
      <c r="T16" s="32"/>
      <c r="U16" s="34"/>
      <c r="V16" s="36"/>
      <c r="W16" s="37"/>
      <c r="X16" s="37"/>
      <c r="Y16" s="37"/>
      <c r="Z16" s="38"/>
      <c r="BK16" s="146"/>
      <c r="BL16" s="146"/>
      <c r="BM16" s="146"/>
      <c r="BQ16" s="145"/>
      <c r="BR16" s="145"/>
      <c r="BS16" s="145"/>
      <c r="BW16" s="146"/>
      <c r="BX16" s="146"/>
      <c r="BY16" s="146"/>
    </row>
    <row r="17" spans="1:77" ht="16.8" customHeight="1" thickBot="1" x14ac:dyDescent="0.35">
      <c r="A17" s="3"/>
      <c r="C17" s="181"/>
      <c r="D17" s="67" t="s">
        <v>30</v>
      </c>
      <c r="E17" s="68" t="s">
        <v>35</v>
      </c>
      <c r="F17" s="94">
        <f t="shared" ref="F17:I22" si="24">F10/F$15</f>
        <v>0.14863639870589729</v>
      </c>
      <c r="G17" s="79">
        <f t="shared" si="24"/>
        <v>0.15910815481117097</v>
      </c>
      <c r="H17" s="94">
        <f t="shared" si="24"/>
        <v>8.7624759712478253E-2</v>
      </c>
      <c r="I17" s="79">
        <f t="shared" si="24"/>
        <v>0.1046910822542757</v>
      </c>
      <c r="J17" s="32"/>
      <c r="K17" s="32"/>
      <c r="L17" s="33"/>
      <c r="M17" s="32"/>
      <c r="N17" s="34"/>
      <c r="O17" s="32"/>
      <c r="P17" s="34"/>
      <c r="Q17" s="35"/>
      <c r="R17" s="32"/>
      <c r="S17" s="34"/>
      <c r="T17" s="32"/>
      <c r="U17" s="34"/>
      <c r="V17" s="36"/>
      <c r="W17" s="37"/>
      <c r="X17" s="37"/>
      <c r="Y17" s="37"/>
      <c r="Z17" s="38"/>
      <c r="AW17" s="1" t="str">
        <f>G8</f>
        <v>op2</v>
      </c>
      <c r="BC17" s="55" t="str">
        <f>AW17</f>
        <v>op2</v>
      </c>
      <c r="BI17" s="55" t="str">
        <f>BC17</f>
        <v>op2</v>
      </c>
      <c r="BK17" s="146"/>
      <c r="BL17" s="146"/>
      <c r="BM17" s="146"/>
      <c r="BO17" s="55" t="str">
        <f>BI17</f>
        <v>op2</v>
      </c>
      <c r="BQ17" s="145"/>
      <c r="BR17" s="145"/>
      <c r="BS17" s="145"/>
      <c r="BU17" s="55" t="str">
        <f>BO17</f>
        <v>op2</v>
      </c>
      <c r="BW17" s="146"/>
      <c r="BX17" s="146"/>
      <c r="BY17" s="146"/>
    </row>
    <row r="18" spans="1:77" ht="16.8" customHeight="1" thickBot="1" x14ac:dyDescent="0.35">
      <c r="A18" s="3"/>
      <c r="C18" s="181"/>
      <c r="D18" s="67" t="s">
        <v>30</v>
      </c>
      <c r="E18" s="69" t="s">
        <v>36</v>
      </c>
      <c r="F18" s="94">
        <f t="shared" si="24"/>
        <v>0.10899381145025706</v>
      </c>
      <c r="G18" s="79">
        <f t="shared" si="24"/>
        <v>5.0206542019139832E-3</v>
      </c>
      <c r="H18" s="94">
        <f t="shared" si="24"/>
        <v>2.7649972973683768E-3</v>
      </c>
      <c r="I18" s="79">
        <f t="shared" si="24"/>
        <v>7.6769083340910829E-2</v>
      </c>
      <c r="J18" s="32"/>
      <c r="K18" s="32"/>
      <c r="L18" s="33"/>
      <c r="M18" s="32"/>
      <c r="N18" s="34"/>
      <c r="O18" s="32"/>
      <c r="P18" s="34"/>
      <c r="Q18" s="35"/>
      <c r="R18" s="32"/>
      <c r="S18" s="34"/>
      <c r="T18" s="32"/>
      <c r="U18" s="34"/>
      <c r="V18" s="36"/>
      <c r="W18" s="37"/>
      <c r="X18" s="37"/>
      <c r="Y18" s="37"/>
      <c r="Z18" s="38"/>
      <c r="AX18" s="1" t="str">
        <f t="shared" ref="AX18:AX23" si="25">AX10</f>
        <v>C1</v>
      </c>
      <c r="AY18" s="137">
        <f t="shared" ref="AY18:AY23" si="26">G72</f>
        <v>4196</v>
      </c>
      <c r="AZ18" s="137">
        <f t="shared" ref="AZ18:AZ23" si="27">G86</f>
        <v>3892</v>
      </c>
      <c r="BA18" s="137">
        <f>SUM(AY18,AZ18)</f>
        <v>8088</v>
      </c>
      <c r="BD18" s="1" t="str">
        <f t="shared" ref="BD18:BD23" si="28">BD10</f>
        <v>C1</v>
      </c>
      <c r="BE18" s="145">
        <f t="shared" ref="BE18:BE23" si="29">G79</f>
        <v>0.51879327398615227</v>
      </c>
      <c r="BF18" s="145">
        <f t="shared" ref="BF18:BF23" si="30">G93</f>
        <v>0.48120672601384767</v>
      </c>
      <c r="BG18" s="145">
        <f>SUM(BE18,BF18)</f>
        <v>1</v>
      </c>
      <c r="BJ18" s="1" t="str">
        <f t="shared" ref="BJ18:BJ23" si="31">BJ10</f>
        <v>C1</v>
      </c>
      <c r="BK18" s="137">
        <f t="shared" ref="BK18:BK23" si="32">G107</f>
        <v>524500</v>
      </c>
      <c r="BL18" s="137">
        <f t="shared" ref="BL18:BL23" si="33">G121</f>
        <v>0</v>
      </c>
      <c r="BM18" s="137">
        <f>SUM(BK18,BL18)</f>
        <v>524500</v>
      </c>
      <c r="BP18" s="1" t="str">
        <f t="shared" ref="BP18:BP23" si="34">BP10</f>
        <v>C1</v>
      </c>
      <c r="BQ18" s="145">
        <f t="shared" ref="BQ18:BQ23" si="35">G114</f>
        <v>1</v>
      </c>
      <c r="BR18" s="145">
        <f t="shared" ref="BR18:BR23" si="36">G128</f>
        <v>0</v>
      </c>
      <c r="BS18" s="145">
        <f>SUM(BQ18,BR18)</f>
        <v>1</v>
      </c>
      <c r="BV18" s="1" t="str">
        <f t="shared" ref="BV18:BV23" si="37">BV10</f>
        <v>C1</v>
      </c>
      <c r="BW18" s="147">
        <f t="shared" ref="BW18:BW23" si="38">G142</f>
        <v>47657.244695435984</v>
      </c>
      <c r="BX18" s="147">
        <f t="shared" ref="BX18:BX23" si="39">G149</f>
        <v>0</v>
      </c>
      <c r="BY18" s="147">
        <f>SUM(BW18,BX18)</f>
        <v>47657.244695435984</v>
      </c>
    </row>
    <row r="19" spans="1:77" ht="16.8" customHeight="1" thickBot="1" x14ac:dyDescent="0.35">
      <c r="A19" s="3"/>
      <c r="C19" s="181"/>
      <c r="D19" s="67" t="s">
        <v>30</v>
      </c>
      <c r="E19" s="70" t="s">
        <v>37</v>
      </c>
      <c r="F19" s="94">
        <f t="shared" si="24"/>
        <v>0.15250621832201658</v>
      </c>
      <c r="G19" s="79">
        <f t="shared" si="24"/>
        <v>0</v>
      </c>
      <c r="H19" s="94">
        <f t="shared" si="24"/>
        <v>0</v>
      </c>
      <c r="I19" s="79">
        <f t="shared" si="24"/>
        <v>0.10741676457211753</v>
      </c>
      <c r="J19" s="32"/>
      <c r="K19" s="32"/>
      <c r="L19" s="33"/>
      <c r="M19" s="32"/>
      <c r="N19" s="34"/>
      <c r="O19" s="32"/>
      <c r="P19" s="34"/>
      <c r="Q19" s="35"/>
      <c r="R19" s="32"/>
      <c r="S19" s="34"/>
      <c r="T19" s="32"/>
      <c r="U19" s="34"/>
      <c r="V19" s="36"/>
      <c r="W19" s="37"/>
      <c r="X19" s="37"/>
      <c r="Y19" s="37"/>
      <c r="Z19" s="38"/>
      <c r="AX19" s="1" t="str">
        <f t="shared" si="25"/>
        <v>C2</v>
      </c>
      <c r="AY19" s="137">
        <f t="shared" si="26"/>
        <v>3074</v>
      </c>
      <c r="AZ19" s="137">
        <f t="shared" si="27"/>
        <v>5014</v>
      </c>
      <c r="BA19" s="137">
        <f t="shared" ref="BA19:BA23" si="40">SUM(AY19,AZ19)</f>
        <v>8088</v>
      </c>
      <c r="BD19" s="1" t="str">
        <f t="shared" si="28"/>
        <v>C2</v>
      </c>
      <c r="BE19" s="145">
        <f t="shared" si="29"/>
        <v>0.38006923837784373</v>
      </c>
      <c r="BF19" s="145">
        <f t="shared" si="30"/>
        <v>0.61993076162215632</v>
      </c>
      <c r="BG19" s="145">
        <f t="shared" ref="BG19:BG23" si="41">SUM(BE19,BF19)</f>
        <v>1</v>
      </c>
      <c r="BJ19" s="1" t="str">
        <f t="shared" si="31"/>
        <v>C2</v>
      </c>
      <c r="BK19" s="137">
        <f t="shared" si="32"/>
        <v>384250</v>
      </c>
      <c r="BL19" s="137">
        <f t="shared" si="33"/>
        <v>0</v>
      </c>
      <c r="BM19" s="137">
        <f t="shared" ref="BM19:BM23" si="42">SUM(BK19,BL19)</f>
        <v>384250</v>
      </c>
      <c r="BP19" s="1" t="str">
        <f t="shared" si="34"/>
        <v>C2</v>
      </c>
      <c r="BQ19" s="145">
        <f t="shared" si="35"/>
        <v>1</v>
      </c>
      <c r="BR19" s="145">
        <f t="shared" si="36"/>
        <v>0</v>
      </c>
      <c r="BS19" s="145">
        <f t="shared" ref="BS19:BS23" si="43">SUM(BQ19,BR19)</f>
        <v>1</v>
      </c>
      <c r="BV19" s="1" t="str">
        <f t="shared" si="37"/>
        <v>C2</v>
      </c>
      <c r="BW19" s="147">
        <f t="shared" si="38"/>
        <v>34913.815584787946</v>
      </c>
      <c r="BX19" s="147">
        <f t="shared" si="39"/>
        <v>0</v>
      </c>
      <c r="BY19" s="147">
        <f t="shared" ref="BY19:BY23" si="44">SUM(BW19,BX19)</f>
        <v>34913.815584787946</v>
      </c>
    </row>
    <row r="20" spans="1:77" ht="16.8" customHeight="1" thickBot="1" x14ac:dyDescent="0.35">
      <c r="A20" s="3"/>
      <c r="C20" s="181"/>
      <c r="D20" s="67" t="s">
        <v>30</v>
      </c>
      <c r="E20" s="71" t="s">
        <v>38</v>
      </c>
      <c r="F20" s="94">
        <f t="shared" si="24"/>
        <v>6.2062191432812878E-2</v>
      </c>
      <c r="G20" s="79">
        <f t="shared" si="24"/>
        <v>0.12061533595861333</v>
      </c>
      <c r="H20" s="94">
        <f t="shared" si="24"/>
        <v>0.51570131667413377</v>
      </c>
      <c r="I20" s="79">
        <f t="shared" si="24"/>
        <v>0.3393695950586843</v>
      </c>
      <c r="J20" s="32"/>
      <c r="K20" s="32"/>
      <c r="L20" s="33"/>
      <c r="M20" s="32"/>
      <c r="N20" s="34"/>
      <c r="O20" s="32"/>
      <c r="P20" s="34"/>
      <c r="Q20" s="35"/>
      <c r="R20" s="32"/>
      <c r="S20" s="34"/>
      <c r="T20" s="32"/>
      <c r="U20" s="34"/>
      <c r="V20" s="36"/>
      <c r="W20" s="37"/>
      <c r="X20" s="37"/>
      <c r="Y20" s="37"/>
      <c r="Z20" s="38"/>
      <c r="AX20" s="1" t="str">
        <f t="shared" si="25"/>
        <v>C3</v>
      </c>
      <c r="AY20" s="137">
        <f t="shared" si="26"/>
        <v>97</v>
      </c>
      <c r="AZ20" s="137">
        <f t="shared" si="27"/>
        <v>7991</v>
      </c>
      <c r="BA20" s="137">
        <f t="shared" si="40"/>
        <v>8088</v>
      </c>
      <c r="BD20" s="1" t="str">
        <f t="shared" si="28"/>
        <v>C3</v>
      </c>
      <c r="BE20" s="145">
        <f t="shared" si="29"/>
        <v>1.1993076162215628E-2</v>
      </c>
      <c r="BF20" s="145">
        <f t="shared" si="30"/>
        <v>0.98800692383778432</v>
      </c>
      <c r="BG20" s="145">
        <f t="shared" si="41"/>
        <v>1</v>
      </c>
      <c r="BJ20" s="1" t="str">
        <f t="shared" si="31"/>
        <v>C3</v>
      </c>
      <c r="BK20" s="137">
        <f t="shared" si="32"/>
        <v>12125</v>
      </c>
      <c r="BL20" s="137">
        <f t="shared" si="33"/>
        <v>0</v>
      </c>
      <c r="BM20" s="137">
        <f t="shared" si="42"/>
        <v>12125</v>
      </c>
      <c r="BP20" s="1" t="str">
        <f t="shared" si="34"/>
        <v>C3</v>
      </c>
      <c r="BQ20" s="145">
        <f t="shared" si="35"/>
        <v>1</v>
      </c>
      <c r="BR20" s="145">
        <f t="shared" si="36"/>
        <v>0</v>
      </c>
      <c r="BS20" s="145">
        <f t="shared" si="43"/>
        <v>1</v>
      </c>
      <c r="BV20" s="1" t="str">
        <f t="shared" si="37"/>
        <v>C3</v>
      </c>
      <c r="BW20" s="147">
        <f t="shared" si="38"/>
        <v>1101.7046557333867</v>
      </c>
      <c r="BX20" s="147">
        <f t="shared" si="39"/>
        <v>0</v>
      </c>
      <c r="BY20" s="147">
        <f t="shared" si="44"/>
        <v>1101.7046557333867</v>
      </c>
    </row>
    <row r="21" spans="1:77" ht="16.8" customHeight="1" thickBot="1" x14ac:dyDescent="0.35">
      <c r="A21" s="3"/>
      <c r="C21" s="181"/>
      <c r="D21" s="67" t="s">
        <v>30</v>
      </c>
      <c r="E21" s="103" t="s">
        <v>39</v>
      </c>
      <c r="F21" s="94">
        <f t="shared" si="24"/>
        <v>0.36422410704626346</v>
      </c>
      <c r="G21" s="79">
        <f t="shared" si="24"/>
        <v>0.4980737413042684</v>
      </c>
      <c r="H21" s="94">
        <f t="shared" si="24"/>
        <v>0.27430141435979594</v>
      </c>
      <c r="I21" s="79">
        <f t="shared" si="24"/>
        <v>0.25653888469956315</v>
      </c>
      <c r="J21" s="32"/>
      <c r="K21" s="32"/>
      <c r="L21" s="33"/>
      <c r="M21" s="32"/>
      <c r="N21" s="34"/>
      <c r="O21" s="32"/>
      <c r="P21" s="34"/>
      <c r="Q21" s="35"/>
      <c r="R21" s="32"/>
      <c r="S21" s="34"/>
      <c r="T21" s="32"/>
      <c r="U21" s="34"/>
      <c r="V21" s="36"/>
      <c r="W21" s="37"/>
      <c r="X21" s="37"/>
      <c r="Y21" s="37"/>
      <c r="Z21" s="38"/>
      <c r="AX21" s="1" t="str">
        <f t="shared" si="25"/>
        <v>C4</v>
      </c>
      <c r="AY21" s="137">
        <f t="shared" si="26"/>
        <v>0</v>
      </c>
      <c r="AZ21" s="137">
        <f t="shared" si="27"/>
        <v>8088</v>
      </c>
      <c r="BA21" s="137">
        <f t="shared" si="40"/>
        <v>8088</v>
      </c>
      <c r="BD21" s="1" t="str">
        <f t="shared" si="28"/>
        <v>C4</v>
      </c>
      <c r="BE21" s="145">
        <f t="shared" si="29"/>
        <v>0</v>
      </c>
      <c r="BF21" s="145">
        <f t="shared" si="30"/>
        <v>1</v>
      </c>
      <c r="BG21" s="145">
        <f t="shared" si="41"/>
        <v>1</v>
      </c>
      <c r="BJ21" s="1" t="str">
        <f t="shared" si="31"/>
        <v>C4</v>
      </c>
      <c r="BK21" s="137">
        <f t="shared" si="32"/>
        <v>0</v>
      </c>
      <c r="BL21" s="137">
        <f t="shared" si="33"/>
        <v>0</v>
      </c>
      <c r="BM21" s="137">
        <f t="shared" si="42"/>
        <v>0</v>
      </c>
      <c r="BP21" s="1" t="str">
        <f t="shared" si="34"/>
        <v>C4</v>
      </c>
      <c r="BQ21" s="145" t="e">
        <f t="shared" si="35"/>
        <v>#DIV/0!</v>
      </c>
      <c r="BR21" s="145" t="e">
        <f t="shared" si="36"/>
        <v>#DIV/0!</v>
      </c>
      <c r="BS21" s="145" t="e">
        <f t="shared" si="43"/>
        <v>#DIV/0!</v>
      </c>
      <c r="BV21" s="1" t="str">
        <f t="shared" si="37"/>
        <v>C4</v>
      </c>
      <c r="BW21" s="147">
        <f t="shared" si="38"/>
        <v>0</v>
      </c>
      <c r="BX21" s="147">
        <f t="shared" si="39"/>
        <v>0</v>
      </c>
      <c r="BY21" s="147">
        <f t="shared" si="44"/>
        <v>0</v>
      </c>
    </row>
    <row r="22" spans="1:77" ht="22.8" customHeight="1" thickBot="1" x14ac:dyDescent="0.35">
      <c r="A22" s="3"/>
      <c r="C22" s="181"/>
      <c r="D22" s="115" t="s">
        <v>30</v>
      </c>
      <c r="E22" s="112" t="s">
        <v>0</v>
      </c>
      <c r="F22" s="135">
        <f t="shared" si="24"/>
        <v>1</v>
      </c>
      <c r="G22" s="135">
        <f t="shared" si="24"/>
        <v>1</v>
      </c>
      <c r="H22" s="135">
        <f t="shared" si="24"/>
        <v>1</v>
      </c>
      <c r="I22" s="135">
        <f t="shared" si="24"/>
        <v>1</v>
      </c>
      <c r="J22" s="32"/>
      <c r="K22" s="32"/>
      <c r="L22" s="33"/>
      <c r="M22" s="32"/>
      <c r="N22" s="34"/>
      <c r="O22" s="32"/>
      <c r="P22" s="34"/>
      <c r="Q22" s="35"/>
      <c r="R22" s="32"/>
      <c r="S22" s="34"/>
      <c r="T22" s="32"/>
      <c r="U22" s="34"/>
      <c r="V22" s="36"/>
      <c r="W22" s="37"/>
      <c r="X22" s="37"/>
      <c r="Y22" s="37"/>
      <c r="Z22" s="38"/>
      <c r="AX22" s="1" t="str">
        <f t="shared" si="25"/>
        <v>C5</v>
      </c>
      <c r="AY22" s="137">
        <f t="shared" si="26"/>
        <v>5781</v>
      </c>
      <c r="AZ22" s="137">
        <f t="shared" si="27"/>
        <v>2307</v>
      </c>
      <c r="BA22" s="137">
        <f t="shared" si="40"/>
        <v>8088</v>
      </c>
      <c r="BD22" s="1" t="str">
        <f t="shared" si="28"/>
        <v>C5</v>
      </c>
      <c r="BE22" s="145">
        <f t="shared" si="29"/>
        <v>0.71476261127596441</v>
      </c>
      <c r="BF22" s="145">
        <f t="shared" si="30"/>
        <v>0.28523738872403559</v>
      </c>
      <c r="BG22" s="145">
        <f t="shared" si="41"/>
        <v>1</v>
      </c>
      <c r="BJ22" s="1" t="str">
        <f t="shared" si="31"/>
        <v>C5</v>
      </c>
      <c r="BK22" s="137">
        <f t="shared" si="32"/>
        <v>291288.92165898706</v>
      </c>
      <c r="BL22" s="137">
        <f t="shared" si="33"/>
        <v>0</v>
      </c>
      <c r="BM22" s="137">
        <f t="shared" si="42"/>
        <v>291288.92165898706</v>
      </c>
      <c r="BP22" s="1" t="str">
        <f t="shared" si="34"/>
        <v>C5</v>
      </c>
      <c r="BQ22" s="145">
        <f t="shared" si="35"/>
        <v>1</v>
      </c>
      <c r="BR22" s="145">
        <f t="shared" si="36"/>
        <v>0</v>
      </c>
      <c r="BS22" s="145">
        <f t="shared" si="43"/>
        <v>1</v>
      </c>
      <c r="BV22" s="1" t="str">
        <f t="shared" si="37"/>
        <v>C5</v>
      </c>
      <c r="BW22" s="147">
        <f t="shared" si="38"/>
        <v>26467.163806619694</v>
      </c>
      <c r="BX22" s="147">
        <f t="shared" si="39"/>
        <v>0</v>
      </c>
      <c r="BY22" s="147">
        <f t="shared" si="44"/>
        <v>26467.163806619694</v>
      </c>
    </row>
    <row r="23" spans="1:77" ht="15" thickBot="1" x14ac:dyDescent="0.35">
      <c r="A23" s="3"/>
      <c r="C23" s="181" t="s">
        <v>11</v>
      </c>
      <c r="D23" s="65" t="s">
        <v>26</v>
      </c>
      <c r="E23" s="66" t="s">
        <v>34</v>
      </c>
      <c r="F23" s="144">
        <f>'Control Scheme 3 Data'!J13</f>
        <v>491.29723046488624</v>
      </c>
      <c r="G23" s="144">
        <f>'Control Scheme 3 Data'!J25</f>
        <v>491.29723046488624</v>
      </c>
      <c r="H23" s="144">
        <f>'Control Scheme 3 Data'!J37</f>
        <v>491.29723046488624</v>
      </c>
      <c r="I23" s="144">
        <f>'Control Scheme 3 Data'!J49</f>
        <v>491.29723046488624</v>
      </c>
      <c r="J23" s="32"/>
      <c r="K23" s="32"/>
      <c r="L23" s="33"/>
      <c r="M23" s="32"/>
      <c r="N23" s="34"/>
      <c r="O23" s="32"/>
      <c r="P23" s="34"/>
      <c r="Q23" s="35"/>
      <c r="R23" s="32"/>
      <c r="S23" s="34"/>
      <c r="T23" s="32"/>
      <c r="U23" s="34"/>
      <c r="V23" s="36"/>
      <c r="W23" s="37"/>
      <c r="X23" s="37"/>
      <c r="Y23" s="37"/>
      <c r="Z23" s="38"/>
      <c r="AX23" s="1" t="str">
        <f t="shared" si="25"/>
        <v>C6</v>
      </c>
      <c r="AY23" s="137">
        <f t="shared" si="26"/>
        <v>4390</v>
      </c>
      <c r="AZ23" s="137">
        <f t="shared" si="27"/>
        <v>3698</v>
      </c>
      <c r="BA23" s="137">
        <f t="shared" si="40"/>
        <v>8088</v>
      </c>
      <c r="BD23" s="1" t="str">
        <f t="shared" si="28"/>
        <v>C6</v>
      </c>
      <c r="BE23" s="145">
        <f t="shared" si="29"/>
        <v>0.54277942631058362</v>
      </c>
      <c r="BF23" s="145">
        <f t="shared" si="30"/>
        <v>0.45722057368941643</v>
      </c>
      <c r="BG23" s="145">
        <f t="shared" si="41"/>
        <v>1</v>
      </c>
      <c r="BJ23" s="1" t="str">
        <f t="shared" si="31"/>
        <v>C6</v>
      </c>
      <c r="BK23" s="137">
        <f t="shared" si="32"/>
        <v>1202860</v>
      </c>
      <c r="BL23" s="137">
        <f t="shared" si="33"/>
        <v>0</v>
      </c>
      <c r="BM23" s="137">
        <f t="shared" si="42"/>
        <v>1202860</v>
      </c>
      <c r="BP23" s="1" t="str">
        <f t="shared" si="34"/>
        <v>C6</v>
      </c>
      <c r="BQ23" s="145">
        <f t="shared" si="35"/>
        <v>1</v>
      </c>
      <c r="BR23" s="145">
        <f t="shared" si="36"/>
        <v>0</v>
      </c>
      <c r="BS23" s="145">
        <f t="shared" si="43"/>
        <v>1</v>
      </c>
      <c r="BV23" s="1" t="str">
        <f t="shared" si="37"/>
        <v>C6</v>
      </c>
      <c r="BW23" s="147">
        <f t="shared" si="38"/>
        <v>109294.55358313085</v>
      </c>
      <c r="BX23" s="147">
        <f t="shared" si="39"/>
        <v>0</v>
      </c>
      <c r="BY23" s="147">
        <f t="shared" si="44"/>
        <v>109294.55358313085</v>
      </c>
    </row>
    <row r="24" spans="1:77" ht="15" thickBot="1" x14ac:dyDescent="0.35">
      <c r="A24" s="3"/>
      <c r="C24" s="181"/>
      <c r="D24" s="67" t="s">
        <v>26</v>
      </c>
      <c r="E24" s="68" t="s">
        <v>35</v>
      </c>
      <c r="F24" s="144">
        <f>'Control Scheme 3 Data'!J14</f>
        <v>359.92556874381802</v>
      </c>
      <c r="G24" s="144">
        <f>'Control Scheme 3 Data'!J26</f>
        <v>359.92556874381802</v>
      </c>
      <c r="H24" s="144">
        <f>'Control Scheme 3 Data'!J38</f>
        <v>359.92556874381802</v>
      </c>
      <c r="I24" s="144">
        <f>'Control Scheme 3 Data'!J50</f>
        <v>359.92556874381802</v>
      </c>
      <c r="J24" s="32"/>
      <c r="K24" s="32"/>
      <c r="L24" s="33"/>
      <c r="M24" s="32"/>
      <c r="N24" s="34"/>
      <c r="O24" s="32"/>
      <c r="P24" s="34"/>
      <c r="Q24" s="35"/>
      <c r="R24" s="32"/>
      <c r="S24" s="34"/>
      <c r="T24" s="32"/>
      <c r="U24" s="34"/>
      <c r="V24" s="36"/>
      <c r="W24" s="37"/>
      <c r="X24" s="37"/>
      <c r="Y24" s="37"/>
      <c r="Z24" s="38"/>
      <c r="BK24" s="146"/>
      <c r="BL24" s="146"/>
      <c r="BM24" s="146"/>
      <c r="BQ24" s="145"/>
      <c r="BR24" s="145"/>
      <c r="BS24" s="145"/>
      <c r="BW24" s="146"/>
      <c r="BX24" s="146"/>
      <c r="BY24" s="146"/>
    </row>
    <row r="25" spans="1:77" ht="15" thickBot="1" x14ac:dyDescent="0.35">
      <c r="A25" s="3"/>
      <c r="C25" s="181"/>
      <c r="D25" s="67" t="s">
        <v>26</v>
      </c>
      <c r="E25" s="69" t="s">
        <v>36</v>
      </c>
      <c r="F25" s="144">
        <f>'Control Scheme 3 Data'!J15</f>
        <v>11.3574431256182</v>
      </c>
      <c r="G25" s="144">
        <f>'Control Scheme 3 Data'!J27</f>
        <v>11.3574431256182</v>
      </c>
      <c r="H25" s="144">
        <f>'Control Scheme 3 Data'!J39</f>
        <v>11.3574431256182</v>
      </c>
      <c r="I25" s="144">
        <f>'Control Scheme 3 Data'!J51</f>
        <v>11.3574431256182</v>
      </c>
      <c r="J25" s="32"/>
      <c r="K25" s="32"/>
      <c r="L25" s="33"/>
      <c r="M25" s="32"/>
      <c r="N25" s="34"/>
      <c r="O25" s="32"/>
      <c r="P25" s="34"/>
      <c r="Q25" s="35"/>
      <c r="R25" s="32"/>
      <c r="S25" s="34"/>
      <c r="T25" s="32"/>
      <c r="U25" s="34"/>
      <c r="V25" s="36"/>
      <c r="W25" s="37"/>
      <c r="X25" s="37"/>
      <c r="Y25" s="37"/>
      <c r="Z25" s="38"/>
      <c r="AW25" s="1" t="str">
        <f>H8</f>
        <v>op3</v>
      </c>
      <c r="BC25" s="55" t="str">
        <f>AW25</f>
        <v>op3</v>
      </c>
      <c r="BI25" s="55" t="str">
        <f>BC25</f>
        <v>op3</v>
      </c>
      <c r="BK25" s="146"/>
      <c r="BL25" s="146"/>
      <c r="BM25" s="146"/>
      <c r="BO25" s="55" t="str">
        <f>BI25</f>
        <v>op3</v>
      </c>
      <c r="BQ25" s="145"/>
      <c r="BR25" s="145"/>
      <c r="BS25" s="145"/>
      <c r="BU25" s="55" t="str">
        <f>BO25</f>
        <v>op3</v>
      </c>
      <c r="BW25" s="146"/>
      <c r="BX25" s="146"/>
      <c r="BY25" s="146"/>
    </row>
    <row r="26" spans="1:77" ht="15" thickBot="1" x14ac:dyDescent="0.35">
      <c r="A26" s="3"/>
      <c r="C26" s="181"/>
      <c r="D26" s="67" t="s">
        <v>26</v>
      </c>
      <c r="E26" s="70" t="s">
        <v>37</v>
      </c>
      <c r="F26" s="144">
        <f>'Control Scheme 3 Data'!J16</f>
        <v>0</v>
      </c>
      <c r="G26" s="144">
        <f>'Control Scheme 3 Data'!J28</f>
        <v>0</v>
      </c>
      <c r="H26" s="144">
        <f>'Control Scheme 3 Data'!J40</f>
        <v>0</v>
      </c>
      <c r="I26" s="144">
        <f>'Control Scheme 3 Data'!J52</f>
        <v>0</v>
      </c>
      <c r="J26" s="32"/>
      <c r="K26" s="32"/>
      <c r="L26" s="33"/>
      <c r="M26" s="32"/>
      <c r="N26" s="34"/>
      <c r="O26" s="32"/>
      <c r="P26" s="34"/>
      <c r="Q26" s="35"/>
      <c r="R26" s="32"/>
      <c r="S26" s="34"/>
      <c r="T26" s="32"/>
      <c r="U26" s="34"/>
      <c r="V26" s="36"/>
      <c r="W26" s="37"/>
      <c r="X26" s="37"/>
      <c r="Y26" s="37"/>
      <c r="Z26" s="38"/>
      <c r="AX26" s="1" t="str">
        <f t="shared" ref="AX26:AX31" si="45">AX18</f>
        <v>C1</v>
      </c>
      <c r="AY26" s="137">
        <f t="shared" ref="AY26:AY31" si="46">H72</f>
        <v>4196</v>
      </c>
      <c r="AZ26" s="137">
        <f t="shared" ref="AZ26:AZ31" si="47">H86</f>
        <v>3892</v>
      </c>
      <c r="BA26" s="137">
        <f>SUM(AY26,AZ26)</f>
        <v>8088</v>
      </c>
      <c r="BD26" s="1" t="str">
        <f t="shared" ref="BD26:BD31" si="48">BD18</f>
        <v>C1</v>
      </c>
      <c r="BE26" s="145">
        <f t="shared" ref="BE26:BE31" si="49">H79</f>
        <v>0.51879327398615227</v>
      </c>
      <c r="BF26" s="145">
        <f t="shared" ref="BF26:BF31" si="50">H93</f>
        <v>0.48120672601384767</v>
      </c>
      <c r="BG26" s="145">
        <f>SUM(BE26,BF26)</f>
        <v>1</v>
      </c>
      <c r="BJ26" s="1" t="str">
        <f t="shared" ref="BJ26:BJ31" si="51">BJ18</f>
        <v>C1</v>
      </c>
      <c r="BK26" s="137">
        <f t="shared" ref="BK26:BK31" si="52">H107</f>
        <v>524500</v>
      </c>
      <c r="BL26" s="137">
        <f t="shared" ref="BL26:BL31" si="53">H121</f>
        <v>0</v>
      </c>
      <c r="BM26" s="137">
        <f>SUM(BK26,BL26)</f>
        <v>524500</v>
      </c>
      <c r="BP26" s="1" t="str">
        <f t="shared" ref="BP26:BP31" si="54">BP18</f>
        <v>C1</v>
      </c>
      <c r="BQ26" s="145">
        <f t="shared" ref="BQ26:BQ31" si="55">H114</f>
        <v>1</v>
      </c>
      <c r="BR26" s="145">
        <f t="shared" ref="BR26:BR31" si="56">H128</f>
        <v>0</v>
      </c>
      <c r="BS26" s="145">
        <f>SUM(BQ26,BR26)</f>
        <v>1</v>
      </c>
      <c r="BV26" s="1" t="str">
        <f t="shared" ref="BV26:BV31" si="57">BV18</f>
        <v>C1</v>
      </c>
      <c r="BW26" s="147">
        <f t="shared" ref="BW26:BW31" si="58">H142</f>
        <v>47657.244695435984</v>
      </c>
      <c r="BX26" s="147">
        <f t="shared" ref="BX26:BX31" si="59">H149</f>
        <v>0</v>
      </c>
      <c r="BY26" s="147">
        <f>SUM(BW26,BX26)</f>
        <v>47657.244695435984</v>
      </c>
    </row>
    <row r="27" spans="1:77" ht="15" thickBot="1" x14ac:dyDescent="0.35">
      <c r="A27" s="3"/>
      <c r="C27" s="181"/>
      <c r="D27" s="67" t="s">
        <v>26</v>
      </c>
      <c r="E27" s="71" t="s">
        <v>38</v>
      </c>
      <c r="F27" s="144">
        <f>'Control Scheme 3 Data'!J17</f>
        <v>244.22638476755688</v>
      </c>
      <c r="G27" s="144">
        <f>'Control Scheme 3 Data'!J29</f>
        <v>244.22638476755688</v>
      </c>
      <c r="H27" s="144">
        <f>'Control Scheme 3 Data'!J41</f>
        <v>244.22638476755688</v>
      </c>
      <c r="I27" s="144">
        <f>'Control Scheme 3 Data'!J53</f>
        <v>244.22638476755688</v>
      </c>
      <c r="J27" s="32"/>
      <c r="K27" s="32"/>
      <c r="L27" s="33"/>
      <c r="M27" s="32"/>
      <c r="N27" s="34"/>
      <c r="O27" s="32"/>
      <c r="P27" s="34"/>
      <c r="Q27" s="35"/>
      <c r="R27" s="32"/>
      <c r="S27" s="34"/>
      <c r="T27" s="32"/>
      <c r="U27" s="34"/>
      <c r="V27" s="36"/>
      <c r="W27" s="37"/>
      <c r="X27" s="37"/>
      <c r="Y27" s="37"/>
      <c r="Z27" s="38"/>
      <c r="AX27" s="1" t="str">
        <f t="shared" si="45"/>
        <v>C2</v>
      </c>
      <c r="AY27" s="137">
        <f t="shared" si="46"/>
        <v>3074</v>
      </c>
      <c r="AZ27" s="137">
        <f t="shared" si="47"/>
        <v>5014</v>
      </c>
      <c r="BA27" s="137">
        <f t="shared" ref="BA27:BA31" si="60">SUM(AY27,AZ27)</f>
        <v>8088</v>
      </c>
      <c r="BD27" s="1" t="str">
        <f t="shared" si="48"/>
        <v>C2</v>
      </c>
      <c r="BE27" s="145">
        <f t="shared" si="49"/>
        <v>0.38006923837784373</v>
      </c>
      <c r="BF27" s="145">
        <f t="shared" si="50"/>
        <v>0.61993076162215632</v>
      </c>
      <c r="BG27" s="145">
        <f t="shared" ref="BG27:BG31" si="61">SUM(BE27,BF27)</f>
        <v>1</v>
      </c>
      <c r="BJ27" s="1" t="str">
        <f t="shared" si="51"/>
        <v>C2</v>
      </c>
      <c r="BK27" s="137">
        <f t="shared" si="52"/>
        <v>384250</v>
      </c>
      <c r="BL27" s="137">
        <f t="shared" si="53"/>
        <v>0</v>
      </c>
      <c r="BM27" s="137">
        <f t="shared" ref="BM27:BM31" si="62">SUM(BK27,BL27)</f>
        <v>384250</v>
      </c>
      <c r="BP27" s="1" t="str">
        <f t="shared" si="54"/>
        <v>C2</v>
      </c>
      <c r="BQ27" s="145">
        <f t="shared" si="55"/>
        <v>1</v>
      </c>
      <c r="BR27" s="145">
        <f t="shared" si="56"/>
        <v>0</v>
      </c>
      <c r="BS27" s="145">
        <f t="shared" ref="BS27:BS31" si="63">SUM(BQ27,BR27)</f>
        <v>1</v>
      </c>
      <c r="BV27" s="1" t="str">
        <f t="shared" si="57"/>
        <v>C2</v>
      </c>
      <c r="BW27" s="147">
        <f t="shared" si="58"/>
        <v>34913.815584787946</v>
      </c>
      <c r="BX27" s="147">
        <f t="shared" si="59"/>
        <v>0</v>
      </c>
      <c r="BY27" s="147">
        <f t="shared" ref="BY27:BY31" si="64">SUM(BW27,BX27)</f>
        <v>34913.815584787946</v>
      </c>
    </row>
    <row r="28" spans="1:77" ht="15" thickBot="1" x14ac:dyDescent="0.35">
      <c r="A28" s="3"/>
      <c r="C28" s="181"/>
      <c r="D28" s="67" t="s">
        <v>26</v>
      </c>
      <c r="E28" s="103" t="s">
        <v>39</v>
      </c>
      <c r="F28" s="144">
        <f>'Control Scheme 3 Data'!J18</f>
        <v>1032.36646884273</v>
      </c>
      <c r="G28" s="144">
        <f>'Control Scheme 3 Data'!J30</f>
        <v>1032.36646884273</v>
      </c>
      <c r="H28" s="144">
        <f>'Control Scheme 3 Data'!J42</f>
        <v>1032.36646884273</v>
      </c>
      <c r="I28" s="144">
        <f>'Control Scheme 3 Data'!J54</f>
        <v>1032.36646884273</v>
      </c>
      <c r="J28" s="32"/>
      <c r="K28" s="32"/>
      <c r="L28" s="33"/>
      <c r="M28" s="32"/>
      <c r="N28" s="34"/>
      <c r="O28" s="32"/>
      <c r="P28" s="34"/>
      <c r="Q28" s="35"/>
      <c r="R28" s="32"/>
      <c r="S28" s="34"/>
      <c r="T28" s="32"/>
      <c r="U28" s="34"/>
      <c r="V28" s="36"/>
      <c r="W28" s="37"/>
      <c r="X28" s="37"/>
      <c r="Y28" s="37"/>
      <c r="Z28" s="38"/>
      <c r="AX28" s="1" t="str">
        <f t="shared" si="45"/>
        <v>C3</v>
      </c>
      <c r="AY28" s="137">
        <f t="shared" si="46"/>
        <v>97</v>
      </c>
      <c r="AZ28" s="137">
        <f t="shared" si="47"/>
        <v>7991</v>
      </c>
      <c r="BA28" s="137">
        <f t="shared" si="60"/>
        <v>8088</v>
      </c>
      <c r="BD28" s="1" t="str">
        <f t="shared" si="48"/>
        <v>C3</v>
      </c>
      <c r="BE28" s="145">
        <f t="shared" si="49"/>
        <v>1.1993076162215628E-2</v>
      </c>
      <c r="BF28" s="145">
        <f t="shared" si="50"/>
        <v>0.98800692383778432</v>
      </c>
      <c r="BG28" s="145">
        <f t="shared" si="61"/>
        <v>1</v>
      </c>
      <c r="BJ28" s="1" t="str">
        <f t="shared" si="51"/>
        <v>C3</v>
      </c>
      <c r="BK28" s="137">
        <f t="shared" si="52"/>
        <v>12125</v>
      </c>
      <c r="BL28" s="137">
        <f t="shared" si="53"/>
        <v>0</v>
      </c>
      <c r="BM28" s="137">
        <f t="shared" si="62"/>
        <v>12125</v>
      </c>
      <c r="BP28" s="1" t="str">
        <f t="shared" si="54"/>
        <v>C3</v>
      </c>
      <c r="BQ28" s="145">
        <f t="shared" si="55"/>
        <v>1</v>
      </c>
      <c r="BR28" s="145">
        <f t="shared" si="56"/>
        <v>0</v>
      </c>
      <c r="BS28" s="145">
        <f t="shared" si="63"/>
        <v>1</v>
      </c>
      <c r="BV28" s="1" t="str">
        <f t="shared" si="57"/>
        <v>C3</v>
      </c>
      <c r="BW28" s="147">
        <f t="shared" si="58"/>
        <v>1101.7046557333867</v>
      </c>
      <c r="BX28" s="147">
        <f t="shared" si="59"/>
        <v>0</v>
      </c>
      <c r="BY28" s="147">
        <f t="shared" si="64"/>
        <v>1101.7046557333867</v>
      </c>
    </row>
    <row r="29" spans="1:77" ht="24" customHeight="1" thickBot="1" x14ac:dyDescent="0.35">
      <c r="A29" s="3"/>
      <c r="C29" s="181"/>
      <c r="D29" s="111" t="s">
        <v>26</v>
      </c>
      <c r="E29" s="112" t="s">
        <v>0</v>
      </c>
      <c r="F29" s="133">
        <f>'Control Scheme 3 Data'!J19</f>
        <v>2139.1730959446095</v>
      </c>
      <c r="G29" s="133">
        <f>'Control Scheme 3 Data'!J31</f>
        <v>2139.1730959446095</v>
      </c>
      <c r="H29" s="133">
        <f>'Control Scheme 3 Data'!J43</f>
        <v>2139.1730959446095</v>
      </c>
      <c r="I29" s="133">
        <f>'Control Scheme 3 Data'!J55</f>
        <v>2139.1730959446095</v>
      </c>
      <c r="J29" s="32"/>
      <c r="K29" s="32"/>
      <c r="L29" s="33"/>
      <c r="M29" s="32"/>
      <c r="N29" s="34"/>
      <c r="O29" s="32"/>
      <c r="P29" s="34"/>
      <c r="Q29" s="35"/>
      <c r="R29" s="32"/>
      <c r="S29" s="34"/>
      <c r="T29" s="32"/>
      <c r="U29" s="34"/>
      <c r="V29" s="36"/>
      <c r="W29" s="37"/>
      <c r="X29" s="37"/>
      <c r="Y29" s="37"/>
      <c r="Z29" s="38"/>
      <c r="AX29" s="1" t="str">
        <f t="shared" si="45"/>
        <v>C4</v>
      </c>
      <c r="AY29" s="137">
        <f t="shared" si="46"/>
        <v>0</v>
      </c>
      <c r="AZ29" s="137">
        <f t="shared" si="47"/>
        <v>8088</v>
      </c>
      <c r="BA29" s="137">
        <f t="shared" si="60"/>
        <v>8088</v>
      </c>
      <c r="BD29" s="1" t="str">
        <f t="shared" si="48"/>
        <v>C4</v>
      </c>
      <c r="BE29" s="145">
        <f t="shared" si="49"/>
        <v>0</v>
      </c>
      <c r="BF29" s="145">
        <f t="shared" si="50"/>
        <v>1</v>
      </c>
      <c r="BG29" s="145">
        <f t="shared" si="61"/>
        <v>1</v>
      </c>
      <c r="BJ29" s="1" t="str">
        <f t="shared" si="51"/>
        <v>C4</v>
      </c>
      <c r="BK29" s="137">
        <f t="shared" si="52"/>
        <v>0</v>
      </c>
      <c r="BL29" s="137">
        <f t="shared" si="53"/>
        <v>0</v>
      </c>
      <c r="BM29" s="137">
        <f t="shared" si="62"/>
        <v>0</v>
      </c>
      <c r="BP29" s="1" t="str">
        <f t="shared" si="54"/>
        <v>C4</v>
      </c>
      <c r="BQ29" s="145" t="e">
        <f t="shared" si="55"/>
        <v>#DIV/0!</v>
      </c>
      <c r="BR29" s="145" t="e">
        <f t="shared" si="56"/>
        <v>#DIV/0!</v>
      </c>
      <c r="BS29" s="145" t="e">
        <f t="shared" si="63"/>
        <v>#DIV/0!</v>
      </c>
      <c r="BV29" s="1" t="str">
        <f t="shared" si="57"/>
        <v>C4</v>
      </c>
      <c r="BW29" s="147">
        <f t="shared" si="58"/>
        <v>0</v>
      </c>
      <c r="BX29" s="147">
        <f t="shared" si="59"/>
        <v>0</v>
      </c>
      <c r="BY29" s="147">
        <f t="shared" si="64"/>
        <v>0</v>
      </c>
    </row>
    <row r="30" spans="1:77" ht="18.600000000000001" customHeight="1" thickBot="1" x14ac:dyDescent="0.35">
      <c r="A30" s="3"/>
      <c r="C30" s="181" t="s">
        <v>11</v>
      </c>
      <c r="D30" s="65" t="s">
        <v>30</v>
      </c>
      <c r="E30" s="66" t="s">
        <v>34</v>
      </c>
      <c r="F30" s="93">
        <f>F23/F$29</f>
        <v>0.22966688922755954</v>
      </c>
      <c r="G30" s="78">
        <f t="shared" ref="G30:I30" si="65">G23/G$29</f>
        <v>0.22966688922755954</v>
      </c>
      <c r="H30" s="93">
        <f t="shared" si="65"/>
        <v>0.22966688922755954</v>
      </c>
      <c r="I30" s="78">
        <f t="shared" si="65"/>
        <v>0.22966688922755954</v>
      </c>
      <c r="J30" s="32"/>
      <c r="K30" s="32"/>
      <c r="L30" s="33"/>
      <c r="M30" s="32"/>
      <c r="N30" s="34"/>
      <c r="O30" s="32"/>
      <c r="P30" s="34"/>
      <c r="Q30" s="35"/>
      <c r="R30" s="32"/>
      <c r="S30" s="34"/>
      <c r="T30" s="32"/>
      <c r="U30" s="34"/>
      <c r="V30" s="36"/>
      <c r="W30" s="37"/>
      <c r="X30" s="37"/>
      <c r="Y30" s="37"/>
      <c r="Z30" s="38"/>
      <c r="AX30" s="1" t="str">
        <f t="shared" si="45"/>
        <v>C5</v>
      </c>
      <c r="AY30" s="137">
        <f t="shared" si="46"/>
        <v>8088</v>
      </c>
      <c r="AZ30" s="137">
        <f t="shared" si="47"/>
        <v>0</v>
      </c>
      <c r="BA30" s="137">
        <f t="shared" si="60"/>
        <v>8088</v>
      </c>
      <c r="BD30" s="1" t="str">
        <f t="shared" si="48"/>
        <v>C5</v>
      </c>
      <c r="BE30" s="145">
        <f t="shared" si="49"/>
        <v>1</v>
      </c>
      <c r="BF30" s="145">
        <f t="shared" si="50"/>
        <v>0</v>
      </c>
      <c r="BG30" s="145">
        <f t="shared" si="61"/>
        <v>1</v>
      </c>
      <c r="BJ30" s="1" t="str">
        <f t="shared" si="51"/>
        <v>C5</v>
      </c>
      <c r="BK30" s="137">
        <f t="shared" si="52"/>
        <v>2261441.0764976633</v>
      </c>
      <c r="BL30" s="137">
        <f t="shared" si="53"/>
        <v>0</v>
      </c>
      <c r="BM30" s="137">
        <f t="shared" si="62"/>
        <v>2261441.0764976633</v>
      </c>
      <c r="BP30" s="1" t="str">
        <f t="shared" si="54"/>
        <v>C5</v>
      </c>
      <c r="BQ30" s="145">
        <f t="shared" si="55"/>
        <v>1</v>
      </c>
      <c r="BR30" s="145">
        <f t="shared" si="56"/>
        <v>0</v>
      </c>
      <c r="BS30" s="145">
        <f t="shared" si="63"/>
        <v>1</v>
      </c>
      <c r="BV30" s="1" t="str">
        <f t="shared" si="57"/>
        <v>C5</v>
      </c>
      <c r="BW30" s="147">
        <f t="shared" si="58"/>
        <v>205479.6010428204</v>
      </c>
      <c r="BX30" s="147">
        <f t="shared" si="59"/>
        <v>0</v>
      </c>
      <c r="BY30" s="147">
        <f t="shared" si="64"/>
        <v>205479.6010428204</v>
      </c>
    </row>
    <row r="31" spans="1:77" ht="18.600000000000001" customHeight="1" thickBot="1" x14ac:dyDescent="0.35">
      <c r="A31" s="3"/>
      <c r="C31" s="181"/>
      <c r="D31" s="67" t="s">
        <v>30</v>
      </c>
      <c r="E31" s="68" t="s">
        <v>35</v>
      </c>
      <c r="F31" s="94">
        <f t="shared" ref="F31:I36" si="66">F24/F$29</f>
        <v>0.16825453228920831</v>
      </c>
      <c r="G31" s="79">
        <f t="shared" si="66"/>
        <v>0.16825453228920831</v>
      </c>
      <c r="H31" s="94">
        <f t="shared" si="66"/>
        <v>0.16825453228920831</v>
      </c>
      <c r="I31" s="79">
        <f t="shared" si="66"/>
        <v>0.16825453228920831</v>
      </c>
      <c r="J31" s="32"/>
      <c r="K31" s="32"/>
      <c r="L31" s="33"/>
      <c r="M31" s="32"/>
      <c r="N31" s="34"/>
      <c r="O31" s="32"/>
      <c r="P31" s="34"/>
      <c r="Q31" s="35"/>
      <c r="R31" s="32"/>
      <c r="S31" s="34"/>
      <c r="T31" s="32"/>
      <c r="U31" s="34"/>
      <c r="V31" s="36"/>
      <c r="W31" s="37"/>
      <c r="X31" s="37"/>
      <c r="Y31" s="37"/>
      <c r="Z31" s="38"/>
      <c r="AX31" s="1" t="str">
        <f t="shared" si="45"/>
        <v>C6</v>
      </c>
      <c r="AY31" s="137">
        <f t="shared" si="46"/>
        <v>4390</v>
      </c>
      <c r="AZ31" s="137">
        <f t="shared" si="47"/>
        <v>3698</v>
      </c>
      <c r="BA31" s="137">
        <f t="shared" si="60"/>
        <v>8088</v>
      </c>
      <c r="BD31" s="1" t="str">
        <f t="shared" si="48"/>
        <v>C6</v>
      </c>
      <c r="BE31" s="145">
        <f t="shared" si="49"/>
        <v>0.54277942631058362</v>
      </c>
      <c r="BF31" s="145">
        <f t="shared" si="50"/>
        <v>0.45722057368941643</v>
      </c>
      <c r="BG31" s="145">
        <f t="shared" si="61"/>
        <v>1</v>
      </c>
      <c r="BJ31" s="1" t="str">
        <f t="shared" si="51"/>
        <v>C6</v>
      </c>
      <c r="BK31" s="137">
        <f t="shared" si="52"/>
        <v>1202860</v>
      </c>
      <c r="BL31" s="137">
        <f t="shared" si="53"/>
        <v>0</v>
      </c>
      <c r="BM31" s="137">
        <f t="shared" si="62"/>
        <v>1202860</v>
      </c>
      <c r="BP31" s="1" t="str">
        <f t="shared" si="54"/>
        <v>C6</v>
      </c>
      <c r="BQ31" s="145">
        <f t="shared" si="55"/>
        <v>1</v>
      </c>
      <c r="BR31" s="145">
        <f t="shared" si="56"/>
        <v>0</v>
      </c>
      <c r="BS31" s="145">
        <f t="shared" si="63"/>
        <v>1</v>
      </c>
      <c r="BV31" s="1" t="str">
        <f t="shared" si="57"/>
        <v>C6</v>
      </c>
      <c r="BW31" s="147">
        <f t="shared" si="58"/>
        <v>109294.55358313085</v>
      </c>
      <c r="BX31" s="147">
        <f t="shared" si="59"/>
        <v>0</v>
      </c>
      <c r="BY31" s="147">
        <f t="shared" si="64"/>
        <v>109294.55358313085</v>
      </c>
    </row>
    <row r="32" spans="1:77" ht="18.600000000000001" customHeight="1" thickBot="1" x14ac:dyDescent="0.35">
      <c r="A32" s="3"/>
      <c r="C32" s="181"/>
      <c r="D32" s="67" t="s">
        <v>30</v>
      </c>
      <c r="E32" s="69" t="s">
        <v>36</v>
      </c>
      <c r="F32" s="94">
        <f t="shared" si="66"/>
        <v>5.3092679349554996E-3</v>
      </c>
      <c r="G32" s="79">
        <f t="shared" si="66"/>
        <v>5.3092679349554996E-3</v>
      </c>
      <c r="H32" s="94">
        <f t="shared" si="66"/>
        <v>5.3092679349554996E-3</v>
      </c>
      <c r="I32" s="79">
        <f t="shared" si="66"/>
        <v>5.3092679349554996E-3</v>
      </c>
      <c r="J32" s="32"/>
      <c r="K32" s="32"/>
      <c r="L32" s="33"/>
      <c r="M32" s="32"/>
      <c r="N32" s="34"/>
      <c r="O32" s="32"/>
      <c r="P32" s="34"/>
      <c r="Q32" s="35"/>
      <c r="R32" s="32"/>
      <c r="S32" s="34"/>
      <c r="T32" s="32"/>
      <c r="U32" s="34"/>
      <c r="V32" s="36"/>
      <c r="W32" s="37"/>
      <c r="X32" s="37"/>
      <c r="Y32" s="37"/>
      <c r="Z32" s="38"/>
      <c r="BK32" s="146"/>
      <c r="BL32" s="146"/>
      <c r="BM32" s="146"/>
      <c r="BQ32" s="145"/>
      <c r="BR32" s="145"/>
      <c r="BS32" s="145"/>
      <c r="BW32" s="146"/>
      <c r="BX32" s="146"/>
      <c r="BY32" s="146"/>
    </row>
    <row r="33" spans="1:77" ht="18.600000000000001" customHeight="1" thickBot="1" x14ac:dyDescent="0.35">
      <c r="A33" s="3"/>
      <c r="C33" s="181"/>
      <c r="D33" s="67" t="s">
        <v>30</v>
      </c>
      <c r="E33" s="70" t="s">
        <v>37</v>
      </c>
      <c r="F33" s="94">
        <f t="shared" si="66"/>
        <v>0</v>
      </c>
      <c r="G33" s="79">
        <f t="shared" si="66"/>
        <v>0</v>
      </c>
      <c r="H33" s="94">
        <f t="shared" si="66"/>
        <v>0</v>
      </c>
      <c r="I33" s="79">
        <f t="shared" si="66"/>
        <v>0</v>
      </c>
      <c r="J33" s="32"/>
      <c r="K33" s="32"/>
      <c r="L33" s="33"/>
      <c r="M33" s="32"/>
      <c r="N33" s="34"/>
      <c r="O33" s="32"/>
      <c r="P33" s="34"/>
      <c r="Q33" s="35"/>
      <c r="R33" s="32"/>
      <c r="S33" s="34"/>
      <c r="T33" s="32"/>
      <c r="U33" s="34"/>
      <c r="V33" s="36"/>
      <c r="W33" s="37"/>
      <c r="X33" s="37"/>
      <c r="Y33" s="37"/>
      <c r="Z33" s="38"/>
      <c r="AW33" s="1" t="str">
        <f>I8</f>
        <v>op4</v>
      </c>
      <c r="BC33" s="55" t="str">
        <f>AW33</f>
        <v>op4</v>
      </c>
      <c r="BI33" s="55" t="str">
        <f>BC33</f>
        <v>op4</v>
      </c>
      <c r="BK33" s="146"/>
      <c r="BL33" s="146"/>
      <c r="BM33" s="146"/>
      <c r="BO33" s="55" t="str">
        <f>BI33</f>
        <v>op4</v>
      </c>
      <c r="BQ33" s="145"/>
      <c r="BR33" s="145"/>
      <c r="BS33" s="145"/>
      <c r="BU33" s="55" t="str">
        <f>BO33</f>
        <v>op4</v>
      </c>
      <c r="BW33" s="146"/>
      <c r="BX33" s="146"/>
      <c r="BY33" s="146"/>
    </row>
    <row r="34" spans="1:77" ht="18.600000000000001" customHeight="1" thickBot="1" x14ac:dyDescent="0.35">
      <c r="A34" s="3"/>
      <c r="C34" s="181"/>
      <c r="D34" s="67" t="s">
        <v>30</v>
      </c>
      <c r="E34" s="71" t="s">
        <v>38</v>
      </c>
      <c r="F34" s="94">
        <f t="shared" si="66"/>
        <v>0.11416859403783411</v>
      </c>
      <c r="G34" s="79">
        <f t="shared" si="66"/>
        <v>0.11416859403783411</v>
      </c>
      <c r="H34" s="94">
        <f t="shared" si="66"/>
        <v>0.11416859403783411</v>
      </c>
      <c r="I34" s="79">
        <f t="shared" si="66"/>
        <v>0.11416859403783411</v>
      </c>
      <c r="J34" s="32"/>
      <c r="K34" s="32"/>
      <c r="L34" s="33"/>
      <c r="M34" s="32"/>
      <c r="N34" s="34"/>
      <c r="O34" s="32"/>
      <c r="P34" s="34"/>
      <c r="Q34" s="35"/>
      <c r="R34" s="32"/>
      <c r="S34" s="34"/>
      <c r="T34" s="32"/>
      <c r="U34" s="34"/>
      <c r="V34" s="36"/>
      <c r="W34" s="37"/>
      <c r="X34" s="37"/>
      <c r="Y34" s="37"/>
      <c r="Z34" s="38"/>
      <c r="AX34" s="1" t="str">
        <f t="shared" ref="AX34:AX39" si="67">AX26</f>
        <v>C1</v>
      </c>
      <c r="AY34" s="137">
        <f t="shared" ref="AY34:AY39" si="68">I72</f>
        <v>4196</v>
      </c>
      <c r="AZ34" s="137">
        <f t="shared" ref="AZ34:AZ39" si="69">I86</f>
        <v>3892</v>
      </c>
      <c r="BA34" s="137">
        <f>SUM(AY34,AZ34)</f>
        <v>8088</v>
      </c>
      <c r="BD34" s="1" t="str">
        <f t="shared" ref="BD34:BD39" si="70">BD26</f>
        <v>C1</v>
      </c>
      <c r="BE34" s="145">
        <f t="shared" ref="BE34:BE39" si="71">I79</f>
        <v>0.51879327398615227</v>
      </c>
      <c r="BF34" s="145">
        <f t="shared" ref="BF34:BF39" si="72">I93</f>
        <v>0.48120672601384767</v>
      </c>
      <c r="BG34" s="145">
        <f>SUM(BE34,BF34)</f>
        <v>1</v>
      </c>
      <c r="BJ34" s="1" t="str">
        <f t="shared" ref="BJ34:BJ39" si="73">BJ26</f>
        <v>C1</v>
      </c>
      <c r="BK34" s="137">
        <f t="shared" ref="BK34:BK39" si="74">I107</f>
        <v>767750</v>
      </c>
      <c r="BL34" s="137">
        <f t="shared" ref="BL34:BL39" si="75">I121</f>
        <v>0</v>
      </c>
      <c r="BM34" s="137">
        <f>SUM(BK34,BL34)</f>
        <v>767750</v>
      </c>
      <c r="BP34" s="1" t="str">
        <f t="shared" ref="BP34:BP39" si="76">BP26</f>
        <v>C1</v>
      </c>
      <c r="BQ34" s="145">
        <f t="shared" ref="BQ34:BQ39" si="77">I114</f>
        <v>1</v>
      </c>
      <c r="BR34" s="145">
        <f t="shared" ref="BR34:BR39" si="78">I128</f>
        <v>0</v>
      </c>
      <c r="BS34" s="145">
        <f>SUM(BQ34,BR34)</f>
        <v>1</v>
      </c>
      <c r="BV34" s="1" t="str">
        <f t="shared" ref="BV34:BV39" si="79">BV26</f>
        <v>C1</v>
      </c>
      <c r="BW34" s="147">
        <f t="shared" ref="BW34:BW39" si="80">I142</f>
        <v>69759.484489839801</v>
      </c>
      <c r="BX34" s="147">
        <f t="shared" ref="BX34:BX39" si="81">I149</f>
        <v>0</v>
      </c>
      <c r="BY34" s="147">
        <f>SUM(BW34,BX34)</f>
        <v>69759.484489839801</v>
      </c>
    </row>
    <row r="35" spans="1:77" ht="18.600000000000001" customHeight="1" thickBot="1" x14ac:dyDescent="0.35">
      <c r="A35" s="3"/>
      <c r="C35" s="181"/>
      <c r="D35" s="67" t="s">
        <v>30</v>
      </c>
      <c r="E35" s="103" t="s">
        <v>39</v>
      </c>
      <c r="F35" s="94">
        <f t="shared" si="66"/>
        <v>0.48260071651044245</v>
      </c>
      <c r="G35" s="79">
        <f t="shared" si="66"/>
        <v>0.48260071651044245</v>
      </c>
      <c r="H35" s="94">
        <f t="shared" si="66"/>
        <v>0.48260071651044245</v>
      </c>
      <c r="I35" s="79">
        <f t="shared" si="66"/>
        <v>0.48260071651044245</v>
      </c>
      <c r="J35" s="32"/>
      <c r="K35" s="32"/>
      <c r="L35" s="33"/>
      <c r="M35" s="32"/>
      <c r="N35" s="34"/>
      <c r="O35" s="32"/>
      <c r="P35" s="34"/>
      <c r="Q35" s="35"/>
      <c r="R35" s="32"/>
      <c r="S35" s="34"/>
      <c r="T35" s="32"/>
      <c r="U35" s="34"/>
      <c r="V35" s="36"/>
      <c r="W35" s="37"/>
      <c r="X35" s="37"/>
      <c r="Y35" s="37"/>
      <c r="Z35" s="38"/>
      <c r="AX35" s="1" t="str">
        <f t="shared" si="67"/>
        <v>C2</v>
      </c>
      <c r="AY35" s="137">
        <f t="shared" si="68"/>
        <v>3074</v>
      </c>
      <c r="AZ35" s="137">
        <f t="shared" si="69"/>
        <v>5014</v>
      </c>
      <c r="BA35" s="137">
        <f t="shared" ref="BA35:BA39" si="82">SUM(AY35,AZ35)</f>
        <v>8088</v>
      </c>
      <c r="BD35" s="1" t="str">
        <f t="shared" si="70"/>
        <v>C2</v>
      </c>
      <c r="BE35" s="145">
        <f t="shared" si="71"/>
        <v>0.38006923837784373</v>
      </c>
      <c r="BF35" s="145">
        <f t="shared" si="72"/>
        <v>0.61993076162215632</v>
      </c>
      <c r="BG35" s="145">
        <f t="shared" ref="BG35:BG39" si="83">SUM(BE35,BF35)</f>
        <v>1</v>
      </c>
      <c r="BJ35" s="1" t="str">
        <f t="shared" si="73"/>
        <v>C2</v>
      </c>
      <c r="BK35" s="137">
        <f t="shared" si="74"/>
        <v>697625</v>
      </c>
      <c r="BL35" s="137">
        <f t="shared" si="75"/>
        <v>0</v>
      </c>
      <c r="BM35" s="137">
        <f t="shared" ref="BM35:BM39" si="84">SUM(BK35,BL35)</f>
        <v>697625</v>
      </c>
      <c r="BP35" s="1" t="str">
        <f t="shared" si="76"/>
        <v>C2</v>
      </c>
      <c r="BQ35" s="145">
        <f t="shared" si="77"/>
        <v>1</v>
      </c>
      <c r="BR35" s="145">
        <f t="shared" si="78"/>
        <v>0</v>
      </c>
      <c r="BS35" s="145">
        <f t="shared" ref="BS35:BS39" si="85">SUM(BQ35,BR35)</f>
        <v>1</v>
      </c>
      <c r="BV35" s="1" t="str">
        <f t="shared" si="79"/>
        <v>C2</v>
      </c>
      <c r="BW35" s="147">
        <f t="shared" si="80"/>
        <v>63387.769934515782</v>
      </c>
      <c r="BX35" s="147">
        <f t="shared" si="81"/>
        <v>0</v>
      </c>
      <c r="BY35" s="147">
        <f t="shared" ref="BY35:BY39" si="86">SUM(BW35,BX35)</f>
        <v>63387.769934515782</v>
      </c>
    </row>
    <row r="36" spans="1:77" ht="24" customHeight="1" thickBot="1" x14ac:dyDescent="0.35">
      <c r="A36" s="3"/>
      <c r="C36" s="181"/>
      <c r="D36" s="115" t="s">
        <v>30</v>
      </c>
      <c r="E36" s="112" t="s">
        <v>0</v>
      </c>
      <c r="F36" s="132">
        <f>F29/F$29</f>
        <v>1</v>
      </c>
      <c r="G36" s="132">
        <f t="shared" si="66"/>
        <v>1</v>
      </c>
      <c r="H36" s="132">
        <f t="shared" si="66"/>
        <v>1</v>
      </c>
      <c r="I36" s="132">
        <f t="shared" si="66"/>
        <v>1</v>
      </c>
      <c r="J36" s="32"/>
      <c r="K36" s="32"/>
      <c r="L36" s="33"/>
      <c r="M36" s="32"/>
      <c r="N36" s="34"/>
      <c r="O36" s="32"/>
      <c r="P36" s="34"/>
      <c r="Q36" s="35"/>
      <c r="R36" s="32"/>
      <c r="S36" s="34"/>
      <c r="T36" s="32"/>
      <c r="U36" s="34"/>
      <c r="V36" s="36"/>
      <c r="W36" s="37"/>
      <c r="X36" s="37"/>
      <c r="Y36" s="37"/>
      <c r="Z36" s="38"/>
      <c r="AX36" s="1" t="str">
        <f t="shared" si="67"/>
        <v>C3</v>
      </c>
      <c r="AY36" s="137">
        <f t="shared" si="68"/>
        <v>97</v>
      </c>
      <c r="AZ36" s="137">
        <f t="shared" si="69"/>
        <v>7991</v>
      </c>
      <c r="BA36" s="137">
        <f t="shared" si="82"/>
        <v>8088</v>
      </c>
      <c r="BD36" s="1" t="str">
        <f t="shared" si="70"/>
        <v>C3</v>
      </c>
      <c r="BE36" s="145">
        <f t="shared" si="71"/>
        <v>1.1993076162215628E-2</v>
      </c>
      <c r="BF36" s="145">
        <f t="shared" si="72"/>
        <v>0.98800692383778432</v>
      </c>
      <c r="BG36" s="145">
        <f t="shared" si="83"/>
        <v>1</v>
      </c>
      <c r="BJ36" s="1" t="str">
        <f t="shared" si="73"/>
        <v>C3</v>
      </c>
      <c r="BK36" s="137">
        <f t="shared" si="74"/>
        <v>511562.5</v>
      </c>
      <c r="BL36" s="137">
        <f t="shared" si="75"/>
        <v>0</v>
      </c>
      <c r="BM36" s="137">
        <f t="shared" si="84"/>
        <v>511562.5</v>
      </c>
      <c r="BP36" s="1" t="str">
        <f t="shared" si="76"/>
        <v>C3</v>
      </c>
      <c r="BQ36" s="145">
        <f t="shared" si="77"/>
        <v>1</v>
      </c>
      <c r="BR36" s="145">
        <f t="shared" si="78"/>
        <v>0</v>
      </c>
      <c r="BS36" s="145">
        <f t="shared" si="85"/>
        <v>1</v>
      </c>
      <c r="BV36" s="1" t="str">
        <f t="shared" si="79"/>
        <v>C3</v>
      </c>
      <c r="BW36" s="147">
        <f t="shared" si="80"/>
        <v>46481.714469988503</v>
      </c>
      <c r="BX36" s="147">
        <f t="shared" si="81"/>
        <v>0</v>
      </c>
      <c r="BY36" s="147">
        <f t="shared" si="86"/>
        <v>46481.714469988503</v>
      </c>
    </row>
    <row r="37" spans="1:77" ht="15" thickBot="1" x14ac:dyDescent="0.35">
      <c r="A37" s="3"/>
      <c r="C37" s="181" t="s">
        <v>12</v>
      </c>
      <c r="D37" s="65" t="s">
        <v>3</v>
      </c>
      <c r="E37" s="66" t="s">
        <v>34</v>
      </c>
      <c r="F37" s="144">
        <f>'Control Scheme 3 Data'!K13</f>
        <v>767750</v>
      </c>
      <c r="G37" s="144">
        <f>'Control Scheme 3 Data'!K25</f>
        <v>524500</v>
      </c>
      <c r="H37" s="144">
        <f>'Control Scheme 3 Data'!K37</f>
        <v>524500</v>
      </c>
      <c r="I37" s="144">
        <f>'Control Scheme 3 Data'!K49</f>
        <v>767750</v>
      </c>
      <c r="J37" s="32"/>
      <c r="K37" s="32"/>
      <c r="L37" s="33"/>
      <c r="M37" s="32"/>
      <c r="N37" s="34"/>
      <c r="O37" s="32"/>
      <c r="P37" s="34"/>
      <c r="Q37" s="35"/>
      <c r="R37" s="32"/>
      <c r="S37" s="34"/>
      <c r="T37" s="32"/>
      <c r="U37" s="34"/>
      <c r="V37" s="36"/>
      <c r="W37" s="37"/>
      <c r="X37" s="37"/>
      <c r="Y37" s="37"/>
      <c r="Z37" s="38"/>
      <c r="AX37" s="1" t="str">
        <f t="shared" si="67"/>
        <v>C4</v>
      </c>
      <c r="AY37" s="137">
        <f t="shared" si="68"/>
        <v>0</v>
      </c>
      <c r="AZ37" s="137">
        <f t="shared" si="69"/>
        <v>8088</v>
      </c>
      <c r="BA37" s="137">
        <f t="shared" si="82"/>
        <v>8088</v>
      </c>
      <c r="BD37" s="1" t="str">
        <f t="shared" si="70"/>
        <v>C4</v>
      </c>
      <c r="BE37" s="145">
        <f t="shared" si="71"/>
        <v>0</v>
      </c>
      <c r="BF37" s="145">
        <f t="shared" si="72"/>
        <v>1</v>
      </c>
      <c r="BG37" s="145">
        <f t="shared" si="83"/>
        <v>1</v>
      </c>
      <c r="BJ37" s="1" t="str">
        <f t="shared" si="73"/>
        <v>C4</v>
      </c>
      <c r="BK37" s="137">
        <f t="shared" si="74"/>
        <v>715788</v>
      </c>
      <c r="BL37" s="137">
        <f t="shared" si="75"/>
        <v>0</v>
      </c>
      <c r="BM37" s="137">
        <f t="shared" si="84"/>
        <v>715788</v>
      </c>
      <c r="BP37" s="1" t="str">
        <f t="shared" si="76"/>
        <v>C4</v>
      </c>
      <c r="BQ37" s="145">
        <f t="shared" si="77"/>
        <v>1</v>
      </c>
      <c r="BR37" s="145">
        <f t="shared" si="78"/>
        <v>0</v>
      </c>
      <c r="BS37" s="145">
        <f t="shared" si="85"/>
        <v>1</v>
      </c>
      <c r="BV37" s="1" t="str">
        <f t="shared" si="79"/>
        <v>C4</v>
      </c>
      <c r="BW37" s="147">
        <f t="shared" si="80"/>
        <v>65038.100793244485</v>
      </c>
      <c r="BX37" s="147">
        <f t="shared" si="81"/>
        <v>0</v>
      </c>
      <c r="BY37" s="147">
        <f t="shared" si="86"/>
        <v>65038.100793244485</v>
      </c>
    </row>
    <row r="38" spans="1:77" ht="15" thickBot="1" x14ac:dyDescent="0.35">
      <c r="A38" s="3"/>
      <c r="C38" s="181"/>
      <c r="D38" s="65" t="s">
        <v>3</v>
      </c>
      <c r="E38" s="68" t="s">
        <v>35</v>
      </c>
      <c r="F38" s="144">
        <f>'Control Scheme 3 Data'!K14</f>
        <v>697625</v>
      </c>
      <c r="G38" s="144">
        <f>'Control Scheme 3 Data'!K26</f>
        <v>384250</v>
      </c>
      <c r="H38" s="144">
        <f>'Control Scheme 3 Data'!K38</f>
        <v>384250</v>
      </c>
      <c r="I38" s="144">
        <f>'Control Scheme 3 Data'!K50</f>
        <v>697625</v>
      </c>
      <c r="J38" s="32"/>
      <c r="K38" s="32"/>
      <c r="L38" s="33"/>
      <c r="M38" s="32"/>
      <c r="N38" s="34"/>
      <c r="O38" s="32"/>
      <c r="P38" s="34"/>
      <c r="Q38" s="35"/>
      <c r="R38" s="32"/>
      <c r="S38" s="34"/>
      <c r="T38" s="32"/>
      <c r="U38" s="34"/>
      <c r="V38" s="36"/>
      <c r="W38" s="37"/>
      <c r="X38" s="37"/>
      <c r="Y38" s="37"/>
      <c r="Z38" s="38"/>
      <c r="AX38" s="1" t="str">
        <f t="shared" si="67"/>
        <v>C5</v>
      </c>
      <c r="AY38" s="137">
        <f t="shared" si="68"/>
        <v>8088</v>
      </c>
      <c r="AZ38" s="137">
        <f t="shared" si="69"/>
        <v>0</v>
      </c>
      <c r="BA38" s="137">
        <f t="shared" si="82"/>
        <v>8088</v>
      </c>
      <c r="BD38" s="1" t="str">
        <f t="shared" si="70"/>
        <v>C5</v>
      </c>
      <c r="BE38" s="145">
        <f t="shared" si="71"/>
        <v>1</v>
      </c>
      <c r="BF38" s="145">
        <f t="shared" si="72"/>
        <v>0</v>
      </c>
      <c r="BG38" s="145">
        <f t="shared" si="83"/>
        <v>1</v>
      </c>
      <c r="BJ38" s="1" t="str">
        <f t="shared" si="73"/>
        <v>C5</v>
      </c>
      <c r="BK38" s="137">
        <f t="shared" si="74"/>
        <v>2261441.0764976633</v>
      </c>
      <c r="BL38" s="137">
        <f t="shared" si="75"/>
        <v>0</v>
      </c>
      <c r="BM38" s="137">
        <f t="shared" si="84"/>
        <v>2261441.0764976633</v>
      </c>
      <c r="BP38" s="1" t="str">
        <f t="shared" si="76"/>
        <v>C5</v>
      </c>
      <c r="BQ38" s="145">
        <f t="shared" si="77"/>
        <v>1</v>
      </c>
      <c r="BR38" s="145">
        <f t="shared" si="78"/>
        <v>0</v>
      </c>
      <c r="BS38" s="145">
        <f t="shared" si="85"/>
        <v>1</v>
      </c>
      <c r="BV38" s="1" t="str">
        <f t="shared" si="79"/>
        <v>C5</v>
      </c>
      <c r="BW38" s="147">
        <f t="shared" si="80"/>
        <v>205479.6010428204</v>
      </c>
      <c r="BX38" s="147">
        <f t="shared" si="81"/>
        <v>0</v>
      </c>
      <c r="BY38" s="147">
        <f t="shared" si="86"/>
        <v>205479.6010428204</v>
      </c>
    </row>
    <row r="39" spans="1:77" ht="15" thickBot="1" x14ac:dyDescent="0.35">
      <c r="A39" s="3"/>
      <c r="C39" s="181"/>
      <c r="D39" s="65" t="s">
        <v>3</v>
      </c>
      <c r="E39" s="69" t="s">
        <v>36</v>
      </c>
      <c r="F39" s="144">
        <f>'Control Scheme 3 Data'!K15</f>
        <v>511562.5</v>
      </c>
      <c r="G39" s="144">
        <f>'Control Scheme 3 Data'!K27</f>
        <v>12125</v>
      </c>
      <c r="H39" s="144">
        <f>'Control Scheme 3 Data'!K39</f>
        <v>12125</v>
      </c>
      <c r="I39" s="144">
        <f>'Control Scheme 3 Data'!K51</f>
        <v>511562.5</v>
      </c>
      <c r="J39" s="32"/>
      <c r="K39" s="32"/>
      <c r="L39" s="33"/>
      <c r="M39" s="32"/>
      <c r="N39" s="34"/>
      <c r="O39" s="32"/>
      <c r="P39" s="34"/>
      <c r="Q39" s="35"/>
      <c r="R39" s="32"/>
      <c r="S39" s="34"/>
      <c r="T39" s="32"/>
      <c r="U39" s="34"/>
      <c r="V39" s="36"/>
      <c r="W39" s="37"/>
      <c r="X39" s="37"/>
      <c r="Y39" s="37"/>
      <c r="Z39" s="38"/>
      <c r="AX39" s="1" t="str">
        <f t="shared" si="67"/>
        <v>C6</v>
      </c>
      <c r="AY39" s="137">
        <f t="shared" si="68"/>
        <v>4390</v>
      </c>
      <c r="AZ39" s="137">
        <f t="shared" si="69"/>
        <v>3698</v>
      </c>
      <c r="BA39" s="137">
        <f t="shared" si="82"/>
        <v>8088</v>
      </c>
      <c r="BD39" s="1" t="str">
        <f t="shared" si="70"/>
        <v>C6</v>
      </c>
      <c r="BE39" s="145">
        <f t="shared" si="71"/>
        <v>0.54277942631058362</v>
      </c>
      <c r="BF39" s="145">
        <f t="shared" si="72"/>
        <v>0.45722057368941643</v>
      </c>
      <c r="BG39" s="145">
        <f t="shared" si="83"/>
        <v>1</v>
      </c>
      <c r="BJ39" s="1" t="str">
        <f t="shared" si="73"/>
        <v>C6</v>
      </c>
      <c r="BK39" s="137">
        <f t="shared" si="74"/>
        <v>1202860</v>
      </c>
      <c r="BL39" s="137">
        <f t="shared" si="75"/>
        <v>506626</v>
      </c>
      <c r="BM39" s="137">
        <f t="shared" si="84"/>
        <v>1709486</v>
      </c>
      <c r="BP39" s="1" t="str">
        <f t="shared" si="76"/>
        <v>C6</v>
      </c>
      <c r="BQ39" s="145">
        <f t="shared" si="77"/>
        <v>0.70363840359031893</v>
      </c>
      <c r="BR39" s="145">
        <f t="shared" si="78"/>
        <v>0.29636159640968102</v>
      </c>
      <c r="BS39" s="145">
        <f t="shared" si="85"/>
        <v>1</v>
      </c>
      <c r="BV39" s="1" t="str">
        <f t="shared" si="79"/>
        <v>C6</v>
      </c>
      <c r="BW39" s="147">
        <f t="shared" si="80"/>
        <v>109294.55358313085</v>
      </c>
      <c r="BX39" s="147">
        <f t="shared" si="81"/>
        <v>46033.173023965588</v>
      </c>
      <c r="BY39" s="147">
        <f t="shared" si="86"/>
        <v>155327.72660709644</v>
      </c>
    </row>
    <row r="40" spans="1:77" ht="15" thickBot="1" x14ac:dyDescent="0.35">
      <c r="A40" s="3"/>
      <c r="C40" s="181"/>
      <c r="D40" s="65" t="s">
        <v>3</v>
      </c>
      <c r="E40" s="70" t="s">
        <v>37</v>
      </c>
      <c r="F40" s="144">
        <f>'Control Scheme 3 Data'!K16</f>
        <v>715788</v>
      </c>
      <c r="G40" s="144">
        <f>'Control Scheme 3 Data'!K28</f>
        <v>0</v>
      </c>
      <c r="H40" s="144">
        <f>'Control Scheme 3 Data'!K40</f>
        <v>0</v>
      </c>
      <c r="I40" s="144">
        <f>'Control Scheme 3 Data'!K52</f>
        <v>715788</v>
      </c>
      <c r="J40" s="32"/>
      <c r="K40" s="32"/>
      <c r="L40" s="33"/>
      <c r="M40" s="32"/>
      <c r="N40" s="34"/>
      <c r="O40" s="32"/>
      <c r="P40" s="34"/>
      <c r="Q40" s="35"/>
      <c r="R40" s="32"/>
      <c r="S40" s="34"/>
      <c r="T40" s="32"/>
      <c r="U40" s="34"/>
      <c r="V40" s="36"/>
      <c r="W40" s="37"/>
      <c r="X40" s="37"/>
      <c r="Y40" s="37"/>
      <c r="Z40" s="38"/>
      <c r="BK40" s="146"/>
      <c r="BL40" s="146"/>
      <c r="BM40" s="146"/>
      <c r="BQ40" s="145"/>
      <c r="BR40" s="145"/>
      <c r="BS40" s="145"/>
      <c r="BW40" s="146"/>
      <c r="BX40" s="146"/>
      <c r="BY40" s="146"/>
    </row>
    <row r="41" spans="1:77" ht="15" thickBot="1" x14ac:dyDescent="0.35">
      <c r="A41" s="3"/>
      <c r="C41" s="181"/>
      <c r="D41" s="65" t="s">
        <v>3</v>
      </c>
      <c r="E41" s="71" t="s">
        <v>38</v>
      </c>
      <c r="F41" s="144">
        <f>'Control Scheme 3 Data'!K17</f>
        <v>291288.92165898706</v>
      </c>
      <c r="G41" s="144">
        <f>'Control Scheme 3 Data'!K29</f>
        <v>291288.92165898706</v>
      </c>
      <c r="H41" s="144">
        <f>'Control Scheme 3 Data'!K41</f>
        <v>2261441.0764976633</v>
      </c>
      <c r="I41" s="144">
        <f>'Control Scheme 3 Data'!K53</f>
        <v>2261441.0764976633</v>
      </c>
      <c r="J41" s="32"/>
      <c r="K41" s="32"/>
      <c r="L41" s="33"/>
      <c r="M41" s="32"/>
      <c r="N41" s="34"/>
      <c r="O41" s="32"/>
      <c r="P41" s="34"/>
      <c r="Q41" s="35"/>
      <c r="R41" s="32"/>
      <c r="S41" s="34"/>
      <c r="T41" s="32"/>
      <c r="U41" s="34"/>
      <c r="V41" s="36"/>
      <c r="W41" s="37"/>
      <c r="X41" s="37"/>
      <c r="Y41" s="37"/>
      <c r="Z41" s="38"/>
      <c r="BC41" s="55"/>
      <c r="BI41" s="55"/>
      <c r="BK41" s="146"/>
      <c r="BL41" s="146"/>
      <c r="BM41" s="146"/>
      <c r="BO41" s="55"/>
      <c r="BQ41" s="145"/>
      <c r="BR41" s="145"/>
      <c r="BS41" s="145"/>
      <c r="BU41" s="55"/>
      <c r="BW41" s="146"/>
      <c r="BX41" s="146"/>
      <c r="BY41" s="146"/>
    </row>
    <row r="42" spans="1:77" ht="15" thickBot="1" x14ac:dyDescent="0.35">
      <c r="A42" s="3"/>
      <c r="C42" s="181"/>
      <c r="D42" s="65" t="s">
        <v>3</v>
      </c>
      <c r="E42" s="71" t="s">
        <v>39</v>
      </c>
      <c r="F42" s="144">
        <f>'Control Scheme 3 Data'!K18</f>
        <v>1709486</v>
      </c>
      <c r="G42" s="144">
        <f>'Control Scheme 3 Data'!K30</f>
        <v>1202860</v>
      </c>
      <c r="H42" s="144">
        <f>'Control Scheme 3 Data'!K42</f>
        <v>1202860</v>
      </c>
      <c r="I42" s="144">
        <f>'Control Scheme 3 Data'!K54</f>
        <v>1709486</v>
      </c>
      <c r="J42" s="32"/>
      <c r="K42" s="32"/>
      <c r="L42" s="33"/>
      <c r="M42" s="32"/>
      <c r="N42" s="34"/>
      <c r="O42" s="32"/>
      <c r="P42" s="34"/>
      <c r="Q42" s="35"/>
      <c r="R42" s="32"/>
      <c r="S42" s="34"/>
      <c r="T42" s="32"/>
      <c r="U42" s="34"/>
      <c r="V42" s="36"/>
      <c r="W42" s="37"/>
      <c r="X42" s="37"/>
      <c r="Y42" s="37"/>
      <c r="Z42" s="38"/>
      <c r="AY42" s="137"/>
      <c r="AZ42" s="137"/>
      <c r="BA42" s="137"/>
      <c r="BE42" s="145"/>
      <c r="BF42" s="145"/>
      <c r="BG42" s="145"/>
      <c r="BK42" s="137"/>
      <c r="BL42" s="137"/>
      <c r="BM42" s="137"/>
      <c r="BQ42" s="145"/>
      <c r="BR42" s="145"/>
      <c r="BS42" s="145"/>
      <c r="BW42" s="147"/>
      <c r="BX42" s="147"/>
      <c r="BY42" s="147"/>
    </row>
    <row r="43" spans="1:77" ht="22.8" customHeight="1" thickBot="1" x14ac:dyDescent="0.35">
      <c r="A43" s="3"/>
      <c r="C43" s="181"/>
      <c r="D43" s="65" t="s">
        <v>3</v>
      </c>
      <c r="E43" s="108" t="s">
        <v>0</v>
      </c>
      <c r="F43" s="133">
        <f>'Control Scheme 3 Data'!K19</f>
        <v>4693500.4216589872</v>
      </c>
      <c r="G43" s="133">
        <f>'Control Scheme 3 Data'!K31</f>
        <v>2415023.9216589872</v>
      </c>
      <c r="H43" s="133">
        <f>'Control Scheme 3 Data'!K43</f>
        <v>4385176.0764976628</v>
      </c>
      <c r="I43" s="133">
        <f>'Control Scheme 3 Data'!K55</f>
        <v>6663652.5764976628</v>
      </c>
      <c r="J43" s="32"/>
      <c r="K43" s="32"/>
      <c r="L43" s="33"/>
      <c r="M43" s="32"/>
      <c r="N43" s="34"/>
      <c r="O43" s="32"/>
      <c r="P43" s="34"/>
      <c r="Q43" s="35"/>
      <c r="R43" s="32"/>
      <c r="S43" s="34"/>
      <c r="T43" s="32"/>
      <c r="U43" s="34"/>
      <c r="V43" s="36"/>
      <c r="W43" s="37"/>
      <c r="X43" s="37"/>
      <c r="Y43" s="37"/>
      <c r="Z43" s="38"/>
      <c r="AY43" s="137"/>
      <c r="AZ43" s="137"/>
      <c r="BA43" s="137"/>
      <c r="BE43" s="145"/>
      <c r="BF43" s="145"/>
      <c r="BG43" s="145"/>
      <c r="BK43" s="137"/>
      <c r="BL43" s="137"/>
      <c r="BM43" s="137"/>
      <c r="BQ43" s="145"/>
      <c r="BR43" s="145"/>
      <c r="BS43" s="145"/>
      <c r="BW43" s="147"/>
      <c r="BX43" s="147"/>
      <c r="BY43" s="147"/>
    </row>
    <row r="44" spans="1:77" ht="17.399999999999999" customHeight="1" thickBot="1" x14ac:dyDescent="0.35">
      <c r="A44" s="3"/>
      <c r="C44" s="181" t="s">
        <v>12</v>
      </c>
      <c r="D44" s="65" t="s">
        <v>30</v>
      </c>
      <c r="E44" s="66" t="s">
        <v>34</v>
      </c>
      <c r="F44" s="93">
        <f>F37/F$43</f>
        <v>0.16357727304275546</v>
      </c>
      <c r="G44" s="78">
        <f t="shared" ref="G44:I44" si="87">G37/G$43</f>
        <v>0.21718211372403204</v>
      </c>
      <c r="H44" s="93">
        <f t="shared" si="87"/>
        <v>0.11960751195626011</v>
      </c>
      <c r="I44" s="78">
        <f t="shared" si="87"/>
        <v>0.11521459007449041</v>
      </c>
      <c r="J44" s="32"/>
      <c r="K44" s="32"/>
      <c r="L44" s="33"/>
      <c r="M44" s="32"/>
      <c r="N44" s="34"/>
      <c r="O44" s="32"/>
      <c r="P44" s="34"/>
      <c r="Q44" s="35"/>
      <c r="R44" s="32"/>
      <c r="S44" s="34"/>
      <c r="T44" s="32"/>
      <c r="U44" s="34"/>
      <c r="V44" s="36"/>
      <c r="W44" s="37"/>
      <c r="X44" s="37"/>
      <c r="Y44" s="37"/>
      <c r="Z44" s="38"/>
      <c r="AY44" s="137"/>
      <c r="AZ44" s="137"/>
      <c r="BA44" s="137"/>
      <c r="BE44" s="145"/>
      <c r="BF44" s="145"/>
      <c r="BG44" s="145"/>
      <c r="BK44" s="137"/>
      <c r="BL44" s="137"/>
      <c r="BM44" s="137"/>
      <c r="BQ44" s="145"/>
      <c r="BR44" s="145"/>
      <c r="BS44" s="145"/>
      <c r="BW44" s="147"/>
      <c r="BX44" s="147"/>
      <c r="BY44" s="147"/>
    </row>
    <row r="45" spans="1:77" ht="17.399999999999999" customHeight="1" thickBot="1" x14ac:dyDescent="0.35">
      <c r="A45" s="3"/>
      <c r="C45" s="181"/>
      <c r="D45" s="67" t="s">
        <v>30</v>
      </c>
      <c r="E45" s="68" t="s">
        <v>35</v>
      </c>
      <c r="F45" s="94">
        <f t="shared" ref="F45:I50" si="88">F38/F$43</f>
        <v>0.14863639870589682</v>
      </c>
      <c r="G45" s="79">
        <f t="shared" si="88"/>
        <v>0.15910815481117124</v>
      </c>
      <c r="H45" s="94">
        <f t="shared" si="88"/>
        <v>8.7624759712474631E-2</v>
      </c>
      <c r="I45" s="79">
        <f t="shared" si="88"/>
        <v>0.10469108225427075</v>
      </c>
      <c r="J45" s="32"/>
      <c r="K45" s="32"/>
      <c r="L45" s="33"/>
      <c r="M45" s="32"/>
      <c r="N45" s="34"/>
      <c r="O45" s="32"/>
      <c r="P45" s="34"/>
      <c r="Q45" s="35"/>
      <c r="R45" s="32"/>
      <c r="S45" s="34"/>
      <c r="T45" s="32"/>
      <c r="U45" s="34"/>
      <c r="V45" s="36"/>
      <c r="W45" s="37"/>
      <c r="X45" s="37"/>
      <c r="Y45" s="37"/>
      <c r="Z45" s="38"/>
      <c r="AY45" s="137"/>
      <c r="AZ45" s="137"/>
      <c r="BA45" s="137"/>
      <c r="BE45" s="145"/>
      <c r="BF45" s="145"/>
      <c r="BG45" s="145"/>
      <c r="BK45" s="137"/>
      <c r="BL45" s="137"/>
      <c r="BM45" s="137"/>
      <c r="BQ45" s="145"/>
      <c r="BR45" s="145"/>
      <c r="BS45" s="145"/>
      <c r="BW45" s="147"/>
      <c r="BX45" s="147"/>
      <c r="BY45" s="147"/>
    </row>
    <row r="46" spans="1:77" ht="17.399999999999999" customHeight="1" thickBot="1" x14ac:dyDescent="0.35">
      <c r="A46" s="3"/>
      <c r="C46" s="181"/>
      <c r="D46" s="67" t="s">
        <v>30</v>
      </c>
      <c r="E46" s="69" t="s">
        <v>36</v>
      </c>
      <c r="F46" s="94">
        <f t="shared" si="88"/>
        <v>0.1089938114502567</v>
      </c>
      <c r="G46" s="79">
        <f t="shared" si="88"/>
        <v>5.020654201913991E-3</v>
      </c>
      <c r="H46" s="94">
        <f t="shared" si="88"/>
        <v>2.7649972973682628E-3</v>
      </c>
      <c r="I46" s="79">
        <f t="shared" si="88"/>
        <v>7.6769083340907193E-2</v>
      </c>
      <c r="J46" s="32"/>
      <c r="K46" s="32"/>
      <c r="L46" s="33"/>
      <c r="M46" s="32"/>
      <c r="N46" s="34"/>
      <c r="O46" s="32"/>
      <c r="P46" s="34"/>
      <c r="Q46" s="35"/>
      <c r="R46" s="32"/>
      <c r="S46" s="34"/>
      <c r="T46" s="32"/>
      <c r="U46" s="34"/>
      <c r="V46" s="36"/>
      <c r="W46" s="37"/>
      <c r="X46" s="37"/>
      <c r="Y46" s="37"/>
      <c r="Z46" s="38"/>
      <c r="AY46" s="137"/>
      <c r="AZ46" s="137"/>
      <c r="BA46" s="137"/>
      <c r="BE46" s="145"/>
      <c r="BF46" s="145"/>
      <c r="BG46" s="145"/>
      <c r="BK46" s="137"/>
      <c r="BL46" s="137"/>
      <c r="BM46" s="137"/>
      <c r="BQ46" s="145"/>
      <c r="BR46" s="145"/>
      <c r="BS46" s="145"/>
      <c r="BW46" s="147"/>
      <c r="BX46" s="147"/>
      <c r="BY46" s="147"/>
    </row>
    <row r="47" spans="1:77" ht="17.399999999999999" customHeight="1" thickBot="1" x14ac:dyDescent="0.35">
      <c r="A47" s="3"/>
      <c r="C47" s="181"/>
      <c r="D47" s="67" t="s">
        <v>30</v>
      </c>
      <c r="E47" s="70" t="s">
        <v>37</v>
      </c>
      <c r="F47" s="94">
        <f t="shared" si="88"/>
        <v>0.15250621832201608</v>
      </c>
      <c r="G47" s="79">
        <f t="shared" si="88"/>
        <v>0</v>
      </c>
      <c r="H47" s="94">
        <f t="shared" si="88"/>
        <v>0</v>
      </c>
      <c r="I47" s="79">
        <f t="shared" si="88"/>
        <v>0.10741676457211245</v>
      </c>
      <c r="J47" s="32"/>
      <c r="K47" s="32"/>
      <c r="L47" s="33"/>
      <c r="M47" s="32"/>
      <c r="N47" s="34"/>
      <c r="O47" s="32"/>
      <c r="P47" s="34"/>
      <c r="Q47" s="35"/>
      <c r="R47" s="32"/>
      <c r="S47" s="34"/>
      <c r="T47" s="32"/>
      <c r="U47" s="34"/>
      <c r="V47" s="36"/>
      <c r="W47" s="37"/>
      <c r="X47" s="37"/>
      <c r="Y47" s="37"/>
      <c r="Z47" s="38"/>
      <c r="AY47" s="137"/>
      <c r="AZ47" s="137"/>
      <c r="BA47" s="137"/>
      <c r="BE47" s="145"/>
      <c r="BF47" s="145"/>
      <c r="BG47" s="145"/>
      <c r="BK47" s="137"/>
      <c r="BL47" s="137"/>
      <c r="BM47" s="137"/>
      <c r="BQ47" s="145"/>
      <c r="BR47" s="145"/>
      <c r="BS47" s="145"/>
      <c r="BW47" s="147"/>
      <c r="BX47" s="147"/>
      <c r="BY47" s="147"/>
    </row>
    <row r="48" spans="1:77" ht="17.399999999999999" customHeight="1" thickBot="1" x14ac:dyDescent="0.35">
      <c r="A48" s="3"/>
      <c r="C48" s="181"/>
      <c r="D48" s="67" t="s">
        <v>30</v>
      </c>
      <c r="E48" s="71" t="s">
        <v>38</v>
      </c>
      <c r="F48" s="94">
        <f t="shared" si="88"/>
        <v>6.206219143281267E-2</v>
      </c>
      <c r="G48" s="79">
        <f t="shared" si="88"/>
        <v>0.12061533595861351</v>
      </c>
      <c r="H48" s="94">
        <f t="shared" si="88"/>
        <v>0.51570131667411245</v>
      </c>
      <c r="I48" s="79">
        <f t="shared" si="88"/>
        <v>0.33936959505866826</v>
      </c>
      <c r="J48" s="32"/>
      <c r="K48" s="32"/>
      <c r="L48" s="33"/>
      <c r="M48" s="32"/>
      <c r="N48" s="34"/>
      <c r="O48" s="32"/>
      <c r="P48" s="34"/>
      <c r="Q48" s="35"/>
      <c r="R48" s="32"/>
      <c r="S48" s="34"/>
      <c r="T48" s="32"/>
      <c r="U48" s="34"/>
      <c r="V48" s="36"/>
      <c r="W48" s="37"/>
      <c r="X48" s="37"/>
      <c r="Y48" s="37"/>
      <c r="Z48" s="38"/>
    </row>
    <row r="49" spans="1:26" ht="17.399999999999999" customHeight="1" thickBot="1" x14ac:dyDescent="0.35">
      <c r="A49" s="3"/>
      <c r="C49" s="181"/>
      <c r="D49" s="67" t="s">
        <v>30</v>
      </c>
      <c r="E49" s="103" t="s">
        <v>39</v>
      </c>
      <c r="F49" s="94">
        <f t="shared" si="88"/>
        <v>0.36422410704626224</v>
      </c>
      <c r="G49" s="79">
        <f t="shared" si="88"/>
        <v>0.49807374130426918</v>
      </c>
      <c r="H49" s="94">
        <f t="shared" si="88"/>
        <v>0.27430141435978461</v>
      </c>
      <c r="I49" s="79">
        <f t="shared" si="88"/>
        <v>0.256538884699551</v>
      </c>
      <c r="J49" s="32"/>
      <c r="K49" s="32"/>
      <c r="L49" s="33"/>
      <c r="M49" s="32"/>
      <c r="N49" s="34"/>
      <c r="O49" s="32"/>
      <c r="P49" s="34"/>
      <c r="Q49" s="35"/>
      <c r="R49" s="32"/>
      <c r="S49" s="34"/>
      <c r="T49" s="32"/>
      <c r="U49" s="34"/>
      <c r="V49" s="36"/>
      <c r="W49" s="37"/>
      <c r="X49" s="37"/>
      <c r="Y49" s="37"/>
      <c r="Z49" s="38"/>
    </row>
    <row r="50" spans="1:26" ht="22.8" customHeight="1" thickBot="1" x14ac:dyDescent="0.35">
      <c r="A50" s="3"/>
      <c r="C50" s="181"/>
      <c r="D50" s="115" t="s">
        <v>30</v>
      </c>
      <c r="E50" s="112" t="s">
        <v>0</v>
      </c>
      <c r="F50" s="136">
        <f t="shared" si="88"/>
        <v>1</v>
      </c>
      <c r="G50" s="136">
        <f t="shared" si="88"/>
        <v>1</v>
      </c>
      <c r="H50" s="136">
        <f t="shared" si="88"/>
        <v>1</v>
      </c>
      <c r="I50" s="136">
        <f t="shared" si="88"/>
        <v>1</v>
      </c>
      <c r="J50" s="32"/>
      <c r="K50" s="32"/>
      <c r="L50" s="33"/>
      <c r="M50" s="32"/>
      <c r="N50" s="34"/>
      <c r="O50" s="32"/>
      <c r="P50" s="34"/>
      <c r="Q50" s="35"/>
      <c r="R50" s="32"/>
      <c r="S50" s="34"/>
      <c r="T50" s="32"/>
      <c r="U50" s="34"/>
      <c r="V50" s="36"/>
      <c r="W50" s="37"/>
      <c r="X50" s="37"/>
      <c r="Y50" s="37"/>
      <c r="Z50" s="38"/>
    </row>
    <row r="51" spans="1:26" ht="15" thickBot="1" x14ac:dyDescent="0.35">
      <c r="A51" s="3"/>
      <c r="C51" s="181" t="s">
        <v>13</v>
      </c>
      <c r="D51" s="65" t="s">
        <v>26</v>
      </c>
      <c r="E51" s="66" t="s">
        <v>34</v>
      </c>
      <c r="F51" s="144">
        <f>'Control Scheme 3 Data'!L13</f>
        <v>3973612</v>
      </c>
      <c r="G51" s="144">
        <f>'Control Scheme 3 Data'!L25</f>
        <v>3973612</v>
      </c>
      <c r="H51" s="144">
        <f>'Control Scheme 3 Data'!L37</f>
        <v>3973612</v>
      </c>
      <c r="I51" s="144">
        <f>'Control Scheme 3 Data'!L49</f>
        <v>3973612</v>
      </c>
      <c r="J51" s="32"/>
      <c r="K51" s="32"/>
      <c r="L51" s="33"/>
      <c r="M51" s="32"/>
      <c r="N51" s="34"/>
      <c r="O51" s="32"/>
      <c r="P51" s="34"/>
      <c r="Q51" s="35"/>
      <c r="R51" s="32"/>
      <c r="S51" s="34"/>
      <c r="T51" s="32"/>
      <c r="U51" s="34"/>
      <c r="V51" s="36"/>
      <c r="W51" s="37"/>
      <c r="X51" s="37"/>
      <c r="Y51" s="37"/>
      <c r="Z51" s="38"/>
    </row>
    <row r="52" spans="1:26" ht="15" thickBot="1" x14ac:dyDescent="0.35">
      <c r="A52" s="3"/>
      <c r="C52" s="181"/>
      <c r="D52" s="67" t="s">
        <v>26</v>
      </c>
      <c r="E52" s="68" t="s">
        <v>35</v>
      </c>
      <c r="F52" s="144">
        <f>'Control Scheme 3 Data'!L14</f>
        <v>2911078</v>
      </c>
      <c r="G52" s="144">
        <f>'Control Scheme 3 Data'!L26</f>
        <v>2911078</v>
      </c>
      <c r="H52" s="144">
        <f>'Control Scheme 3 Data'!L38</f>
        <v>2911078</v>
      </c>
      <c r="I52" s="144">
        <f>'Control Scheme 3 Data'!L50</f>
        <v>2911078</v>
      </c>
      <c r="J52" s="32"/>
      <c r="K52" s="32"/>
      <c r="L52" s="33"/>
      <c r="M52" s="32"/>
      <c r="N52" s="34"/>
      <c r="O52" s="32"/>
      <c r="P52" s="34"/>
      <c r="Q52" s="35"/>
      <c r="R52" s="32"/>
      <c r="S52" s="34"/>
      <c r="T52" s="32"/>
      <c r="U52" s="34"/>
      <c r="V52" s="36"/>
      <c r="W52" s="37"/>
      <c r="X52" s="37"/>
      <c r="Y52" s="37"/>
      <c r="Z52" s="38"/>
    </row>
    <row r="53" spans="1:26" ht="15" thickBot="1" x14ac:dyDescent="0.35">
      <c r="A53" s="3"/>
      <c r="C53" s="181"/>
      <c r="D53" s="67" t="s">
        <v>26</v>
      </c>
      <c r="E53" s="69" t="s">
        <v>36</v>
      </c>
      <c r="F53" s="144">
        <f>'Control Scheme 3 Data'!L15</f>
        <v>91859</v>
      </c>
      <c r="G53" s="144">
        <f>'Control Scheme 3 Data'!L27</f>
        <v>91859</v>
      </c>
      <c r="H53" s="144">
        <f>'Control Scheme 3 Data'!L39</f>
        <v>91859</v>
      </c>
      <c r="I53" s="144">
        <f>'Control Scheme 3 Data'!L51</f>
        <v>91859</v>
      </c>
      <c r="J53" s="32"/>
      <c r="K53" s="32"/>
      <c r="L53" s="33"/>
      <c r="M53" s="32"/>
      <c r="N53" s="34"/>
      <c r="O53" s="32"/>
      <c r="P53" s="34"/>
      <c r="Q53" s="35"/>
      <c r="R53" s="32"/>
      <c r="S53" s="34"/>
      <c r="T53" s="32"/>
      <c r="U53" s="34"/>
      <c r="V53" s="36"/>
      <c r="W53" s="37"/>
      <c r="X53" s="37"/>
      <c r="Y53" s="37"/>
      <c r="Z53" s="38"/>
    </row>
    <row r="54" spans="1:26" ht="15" thickBot="1" x14ac:dyDescent="0.35">
      <c r="A54" s="3"/>
      <c r="C54" s="181"/>
      <c r="D54" s="67" t="s">
        <v>26</v>
      </c>
      <c r="E54" s="70" t="s">
        <v>37</v>
      </c>
      <c r="F54" s="144">
        <f>'Control Scheme 3 Data'!L16</f>
        <v>0</v>
      </c>
      <c r="G54" s="144">
        <f>'Control Scheme 3 Data'!L28</f>
        <v>0</v>
      </c>
      <c r="H54" s="144">
        <f>'Control Scheme 3 Data'!L40</f>
        <v>0</v>
      </c>
      <c r="I54" s="144">
        <f>'Control Scheme 3 Data'!L52</f>
        <v>0</v>
      </c>
      <c r="J54" s="32"/>
      <c r="K54" s="32"/>
      <c r="L54" s="33"/>
      <c r="M54" s="32"/>
      <c r="N54" s="34"/>
      <c r="O54" s="32"/>
      <c r="P54" s="34"/>
      <c r="Q54" s="35"/>
      <c r="R54" s="32"/>
      <c r="S54" s="34"/>
      <c r="T54" s="32"/>
      <c r="U54" s="34"/>
      <c r="V54" s="36"/>
      <c r="W54" s="37"/>
      <c r="X54" s="37"/>
      <c r="Y54" s="37"/>
      <c r="Z54" s="38"/>
    </row>
    <row r="55" spans="1:26" ht="15" thickBot="1" x14ac:dyDescent="0.35">
      <c r="A55" s="3"/>
      <c r="C55" s="181"/>
      <c r="D55" s="67" t="s">
        <v>26</v>
      </c>
      <c r="E55" s="71" t="s">
        <v>38</v>
      </c>
      <c r="F55" s="144">
        <f>'Control Scheme 3 Data'!L17</f>
        <v>1975303</v>
      </c>
      <c r="G55" s="144">
        <f>'Control Scheme 3 Data'!L29</f>
        <v>1975303</v>
      </c>
      <c r="H55" s="144">
        <f>'Control Scheme 3 Data'!L41</f>
        <v>1975303</v>
      </c>
      <c r="I55" s="144">
        <f>'Control Scheme 3 Data'!L53</f>
        <v>1975303</v>
      </c>
      <c r="J55" s="32"/>
      <c r="K55" s="32"/>
      <c r="L55" s="33"/>
      <c r="M55" s="32"/>
      <c r="N55" s="34"/>
      <c r="O55" s="32"/>
      <c r="P55" s="34"/>
      <c r="Q55" s="35"/>
      <c r="R55" s="32"/>
      <c r="S55" s="34"/>
      <c r="T55" s="32"/>
      <c r="U55" s="34"/>
      <c r="V55" s="36"/>
      <c r="W55" s="37"/>
      <c r="X55" s="37"/>
      <c r="Y55" s="37"/>
      <c r="Z55" s="38"/>
    </row>
    <row r="56" spans="1:26" ht="15" thickBot="1" x14ac:dyDescent="0.35">
      <c r="A56" s="3"/>
      <c r="C56" s="181"/>
      <c r="D56" s="67" t="s">
        <v>26</v>
      </c>
      <c r="E56" s="71" t="s">
        <v>39</v>
      </c>
      <c r="F56" s="144">
        <f>'Control Scheme 3 Data'!L18</f>
        <v>8349780</v>
      </c>
      <c r="G56" s="144">
        <f>'Control Scheme 3 Data'!L30</f>
        <v>8349780</v>
      </c>
      <c r="H56" s="144">
        <f>'Control Scheme 3 Data'!L42</f>
        <v>8349780</v>
      </c>
      <c r="I56" s="144">
        <f>'Control Scheme 3 Data'!L54</f>
        <v>8349780</v>
      </c>
      <c r="J56" s="32"/>
      <c r="K56" s="32"/>
      <c r="L56" s="33"/>
      <c r="M56" s="32"/>
      <c r="N56" s="34"/>
      <c r="O56" s="32"/>
      <c r="P56" s="34"/>
      <c r="Q56" s="35"/>
      <c r="R56" s="32"/>
      <c r="S56" s="34"/>
      <c r="T56" s="32"/>
      <c r="U56" s="34"/>
      <c r="V56" s="36"/>
      <c r="W56" s="37"/>
      <c r="X56" s="37"/>
      <c r="Y56" s="37"/>
      <c r="Z56" s="38"/>
    </row>
    <row r="57" spans="1:26" ht="26.4" customHeight="1" thickBot="1" x14ac:dyDescent="0.35">
      <c r="A57" s="3"/>
      <c r="C57" s="181"/>
      <c r="D57" s="115" t="s">
        <v>26</v>
      </c>
      <c r="E57" s="108" t="s">
        <v>0</v>
      </c>
      <c r="F57" s="133">
        <f>'Control Scheme 3 Data'!L19</f>
        <v>17301632</v>
      </c>
      <c r="G57" s="133">
        <f>'Control Scheme 3 Data'!L31</f>
        <v>17301632</v>
      </c>
      <c r="H57" s="133">
        <f>'Control Scheme 3 Data'!L43</f>
        <v>17301632</v>
      </c>
      <c r="I57" s="133">
        <f>'Control Scheme 3 Data'!L55</f>
        <v>17301632</v>
      </c>
      <c r="J57" s="32"/>
      <c r="K57" s="32"/>
      <c r="L57" s="33"/>
      <c r="M57" s="32"/>
      <c r="N57" s="34"/>
      <c r="O57" s="32"/>
      <c r="P57" s="34"/>
      <c r="Q57" s="35"/>
      <c r="R57" s="32"/>
      <c r="S57" s="34"/>
      <c r="T57" s="32"/>
      <c r="U57" s="34"/>
      <c r="V57" s="36"/>
      <c r="W57" s="37"/>
      <c r="X57" s="37"/>
      <c r="Y57" s="37"/>
      <c r="Z57" s="38"/>
    </row>
    <row r="58" spans="1:26" ht="16.8" customHeight="1" thickBot="1" x14ac:dyDescent="0.35">
      <c r="A58" s="3"/>
      <c r="C58" s="181" t="s">
        <v>13</v>
      </c>
      <c r="D58" s="65" t="s">
        <v>30</v>
      </c>
      <c r="E58" s="66" t="s">
        <v>34</v>
      </c>
      <c r="F58" s="93">
        <f>F51/F$57</f>
        <v>0.22966688922755957</v>
      </c>
      <c r="G58" s="78">
        <f t="shared" ref="G58:I58" si="89">G51/G$57</f>
        <v>0.22966688922755957</v>
      </c>
      <c r="H58" s="93">
        <f t="shared" si="89"/>
        <v>0.22966688922755957</v>
      </c>
      <c r="I58" s="78">
        <f t="shared" si="89"/>
        <v>0.22966688922755957</v>
      </c>
      <c r="J58" s="32"/>
      <c r="K58" s="32"/>
      <c r="L58" s="33"/>
      <c r="M58" s="32"/>
      <c r="N58" s="34"/>
      <c r="O58" s="32"/>
      <c r="P58" s="34"/>
      <c r="Q58" s="35"/>
      <c r="R58" s="32"/>
      <c r="S58" s="34"/>
      <c r="T58" s="32"/>
      <c r="U58" s="34"/>
      <c r="V58" s="36"/>
      <c r="W58" s="37"/>
      <c r="X58" s="37"/>
      <c r="Y58" s="37"/>
      <c r="Z58" s="38"/>
    </row>
    <row r="59" spans="1:26" ht="16.8" customHeight="1" thickBot="1" x14ac:dyDescent="0.35">
      <c r="A59" s="3"/>
      <c r="C59" s="181"/>
      <c r="D59" s="67" t="s">
        <v>30</v>
      </c>
      <c r="E59" s="68" t="s">
        <v>35</v>
      </c>
      <c r="F59" s="94">
        <f t="shared" ref="F59:I64" si="90">F52/F$57</f>
        <v>0.16825453228920834</v>
      </c>
      <c r="G59" s="79">
        <f t="shared" si="90"/>
        <v>0.16825453228920834</v>
      </c>
      <c r="H59" s="94">
        <f t="shared" si="90"/>
        <v>0.16825453228920834</v>
      </c>
      <c r="I59" s="79">
        <f t="shared" si="90"/>
        <v>0.16825453228920834</v>
      </c>
      <c r="J59" s="32"/>
      <c r="K59" s="32"/>
      <c r="L59" s="33"/>
      <c r="M59" s="32"/>
      <c r="N59" s="34"/>
      <c r="O59" s="32"/>
      <c r="P59" s="34"/>
      <c r="Q59" s="35"/>
      <c r="R59" s="32"/>
      <c r="S59" s="34"/>
      <c r="T59" s="32"/>
      <c r="U59" s="34"/>
      <c r="V59" s="36"/>
      <c r="W59" s="37"/>
      <c r="X59" s="37"/>
      <c r="Y59" s="37"/>
      <c r="Z59" s="38"/>
    </row>
    <row r="60" spans="1:26" ht="16.8" customHeight="1" thickBot="1" x14ac:dyDescent="0.35">
      <c r="A60" s="3"/>
      <c r="C60" s="181"/>
      <c r="D60" s="67" t="s">
        <v>30</v>
      </c>
      <c r="E60" s="69" t="s">
        <v>36</v>
      </c>
      <c r="F60" s="94">
        <f t="shared" si="90"/>
        <v>5.3092679349555005E-3</v>
      </c>
      <c r="G60" s="79">
        <f t="shared" si="90"/>
        <v>5.3092679349555005E-3</v>
      </c>
      <c r="H60" s="94">
        <f t="shared" si="90"/>
        <v>5.3092679349555005E-3</v>
      </c>
      <c r="I60" s="79">
        <f t="shared" si="90"/>
        <v>5.3092679349555005E-3</v>
      </c>
      <c r="J60" s="32"/>
      <c r="K60" s="32"/>
      <c r="L60" s="33"/>
      <c r="M60" s="32"/>
      <c r="N60" s="34"/>
      <c r="O60" s="32"/>
      <c r="P60" s="34"/>
      <c r="Q60" s="35"/>
      <c r="R60" s="32"/>
      <c r="S60" s="34"/>
      <c r="T60" s="32"/>
      <c r="U60" s="34"/>
      <c r="V60" s="36"/>
      <c r="W60" s="37"/>
      <c r="X60" s="37"/>
      <c r="Y60" s="37"/>
      <c r="Z60" s="38"/>
    </row>
    <row r="61" spans="1:26" ht="16.8" customHeight="1" thickBot="1" x14ac:dyDescent="0.35">
      <c r="A61" s="3"/>
      <c r="C61" s="181"/>
      <c r="D61" s="67" t="s">
        <v>30</v>
      </c>
      <c r="E61" s="70" t="s">
        <v>37</v>
      </c>
      <c r="F61" s="94">
        <f t="shared" si="90"/>
        <v>0</v>
      </c>
      <c r="G61" s="79">
        <f t="shared" si="90"/>
        <v>0</v>
      </c>
      <c r="H61" s="94">
        <f t="shared" si="90"/>
        <v>0</v>
      </c>
      <c r="I61" s="79">
        <f t="shared" si="90"/>
        <v>0</v>
      </c>
      <c r="J61" s="32"/>
      <c r="K61" s="32"/>
      <c r="L61" s="33"/>
      <c r="M61" s="32"/>
      <c r="N61" s="34"/>
      <c r="O61" s="32"/>
      <c r="P61" s="34"/>
      <c r="Q61" s="35"/>
      <c r="R61" s="32"/>
      <c r="S61" s="34"/>
      <c r="T61" s="32"/>
      <c r="U61" s="34"/>
      <c r="V61" s="36"/>
      <c r="W61" s="37"/>
      <c r="X61" s="37"/>
      <c r="Y61" s="37"/>
      <c r="Z61" s="38"/>
    </row>
    <row r="62" spans="1:26" ht="16.8" customHeight="1" thickBot="1" x14ac:dyDescent="0.35">
      <c r="A62" s="3"/>
      <c r="C62" s="181"/>
      <c r="D62" s="67" t="s">
        <v>30</v>
      </c>
      <c r="E62" s="71" t="s">
        <v>38</v>
      </c>
      <c r="F62" s="94">
        <f t="shared" si="90"/>
        <v>0.11416859403783412</v>
      </c>
      <c r="G62" s="79">
        <f t="shared" si="90"/>
        <v>0.11416859403783412</v>
      </c>
      <c r="H62" s="94">
        <f t="shared" si="90"/>
        <v>0.11416859403783412</v>
      </c>
      <c r="I62" s="79">
        <f t="shared" si="90"/>
        <v>0.11416859403783412</v>
      </c>
      <c r="J62" s="32"/>
      <c r="K62" s="32"/>
      <c r="L62" s="33"/>
      <c r="M62" s="32"/>
      <c r="N62" s="34"/>
      <c r="O62" s="32"/>
      <c r="P62" s="34"/>
      <c r="Q62" s="35"/>
      <c r="R62" s="32"/>
      <c r="S62" s="34"/>
      <c r="T62" s="32"/>
      <c r="U62" s="34"/>
      <c r="V62" s="36"/>
      <c r="W62" s="37"/>
      <c r="X62" s="37"/>
      <c r="Y62" s="37"/>
      <c r="Z62" s="38"/>
    </row>
    <row r="63" spans="1:26" ht="16.8" customHeight="1" thickBot="1" x14ac:dyDescent="0.35">
      <c r="A63" s="3"/>
      <c r="C63" s="181"/>
      <c r="D63" s="67" t="s">
        <v>30</v>
      </c>
      <c r="E63" s="103" t="s">
        <v>39</v>
      </c>
      <c r="F63" s="94">
        <f t="shared" si="90"/>
        <v>0.48260071651044251</v>
      </c>
      <c r="G63" s="79">
        <f t="shared" si="90"/>
        <v>0.48260071651044251</v>
      </c>
      <c r="H63" s="94">
        <f t="shared" si="90"/>
        <v>0.48260071651044251</v>
      </c>
      <c r="I63" s="79">
        <f t="shared" si="90"/>
        <v>0.48260071651044251</v>
      </c>
      <c r="J63" s="32"/>
      <c r="K63" s="32"/>
      <c r="L63" s="33"/>
      <c r="M63" s="32"/>
      <c r="N63" s="34"/>
      <c r="O63" s="32"/>
      <c r="P63" s="34"/>
      <c r="Q63" s="35"/>
      <c r="R63" s="32"/>
      <c r="S63" s="34"/>
      <c r="T63" s="32"/>
      <c r="U63" s="34"/>
      <c r="V63" s="36"/>
      <c r="W63" s="37"/>
      <c r="X63" s="37"/>
      <c r="Y63" s="37"/>
      <c r="Z63" s="38"/>
    </row>
    <row r="64" spans="1:26" ht="22.2" customHeight="1" thickBot="1" x14ac:dyDescent="0.35">
      <c r="A64" s="3"/>
      <c r="C64" s="181"/>
      <c r="D64" s="115" t="s">
        <v>30</v>
      </c>
      <c r="E64" s="112" t="s">
        <v>0</v>
      </c>
      <c r="F64" s="132">
        <f>F57/F$57</f>
        <v>1</v>
      </c>
      <c r="G64" s="132">
        <f t="shared" si="90"/>
        <v>1</v>
      </c>
      <c r="H64" s="132">
        <f t="shared" si="90"/>
        <v>1</v>
      </c>
      <c r="I64" s="132">
        <f t="shared" si="90"/>
        <v>1</v>
      </c>
      <c r="J64" s="32"/>
      <c r="K64" s="32"/>
      <c r="L64" s="33"/>
      <c r="M64" s="32"/>
      <c r="N64" s="34"/>
      <c r="O64" s="32"/>
      <c r="P64" s="34"/>
      <c r="Q64" s="35"/>
      <c r="R64" s="32"/>
      <c r="S64" s="34"/>
      <c r="T64" s="32"/>
      <c r="U64" s="34"/>
      <c r="V64" s="36"/>
      <c r="W64" s="37"/>
      <c r="X64" s="37"/>
      <c r="Y64" s="37"/>
      <c r="Z64" s="38"/>
    </row>
    <row r="65" spans="1:26" ht="15" thickBot="1" x14ac:dyDescent="0.35">
      <c r="A65" s="3"/>
      <c r="C65" s="181" t="s">
        <v>14</v>
      </c>
      <c r="D65" s="65" t="s">
        <v>28</v>
      </c>
      <c r="E65" s="66" t="s">
        <v>34</v>
      </c>
      <c r="F65" s="156">
        <f>'Control Scheme 3 Data'!M13</f>
        <v>0.19321212035800175</v>
      </c>
      <c r="G65" s="156">
        <f>'Control Scheme 3 Data'!M25</f>
        <v>0.13199577613516369</v>
      </c>
      <c r="H65" s="156">
        <f>'Control Scheme 3 Data'!M37</f>
        <v>0.13199577613516369</v>
      </c>
      <c r="I65" s="156">
        <f>'Control Scheme 3 Data'!M49</f>
        <v>0.19321212035800175</v>
      </c>
      <c r="J65" s="32"/>
      <c r="K65" s="32"/>
      <c r="L65" s="33"/>
      <c r="M65" s="32"/>
      <c r="N65" s="34"/>
      <c r="O65" s="32"/>
      <c r="P65" s="34"/>
      <c r="Q65" s="35"/>
      <c r="R65" s="32"/>
      <c r="S65" s="34"/>
      <c r="T65" s="32"/>
      <c r="U65" s="34"/>
      <c r="V65" s="36"/>
      <c r="W65" s="37"/>
      <c r="X65" s="37"/>
      <c r="Y65" s="37"/>
      <c r="Z65" s="38"/>
    </row>
    <row r="66" spans="1:26" ht="15" thickBot="1" x14ac:dyDescent="0.35">
      <c r="A66" s="3"/>
      <c r="C66" s="181"/>
      <c r="D66" s="67" t="s">
        <v>28</v>
      </c>
      <c r="E66" s="68" t="s">
        <v>35</v>
      </c>
      <c r="F66" s="156">
        <f>'Control Scheme 3 Data'!M14</f>
        <v>0.23964490130460261</v>
      </c>
      <c r="G66" s="156">
        <f>'Control Scheme 3 Data'!M26</f>
        <v>0.13199577613516367</v>
      </c>
      <c r="H66" s="156">
        <f>'Control Scheme 3 Data'!M38</f>
        <v>0.13199577613516367</v>
      </c>
      <c r="I66" s="156">
        <f>'Control Scheme 3 Data'!M50</f>
        <v>0.23964490130460261</v>
      </c>
      <c r="J66" s="32"/>
      <c r="K66" s="32"/>
      <c r="L66" s="33"/>
      <c r="M66" s="32"/>
      <c r="N66" s="34"/>
      <c r="O66" s="32"/>
      <c r="P66" s="34"/>
      <c r="Q66" s="35"/>
      <c r="R66" s="32"/>
      <c r="S66" s="34"/>
      <c r="T66" s="32"/>
      <c r="U66" s="34"/>
      <c r="V66" s="36"/>
      <c r="W66" s="37"/>
      <c r="X66" s="37"/>
      <c r="Y66" s="37"/>
      <c r="Z66" s="38"/>
    </row>
    <row r="67" spans="1:26" ht="15" thickBot="1" x14ac:dyDescent="0.35">
      <c r="A67" s="3"/>
      <c r="C67" s="181"/>
      <c r="D67" s="67" t="s">
        <v>28</v>
      </c>
      <c r="E67" s="69" t="s">
        <v>36</v>
      </c>
      <c r="F67" s="156">
        <f>'Control Scheme 3 Data'!M15</f>
        <v>5.5689970498263639</v>
      </c>
      <c r="G67" s="156">
        <f>'Control Scheme 3 Data'!M27</f>
        <v>0.13199577613516367</v>
      </c>
      <c r="H67" s="156">
        <f>'Control Scheme 3 Data'!M39</f>
        <v>0.13199577613516367</v>
      </c>
      <c r="I67" s="156">
        <f>'Control Scheme 3 Data'!M51</f>
        <v>5.5689970498263639</v>
      </c>
      <c r="J67" s="32"/>
      <c r="K67" s="32"/>
      <c r="L67" s="33"/>
      <c r="M67" s="32"/>
      <c r="N67" s="34"/>
      <c r="O67" s="32"/>
      <c r="P67" s="34"/>
      <c r="Q67" s="35"/>
      <c r="R67" s="32"/>
      <c r="S67" s="34"/>
      <c r="T67" s="32"/>
      <c r="U67" s="34"/>
      <c r="V67" s="36"/>
      <c r="W67" s="37"/>
      <c r="X67" s="37"/>
      <c r="Y67" s="37"/>
      <c r="Z67" s="38"/>
    </row>
    <row r="68" spans="1:26" ht="15" thickBot="1" x14ac:dyDescent="0.35">
      <c r="A68" s="3"/>
      <c r="C68" s="181"/>
      <c r="D68" s="67" t="s">
        <v>28</v>
      </c>
      <c r="E68" s="70" t="s">
        <v>37</v>
      </c>
      <c r="F68" s="156">
        <f>'Control Scheme 3 Data'!M16</f>
        <v>0</v>
      </c>
      <c r="G68" s="156">
        <f>'Control Scheme 3 Data'!M28</f>
        <v>0</v>
      </c>
      <c r="H68" s="156">
        <f>'Control Scheme 3 Data'!M40</f>
        <v>0</v>
      </c>
      <c r="I68" s="156">
        <f>'Control Scheme 3 Data'!M52</f>
        <v>0</v>
      </c>
      <c r="J68" s="32"/>
      <c r="K68" s="32"/>
      <c r="L68" s="33"/>
      <c r="M68" s="32"/>
      <c r="N68" s="34"/>
      <c r="O68" s="32"/>
      <c r="P68" s="34"/>
      <c r="Q68" s="35"/>
      <c r="R68" s="32"/>
      <c r="S68" s="34"/>
      <c r="T68" s="32"/>
      <c r="U68" s="34"/>
      <c r="V68" s="36"/>
      <c r="W68" s="37"/>
      <c r="X68" s="37"/>
      <c r="Y68" s="37"/>
      <c r="Z68" s="38"/>
    </row>
    <row r="69" spans="1:26" ht="15" thickBot="1" x14ac:dyDescent="0.35">
      <c r="A69" s="3"/>
      <c r="C69" s="181"/>
      <c r="D69" s="67" t="s">
        <v>28</v>
      </c>
      <c r="E69" s="71" t="s">
        <v>38</v>
      </c>
      <c r="F69" s="156">
        <f>'Control Scheme 3 Data'!M17</f>
        <v>0.14746543778801888</v>
      </c>
      <c r="G69" s="156">
        <f>'Control Scheme 3 Data'!M29</f>
        <v>0.14746543778801888</v>
      </c>
      <c r="H69" s="156">
        <f>'Control Scheme 3 Data'!M41</f>
        <v>1.1448578149770761</v>
      </c>
      <c r="I69" s="156">
        <f>'Control Scheme 3 Data'!M53</f>
        <v>1.1448578149770761</v>
      </c>
      <c r="J69" s="32"/>
      <c r="K69" s="32"/>
      <c r="L69" s="33"/>
      <c r="M69" s="32"/>
      <c r="N69" s="34"/>
      <c r="O69" s="32"/>
      <c r="P69" s="34"/>
      <c r="Q69" s="35"/>
      <c r="R69" s="32"/>
      <c r="S69" s="34"/>
      <c r="T69" s="32"/>
      <c r="U69" s="34"/>
      <c r="V69" s="36"/>
      <c r="W69" s="37"/>
      <c r="X69" s="37"/>
      <c r="Y69" s="37"/>
      <c r="Z69" s="38"/>
    </row>
    <row r="70" spans="1:26" ht="15" thickBot="1" x14ac:dyDescent="0.35">
      <c r="A70" s="3"/>
      <c r="C70" s="181"/>
      <c r="D70" s="67" t="s">
        <v>28</v>
      </c>
      <c r="E70" s="71" t="s">
        <v>39</v>
      </c>
      <c r="F70" s="156">
        <f>'Control Scheme 3 Data'!M18</f>
        <v>0.20473425647142798</v>
      </c>
      <c r="G70" s="156">
        <f>'Control Scheme 3 Data'!M30</f>
        <v>0.14405888538380651</v>
      </c>
      <c r="H70" s="156">
        <f>'Control Scheme 3 Data'!M42</f>
        <v>0.14405888538380651</v>
      </c>
      <c r="I70" s="156">
        <f>'Control Scheme 3 Data'!M54</f>
        <v>0.20473425647142798</v>
      </c>
      <c r="J70" s="32"/>
      <c r="K70" s="32"/>
      <c r="L70" s="33"/>
      <c r="M70" s="32"/>
      <c r="N70" s="34"/>
      <c r="O70" s="32"/>
      <c r="P70" s="34"/>
      <c r="Q70" s="35"/>
      <c r="R70" s="32"/>
      <c r="S70" s="34"/>
      <c r="T70" s="32"/>
      <c r="U70" s="34"/>
      <c r="V70" s="36"/>
      <c r="W70" s="37"/>
      <c r="X70" s="37"/>
      <c r="Y70" s="37"/>
      <c r="Z70" s="38"/>
    </row>
    <row r="71" spans="1:26" ht="24.6" customHeight="1" thickBot="1" x14ac:dyDescent="0.35">
      <c r="A71" s="3"/>
      <c r="C71" s="181"/>
      <c r="D71" s="115" t="s">
        <v>28</v>
      </c>
      <c r="E71" s="108" t="s">
        <v>0</v>
      </c>
      <c r="F71" s="162">
        <f>'Control Scheme 3 Data'!M19</f>
        <v>0.27127501160924999</v>
      </c>
      <c r="G71" s="162">
        <f>'Control Scheme 3 Data'!M31</f>
        <v>0.13958359082305014</v>
      </c>
      <c r="H71" s="162">
        <f>'Control Scheme 3 Data'!M43</f>
        <v>0.25345447623076722</v>
      </c>
      <c r="I71" s="162">
        <f>'Control Scheme 3 Data'!M55</f>
        <v>0.38514589701696039</v>
      </c>
      <c r="J71" s="32"/>
      <c r="K71" s="32"/>
      <c r="L71" s="33"/>
      <c r="M71" s="32"/>
      <c r="N71" s="34"/>
      <c r="O71" s="32"/>
      <c r="P71" s="34"/>
      <c r="Q71" s="35"/>
      <c r="R71" s="32"/>
      <c r="S71" s="34"/>
      <c r="T71" s="32"/>
      <c r="U71" s="34"/>
      <c r="V71" s="36"/>
      <c r="W71" s="37"/>
      <c r="X71" s="37"/>
      <c r="Y71" s="37"/>
      <c r="Z71" s="38"/>
    </row>
    <row r="72" spans="1:26" ht="15" thickBot="1" x14ac:dyDescent="0.35">
      <c r="A72" s="3"/>
      <c r="C72" s="181" t="s">
        <v>15</v>
      </c>
      <c r="D72" s="65" t="s">
        <v>29</v>
      </c>
      <c r="E72" s="66" t="s">
        <v>34</v>
      </c>
      <c r="F72" s="159">
        <f>'Control Scheme 3 Data'!N13</f>
        <v>4196</v>
      </c>
      <c r="G72" s="159">
        <f>'Control Scheme 3 Data'!N25</f>
        <v>4196</v>
      </c>
      <c r="H72" s="159">
        <f>'Control Scheme 3 Data'!N37</f>
        <v>4196</v>
      </c>
      <c r="I72" s="159">
        <f>'Control Scheme 3 Data'!N49</f>
        <v>4196</v>
      </c>
      <c r="J72" s="32"/>
      <c r="K72" s="32"/>
      <c r="L72" s="33"/>
      <c r="M72" s="32"/>
      <c r="N72" s="34"/>
      <c r="O72" s="32"/>
      <c r="P72" s="34"/>
      <c r="Q72" s="35"/>
      <c r="R72" s="32"/>
      <c r="S72" s="34"/>
      <c r="T72" s="32"/>
      <c r="U72" s="34"/>
      <c r="V72" s="36"/>
      <c r="W72" s="37"/>
      <c r="X72" s="37"/>
      <c r="Y72" s="37"/>
      <c r="Z72" s="38"/>
    </row>
    <row r="73" spans="1:26" ht="15" thickBot="1" x14ac:dyDescent="0.35">
      <c r="A73" s="3"/>
      <c r="C73" s="181"/>
      <c r="D73" s="67" t="s">
        <v>29</v>
      </c>
      <c r="E73" s="68" t="s">
        <v>35</v>
      </c>
      <c r="F73" s="144">
        <f>'Control Scheme 3 Data'!N14</f>
        <v>3074</v>
      </c>
      <c r="G73" s="144">
        <f>'Control Scheme 3 Data'!N26</f>
        <v>3074</v>
      </c>
      <c r="H73" s="144">
        <f>'Control Scheme 3 Data'!N38</f>
        <v>3074</v>
      </c>
      <c r="I73" s="144">
        <f>'Control Scheme 3 Data'!N50</f>
        <v>3074</v>
      </c>
      <c r="J73" s="32"/>
      <c r="K73" s="32"/>
      <c r="L73" s="33"/>
      <c r="M73" s="32"/>
      <c r="N73" s="34"/>
      <c r="O73" s="32"/>
      <c r="P73" s="34"/>
      <c r="Q73" s="35"/>
      <c r="R73" s="32"/>
      <c r="S73" s="34"/>
      <c r="T73" s="32"/>
      <c r="U73" s="34"/>
      <c r="V73" s="36"/>
      <c r="W73" s="37"/>
      <c r="X73" s="37"/>
      <c r="Y73" s="37"/>
      <c r="Z73" s="38"/>
    </row>
    <row r="74" spans="1:26" ht="15" thickBot="1" x14ac:dyDescent="0.35">
      <c r="A74" s="3"/>
      <c r="C74" s="181"/>
      <c r="D74" s="67" t="s">
        <v>29</v>
      </c>
      <c r="E74" s="69" t="s">
        <v>36</v>
      </c>
      <c r="F74" s="144">
        <f>'Control Scheme 3 Data'!N15</f>
        <v>97</v>
      </c>
      <c r="G74" s="144">
        <f>'Control Scheme 3 Data'!N27</f>
        <v>97</v>
      </c>
      <c r="H74" s="144">
        <f>'Control Scheme 3 Data'!N39</f>
        <v>97</v>
      </c>
      <c r="I74" s="144">
        <f>'Control Scheme 3 Data'!N51</f>
        <v>97</v>
      </c>
      <c r="J74" s="32"/>
      <c r="K74" s="32"/>
      <c r="L74" s="33"/>
      <c r="M74" s="32"/>
      <c r="N74" s="34"/>
      <c r="O74" s="32"/>
      <c r="P74" s="34"/>
      <c r="Q74" s="35"/>
      <c r="R74" s="32"/>
      <c r="S74" s="34"/>
      <c r="T74" s="32"/>
      <c r="U74" s="34"/>
      <c r="V74" s="36"/>
      <c r="W74" s="37"/>
      <c r="X74" s="37"/>
      <c r="Y74" s="37"/>
      <c r="Z74" s="38"/>
    </row>
    <row r="75" spans="1:26" ht="15" thickBot="1" x14ac:dyDescent="0.35">
      <c r="A75" s="3"/>
      <c r="C75" s="181"/>
      <c r="D75" s="67" t="s">
        <v>29</v>
      </c>
      <c r="E75" s="70" t="s">
        <v>37</v>
      </c>
      <c r="F75" s="144">
        <f>'Control Scheme 3 Data'!N16</f>
        <v>0</v>
      </c>
      <c r="G75" s="144">
        <f>'Control Scheme 3 Data'!N28</f>
        <v>0</v>
      </c>
      <c r="H75" s="144">
        <f>'Control Scheme 3 Data'!N40</f>
        <v>0</v>
      </c>
      <c r="I75" s="144">
        <f>'Control Scheme 3 Data'!N52</f>
        <v>0</v>
      </c>
      <c r="J75" s="32"/>
      <c r="K75" s="32"/>
      <c r="L75" s="33"/>
      <c r="M75" s="32"/>
      <c r="N75" s="34"/>
      <c r="O75" s="32"/>
      <c r="P75" s="34"/>
      <c r="Q75" s="35"/>
      <c r="R75" s="32"/>
      <c r="S75" s="34"/>
      <c r="T75" s="32"/>
      <c r="U75" s="34"/>
      <c r="V75" s="36"/>
      <c r="W75" s="37"/>
      <c r="X75" s="37"/>
      <c r="Y75" s="37"/>
      <c r="Z75" s="38"/>
    </row>
    <row r="76" spans="1:26" ht="15" thickBot="1" x14ac:dyDescent="0.35">
      <c r="A76" s="3"/>
      <c r="C76" s="181"/>
      <c r="D76" s="67" t="s">
        <v>29</v>
      </c>
      <c r="E76" s="71" t="s">
        <v>38</v>
      </c>
      <c r="F76" s="144">
        <f>'Control Scheme 3 Data'!N17</f>
        <v>5781</v>
      </c>
      <c r="G76" s="144">
        <f>'Control Scheme 3 Data'!N29</f>
        <v>5781</v>
      </c>
      <c r="H76" s="144">
        <f>'Control Scheme 3 Data'!N41</f>
        <v>8088</v>
      </c>
      <c r="I76" s="144">
        <f>'Control Scheme 3 Data'!N53</f>
        <v>8088</v>
      </c>
      <c r="J76" s="32"/>
      <c r="K76" s="32"/>
      <c r="L76" s="33"/>
      <c r="M76" s="32"/>
      <c r="N76" s="34"/>
      <c r="O76" s="32"/>
      <c r="P76" s="34"/>
      <c r="Q76" s="35"/>
      <c r="R76" s="32"/>
      <c r="S76" s="34"/>
      <c r="T76" s="32"/>
      <c r="U76" s="34"/>
      <c r="V76" s="36"/>
      <c r="W76" s="37"/>
      <c r="X76" s="37"/>
      <c r="Y76" s="37"/>
      <c r="Z76" s="38"/>
    </row>
    <row r="77" spans="1:26" ht="15" thickBot="1" x14ac:dyDescent="0.35">
      <c r="A77" s="3"/>
      <c r="C77" s="181"/>
      <c r="D77" s="67" t="s">
        <v>29</v>
      </c>
      <c r="E77" s="71" t="s">
        <v>39</v>
      </c>
      <c r="F77" s="144">
        <f>'Control Scheme 3 Data'!N18</f>
        <v>4390</v>
      </c>
      <c r="G77" s="144">
        <f>'Control Scheme 3 Data'!N30</f>
        <v>4390</v>
      </c>
      <c r="H77" s="144">
        <f>'Control Scheme 3 Data'!N42</f>
        <v>4390</v>
      </c>
      <c r="I77" s="144">
        <f>'Control Scheme 3 Data'!N54</f>
        <v>4390</v>
      </c>
      <c r="J77" s="32"/>
      <c r="K77" s="32"/>
      <c r="L77" s="33"/>
      <c r="M77" s="32"/>
      <c r="N77" s="34"/>
      <c r="O77" s="32"/>
      <c r="P77" s="34"/>
      <c r="Q77" s="35"/>
      <c r="R77" s="32"/>
      <c r="S77" s="34"/>
      <c r="T77" s="32"/>
      <c r="U77" s="34"/>
      <c r="V77" s="36"/>
      <c r="W77" s="37"/>
      <c r="X77" s="37"/>
      <c r="Y77" s="37"/>
      <c r="Z77" s="38"/>
    </row>
    <row r="78" spans="1:26" ht="24.6" customHeight="1" thickBot="1" x14ac:dyDescent="0.35">
      <c r="A78" s="3"/>
      <c r="C78" s="181"/>
      <c r="D78" s="115" t="s">
        <v>29</v>
      </c>
      <c r="E78" s="108" t="s">
        <v>0</v>
      </c>
      <c r="F78" s="109">
        <f>'Control Scheme 3 Data'!N19</f>
        <v>17538</v>
      </c>
      <c r="G78" s="109">
        <f>'Control Scheme 3 Data'!N31</f>
        <v>17538</v>
      </c>
      <c r="H78" s="109">
        <f>'Control Scheme 3 Data'!N43</f>
        <v>19845</v>
      </c>
      <c r="I78" s="109">
        <f>'Control Scheme 3 Data'!N55</f>
        <v>19845</v>
      </c>
      <c r="J78" s="32"/>
      <c r="K78" s="32"/>
      <c r="L78" s="33"/>
      <c r="M78" s="32"/>
      <c r="N78" s="34"/>
      <c r="O78" s="32"/>
      <c r="P78" s="34"/>
      <c r="Q78" s="35"/>
      <c r="R78" s="32"/>
      <c r="S78" s="34"/>
      <c r="T78" s="32"/>
      <c r="U78" s="34"/>
      <c r="V78" s="36"/>
      <c r="W78" s="37"/>
      <c r="X78" s="37"/>
      <c r="Y78" s="37"/>
      <c r="Z78" s="38"/>
    </row>
    <row r="79" spans="1:26" ht="15" thickBot="1" x14ac:dyDescent="0.35">
      <c r="A79" s="3"/>
      <c r="C79" s="181" t="s">
        <v>15</v>
      </c>
      <c r="D79" s="65" t="s">
        <v>30</v>
      </c>
      <c r="E79" s="66" t="s">
        <v>34</v>
      </c>
      <c r="F79" s="93">
        <f>'Control Scheme 3 Data'!O13</f>
        <v>0.51879327398615227</v>
      </c>
      <c r="G79" s="78">
        <f>'Control Scheme 3 Data'!O25</f>
        <v>0.51879327398615227</v>
      </c>
      <c r="H79" s="93">
        <f>'Control Scheme 3 Data'!O37</f>
        <v>0.51879327398615227</v>
      </c>
      <c r="I79" s="78">
        <f>'Control Scheme 3 Data'!O49</f>
        <v>0.51879327398615227</v>
      </c>
      <c r="J79" s="32"/>
      <c r="K79" s="32"/>
      <c r="L79" s="33"/>
      <c r="M79" s="32"/>
      <c r="N79" s="34"/>
      <c r="O79" s="32"/>
      <c r="P79" s="34"/>
      <c r="Q79" s="35"/>
      <c r="R79" s="32"/>
      <c r="S79" s="34"/>
      <c r="T79" s="32"/>
      <c r="U79" s="34"/>
      <c r="V79" s="36"/>
      <c r="W79" s="37"/>
      <c r="X79" s="37"/>
      <c r="Y79" s="37"/>
      <c r="Z79" s="38"/>
    </row>
    <row r="80" spans="1:26" ht="15" thickBot="1" x14ac:dyDescent="0.35">
      <c r="A80" s="3"/>
      <c r="C80" s="181"/>
      <c r="D80" s="67" t="s">
        <v>30</v>
      </c>
      <c r="E80" s="68" t="s">
        <v>35</v>
      </c>
      <c r="F80" s="93">
        <f>'Control Scheme 3 Data'!O14</f>
        <v>0.38006923837784373</v>
      </c>
      <c r="G80" s="78">
        <f>'Control Scheme 3 Data'!O26</f>
        <v>0.38006923837784373</v>
      </c>
      <c r="H80" s="93">
        <f>'Control Scheme 3 Data'!O38</f>
        <v>0.38006923837784373</v>
      </c>
      <c r="I80" s="78">
        <f>'Control Scheme 3 Data'!O50</f>
        <v>0.38006923837784373</v>
      </c>
      <c r="J80" s="32"/>
      <c r="K80" s="32"/>
      <c r="L80" s="33"/>
      <c r="M80" s="32"/>
      <c r="N80" s="34"/>
      <c r="O80" s="32"/>
      <c r="P80" s="34"/>
      <c r="Q80" s="35"/>
      <c r="R80" s="32"/>
      <c r="S80" s="34"/>
      <c r="T80" s="32"/>
      <c r="U80" s="34"/>
      <c r="V80" s="36"/>
      <c r="W80" s="37"/>
      <c r="X80" s="37"/>
      <c r="Y80" s="37"/>
      <c r="Z80" s="38"/>
    </row>
    <row r="81" spans="1:26" ht="15" thickBot="1" x14ac:dyDescent="0.35">
      <c r="A81" s="3"/>
      <c r="C81" s="181"/>
      <c r="D81" s="67" t="s">
        <v>30</v>
      </c>
      <c r="E81" s="69" t="s">
        <v>36</v>
      </c>
      <c r="F81" s="93">
        <f>'Control Scheme 3 Data'!O15</f>
        <v>1.1993076162215628E-2</v>
      </c>
      <c r="G81" s="78">
        <f>'Control Scheme 3 Data'!O27</f>
        <v>1.1993076162215628E-2</v>
      </c>
      <c r="H81" s="93">
        <f>'Control Scheme 3 Data'!O39</f>
        <v>1.1993076162215628E-2</v>
      </c>
      <c r="I81" s="78">
        <f>'Control Scheme 3 Data'!O51</f>
        <v>1.1993076162215628E-2</v>
      </c>
      <c r="J81" s="32"/>
      <c r="K81" s="32"/>
      <c r="L81" s="33"/>
      <c r="M81" s="32"/>
      <c r="N81" s="34"/>
      <c r="O81" s="32"/>
      <c r="P81" s="34"/>
      <c r="Q81" s="35"/>
      <c r="R81" s="32"/>
      <c r="S81" s="34"/>
      <c r="T81" s="32"/>
      <c r="U81" s="34"/>
      <c r="V81" s="36"/>
      <c r="W81" s="37"/>
      <c r="X81" s="37"/>
      <c r="Y81" s="37"/>
      <c r="Z81" s="38"/>
    </row>
    <row r="82" spans="1:26" ht="15" thickBot="1" x14ac:dyDescent="0.35">
      <c r="A82" s="3"/>
      <c r="C82" s="181"/>
      <c r="D82" s="67" t="s">
        <v>30</v>
      </c>
      <c r="E82" s="70" t="s">
        <v>37</v>
      </c>
      <c r="F82" s="93">
        <f>'Control Scheme 3 Data'!O16</f>
        <v>0</v>
      </c>
      <c r="G82" s="78">
        <f>'Control Scheme 3 Data'!O28</f>
        <v>0</v>
      </c>
      <c r="H82" s="93">
        <f>'Control Scheme 3 Data'!O40</f>
        <v>0</v>
      </c>
      <c r="I82" s="78">
        <f>'Control Scheme 3 Data'!O52</f>
        <v>0</v>
      </c>
      <c r="J82" s="32"/>
      <c r="K82" s="32"/>
      <c r="L82" s="33"/>
      <c r="M82" s="32"/>
      <c r="N82" s="34"/>
      <c r="O82" s="32"/>
      <c r="P82" s="34"/>
      <c r="Q82" s="35"/>
      <c r="R82" s="32"/>
      <c r="S82" s="34"/>
      <c r="T82" s="32"/>
      <c r="U82" s="34"/>
      <c r="V82" s="36"/>
      <c r="W82" s="37"/>
      <c r="X82" s="37"/>
      <c r="Y82" s="37"/>
      <c r="Z82" s="38"/>
    </row>
    <row r="83" spans="1:26" ht="15" thickBot="1" x14ac:dyDescent="0.35">
      <c r="A83" s="3"/>
      <c r="C83" s="181"/>
      <c r="D83" s="67" t="s">
        <v>30</v>
      </c>
      <c r="E83" s="71" t="s">
        <v>38</v>
      </c>
      <c r="F83" s="93">
        <f>'Control Scheme 3 Data'!O17</f>
        <v>0.71476261127596441</v>
      </c>
      <c r="G83" s="78">
        <f>'Control Scheme 3 Data'!O29</f>
        <v>0.71476261127596441</v>
      </c>
      <c r="H83" s="93">
        <f>'Control Scheme 3 Data'!O41</f>
        <v>1</v>
      </c>
      <c r="I83" s="78">
        <f>'Control Scheme 3 Data'!O53</f>
        <v>1</v>
      </c>
      <c r="J83" s="32"/>
      <c r="K83" s="32"/>
      <c r="L83" s="33"/>
      <c r="M83" s="32"/>
      <c r="N83" s="34"/>
      <c r="O83" s="32"/>
      <c r="P83" s="34"/>
      <c r="Q83" s="35"/>
      <c r="R83" s="32"/>
      <c r="S83" s="34"/>
      <c r="T83" s="32"/>
      <c r="U83" s="34"/>
      <c r="V83" s="36"/>
      <c r="W83" s="37"/>
      <c r="X83" s="37"/>
      <c r="Y83" s="37"/>
      <c r="Z83" s="38"/>
    </row>
    <row r="84" spans="1:26" ht="15" thickBot="1" x14ac:dyDescent="0.35">
      <c r="A84" s="3"/>
      <c r="C84" s="181"/>
      <c r="D84" s="67" t="s">
        <v>30</v>
      </c>
      <c r="E84" s="71" t="s">
        <v>39</v>
      </c>
      <c r="F84" s="93">
        <f>'Control Scheme 3 Data'!O18</f>
        <v>0.54277942631058362</v>
      </c>
      <c r="G84" s="78">
        <f>'Control Scheme 3 Data'!O30</f>
        <v>0.54277942631058362</v>
      </c>
      <c r="H84" s="93">
        <f>'Control Scheme 3 Data'!O42</f>
        <v>0.54277942631058362</v>
      </c>
      <c r="I84" s="78">
        <f>'Control Scheme 3 Data'!O54</f>
        <v>0.54277942631058362</v>
      </c>
      <c r="J84" s="32"/>
      <c r="K84" s="32"/>
      <c r="L84" s="33"/>
      <c r="M84" s="32"/>
      <c r="N84" s="34"/>
      <c r="O84" s="32"/>
      <c r="P84" s="34"/>
      <c r="Q84" s="35"/>
      <c r="R84" s="32"/>
      <c r="S84" s="34"/>
      <c r="T84" s="32"/>
      <c r="U84" s="34"/>
      <c r="V84" s="36"/>
      <c r="W84" s="37"/>
      <c r="X84" s="37"/>
      <c r="Y84" s="37"/>
      <c r="Z84" s="38"/>
    </row>
    <row r="85" spans="1:26" ht="26.4" customHeight="1" thickBot="1" x14ac:dyDescent="0.35">
      <c r="A85" s="3"/>
      <c r="C85" s="181"/>
      <c r="D85" s="115" t="s">
        <v>30</v>
      </c>
      <c r="E85" s="108" t="s">
        <v>0</v>
      </c>
      <c r="F85" s="93">
        <f>'Control Scheme 3 Data'!O19</f>
        <v>0.36139960435212659</v>
      </c>
      <c r="G85" s="78">
        <f>'Control Scheme 3 Data'!O31</f>
        <v>0.36139960435212659</v>
      </c>
      <c r="H85" s="93">
        <f>'Control Scheme 3 Data'!O43</f>
        <v>0.40893916913946587</v>
      </c>
      <c r="I85" s="78">
        <f>'Control Scheme 3 Data'!O55</f>
        <v>0.40893916913946587</v>
      </c>
      <c r="J85" s="32"/>
      <c r="K85" s="32"/>
      <c r="L85" s="33"/>
      <c r="M85" s="32"/>
      <c r="N85" s="34"/>
      <c r="O85" s="32"/>
      <c r="P85" s="34"/>
      <c r="Q85" s="35"/>
      <c r="R85" s="32"/>
      <c r="S85" s="34"/>
      <c r="T85" s="32"/>
      <c r="U85" s="34"/>
      <c r="V85" s="36"/>
      <c r="W85" s="37"/>
      <c r="X85" s="37"/>
      <c r="Y85" s="37"/>
      <c r="Z85" s="38"/>
    </row>
    <row r="86" spans="1:26" ht="16.2" thickBot="1" x14ac:dyDescent="0.35">
      <c r="A86" s="3"/>
      <c r="C86" s="181" t="s">
        <v>16</v>
      </c>
      <c r="D86" s="65" t="s">
        <v>29</v>
      </c>
      <c r="E86" s="138" t="s">
        <v>34</v>
      </c>
      <c r="F86" s="159">
        <f>'Control Scheme 3 Data'!P13</f>
        <v>3892</v>
      </c>
      <c r="G86" s="159">
        <f>'Control Scheme 3 Data'!P25</f>
        <v>3892</v>
      </c>
      <c r="H86" s="159">
        <f>'Control Scheme 3 Data'!P37</f>
        <v>3892</v>
      </c>
      <c r="I86" s="159">
        <f>'Control Scheme 3 Data'!P49</f>
        <v>3892</v>
      </c>
      <c r="J86" s="40"/>
      <c r="K86" s="40"/>
      <c r="L86" s="41"/>
      <c r="M86" s="40"/>
      <c r="N86" s="42"/>
      <c r="O86" s="40"/>
      <c r="P86" s="43"/>
      <c r="Q86" s="44"/>
      <c r="R86" s="40"/>
      <c r="S86" s="42"/>
      <c r="T86" s="40"/>
      <c r="U86" s="42"/>
      <c r="V86" s="45"/>
      <c r="W86" s="46"/>
      <c r="X86" s="46"/>
      <c r="Y86" s="46"/>
      <c r="Z86" s="47"/>
    </row>
    <row r="87" spans="1:26" ht="16.2" thickBot="1" x14ac:dyDescent="0.35">
      <c r="A87" s="3"/>
      <c r="C87" s="181"/>
      <c r="D87" s="67" t="s">
        <v>29</v>
      </c>
      <c r="E87" s="139" t="s">
        <v>35</v>
      </c>
      <c r="F87" s="144">
        <f>'Control Scheme 3 Data'!P14</f>
        <v>5014</v>
      </c>
      <c r="G87" s="144">
        <f>'Control Scheme 3 Data'!P26</f>
        <v>5014</v>
      </c>
      <c r="H87" s="144">
        <f>'Control Scheme 3 Data'!P38</f>
        <v>5014</v>
      </c>
      <c r="I87" s="144">
        <f>'Control Scheme 3 Data'!P50</f>
        <v>5014</v>
      </c>
      <c r="J87" s="40"/>
      <c r="K87" s="40"/>
      <c r="L87" s="41"/>
      <c r="M87" s="40"/>
      <c r="N87" s="42"/>
      <c r="O87" s="40"/>
      <c r="P87" s="43"/>
      <c r="Q87" s="44"/>
      <c r="R87" s="40"/>
      <c r="S87" s="42"/>
      <c r="T87" s="40"/>
      <c r="U87" s="42"/>
      <c r="V87" s="45"/>
      <c r="W87" s="46"/>
      <c r="X87" s="46"/>
      <c r="Y87" s="46"/>
      <c r="Z87" s="47"/>
    </row>
    <row r="88" spans="1:26" ht="16.2" thickBot="1" x14ac:dyDescent="0.35">
      <c r="A88" s="3"/>
      <c r="C88" s="181"/>
      <c r="D88" s="67" t="s">
        <v>29</v>
      </c>
      <c r="E88" s="140" t="s">
        <v>36</v>
      </c>
      <c r="F88" s="144">
        <f>'Control Scheme 3 Data'!P15</f>
        <v>7991</v>
      </c>
      <c r="G88" s="144">
        <f>'Control Scheme 3 Data'!P27</f>
        <v>7991</v>
      </c>
      <c r="H88" s="144">
        <f>'Control Scheme 3 Data'!P39</f>
        <v>7991</v>
      </c>
      <c r="I88" s="144">
        <f>'Control Scheme 3 Data'!P51</f>
        <v>7991</v>
      </c>
      <c r="J88" s="40"/>
      <c r="K88" s="40"/>
      <c r="L88" s="41"/>
      <c r="M88" s="40"/>
      <c r="N88" s="42"/>
      <c r="O88" s="40"/>
      <c r="P88" s="43"/>
      <c r="Q88" s="44"/>
      <c r="R88" s="40"/>
      <c r="S88" s="42"/>
      <c r="T88" s="40"/>
      <c r="U88" s="42"/>
      <c r="V88" s="45"/>
      <c r="W88" s="46"/>
      <c r="X88" s="46"/>
      <c r="Y88" s="46"/>
      <c r="Z88" s="47"/>
    </row>
    <row r="89" spans="1:26" ht="16.2" thickBot="1" x14ac:dyDescent="0.35">
      <c r="A89" s="3"/>
      <c r="C89" s="181"/>
      <c r="D89" s="67" t="s">
        <v>29</v>
      </c>
      <c r="E89" s="141" t="s">
        <v>37</v>
      </c>
      <c r="F89" s="144">
        <f>'Control Scheme 3 Data'!P16</f>
        <v>8088</v>
      </c>
      <c r="G89" s="144">
        <f>'Control Scheme 3 Data'!P28</f>
        <v>8088</v>
      </c>
      <c r="H89" s="144">
        <f>'Control Scheme 3 Data'!P40</f>
        <v>8088</v>
      </c>
      <c r="I89" s="144">
        <f>'Control Scheme 3 Data'!P52</f>
        <v>8088</v>
      </c>
      <c r="J89" s="40"/>
      <c r="K89" s="40"/>
      <c r="L89" s="41"/>
      <c r="M89" s="40"/>
      <c r="N89" s="42"/>
      <c r="O89" s="40"/>
      <c r="P89" s="43"/>
      <c r="Q89" s="44"/>
      <c r="R89" s="40"/>
      <c r="S89" s="42"/>
      <c r="T89" s="40"/>
      <c r="U89" s="42"/>
      <c r="V89" s="45"/>
      <c r="W89" s="46"/>
      <c r="X89" s="46"/>
      <c r="Y89" s="46"/>
      <c r="Z89" s="47"/>
    </row>
    <row r="90" spans="1:26" ht="16.2" thickBot="1" x14ac:dyDescent="0.35">
      <c r="A90" s="3"/>
      <c r="C90" s="181"/>
      <c r="D90" s="67" t="s">
        <v>29</v>
      </c>
      <c r="E90" s="142" t="s">
        <v>38</v>
      </c>
      <c r="F90" s="144">
        <f>'Control Scheme 3 Data'!P17</f>
        <v>2307</v>
      </c>
      <c r="G90" s="144">
        <f>'Control Scheme 3 Data'!P29</f>
        <v>2307</v>
      </c>
      <c r="H90" s="144">
        <f>'Control Scheme 3 Data'!P41</f>
        <v>0</v>
      </c>
      <c r="I90" s="144">
        <f>'Control Scheme 3 Data'!P53</f>
        <v>0</v>
      </c>
      <c r="J90" s="40"/>
      <c r="K90" s="40"/>
      <c r="L90" s="41"/>
      <c r="M90" s="40"/>
      <c r="N90" s="42"/>
      <c r="O90" s="40"/>
      <c r="P90" s="43"/>
      <c r="Q90" s="44"/>
      <c r="R90" s="40"/>
      <c r="S90" s="42"/>
      <c r="T90" s="40"/>
      <c r="U90" s="42"/>
      <c r="V90" s="45"/>
      <c r="W90" s="46"/>
      <c r="X90" s="46"/>
      <c r="Y90" s="46"/>
      <c r="Z90" s="47"/>
    </row>
    <row r="91" spans="1:26" ht="16.2" thickBot="1" x14ac:dyDescent="0.35">
      <c r="A91" s="3"/>
      <c r="C91" s="181"/>
      <c r="D91" s="67" t="s">
        <v>29</v>
      </c>
      <c r="E91" s="142" t="s">
        <v>39</v>
      </c>
      <c r="F91" s="144">
        <f>'Control Scheme 3 Data'!P18</f>
        <v>3698</v>
      </c>
      <c r="G91" s="144">
        <f>'Control Scheme 3 Data'!P30</f>
        <v>3698</v>
      </c>
      <c r="H91" s="144">
        <f>'Control Scheme 3 Data'!P42</f>
        <v>3698</v>
      </c>
      <c r="I91" s="144">
        <f>'Control Scheme 3 Data'!P54</f>
        <v>3698</v>
      </c>
      <c r="J91" s="40"/>
      <c r="K91" s="40"/>
      <c r="L91" s="41"/>
      <c r="M91" s="40"/>
      <c r="N91" s="42"/>
      <c r="O91" s="40"/>
      <c r="P91" s="43"/>
      <c r="Q91" s="44"/>
      <c r="R91" s="40"/>
      <c r="S91" s="42"/>
      <c r="T91" s="40"/>
      <c r="U91" s="42"/>
      <c r="V91" s="45"/>
      <c r="W91" s="46"/>
      <c r="X91" s="46"/>
      <c r="Y91" s="46"/>
      <c r="Z91" s="47"/>
    </row>
    <row r="92" spans="1:26" ht="31.8" customHeight="1" thickBot="1" x14ac:dyDescent="0.35">
      <c r="A92" s="3"/>
      <c r="C92" s="181"/>
      <c r="D92" s="115" t="s">
        <v>29</v>
      </c>
      <c r="E92" s="108" t="s">
        <v>0</v>
      </c>
      <c r="F92" s="109">
        <f>'Control Scheme 3 Data'!P19</f>
        <v>30990</v>
      </c>
      <c r="G92" s="109">
        <f>'Control Scheme 3 Data'!P31</f>
        <v>30990</v>
      </c>
      <c r="H92" s="109">
        <f>'Control Scheme 3 Data'!P43</f>
        <v>28683</v>
      </c>
      <c r="I92" s="109">
        <f>'Control Scheme 3 Data'!P55</f>
        <v>28683</v>
      </c>
      <c r="J92" s="40"/>
      <c r="K92" s="40"/>
      <c r="L92" s="41"/>
      <c r="M92" s="40"/>
      <c r="N92" s="42"/>
      <c r="O92" s="40"/>
      <c r="P92" s="43"/>
      <c r="Q92" s="44"/>
      <c r="R92" s="40"/>
      <c r="S92" s="42"/>
      <c r="T92" s="40"/>
      <c r="U92" s="42"/>
      <c r="V92" s="45"/>
      <c r="W92" s="46"/>
      <c r="X92" s="46"/>
      <c r="Y92" s="46"/>
      <c r="Z92" s="47"/>
    </row>
    <row r="93" spans="1:26" ht="15" thickBot="1" x14ac:dyDescent="0.35">
      <c r="A93" s="3"/>
      <c r="C93" s="181" t="s">
        <v>16</v>
      </c>
      <c r="D93" s="65" t="s">
        <v>30</v>
      </c>
      <c r="E93" s="66" t="s">
        <v>34</v>
      </c>
      <c r="F93" s="93">
        <f>'Control Scheme 3 Data'!Q13</f>
        <v>0.48120672601384767</v>
      </c>
      <c r="G93" s="78">
        <f>'Control Scheme 3 Data'!Q25</f>
        <v>0.48120672601384767</v>
      </c>
      <c r="H93" s="93">
        <f>'Control Scheme 3 Data'!Q37</f>
        <v>0.48120672601384767</v>
      </c>
      <c r="I93" s="78">
        <f>'Control Scheme 3 Data'!Q49</f>
        <v>0.48120672601384767</v>
      </c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" thickBot="1" x14ac:dyDescent="0.35">
      <c r="A94" s="3"/>
      <c r="C94" s="181"/>
      <c r="D94" s="67" t="s">
        <v>30</v>
      </c>
      <c r="E94" s="68" t="s">
        <v>35</v>
      </c>
      <c r="F94" s="94">
        <f>'Control Scheme 3 Data'!Q14</f>
        <v>0.61993076162215632</v>
      </c>
      <c r="G94" s="79">
        <f>'Control Scheme 3 Data'!Q26</f>
        <v>0.61993076162215632</v>
      </c>
      <c r="H94" s="94">
        <f>'Control Scheme 3 Data'!Q38</f>
        <v>0.61993076162215632</v>
      </c>
      <c r="I94" s="79">
        <f>'Control Scheme 3 Data'!Q50</f>
        <v>0.61993076162215632</v>
      </c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" thickBot="1" x14ac:dyDescent="0.35">
      <c r="A95" s="3"/>
      <c r="C95" s="181"/>
      <c r="D95" s="67" t="s">
        <v>30</v>
      </c>
      <c r="E95" s="69" t="s">
        <v>36</v>
      </c>
      <c r="F95" s="94">
        <f>'Control Scheme 3 Data'!Q15</f>
        <v>0.98800692383778432</v>
      </c>
      <c r="G95" s="79">
        <f>'Control Scheme 3 Data'!Q27</f>
        <v>0.98800692383778432</v>
      </c>
      <c r="H95" s="94">
        <f>'Control Scheme 3 Data'!Q39</f>
        <v>0.98800692383778432</v>
      </c>
      <c r="I95" s="79">
        <f>'Control Scheme 3 Data'!Q51</f>
        <v>0.98800692383778432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" thickBot="1" x14ac:dyDescent="0.35">
      <c r="A96" s="3"/>
      <c r="C96" s="181"/>
      <c r="D96" s="67" t="s">
        <v>30</v>
      </c>
      <c r="E96" s="70" t="s">
        <v>37</v>
      </c>
      <c r="F96" s="94">
        <f>'Control Scheme 3 Data'!Q16</f>
        <v>1</v>
      </c>
      <c r="G96" s="79">
        <f>'Control Scheme 3 Data'!Q28</f>
        <v>1</v>
      </c>
      <c r="H96" s="94">
        <f>'Control Scheme 3 Data'!Q40</f>
        <v>1</v>
      </c>
      <c r="I96" s="79">
        <f>'Control Scheme 3 Data'!Q52</f>
        <v>1</v>
      </c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" thickBot="1" x14ac:dyDescent="0.35">
      <c r="A97" s="3"/>
      <c r="C97" s="181"/>
      <c r="D97" s="67" t="s">
        <v>30</v>
      </c>
      <c r="E97" s="71" t="s">
        <v>38</v>
      </c>
      <c r="F97" s="94">
        <f>'Control Scheme 3 Data'!Q17</f>
        <v>0.28523738872403559</v>
      </c>
      <c r="G97" s="79">
        <f>'Control Scheme 3 Data'!Q29</f>
        <v>0.28523738872403559</v>
      </c>
      <c r="H97" s="94">
        <f>'Control Scheme 3 Data'!Q41</f>
        <v>0</v>
      </c>
      <c r="I97" s="79">
        <f>'Control Scheme 3 Data'!Q53</f>
        <v>0</v>
      </c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" thickBot="1" x14ac:dyDescent="0.35">
      <c r="A98" s="3"/>
      <c r="C98" s="181"/>
      <c r="D98" s="67" t="s">
        <v>30</v>
      </c>
      <c r="E98" s="71" t="s">
        <v>39</v>
      </c>
      <c r="F98" s="94">
        <f>'Control Scheme 3 Data'!Q18</f>
        <v>0.45722057368941643</v>
      </c>
      <c r="G98" s="79">
        <f>'Control Scheme 3 Data'!Q30</f>
        <v>0.45722057368941643</v>
      </c>
      <c r="H98" s="94">
        <f>'Control Scheme 3 Data'!Q42</f>
        <v>0.45722057368941643</v>
      </c>
      <c r="I98" s="79">
        <f>'Control Scheme 3 Data'!Q54</f>
        <v>0.45722057368941643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27" customHeight="1" thickBot="1" x14ac:dyDescent="0.35">
      <c r="A99" s="3"/>
      <c r="C99" s="181"/>
      <c r="D99" s="115" t="s">
        <v>30</v>
      </c>
      <c r="E99" s="108" t="s">
        <v>0</v>
      </c>
      <c r="F99" s="136">
        <f>'Control Scheme 3 Data'!Q19</f>
        <v>0.63860039564787341</v>
      </c>
      <c r="G99" s="136">
        <f>'Control Scheme 3 Data'!Q31</f>
        <v>0.63860039564787341</v>
      </c>
      <c r="H99" s="136">
        <f>'Control Scheme 3 Data'!Q43</f>
        <v>0.59106083086053407</v>
      </c>
      <c r="I99" s="136">
        <f>'Control Scheme 3 Data'!Q55</f>
        <v>0.59106083086053407</v>
      </c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8" customHeight="1" thickBot="1" x14ac:dyDescent="0.35">
      <c r="A100" s="3"/>
      <c r="C100" s="181" t="s">
        <v>43</v>
      </c>
      <c r="D100" s="65" t="s">
        <v>29</v>
      </c>
      <c r="E100" s="138" t="s">
        <v>34</v>
      </c>
      <c r="F100" s="144">
        <f>F72+F86</f>
        <v>8088</v>
      </c>
      <c r="G100" s="144">
        <f t="shared" ref="G100:I100" si="91">G72+G86</f>
        <v>8088</v>
      </c>
      <c r="H100" s="144">
        <f t="shared" si="91"/>
        <v>8088</v>
      </c>
      <c r="I100" s="144">
        <f t="shared" si="91"/>
        <v>8088</v>
      </c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8" customHeight="1" thickBot="1" x14ac:dyDescent="0.35">
      <c r="A101" s="3"/>
      <c r="C101" s="181"/>
      <c r="D101" s="67" t="s">
        <v>29</v>
      </c>
      <c r="E101" s="139" t="s">
        <v>35</v>
      </c>
      <c r="F101" s="144">
        <f t="shared" ref="F101:I106" si="92">F73+F87</f>
        <v>8088</v>
      </c>
      <c r="G101" s="144">
        <f t="shared" si="92"/>
        <v>8088</v>
      </c>
      <c r="H101" s="144">
        <f t="shared" si="92"/>
        <v>8088</v>
      </c>
      <c r="I101" s="144">
        <f t="shared" si="92"/>
        <v>8088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8" customHeight="1" thickBot="1" x14ac:dyDescent="0.35">
      <c r="A102" s="3"/>
      <c r="C102" s="181"/>
      <c r="D102" s="67" t="s">
        <v>29</v>
      </c>
      <c r="E102" s="140" t="s">
        <v>36</v>
      </c>
      <c r="F102" s="144">
        <f t="shared" si="92"/>
        <v>8088</v>
      </c>
      <c r="G102" s="144">
        <f t="shared" si="92"/>
        <v>8088</v>
      </c>
      <c r="H102" s="144">
        <f t="shared" si="92"/>
        <v>8088</v>
      </c>
      <c r="I102" s="144">
        <f t="shared" si="92"/>
        <v>8088</v>
      </c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8" customHeight="1" thickBot="1" x14ac:dyDescent="0.35">
      <c r="A103" s="3"/>
      <c r="C103" s="181"/>
      <c r="D103" s="67" t="s">
        <v>29</v>
      </c>
      <c r="E103" s="141" t="s">
        <v>37</v>
      </c>
      <c r="F103" s="144">
        <f t="shared" si="92"/>
        <v>8088</v>
      </c>
      <c r="G103" s="144">
        <f t="shared" si="92"/>
        <v>8088</v>
      </c>
      <c r="H103" s="144">
        <f t="shared" si="92"/>
        <v>8088</v>
      </c>
      <c r="I103" s="144">
        <f t="shared" si="92"/>
        <v>8088</v>
      </c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8" customHeight="1" thickBot="1" x14ac:dyDescent="0.35">
      <c r="A104" s="3"/>
      <c r="C104" s="181"/>
      <c r="D104" s="67" t="s">
        <v>29</v>
      </c>
      <c r="E104" s="142" t="s">
        <v>38</v>
      </c>
      <c r="F104" s="144">
        <f t="shared" si="92"/>
        <v>8088</v>
      </c>
      <c r="G104" s="144">
        <f t="shared" si="92"/>
        <v>8088</v>
      </c>
      <c r="H104" s="144">
        <f t="shared" si="92"/>
        <v>8088</v>
      </c>
      <c r="I104" s="144">
        <f t="shared" si="92"/>
        <v>8088</v>
      </c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8" customHeight="1" thickBot="1" x14ac:dyDescent="0.35">
      <c r="A105" s="3"/>
      <c r="C105" s="181"/>
      <c r="D105" s="67" t="s">
        <v>29</v>
      </c>
      <c r="E105" s="142" t="s">
        <v>39</v>
      </c>
      <c r="F105" s="144">
        <f t="shared" si="92"/>
        <v>8088</v>
      </c>
      <c r="G105" s="144">
        <f t="shared" si="92"/>
        <v>8088</v>
      </c>
      <c r="H105" s="144">
        <f t="shared" si="92"/>
        <v>8088</v>
      </c>
      <c r="I105" s="144">
        <f t="shared" si="92"/>
        <v>8088</v>
      </c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27" customHeight="1" thickBot="1" x14ac:dyDescent="0.35">
      <c r="A106" s="3"/>
      <c r="C106" s="181"/>
      <c r="D106" s="115" t="s">
        <v>29</v>
      </c>
      <c r="E106" s="108" t="s">
        <v>0</v>
      </c>
      <c r="F106" s="133">
        <f t="shared" si="92"/>
        <v>48528</v>
      </c>
      <c r="G106" s="133">
        <f t="shared" si="92"/>
        <v>48528</v>
      </c>
      <c r="H106" s="133">
        <f t="shared" si="92"/>
        <v>48528</v>
      </c>
      <c r="I106" s="133">
        <f t="shared" si="92"/>
        <v>48528</v>
      </c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" thickBot="1" x14ac:dyDescent="0.35">
      <c r="A107" s="3"/>
      <c r="C107" s="181" t="s">
        <v>18</v>
      </c>
      <c r="D107" s="65" t="s">
        <v>3</v>
      </c>
      <c r="E107" s="66" t="s">
        <v>34</v>
      </c>
      <c r="F107" s="159">
        <f>'Control Scheme 3 Data'!S13</f>
        <v>767750</v>
      </c>
      <c r="G107" s="159">
        <f>'Control Scheme 3 Data'!S25</f>
        <v>524500</v>
      </c>
      <c r="H107" s="159">
        <f>'Control Scheme 3 Data'!S37</f>
        <v>524500</v>
      </c>
      <c r="I107" s="159">
        <f>'Control Scheme 3 Data'!S49</f>
        <v>767750</v>
      </c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" thickBot="1" x14ac:dyDescent="0.35">
      <c r="A108" s="3"/>
      <c r="C108" s="181"/>
      <c r="D108" s="67" t="s">
        <v>3</v>
      </c>
      <c r="E108" s="68" t="s">
        <v>35</v>
      </c>
      <c r="F108" s="144">
        <f>'Control Scheme 3 Data'!S14</f>
        <v>697625</v>
      </c>
      <c r="G108" s="144">
        <f>'Control Scheme 3 Data'!S26</f>
        <v>384250</v>
      </c>
      <c r="H108" s="144">
        <f>'Control Scheme 3 Data'!S38</f>
        <v>384250</v>
      </c>
      <c r="I108" s="144">
        <f>'Control Scheme 3 Data'!S50</f>
        <v>697625</v>
      </c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" thickBot="1" x14ac:dyDescent="0.35">
      <c r="A109" s="3"/>
      <c r="C109" s="181"/>
      <c r="D109" s="67" t="s">
        <v>3</v>
      </c>
      <c r="E109" s="69" t="s">
        <v>36</v>
      </c>
      <c r="F109" s="144">
        <f>'Control Scheme 3 Data'!S15</f>
        <v>511562.5</v>
      </c>
      <c r="G109" s="144">
        <f>'Control Scheme 3 Data'!S27</f>
        <v>12125</v>
      </c>
      <c r="H109" s="144">
        <f>'Control Scheme 3 Data'!S39</f>
        <v>12125</v>
      </c>
      <c r="I109" s="144">
        <f>'Control Scheme 3 Data'!S51</f>
        <v>511562.5</v>
      </c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" thickBot="1" x14ac:dyDescent="0.35">
      <c r="A110" s="3"/>
      <c r="C110" s="181"/>
      <c r="D110" s="67" t="s">
        <v>3</v>
      </c>
      <c r="E110" s="70" t="s">
        <v>37</v>
      </c>
      <c r="F110" s="144">
        <f>'Control Scheme 3 Data'!S16</f>
        <v>715788</v>
      </c>
      <c r="G110" s="144">
        <f>'Control Scheme 3 Data'!S28</f>
        <v>0</v>
      </c>
      <c r="H110" s="144">
        <f>'Control Scheme 3 Data'!S40</f>
        <v>0</v>
      </c>
      <c r="I110" s="144">
        <f>'Control Scheme 3 Data'!S52</f>
        <v>715788</v>
      </c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" thickBot="1" x14ac:dyDescent="0.35">
      <c r="A111" s="3"/>
      <c r="C111" s="181"/>
      <c r="D111" s="67" t="s">
        <v>3</v>
      </c>
      <c r="E111" s="71" t="s">
        <v>38</v>
      </c>
      <c r="F111" s="144">
        <f>'Control Scheme 3 Data'!S17</f>
        <v>291288.92165898706</v>
      </c>
      <c r="G111" s="144">
        <f>'Control Scheme 3 Data'!S29</f>
        <v>291288.92165898706</v>
      </c>
      <c r="H111" s="144">
        <f>'Control Scheme 3 Data'!S41</f>
        <v>2261441.0764976633</v>
      </c>
      <c r="I111" s="144">
        <f>'Control Scheme 3 Data'!S53</f>
        <v>2261441.0764976633</v>
      </c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" thickBot="1" x14ac:dyDescent="0.35">
      <c r="A112" s="3"/>
      <c r="C112" s="181"/>
      <c r="D112" s="67" t="s">
        <v>3</v>
      </c>
      <c r="E112" s="71" t="s">
        <v>39</v>
      </c>
      <c r="F112" s="144">
        <f>'Control Scheme 3 Data'!S18</f>
        <v>1202860</v>
      </c>
      <c r="G112" s="144">
        <f>'Control Scheme 3 Data'!S30</f>
        <v>1202860</v>
      </c>
      <c r="H112" s="144">
        <f>'Control Scheme 3 Data'!S42</f>
        <v>1202860</v>
      </c>
      <c r="I112" s="144">
        <f>'Control Scheme 3 Data'!S54</f>
        <v>1202860</v>
      </c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25.8" customHeight="1" thickBot="1" x14ac:dyDescent="0.35">
      <c r="A113" s="3"/>
      <c r="C113" s="181"/>
      <c r="D113" s="115" t="s">
        <v>3</v>
      </c>
      <c r="E113" s="108" t="s">
        <v>0</v>
      </c>
      <c r="F113" s="109">
        <f>'Control Scheme 3 Data'!S19</f>
        <v>4186874.4216589872</v>
      </c>
      <c r="G113" s="109">
        <f>'Control Scheme 3 Data'!S31</f>
        <v>2415023.9216589872</v>
      </c>
      <c r="H113" s="109">
        <f>'Control Scheme 3 Data'!S43</f>
        <v>4385176.0764976628</v>
      </c>
      <c r="I113" s="109">
        <f>'Control Scheme 3 Data'!S55</f>
        <v>6157026.5764976628</v>
      </c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" thickBot="1" x14ac:dyDescent="0.35">
      <c r="A114" s="3"/>
      <c r="C114" s="181" t="s">
        <v>18</v>
      </c>
      <c r="D114" s="65" t="s">
        <v>30</v>
      </c>
      <c r="E114" s="66" t="s">
        <v>34</v>
      </c>
      <c r="F114" s="93">
        <f>'Control Scheme 3 Data'!T13</f>
        <v>1</v>
      </c>
      <c r="G114" s="78">
        <f>'Control Scheme 3 Data'!T25</f>
        <v>1</v>
      </c>
      <c r="H114" s="93">
        <f>'Control Scheme 3 Data'!T37</f>
        <v>1</v>
      </c>
      <c r="I114" s="78">
        <f>'Control Scheme 3 Data'!T49</f>
        <v>1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" thickBot="1" x14ac:dyDescent="0.35">
      <c r="A115" s="3"/>
      <c r="C115" s="181"/>
      <c r="D115" s="67" t="s">
        <v>30</v>
      </c>
      <c r="E115" s="68" t="s">
        <v>35</v>
      </c>
      <c r="F115" s="94">
        <f>'Control Scheme 3 Data'!T14</f>
        <v>1</v>
      </c>
      <c r="G115" s="79">
        <f>'Control Scheme 3 Data'!T26</f>
        <v>1</v>
      </c>
      <c r="H115" s="94">
        <f>'Control Scheme 3 Data'!T38</f>
        <v>1</v>
      </c>
      <c r="I115" s="79">
        <f>'Control Scheme 3 Data'!T50</f>
        <v>1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5" thickBot="1" x14ac:dyDescent="0.35">
      <c r="A116" s="3"/>
      <c r="C116" s="181"/>
      <c r="D116" s="67" t="s">
        <v>30</v>
      </c>
      <c r="E116" s="69" t="s">
        <v>36</v>
      </c>
      <c r="F116" s="94">
        <f>'Control Scheme 3 Data'!T15</f>
        <v>1</v>
      </c>
      <c r="G116" s="79">
        <f>'Control Scheme 3 Data'!T27</f>
        <v>1</v>
      </c>
      <c r="H116" s="94">
        <f>'Control Scheme 3 Data'!T39</f>
        <v>1</v>
      </c>
      <c r="I116" s="79">
        <f>'Control Scheme 3 Data'!T51</f>
        <v>1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5" thickBot="1" x14ac:dyDescent="0.35">
      <c r="A117" s="3"/>
      <c r="C117" s="181"/>
      <c r="D117" s="67" t="s">
        <v>30</v>
      </c>
      <c r="E117" s="70" t="s">
        <v>37</v>
      </c>
      <c r="F117" s="94">
        <f>'Control Scheme 3 Data'!T16</f>
        <v>1</v>
      </c>
      <c r="G117" s="79" t="e">
        <f>'Control Scheme 3 Data'!T28</f>
        <v>#DIV/0!</v>
      </c>
      <c r="H117" s="94" t="e">
        <f>'Control Scheme 3 Data'!T40</f>
        <v>#DIV/0!</v>
      </c>
      <c r="I117" s="79">
        <f>'Control Scheme 3 Data'!T52</f>
        <v>1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" thickBot="1" x14ac:dyDescent="0.35">
      <c r="A118" s="3"/>
      <c r="C118" s="181"/>
      <c r="D118" s="67" t="s">
        <v>30</v>
      </c>
      <c r="E118" s="71" t="s">
        <v>38</v>
      </c>
      <c r="F118" s="94">
        <f>'Control Scheme 3 Data'!T17</f>
        <v>1</v>
      </c>
      <c r="G118" s="79">
        <f>'Control Scheme 3 Data'!T29</f>
        <v>1</v>
      </c>
      <c r="H118" s="94">
        <f>'Control Scheme 3 Data'!T41</f>
        <v>1</v>
      </c>
      <c r="I118" s="79">
        <f>'Control Scheme 3 Data'!T53</f>
        <v>1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" thickBot="1" x14ac:dyDescent="0.35">
      <c r="A119" s="3"/>
      <c r="C119" s="181"/>
      <c r="D119" s="67" t="s">
        <v>30</v>
      </c>
      <c r="E119" s="71" t="s">
        <v>39</v>
      </c>
      <c r="F119" s="94">
        <f>'Control Scheme 3 Data'!T18</f>
        <v>0.70363840359031893</v>
      </c>
      <c r="G119" s="79">
        <f>'Control Scheme 3 Data'!T30</f>
        <v>1</v>
      </c>
      <c r="H119" s="94">
        <f>'Control Scheme 3 Data'!T42</f>
        <v>1</v>
      </c>
      <c r="I119" s="79">
        <f>'Control Scheme 3 Data'!T54</f>
        <v>0.70363840359031893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25.8" customHeight="1" thickBot="1" x14ac:dyDescent="0.35">
      <c r="A120" s="3"/>
      <c r="C120" s="181"/>
      <c r="D120" s="115" t="s">
        <v>30</v>
      </c>
      <c r="E120" s="108" t="s">
        <v>0</v>
      </c>
      <c r="F120" s="136">
        <f>'Control Scheme 3 Data'!T19</f>
        <v>0.89205796218487921</v>
      </c>
      <c r="G120" s="136">
        <f>'Control Scheme 3 Data'!T31</f>
        <v>1</v>
      </c>
      <c r="H120" s="136">
        <f>'Control Scheme 3 Data'!T43</f>
        <v>1</v>
      </c>
      <c r="I120" s="136">
        <f>'Control Scheme 3 Data'!T55</f>
        <v>0.92397172658928195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" thickBot="1" x14ac:dyDescent="0.35">
      <c r="A121" s="3"/>
      <c r="C121" s="181" t="s">
        <v>19</v>
      </c>
      <c r="D121" s="65" t="s">
        <v>3</v>
      </c>
      <c r="E121" s="66" t="s">
        <v>34</v>
      </c>
      <c r="F121" s="159">
        <f>'Control Scheme 3 Data'!U13</f>
        <v>0</v>
      </c>
      <c r="G121" s="159">
        <f>'Control Scheme 3 Data'!U25</f>
        <v>0</v>
      </c>
      <c r="H121" s="159">
        <f>'Control Scheme 3 Data'!U37</f>
        <v>0</v>
      </c>
      <c r="I121" s="159">
        <f>'Control Scheme 3 Data'!U49</f>
        <v>0</v>
      </c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" thickBot="1" x14ac:dyDescent="0.35">
      <c r="A122" s="3"/>
      <c r="C122" s="181"/>
      <c r="D122" s="67" t="s">
        <v>3</v>
      </c>
      <c r="E122" s="68" t="s">
        <v>35</v>
      </c>
      <c r="F122" s="144">
        <f>'Control Scheme 3 Data'!U14</f>
        <v>0</v>
      </c>
      <c r="G122" s="144">
        <f>'Control Scheme 3 Data'!U26</f>
        <v>0</v>
      </c>
      <c r="H122" s="144">
        <f>'Control Scheme 3 Data'!U38</f>
        <v>0</v>
      </c>
      <c r="I122" s="144">
        <f>'Control Scheme 3 Data'!U50</f>
        <v>0</v>
      </c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" thickBot="1" x14ac:dyDescent="0.35">
      <c r="A123" s="3"/>
      <c r="C123" s="181"/>
      <c r="D123" s="67" t="s">
        <v>3</v>
      </c>
      <c r="E123" s="69" t="s">
        <v>36</v>
      </c>
      <c r="F123" s="144">
        <f>'Control Scheme 3 Data'!U15</f>
        <v>0</v>
      </c>
      <c r="G123" s="144">
        <f>'Control Scheme 3 Data'!U27</f>
        <v>0</v>
      </c>
      <c r="H123" s="144">
        <f>'Control Scheme 3 Data'!U39</f>
        <v>0</v>
      </c>
      <c r="I123" s="144">
        <f>'Control Scheme 3 Data'!U51</f>
        <v>0</v>
      </c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" thickBot="1" x14ac:dyDescent="0.35">
      <c r="A124" s="3"/>
      <c r="C124" s="181"/>
      <c r="D124" s="67" t="s">
        <v>3</v>
      </c>
      <c r="E124" s="70" t="s">
        <v>37</v>
      </c>
      <c r="F124" s="144">
        <f>'Control Scheme 3 Data'!U16</f>
        <v>0</v>
      </c>
      <c r="G124" s="144">
        <f>'Control Scheme 3 Data'!U28</f>
        <v>0</v>
      </c>
      <c r="H124" s="144">
        <f>'Control Scheme 3 Data'!U40</f>
        <v>0</v>
      </c>
      <c r="I124" s="144">
        <f>'Control Scheme 3 Data'!U52</f>
        <v>0</v>
      </c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" thickBot="1" x14ac:dyDescent="0.35">
      <c r="A125" s="3"/>
      <c r="C125" s="181"/>
      <c r="D125" s="67" t="s">
        <v>3</v>
      </c>
      <c r="E125" s="71" t="s">
        <v>38</v>
      </c>
      <c r="F125" s="144">
        <f>'Control Scheme 3 Data'!U17</f>
        <v>0</v>
      </c>
      <c r="G125" s="144">
        <f>'Control Scheme 3 Data'!U29</f>
        <v>0</v>
      </c>
      <c r="H125" s="144">
        <f>'Control Scheme 3 Data'!U41</f>
        <v>0</v>
      </c>
      <c r="I125" s="144">
        <f>'Control Scheme 3 Data'!U53</f>
        <v>0</v>
      </c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" thickBot="1" x14ac:dyDescent="0.35">
      <c r="A126" s="3"/>
      <c r="C126" s="181"/>
      <c r="D126" s="67" t="s">
        <v>3</v>
      </c>
      <c r="E126" s="71" t="s">
        <v>39</v>
      </c>
      <c r="F126" s="144">
        <f>'Control Scheme 3 Data'!U18</f>
        <v>506626</v>
      </c>
      <c r="G126" s="144">
        <f>'Control Scheme 3 Data'!U30</f>
        <v>0</v>
      </c>
      <c r="H126" s="144">
        <f>'Control Scheme 3 Data'!U42</f>
        <v>0</v>
      </c>
      <c r="I126" s="144">
        <f>'Control Scheme 3 Data'!U54</f>
        <v>506626</v>
      </c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26.4" customHeight="1" thickBot="1" x14ac:dyDescent="0.35">
      <c r="A127" s="3"/>
      <c r="C127" s="181"/>
      <c r="D127" s="115" t="s">
        <v>3</v>
      </c>
      <c r="E127" s="108" t="s">
        <v>0</v>
      </c>
      <c r="F127" s="109">
        <f>'Control Scheme 3 Data'!U19</f>
        <v>506626</v>
      </c>
      <c r="G127" s="109">
        <f>'Control Scheme 3 Data'!U31</f>
        <v>0</v>
      </c>
      <c r="H127" s="109">
        <f>'Control Scheme 3 Data'!U43</f>
        <v>0</v>
      </c>
      <c r="I127" s="109">
        <f>'Control Scheme 3 Data'!U55</f>
        <v>506626</v>
      </c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" thickBot="1" x14ac:dyDescent="0.35">
      <c r="A128" s="3"/>
      <c r="C128" s="181" t="s">
        <v>19</v>
      </c>
      <c r="D128" s="65" t="s">
        <v>30</v>
      </c>
      <c r="E128" s="66" t="s">
        <v>34</v>
      </c>
      <c r="F128" s="93">
        <f>'Control Scheme 3 Data'!V13</f>
        <v>0</v>
      </c>
      <c r="G128" s="78">
        <f>'Control Scheme 3 Data'!V25</f>
        <v>0</v>
      </c>
      <c r="H128" s="93">
        <f>'Control Scheme 3 Data'!V37</f>
        <v>0</v>
      </c>
      <c r="I128" s="78">
        <f>'Control Scheme 3 Data'!V49</f>
        <v>0</v>
      </c>
      <c r="J128" s="19"/>
      <c r="K128" s="19"/>
      <c r="L128" s="48"/>
      <c r="M128" s="19"/>
      <c r="N128" s="34"/>
      <c r="O128" s="19"/>
      <c r="P128" s="34"/>
      <c r="Q128" s="19"/>
      <c r="R128" s="19"/>
      <c r="S128" s="34"/>
      <c r="T128" s="19"/>
      <c r="U128" s="34"/>
      <c r="V128" s="49"/>
      <c r="W128" s="50"/>
      <c r="X128" s="50"/>
      <c r="Y128" s="50"/>
      <c r="Z128" s="38"/>
    </row>
    <row r="129" spans="1:26" ht="15" thickBot="1" x14ac:dyDescent="0.35">
      <c r="A129" s="3"/>
      <c r="C129" s="181"/>
      <c r="D129" s="67" t="s">
        <v>30</v>
      </c>
      <c r="E129" s="68" t="s">
        <v>35</v>
      </c>
      <c r="F129" s="94">
        <f>'Control Scheme 3 Data'!V14</f>
        <v>0</v>
      </c>
      <c r="G129" s="79">
        <f>'Control Scheme 3 Data'!V26</f>
        <v>0</v>
      </c>
      <c r="H129" s="94">
        <f>'Control Scheme 3 Data'!V38</f>
        <v>0</v>
      </c>
      <c r="I129" s="79">
        <f>'Control Scheme 3 Data'!V50</f>
        <v>0</v>
      </c>
      <c r="J129" s="19"/>
      <c r="K129" s="19"/>
      <c r="L129" s="48"/>
      <c r="M129" s="19"/>
      <c r="N129" s="34"/>
      <c r="O129" s="19"/>
      <c r="P129" s="34"/>
      <c r="Q129" s="19"/>
      <c r="R129" s="19"/>
      <c r="S129" s="34"/>
      <c r="T129" s="19"/>
      <c r="U129" s="34"/>
      <c r="V129" s="49"/>
      <c r="W129" s="50"/>
      <c r="X129" s="50"/>
      <c r="Y129" s="50"/>
      <c r="Z129" s="38"/>
    </row>
    <row r="130" spans="1:26" ht="15" thickBot="1" x14ac:dyDescent="0.35">
      <c r="A130" s="3"/>
      <c r="C130" s="181"/>
      <c r="D130" s="67" t="s">
        <v>30</v>
      </c>
      <c r="E130" s="69" t="s">
        <v>36</v>
      </c>
      <c r="F130" s="94">
        <f>'Control Scheme 3 Data'!V15</f>
        <v>0</v>
      </c>
      <c r="G130" s="79">
        <f>'Control Scheme 3 Data'!V27</f>
        <v>0</v>
      </c>
      <c r="H130" s="94">
        <f>'Control Scheme 3 Data'!V39</f>
        <v>0</v>
      </c>
      <c r="I130" s="79">
        <f>'Control Scheme 3 Data'!V51</f>
        <v>0</v>
      </c>
      <c r="J130" s="19"/>
      <c r="K130" s="19"/>
      <c r="L130" s="48"/>
      <c r="M130" s="19"/>
      <c r="N130" s="34"/>
      <c r="O130" s="19"/>
      <c r="P130" s="34"/>
      <c r="Q130" s="19"/>
      <c r="R130" s="19"/>
      <c r="S130" s="34"/>
      <c r="T130" s="19"/>
      <c r="U130" s="34"/>
      <c r="V130" s="49"/>
      <c r="W130" s="50"/>
      <c r="X130" s="50"/>
      <c r="Y130" s="50"/>
      <c r="Z130" s="38"/>
    </row>
    <row r="131" spans="1:26" ht="15" thickBot="1" x14ac:dyDescent="0.35">
      <c r="A131" s="3"/>
      <c r="C131" s="181"/>
      <c r="D131" s="67" t="s">
        <v>30</v>
      </c>
      <c r="E131" s="70" t="s">
        <v>37</v>
      </c>
      <c r="F131" s="94">
        <f>'Control Scheme 3 Data'!V16</f>
        <v>0</v>
      </c>
      <c r="G131" s="79" t="e">
        <f>'Control Scheme 3 Data'!V28</f>
        <v>#DIV/0!</v>
      </c>
      <c r="H131" s="94" t="e">
        <f>'Control Scheme 3 Data'!V40</f>
        <v>#DIV/0!</v>
      </c>
      <c r="I131" s="79">
        <f>'Control Scheme 3 Data'!V52</f>
        <v>0</v>
      </c>
      <c r="J131" s="19"/>
      <c r="K131" s="19"/>
      <c r="L131" s="48"/>
      <c r="M131" s="19"/>
      <c r="N131" s="34"/>
      <c r="O131" s="19"/>
      <c r="P131" s="34"/>
      <c r="Q131" s="19"/>
      <c r="R131" s="19"/>
      <c r="S131" s="34"/>
      <c r="T131" s="19"/>
      <c r="U131" s="34"/>
      <c r="V131" s="49"/>
      <c r="W131" s="50"/>
      <c r="X131" s="50"/>
      <c r="Y131" s="50"/>
      <c r="Z131" s="38"/>
    </row>
    <row r="132" spans="1:26" ht="15" thickBot="1" x14ac:dyDescent="0.35">
      <c r="A132" s="3"/>
      <c r="C132" s="181"/>
      <c r="D132" s="67" t="s">
        <v>30</v>
      </c>
      <c r="E132" s="71" t="s">
        <v>38</v>
      </c>
      <c r="F132" s="94">
        <f>'Control Scheme 3 Data'!V17</f>
        <v>0</v>
      </c>
      <c r="G132" s="79">
        <f>'Control Scheme 3 Data'!V29</f>
        <v>0</v>
      </c>
      <c r="H132" s="94">
        <f>'Control Scheme 3 Data'!V41</f>
        <v>0</v>
      </c>
      <c r="I132" s="79">
        <f>'Control Scheme 3 Data'!V53</f>
        <v>0</v>
      </c>
      <c r="J132" s="19"/>
      <c r="K132" s="19"/>
      <c r="L132" s="48"/>
      <c r="M132" s="19"/>
      <c r="N132" s="34"/>
      <c r="O132" s="19"/>
      <c r="P132" s="34"/>
      <c r="Q132" s="19"/>
      <c r="R132" s="19"/>
      <c r="S132" s="34"/>
      <c r="T132" s="19"/>
      <c r="U132" s="34"/>
      <c r="V132" s="49"/>
      <c r="W132" s="50"/>
      <c r="X132" s="50"/>
      <c r="Y132" s="50"/>
      <c r="Z132" s="38"/>
    </row>
    <row r="133" spans="1:26" ht="15" thickBot="1" x14ac:dyDescent="0.35">
      <c r="A133" s="3"/>
      <c r="C133" s="181"/>
      <c r="D133" s="67" t="s">
        <v>30</v>
      </c>
      <c r="E133" s="71" t="s">
        <v>39</v>
      </c>
      <c r="F133" s="94">
        <f>'Control Scheme 3 Data'!V18</f>
        <v>0.29636159640968102</v>
      </c>
      <c r="G133" s="79">
        <f>'Control Scheme 3 Data'!V30</f>
        <v>0</v>
      </c>
      <c r="H133" s="94">
        <f>'Control Scheme 3 Data'!V42</f>
        <v>0</v>
      </c>
      <c r="I133" s="79">
        <f>'Control Scheme 3 Data'!V54</f>
        <v>0.29636159640968102</v>
      </c>
      <c r="J133" s="19"/>
      <c r="K133" s="19"/>
      <c r="L133" s="48"/>
      <c r="M133" s="19"/>
      <c r="N133" s="34"/>
      <c r="O133" s="19"/>
      <c r="P133" s="34"/>
      <c r="Q133" s="19"/>
      <c r="R133" s="19"/>
      <c r="S133" s="34"/>
      <c r="T133" s="19"/>
      <c r="U133" s="34"/>
      <c r="V133" s="49"/>
      <c r="W133" s="50"/>
      <c r="X133" s="50"/>
      <c r="Y133" s="50"/>
      <c r="Z133" s="38"/>
    </row>
    <row r="134" spans="1:26" ht="27.6" customHeight="1" thickBot="1" x14ac:dyDescent="0.35">
      <c r="A134" s="3"/>
      <c r="C134" s="181"/>
      <c r="D134" s="115" t="s">
        <v>30</v>
      </c>
      <c r="E134" s="108" t="s">
        <v>0</v>
      </c>
      <c r="F134" s="136">
        <f>'Control Scheme 3 Data'!V19</f>
        <v>0.10794203781512084</v>
      </c>
      <c r="G134" s="136">
        <f>'Control Scheme 3 Data'!V31</f>
        <v>0</v>
      </c>
      <c r="H134" s="136">
        <f>'Control Scheme 3 Data'!V43</f>
        <v>0</v>
      </c>
      <c r="I134" s="136">
        <f>'Control Scheme 3 Data'!V55</f>
        <v>7.6028273410718036E-2</v>
      </c>
      <c r="J134" s="51"/>
      <c r="K134" s="51"/>
      <c r="L134" s="52"/>
      <c r="M134" s="51"/>
      <c r="N134" s="42"/>
      <c r="O134" s="51"/>
      <c r="P134" s="42"/>
      <c r="Q134" s="51"/>
      <c r="R134" s="51"/>
      <c r="S134" s="42"/>
      <c r="T134" s="51"/>
      <c r="U134" s="42"/>
      <c r="V134" s="53"/>
      <c r="W134" s="54"/>
      <c r="X134" s="54"/>
      <c r="Y134" s="54"/>
      <c r="Z134" s="47"/>
    </row>
    <row r="135" spans="1:26" ht="18.600000000000001" customHeight="1" thickBot="1" x14ac:dyDescent="0.35">
      <c r="A135" s="3"/>
      <c r="C135" s="181" t="s">
        <v>12</v>
      </c>
      <c r="D135" s="65" t="s">
        <v>3</v>
      </c>
      <c r="E135" s="66" t="s">
        <v>34</v>
      </c>
      <c r="F135" s="159">
        <f>F107+F121</f>
        <v>767750</v>
      </c>
      <c r="G135" s="159">
        <f t="shared" ref="G135:I135" si="93">G107+G121</f>
        <v>524500</v>
      </c>
      <c r="H135" s="159">
        <f t="shared" si="93"/>
        <v>524500</v>
      </c>
      <c r="I135" s="159">
        <f t="shared" si="93"/>
        <v>767750</v>
      </c>
      <c r="J135" s="51"/>
      <c r="K135" s="51"/>
      <c r="L135" s="52"/>
      <c r="M135" s="51"/>
      <c r="N135" s="42"/>
      <c r="O135" s="51"/>
      <c r="P135" s="42"/>
      <c r="Q135" s="51"/>
      <c r="R135" s="51"/>
      <c r="S135" s="42"/>
      <c r="T135" s="51"/>
      <c r="U135" s="42"/>
      <c r="V135" s="53"/>
      <c r="W135" s="54"/>
      <c r="X135" s="54"/>
      <c r="Y135" s="54"/>
      <c r="Z135" s="47"/>
    </row>
    <row r="136" spans="1:26" ht="18.600000000000001" customHeight="1" thickBot="1" x14ac:dyDescent="0.35">
      <c r="A136" s="3"/>
      <c r="C136" s="181"/>
      <c r="D136" s="67" t="s">
        <v>3</v>
      </c>
      <c r="E136" s="68" t="s">
        <v>35</v>
      </c>
      <c r="F136" s="144">
        <f t="shared" ref="F136:I141" si="94">F108+F122</f>
        <v>697625</v>
      </c>
      <c r="G136" s="144">
        <f t="shared" si="94"/>
        <v>384250</v>
      </c>
      <c r="H136" s="144">
        <f t="shared" si="94"/>
        <v>384250</v>
      </c>
      <c r="I136" s="144">
        <f t="shared" si="94"/>
        <v>697625</v>
      </c>
      <c r="J136" s="51"/>
      <c r="K136" s="51"/>
      <c r="L136" s="52"/>
      <c r="M136" s="51"/>
      <c r="N136" s="42"/>
      <c r="O136" s="51"/>
      <c r="P136" s="42"/>
      <c r="Q136" s="51"/>
      <c r="R136" s="51"/>
      <c r="S136" s="42"/>
      <c r="T136" s="51"/>
      <c r="U136" s="42"/>
      <c r="V136" s="53"/>
      <c r="W136" s="54"/>
      <c r="X136" s="54"/>
      <c r="Y136" s="54"/>
      <c r="Z136" s="47"/>
    </row>
    <row r="137" spans="1:26" ht="18.600000000000001" customHeight="1" thickBot="1" x14ac:dyDescent="0.35">
      <c r="A137" s="3"/>
      <c r="C137" s="181"/>
      <c r="D137" s="67" t="s">
        <v>3</v>
      </c>
      <c r="E137" s="69" t="s">
        <v>36</v>
      </c>
      <c r="F137" s="144">
        <f t="shared" si="94"/>
        <v>511562.5</v>
      </c>
      <c r="G137" s="144">
        <f t="shared" si="94"/>
        <v>12125</v>
      </c>
      <c r="H137" s="144">
        <f t="shared" si="94"/>
        <v>12125</v>
      </c>
      <c r="I137" s="144">
        <f t="shared" si="94"/>
        <v>511562.5</v>
      </c>
      <c r="J137" s="51"/>
      <c r="K137" s="51"/>
      <c r="L137" s="52"/>
      <c r="M137" s="51"/>
      <c r="N137" s="42"/>
      <c r="O137" s="51"/>
      <c r="P137" s="42"/>
      <c r="Q137" s="51"/>
      <c r="R137" s="51"/>
      <c r="S137" s="42"/>
      <c r="T137" s="51"/>
      <c r="U137" s="42"/>
      <c r="V137" s="53"/>
      <c r="W137" s="54"/>
      <c r="X137" s="54"/>
      <c r="Y137" s="54"/>
      <c r="Z137" s="47"/>
    </row>
    <row r="138" spans="1:26" ht="18.600000000000001" customHeight="1" thickBot="1" x14ac:dyDescent="0.35">
      <c r="A138" s="3"/>
      <c r="C138" s="181"/>
      <c r="D138" s="67" t="s">
        <v>3</v>
      </c>
      <c r="E138" s="70" t="s">
        <v>37</v>
      </c>
      <c r="F138" s="144">
        <f t="shared" si="94"/>
        <v>715788</v>
      </c>
      <c r="G138" s="144">
        <f t="shared" si="94"/>
        <v>0</v>
      </c>
      <c r="H138" s="144">
        <f t="shared" si="94"/>
        <v>0</v>
      </c>
      <c r="I138" s="144">
        <f t="shared" si="94"/>
        <v>715788</v>
      </c>
      <c r="J138" s="51"/>
      <c r="K138" s="51"/>
      <c r="L138" s="52"/>
      <c r="M138" s="51"/>
      <c r="N138" s="42"/>
      <c r="O138" s="51"/>
      <c r="P138" s="42"/>
      <c r="Q138" s="51"/>
      <c r="R138" s="51"/>
      <c r="S138" s="42"/>
      <c r="T138" s="51"/>
      <c r="U138" s="42"/>
      <c r="V138" s="53"/>
      <c r="W138" s="54"/>
      <c r="X138" s="54"/>
      <c r="Y138" s="54"/>
      <c r="Z138" s="47"/>
    </row>
    <row r="139" spans="1:26" ht="18.600000000000001" customHeight="1" thickBot="1" x14ac:dyDescent="0.35">
      <c r="A139" s="3"/>
      <c r="C139" s="181"/>
      <c r="D139" s="67" t="s">
        <v>3</v>
      </c>
      <c r="E139" s="71" t="s">
        <v>38</v>
      </c>
      <c r="F139" s="144">
        <f t="shared" si="94"/>
        <v>291288.92165898706</v>
      </c>
      <c r="G139" s="144">
        <f t="shared" si="94"/>
        <v>291288.92165898706</v>
      </c>
      <c r="H139" s="144">
        <f t="shared" si="94"/>
        <v>2261441.0764976633</v>
      </c>
      <c r="I139" s="144">
        <f t="shared" si="94"/>
        <v>2261441.0764976633</v>
      </c>
      <c r="J139" s="51"/>
      <c r="K139" s="51"/>
      <c r="L139" s="52"/>
      <c r="M139" s="51"/>
      <c r="N139" s="42"/>
      <c r="O139" s="51"/>
      <c r="P139" s="42"/>
      <c r="Q139" s="51"/>
      <c r="R139" s="51"/>
      <c r="S139" s="42"/>
      <c r="T139" s="51"/>
      <c r="U139" s="42"/>
      <c r="V139" s="53"/>
      <c r="W139" s="54"/>
      <c r="X139" s="54"/>
      <c r="Y139" s="54"/>
      <c r="Z139" s="47"/>
    </row>
    <row r="140" spans="1:26" ht="18.600000000000001" customHeight="1" thickBot="1" x14ac:dyDescent="0.35">
      <c r="A140" s="3"/>
      <c r="C140" s="181"/>
      <c r="D140" s="67" t="s">
        <v>3</v>
      </c>
      <c r="E140" s="71" t="s">
        <v>39</v>
      </c>
      <c r="F140" s="144">
        <f t="shared" si="94"/>
        <v>1709486</v>
      </c>
      <c r="G140" s="144">
        <f t="shared" si="94"/>
        <v>1202860</v>
      </c>
      <c r="H140" s="144">
        <f t="shared" si="94"/>
        <v>1202860</v>
      </c>
      <c r="I140" s="144">
        <f t="shared" si="94"/>
        <v>1709486</v>
      </c>
      <c r="J140" s="51"/>
      <c r="K140" s="51"/>
      <c r="L140" s="52"/>
      <c r="M140" s="51"/>
      <c r="N140" s="42"/>
      <c r="O140" s="51"/>
      <c r="P140" s="42"/>
      <c r="Q140" s="51"/>
      <c r="R140" s="51"/>
      <c r="S140" s="42"/>
      <c r="T140" s="51"/>
      <c r="U140" s="42"/>
      <c r="V140" s="53"/>
      <c r="W140" s="54"/>
      <c r="X140" s="54"/>
      <c r="Y140" s="54"/>
      <c r="Z140" s="47"/>
    </row>
    <row r="141" spans="1:26" ht="27.6" customHeight="1" thickBot="1" x14ac:dyDescent="0.35">
      <c r="A141" s="3"/>
      <c r="C141" s="181"/>
      <c r="D141" s="115" t="s">
        <v>3</v>
      </c>
      <c r="E141" s="108" t="s">
        <v>0</v>
      </c>
      <c r="F141" s="109">
        <f>F113+F127</f>
        <v>4693500.4216589872</v>
      </c>
      <c r="G141" s="109">
        <f t="shared" si="94"/>
        <v>2415023.9216589872</v>
      </c>
      <c r="H141" s="109">
        <f t="shared" si="94"/>
        <v>4385176.0764976628</v>
      </c>
      <c r="I141" s="109">
        <f t="shared" si="94"/>
        <v>6663652.5764976628</v>
      </c>
      <c r="J141" s="51"/>
      <c r="K141" s="51"/>
      <c r="L141" s="52"/>
      <c r="M141" s="51"/>
      <c r="N141" s="42"/>
      <c r="O141" s="51"/>
      <c r="P141" s="42"/>
      <c r="Q141" s="51"/>
      <c r="R141" s="51"/>
      <c r="S141" s="42"/>
      <c r="T141" s="51"/>
      <c r="U141" s="42"/>
      <c r="V141" s="53"/>
      <c r="W141" s="54"/>
      <c r="X141" s="54"/>
      <c r="Y141" s="54"/>
      <c r="Z141" s="47"/>
    </row>
    <row r="142" spans="1:26" ht="15" thickBot="1" x14ac:dyDescent="0.35">
      <c r="A142" s="3"/>
      <c r="C142" s="181" t="s">
        <v>21</v>
      </c>
      <c r="D142" s="65" t="s">
        <v>32</v>
      </c>
      <c r="E142" s="66" t="s">
        <v>34</v>
      </c>
      <c r="F142" s="160">
        <f>'Control Scheme 3 Data'!X13</f>
        <v>69759.484489839801</v>
      </c>
      <c r="G142" s="160">
        <f>'Control Scheme 3 Data'!X25</f>
        <v>47657.244695435984</v>
      </c>
      <c r="H142" s="160">
        <f>'Control Scheme 3 Data'!X37</f>
        <v>47657.244695435984</v>
      </c>
      <c r="I142" s="160">
        <f>'Control Scheme 3 Data'!X49</f>
        <v>69759.484489839801</v>
      </c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" thickBot="1" x14ac:dyDescent="0.35">
      <c r="A143" s="3"/>
      <c r="C143" s="181"/>
      <c r="D143" s="67" t="s">
        <v>32</v>
      </c>
      <c r="E143" s="68" t="s">
        <v>35</v>
      </c>
      <c r="F143" s="150">
        <f>'Control Scheme 3 Data'!X14</f>
        <v>63387.769934515782</v>
      </c>
      <c r="G143" s="150">
        <f>'Control Scheme 3 Data'!X26</f>
        <v>34913.815584787946</v>
      </c>
      <c r="H143" s="150">
        <f>'Control Scheme 3 Data'!X38</f>
        <v>34913.815584787946</v>
      </c>
      <c r="I143" s="150">
        <f>'Control Scheme 3 Data'!X50</f>
        <v>63387.769934515782</v>
      </c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" thickBot="1" x14ac:dyDescent="0.35">
      <c r="A144" s="3"/>
      <c r="C144" s="181"/>
      <c r="D144" s="67" t="s">
        <v>32</v>
      </c>
      <c r="E144" s="69" t="s">
        <v>36</v>
      </c>
      <c r="F144" s="150">
        <f>'Control Scheme 3 Data'!X15</f>
        <v>46481.714469988503</v>
      </c>
      <c r="G144" s="150">
        <f>'Control Scheme 3 Data'!X27</f>
        <v>1101.7046557333867</v>
      </c>
      <c r="H144" s="150">
        <f>'Control Scheme 3 Data'!X39</f>
        <v>1101.7046557333867</v>
      </c>
      <c r="I144" s="150">
        <f>'Control Scheme 3 Data'!X51</f>
        <v>46481.714469988503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" thickBot="1" x14ac:dyDescent="0.35">
      <c r="A145" s="3"/>
      <c r="C145" s="181"/>
      <c r="D145" s="67" t="s">
        <v>32</v>
      </c>
      <c r="E145" s="70" t="s">
        <v>37</v>
      </c>
      <c r="F145" s="150">
        <f>'Control Scheme 3 Data'!X16</f>
        <v>65038.100793244485</v>
      </c>
      <c r="G145" s="150">
        <f>'Control Scheme 3 Data'!X28</f>
        <v>0</v>
      </c>
      <c r="H145" s="150">
        <f>'Control Scheme 3 Data'!X40</f>
        <v>0</v>
      </c>
      <c r="I145" s="150">
        <f>'Control Scheme 3 Data'!X52</f>
        <v>65038.100793244485</v>
      </c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" thickBot="1" x14ac:dyDescent="0.35">
      <c r="A146" s="3"/>
      <c r="C146" s="181"/>
      <c r="D146" s="67" t="s">
        <v>32</v>
      </c>
      <c r="E146" s="71" t="s">
        <v>38</v>
      </c>
      <c r="F146" s="150">
        <f>'Control Scheme 3 Data'!X17</f>
        <v>26467.163806619694</v>
      </c>
      <c r="G146" s="150">
        <f>'Control Scheme 3 Data'!X29</f>
        <v>26467.163806619694</v>
      </c>
      <c r="H146" s="150">
        <f>'Control Scheme 3 Data'!X41</f>
        <v>205479.6010428204</v>
      </c>
      <c r="I146" s="150">
        <f>'Control Scheme 3 Data'!X53</f>
        <v>205479.6010428204</v>
      </c>
      <c r="J146" s="19"/>
      <c r="K146" s="19"/>
      <c r="L146" s="48"/>
      <c r="M146" s="19"/>
      <c r="N146" s="34"/>
      <c r="O146" s="19"/>
      <c r="P146" s="34"/>
      <c r="Q146" s="19"/>
      <c r="R146" s="19"/>
      <c r="S146" s="34"/>
      <c r="T146" s="19"/>
      <c r="U146" s="34"/>
      <c r="V146" s="49"/>
      <c r="W146" s="50"/>
      <c r="X146" s="50"/>
      <c r="Y146" s="50"/>
      <c r="Z146" s="38"/>
    </row>
    <row r="147" spans="1:26" ht="15" thickBot="1" x14ac:dyDescent="0.35">
      <c r="A147" s="3"/>
      <c r="C147" s="181"/>
      <c r="D147" s="67" t="s">
        <v>32</v>
      </c>
      <c r="E147" s="71" t="s">
        <v>39</v>
      </c>
      <c r="F147" s="150">
        <f>'Control Scheme 3 Data'!X18</f>
        <v>109294.55358313085</v>
      </c>
      <c r="G147" s="150">
        <f>'Control Scheme 3 Data'!X30</f>
        <v>109294.55358313085</v>
      </c>
      <c r="H147" s="150">
        <f>'Control Scheme 3 Data'!X42</f>
        <v>109294.55358313085</v>
      </c>
      <c r="I147" s="150">
        <f>'Control Scheme 3 Data'!X54</f>
        <v>109294.55358313085</v>
      </c>
      <c r="J147" s="19"/>
      <c r="K147" s="19"/>
      <c r="L147" s="48"/>
      <c r="M147" s="19"/>
      <c r="N147" s="34"/>
      <c r="O147" s="19"/>
      <c r="P147" s="34"/>
      <c r="Q147" s="19"/>
      <c r="R147" s="19"/>
      <c r="S147" s="34"/>
      <c r="T147" s="19"/>
      <c r="U147" s="34"/>
      <c r="V147" s="49"/>
      <c r="W147" s="50"/>
      <c r="X147" s="50"/>
      <c r="Y147" s="50"/>
      <c r="Z147" s="38"/>
    </row>
    <row r="148" spans="1:26" ht="25.8" customHeight="1" thickBot="1" x14ac:dyDescent="0.35">
      <c r="A148" s="3"/>
      <c r="C148" s="181"/>
      <c r="D148" s="115" t="s">
        <v>32</v>
      </c>
      <c r="E148" s="108" t="s">
        <v>0</v>
      </c>
      <c r="F148" s="164">
        <f>'Control Scheme 3 Data'!X19</f>
        <v>380428.78707733913</v>
      </c>
      <c r="G148" s="164">
        <f>'Control Scheme 3 Data'!X31</f>
        <v>219434.48232570785</v>
      </c>
      <c r="H148" s="164">
        <f>'Control Scheme 3 Data'!X43</f>
        <v>398446.91956190852</v>
      </c>
      <c r="I148" s="164">
        <f>'Control Scheme 3 Data'!X55</f>
        <v>559441.2243135398</v>
      </c>
      <c r="J148" s="19"/>
      <c r="K148" s="19"/>
      <c r="L148" s="48"/>
      <c r="M148" s="19"/>
      <c r="N148" s="34"/>
      <c r="O148" s="19"/>
      <c r="P148" s="34"/>
      <c r="Q148" s="19"/>
      <c r="R148" s="19"/>
      <c r="S148" s="34"/>
      <c r="T148" s="19"/>
      <c r="U148" s="34"/>
      <c r="V148" s="49"/>
      <c r="W148" s="50"/>
      <c r="X148" s="50"/>
      <c r="Y148" s="50"/>
      <c r="Z148" s="38"/>
    </row>
    <row r="149" spans="1:26" ht="15" thickBot="1" x14ac:dyDescent="0.35">
      <c r="A149" s="3"/>
      <c r="C149" s="181" t="s">
        <v>22</v>
      </c>
      <c r="D149" s="65" t="s">
        <v>32</v>
      </c>
      <c r="E149" s="66" t="s">
        <v>34</v>
      </c>
      <c r="F149" s="160">
        <f>'Control Scheme 3 Data'!Y13</f>
        <v>0</v>
      </c>
      <c r="G149" s="160">
        <f>'Control Scheme 3 Data'!Y25</f>
        <v>0</v>
      </c>
      <c r="H149" s="160">
        <f>'Control Scheme 3 Data'!Y37</f>
        <v>0</v>
      </c>
      <c r="I149" s="160">
        <f>'Control Scheme 3 Data'!Y49</f>
        <v>0</v>
      </c>
      <c r="J149" s="19"/>
      <c r="K149" s="19"/>
      <c r="L149" s="48"/>
      <c r="M149" s="19"/>
      <c r="N149" s="34"/>
      <c r="O149" s="19"/>
      <c r="P149" s="34"/>
      <c r="Q149" s="19"/>
      <c r="R149" s="19"/>
      <c r="S149" s="34"/>
      <c r="T149" s="19"/>
      <c r="U149" s="34"/>
      <c r="V149" s="49"/>
      <c r="W149" s="50"/>
      <c r="X149" s="50"/>
      <c r="Y149" s="50"/>
      <c r="Z149" s="38"/>
    </row>
    <row r="150" spans="1:26" ht="15" thickBot="1" x14ac:dyDescent="0.35">
      <c r="A150" s="3"/>
      <c r="C150" s="181"/>
      <c r="D150" s="65" t="s">
        <v>32</v>
      </c>
      <c r="E150" s="68" t="s">
        <v>35</v>
      </c>
      <c r="F150" s="150">
        <f>'Control Scheme 3 Data'!Y14</f>
        <v>0</v>
      </c>
      <c r="G150" s="150">
        <f>'Control Scheme 3 Data'!Y26</f>
        <v>0</v>
      </c>
      <c r="H150" s="150">
        <f>'Control Scheme 3 Data'!Y38</f>
        <v>0</v>
      </c>
      <c r="I150" s="150">
        <f>'Control Scheme 3 Data'!Y50</f>
        <v>0</v>
      </c>
      <c r="J150" s="19"/>
      <c r="K150" s="19"/>
      <c r="L150" s="48"/>
      <c r="M150" s="19"/>
      <c r="N150" s="34"/>
      <c r="O150" s="19"/>
      <c r="P150" s="34"/>
      <c r="Q150" s="19"/>
      <c r="R150" s="19"/>
      <c r="S150" s="34"/>
      <c r="T150" s="19"/>
      <c r="U150" s="34"/>
      <c r="V150" s="49"/>
      <c r="W150" s="50"/>
      <c r="X150" s="50"/>
      <c r="Y150" s="50"/>
      <c r="Z150" s="38"/>
    </row>
    <row r="151" spans="1:26" ht="15" thickBot="1" x14ac:dyDescent="0.35">
      <c r="A151" s="3"/>
      <c r="C151" s="181"/>
      <c r="D151" s="65" t="s">
        <v>32</v>
      </c>
      <c r="E151" s="69" t="s">
        <v>36</v>
      </c>
      <c r="F151" s="150">
        <f>'Control Scheme 3 Data'!Y15</f>
        <v>0</v>
      </c>
      <c r="G151" s="150">
        <f>'Control Scheme 3 Data'!Y27</f>
        <v>0</v>
      </c>
      <c r="H151" s="150">
        <f>'Control Scheme 3 Data'!Y39</f>
        <v>0</v>
      </c>
      <c r="I151" s="150">
        <f>'Control Scheme 3 Data'!Y51</f>
        <v>0</v>
      </c>
      <c r="J151" s="19"/>
      <c r="K151" s="19"/>
      <c r="L151" s="48"/>
      <c r="M151" s="19"/>
      <c r="N151" s="34"/>
      <c r="O151" s="19"/>
      <c r="P151" s="34"/>
      <c r="Q151" s="19"/>
      <c r="R151" s="19"/>
      <c r="S151" s="34"/>
      <c r="T151" s="19"/>
      <c r="U151" s="34"/>
      <c r="V151" s="49"/>
      <c r="W151" s="50"/>
      <c r="X151" s="50"/>
      <c r="Y151" s="50"/>
      <c r="Z151" s="38"/>
    </row>
    <row r="152" spans="1:26" ht="16.2" thickBot="1" x14ac:dyDescent="0.35">
      <c r="A152" s="3"/>
      <c r="C152" s="181"/>
      <c r="D152" s="65" t="s">
        <v>32</v>
      </c>
      <c r="E152" s="70" t="s">
        <v>37</v>
      </c>
      <c r="F152" s="150">
        <f>'Control Scheme 3 Data'!Y16</f>
        <v>0</v>
      </c>
      <c r="G152" s="150">
        <f>'Control Scheme 3 Data'!Y28</f>
        <v>0</v>
      </c>
      <c r="H152" s="150">
        <f>'Control Scheme 3 Data'!Y40</f>
        <v>0</v>
      </c>
      <c r="I152" s="150">
        <f>'Control Scheme 3 Data'!Y52</f>
        <v>0</v>
      </c>
      <c r="J152" s="51"/>
      <c r="K152" s="51"/>
      <c r="L152" s="52"/>
      <c r="M152" s="51"/>
      <c r="N152" s="42"/>
      <c r="O152" s="51"/>
      <c r="P152" s="42"/>
      <c r="Q152" s="51"/>
      <c r="R152" s="51"/>
      <c r="S152" s="42"/>
      <c r="T152" s="51"/>
      <c r="U152" s="42"/>
      <c r="V152" s="53"/>
      <c r="W152" s="54"/>
      <c r="X152" s="54"/>
      <c r="Y152" s="54"/>
      <c r="Z152" s="47"/>
    </row>
    <row r="153" spans="1:26" ht="15" thickBot="1" x14ac:dyDescent="0.35">
      <c r="A153" s="4"/>
      <c r="C153" s="181"/>
      <c r="D153" s="65" t="s">
        <v>32</v>
      </c>
      <c r="E153" s="71" t="s">
        <v>38</v>
      </c>
      <c r="F153" s="150">
        <f>'Control Scheme 3 Data'!Y17</f>
        <v>0</v>
      </c>
      <c r="G153" s="150">
        <f>'Control Scheme 3 Data'!Y29</f>
        <v>0</v>
      </c>
      <c r="H153" s="150">
        <f>'Control Scheme 3 Data'!Y41</f>
        <v>0</v>
      </c>
      <c r="I153" s="150">
        <f>'Control Scheme 3 Data'!Y53</f>
        <v>0</v>
      </c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" thickBot="1" x14ac:dyDescent="0.35">
      <c r="C154" s="181"/>
      <c r="D154" s="65" t="s">
        <v>32</v>
      </c>
      <c r="E154" s="71" t="s">
        <v>39</v>
      </c>
      <c r="F154" s="150">
        <f>'Control Scheme 3 Data'!Y18</f>
        <v>46033.173023965588</v>
      </c>
      <c r="G154" s="150">
        <f>'Control Scheme 3 Data'!Y30</f>
        <v>0</v>
      </c>
      <c r="H154" s="150">
        <f>'Control Scheme 3 Data'!Y42</f>
        <v>0</v>
      </c>
      <c r="I154" s="150">
        <f>'Control Scheme 3 Data'!Y54</f>
        <v>46033.173023965588</v>
      </c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27.6" customHeight="1" thickBot="1" x14ac:dyDescent="0.35">
      <c r="C155" s="181"/>
      <c r="D155" s="65" t="s">
        <v>32</v>
      </c>
      <c r="E155" s="108" t="s">
        <v>0</v>
      </c>
      <c r="F155" s="164">
        <f>'Control Scheme 3 Data'!Y19</f>
        <v>46033.173023965588</v>
      </c>
      <c r="G155" s="164">
        <f>'Control Scheme 3 Data'!Y31</f>
        <v>0</v>
      </c>
      <c r="H155" s="164">
        <f>'Control Scheme 3 Data'!Y43</f>
        <v>0</v>
      </c>
      <c r="I155" s="164">
        <f>'Control Scheme 3 Data'!Y55</f>
        <v>46033.173023965588</v>
      </c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" thickBot="1" x14ac:dyDescent="0.35">
      <c r="C156" s="181" t="s">
        <v>23</v>
      </c>
      <c r="D156" s="65" t="s">
        <v>32</v>
      </c>
      <c r="E156" s="66" t="s">
        <v>34</v>
      </c>
      <c r="F156" s="160">
        <f>'Control Scheme 3 Data'!Z13</f>
        <v>69759.484489839801</v>
      </c>
      <c r="G156" s="160">
        <f>'Control Scheme 3 Data'!Z25</f>
        <v>47657.244695435984</v>
      </c>
      <c r="H156" s="160">
        <f>'Control Scheme 3 Data'!Z37</f>
        <v>47657.244695435984</v>
      </c>
      <c r="I156" s="160">
        <f>'Control Scheme 3 Data'!Z49</f>
        <v>69759.484489839801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" thickBot="1" x14ac:dyDescent="0.35">
      <c r="C157" s="181"/>
      <c r="D157" s="65" t="s">
        <v>32</v>
      </c>
      <c r="E157" s="68" t="s">
        <v>35</v>
      </c>
      <c r="F157" s="150">
        <f>'Control Scheme 3 Data'!Z14</f>
        <v>63387.769934515782</v>
      </c>
      <c r="G157" s="150">
        <f>'Control Scheme 3 Data'!Z26</f>
        <v>34913.815584787946</v>
      </c>
      <c r="H157" s="150">
        <f>'Control Scheme 3 Data'!Z38</f>
        <v>34913.815584787946</v>
      </c>
      <c r="I157" s="150">
        <f>'Control Scheme 3 Data'!Z50</f>
        <v>63387.769934515782</v>
      </c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" thickBot="1" x14ac:dyDescent="0.35">
      <c r="C158" s="181"/>
      <c r="D158" s="65" t="s">
        <v>32</v>
      </c>
      <c r="E158" s="69" t="s">
        <v>36</v>
      </c>
      <c r="F158" s="150">
        <f>'Control Scheme 3 Data'!Z15</f>
        <v>46481.714469988503</v>
      </c>
      <c r="G158" s="150">
        <f>'Control Scheme 3 Data'!Z27</f>
        <v>1101.7046557333867</v>
      </c>
      <c r="H158" s="150">
        <f>'Control Scheme 3 Data'!Z39</f>
        <v>1101.7046557333867</v>
      </c>
      <c r="I158" s="150">
        <f>'Control Scheme 3 Data'!Z51</f>
        <v>46481.714469988503</v>
      </c>
      <c r="J158" s="19"/>
      <c r="K158" s="19"/>
      <c r="L158" s="48"/>
      <c r="M158" s="19"/>
      <c r="N158" s="34"/>
      <c r="O158" s="19"/>
      <c r="P158" s="34"/>
      <c r="Q158" s="19"/>
      <c r="R158" s="19"/>
      <c r="S158" s="34"/>
      <c r="T158" s="19"/>
      <c r="U158" s="34"/>
      <c r="V158" s="49"/>
      <c r="W158" s="50"/>
      <c r="X158" s="50"/>
      <c r="Y158" s="50"/>
      <c r="Z158" s="38"/>
    </row>
    <row r="159" spans="1:26" ht="15" thickBot="1" x14ac:dyDescent="0.35">
      <c r="C159" s="181"/>
      <c r="D159" s="65" t="s">
        <v>32</v>
      </c>
      <c r="E159" s="70" t="s">
        <v>37</v>
      </c>
      <c r="F159" s="150">
        <f>'Control Scheme 3 Data'!Z16</f>
        <v>65038.100793244485</v>
      </c>
      <c r="G159" s="150">
        <f>'Control Scheme 3 Data'!Z28</f>
        <v>0</v>
      </c>
      <c r="H159" s="150">
        <f>'Control Scheme 3 Data'!Z40</f>
        <v>0</v>
      </c>
      <c r="I159" s="150">
        <f>'Control Scheme 3 Data'!Z52</f>
        <v>65038.100793244485</v>
      </c>
      <c r="J159" s="19"/>
      <c r="K159" s="19"/>
      <c r="L159" s="48"/>
      <c r="M159" s="19"/>
      <c r="N159" s="34"/>
      <c r="O159" s="19"/>
      <c r="P159" s="34"/>
      <c r="Q159" s="19"/>
      <c r="R159" s="19"/>
      <c r="S159" s="34"/>
      <c r="T159" s="19"/>
      <c r="U159" s="34"/>
      <c r="V159" s="49"/>
      <c r="W159" s="50"/>
      <c r="X159" s="50"/>
      <c r="Y159" s="50"/>
      <c r="Z159" s="38"/>
    </row>
    <row r="160" spans="1:26" ht="15" thickBot="1" x14ac:dyDescent="0.35">
      <c r="C160" s="181"/>
      <c r="D160" s="65" t="s">
        <v>32</v>
      </c>
      <c r="E160" s="71" t="s">
        <v>38</v>
      </c>
      <c r="F160" s="150">
        <f>'Control Scheme 3 Data'!Z17</f>
        <v>26467.163806619694</v>
      </c>
      <c r="G160" s="150">
        <f>'Control Scheme 3 Data'!Z29</f>
        <v>26467.163806619694</v>
      </c>
      <c r="H160" s="150">
        <f>'Control Scheme 3 Data'!Z41</f>
        <v>205479.6010428204</v>
      </c>
      <c r="I160" s="150">
        <f>'Control Scheme 3 Data'!Z53</f>
        <v>205479.6010428204</v>
      </c>
      <c r="J160" s="19"/>
      <c r="K160" s="19"/>
      <c r="L160" s="48"/>
      <c r="M160" s="19"/>
      <c r="N160" s="34"/>
      <c r="O160" s="19"/>
      <c r="P160" s="34"/>
      <c r="Q160" s="19"/>
      <c r="R160" s="19"/>
      <c r="S160" s="34"/>
      <c r="T160" s="19"/>
      <c r="U160" s="34"/>
      <c r="V160" s="49"/>
      <c r="W160" s="50"/>
      <c r="X160" s="50"/>
      <c r="Y160" s="50"/>
      <c r="Z160" s="38"/>
    </row>
    <row r="161" spans="3:26" ht="15" thickBot="1" x14ac:dyDescent="0.35">
      <c r="C161" s="181"/>
      <c r="D161" s="65" t="s">
        <v>32</v>
      </c>
      <c r="E161" s="71" t="s">
        <v>39</v>
      </c>
      <c r="F161" s="150">
        <f>'Control Scheme 3 Data'!Z18</f>
        <v>155327.72660709644</v>
      </c>
      <c r="G161" s="150">
        <f>'Control Scheme 3 Data'!Z30</f>
        <v>109294.55358313085</v>
      </c>
      <c r="H161" s="150">
        <f>'Control Scheme 3 Data'!Z42</f>
        <v>109294.55358313085</v>
      </c>
      <c r="I161" s="150">
        <f>'Control Scheme 3 Data'!Z54</f>
        <v>155327.72660709644</v>
      </c>
      <c r="J161" s="19"/>
      <c r="K161" s="19"/>
      <c r="L161" s="48"/>
      <c r="M161" s="19"/>
      <c r="N161" s="34"/>
      <c r="O161" s="19"/>
      <c r="P161" s="34"/>
      <c r="Q161" s="19"/>
      <c r="R161" s="19"/>
      <c r="S161" s="34"/>
      <c r="T161" s="19"/>
      <c r="U161" s="34"/>
      <c r="V161" s="49"/>
      <c r="W161" s="50"/>
      <c r="X161" s="50"/>
      <c r="Y161" s="50"/>
      <c r="Z161" s="38"/>
    </row>
    <row r="162" spans="3:26" ht="27" customHeight="1" thickBot="1" x14ac:dyDescent="0.35">
      <c r="C162" s="181"/>
      <c r="D162" s="65" t="s">
        <v>32</v>
      </c>
      <c r="E162" s="108" t="s">
        <v>0</v>
      </c>
      <c r="F162" s="164">
        <f>'Control Scheme 3 Data'!Z19</f>
        <v>426461.96010130469</v>
      </c>
      <c r="G162" s="164">
        <f>'Control Scheme 3 Data'!Z31</f>
        <v>219434.48232570785</v>
      </c>
      <c r="H162" s="164">
        <f>'Control Scheme 3 Data'!Z43</f>
        <v>398446.91956190852</v>
      </c>
      <c r="I162" s="164">
        <f>'Control Scheme 3 Data'!Z55</f>
        <v>605474.39733750536</v>
      </c>
      <c r="J162" s="19"/>
      <c r="K162" s="19"/>
      <c r="L162" s="48"/>
      <c r="M162" s="19"/>
      <c r="N162" s="34"/>
      <c r="O162" s="19"/>
      <c r="P162" s="34"/>
      <c r="Q162" s="19"/>
      <c r="R162" s="19"/>
      <c r="S162" s="34"/>
      <c r="T162" s="19"/>
      <c r="U162" s="34"/>
      <c r="V162" s="49"/>
      <c r="W162" s="50"/>
      <c r="X162" s="50"/>
      <c r="Y162" s="50"/>
      <c r="Z162" s="38"/>
    </row>
    <row r="163" spans="3:26" x14ac:dyDescent="0.3">
      <c r="C163" s="29"/>
      <c r="D163" s="29"/>
      <c r="E163" s="19"/>
      <c r="F163" s="19"/>
      <c r="G163" s="19"/>
      <c r="H163" s="19"/>
      <c r="I163" s="19"/>
      <c r="J163" s="19"/>
      <c r="K163" s="19"/>
      <c r="L163" s="48"/>
      <c r="M163" s="19"/>
      <c r="N163" s="34"/>
      <c r="O163" s="19"/>
      <c r="P163" s="34"/>
      <c r="Q163" s="19"/>
      <c r="R163" s="19"/>
      <c r="S163" s="34"/>
      <c r="T163" s="19"/>
      <c r="U163" s="34"/>
      <c r="V163" s="49"/>
      <c r="W163" s="50"/>
      <c r="X163" s="50"/>
      <c r="Y163" s="50"/>
      <c r="Z163" s="38"/>
    </row>
    <row r="164" spans="3:26" ht="15.6" x14ac:dyDescent="0.3">
      <c r="C164" s="39"/>
      <c r="D164" s="39"/>
      <c r="E164" s="51"/>
      <c r="F164" s="51"/>
      <c r="G164" s="51"/>
      <c r="H164" s="51"/>
      <c r="I164" s="51"/>
      <c r="J164" s="51"/>
      <c r="K164" s="51"/>
      <c r="L164" s="52"/>
      <c r="M164" s="51"/>
      <c r="N164" s="42"/>
      <c r="O164" s="51"/>
      <c r="P164" s="42"/>
      <c r="Q164" s="51"/>
      <c r="R164" s="51"/>
      <c r="S164" s="42"/>
      <c r="T164" s="51"/>
      <c r="U164" s="42"/>
      <c r="V164" s="53"/>
      <c r="W164" s="54"/>
      <c r="X164" s="54"/>
      <c r="Y164" s="54"/>
      <c r="Z164" s="47"/>
    </row>
    <row r="165" spans="3:26" ht="3.6" customHeight="1" x14ac:dyDescent="0.3"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3:26" x14ac:dyDescent="0.3">
      <c r="C166" s="28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3:26" ht="3.6" customHeight="1" x14ac:dyDescent="0.3"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3:26" x14ac:dyDescent="0.3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3:26" x14ac:dyDescent="0.3"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3:26" x14ac:dyDescent="0.3">
      <c r="C170" s="29"/>
      <c r="D170" s="29"/>
      <c r="E170" s="19"/>
      <c r="F170" s="19"/>
      <c r="G170" s="19"/>
      <c r="H170" s="19"/>
      <c r="I170" s="19"/>
      <c r="J170" s="19"/>
      <c r="K170" s="19"/>
      <c r="L170" s="48"/>
      <c r="M170" s="19"/>
      <c r="N170" s="34"/>
      <c r="O170" s="19"/>
      <c r="P170" s="34"/>
      <c r="Q170" s="19"/>
      <c r="R170" s="19"/>
      <c r="S170" s="34"/>
      <c r="T170" s="19"/>
      <c r="U170" s="34"/>
      <c r="V170" s="49"/>
      <c r="W170" s="50"/>
      <c r="X170" s="50"/>
      <c r="Y170" s="50"/>
      <c r="Z170" s="38"/>
    </row>
    <row r="171" spans="3:26" x14ac:dyDescent="0.3">
      <c r="C171" s="29"/>
      <c r="D171" s="29"/>
      <c r="E171" s="19"/>
      <c r="F171" s="19"/>
      <c r="G171" s="19"/>
      <c r="H171" s="19"/>
      <c r="I171" s="19"/>
      <c r="J171" s="19"/>
      <c r="K171" s="19"/>
      <c r="L171" s="48"/>
      <c r="M171" s="19"/>
      <c r="N171" s="34"/>
      <c r="O171" s="19"/>
      <c r="P171" s="34"/>
      <c r="Q171" s="19"/>
      <c r="R171" s="19"/>
      <c r="S171" s="34"/>
      <c r="T171" s="19"/>
      <c r="U171" s="34"/>
      <c r="V171" s="49"/>
      <c r="W171" s="50"/>
      <c r="X171" s="50"/>
      <c r="Y171" s="50"/>
      <c r="Z171" s="38"/>
    </row>
    <row r="172" spans="3:26" x14ac:dyDescent="0.3">
      <c r="C172" s="29"/>
      <c r="D172" s="29"/>
      <c r="E172" s="19"/>
      <c r="F172" s="19"/>
      <c r="G172" s="19"/>
      <c r="H172" s="19"/>
      <c r="I172" s="19"/>
      <c r="J172" s="19"/>
      <c r="K172" s="19"/>
      <c r="L172" s="48"/>
      <c r="M172" s="19"/>
      <c r="N172" s="34"/>
      <c r="O172" s="19"/>
      <c r="P172" s="34"/>
      <c r="Q172" s="19"/>
      <c r="R172" s="19"/>
      <c r="S172" s="34"/>
      <c r="T172" s="19"/>
      <c r="U172" s="34"/>
      <c r="V172" s="49"/>
      <c r="W172" s="50"/>
      <c r="X172" s="50"/>
      <c r="Y172" s="50"/>
      <c r="Z172" s="38"/>
    </row>
    <row r="173" spans="3:26" x14ac:dyDescent="0.3">
      <c r="C173" s="29"/>
      <c r="D173" s="29"/>
      <c r="E173" s="19"/>
      <c r="F173" s="19"/>
      <c r="G173" s="19"/>
      <c r="H173" s="19"/>
      <c r="I173" s="19"/>
      <c r="J173" s="19"/>
      <c r="K173" s="19"/>
      <c r="L173" s="48"/>
      <c r="M173" s="19"/>
      <c r="N173" s="34"/>
      <c r="O173" s="19"/>
      <c r="P173" s="34"/>
      <c r="Q173" s="19"/>
      <c r="R173" s="19"/>
      <c r="S173" s="34"/>
      <c r="T173" s="19"/>
      <c r="U173" s="34"/>
      <c r="V173" s="49"/>
      <c r="W173" s="50"/>
      <c r="X173" s="50"/>
      <c r="Y173" s="50"/>
      <c r="Z173" s="38"/>
    </row>
    <row r="174" spans="3:26" x14ac:dyDescent="0.3">
      <c r="C174" s="29"/>
      <c r="D174" s="29"/>
      <c r="E174" s="19"/>
      <c r="F174" s="19"/>
      <c r="G174" s="19"/>
      <c r="H174" s="19"/>
      <c r="I174" s="19"/>
      <c r="J174" s="19"/>
      <c r="K174" s="19"/>
      <c r="L174" s="48"/>
      <c r="M174" s="19"/>
      <c r="N174" s="34"/>
      <c r="O174" s="19"/>
      <c r="P174" s="34"/>
      <c r="Q174" s="19"/>
      <c r="R174" s="19"/>
      <c r="S174" s="34"/>
      <c r="T174" s="19"/>
      <c r="U174" s="34"/>
      <c r="V174" s="49"/>
      <c r="W174" s="50"/>
      <c r="X174" s="50"/>
      <c r="Y174" s="50"/>
      <c r="Z174" s="38"/>
    </row>
    <row r="175" spans="3:26" x14ac:dyDescent="0.3">
      <c r="C175" s="29"/>
      <c r="D175" s="29"/>
      <c r="E175" s="19"/>
      <c r="F175" s="19"/>
      <c r="G175" s="19"/>
      <c r="H175" s="19"/>
      <c r="I175" s="19"/>
      <c r="J175" s="19"/>
      <c r="K175" s="19"/>
      <c r="L175" s="48"/>
      <c r="M175" s="19"/>
      <c r="N175" s="34"/>
      <c r="O175" s="19"/>
      <c r="P175" s="34"/>
      <c r="Q175" s="19"/>
      <c r="R175" s="19"/>
      <c r="S175" s="34"/>
      <c r="T175" s="19"/>
      <c r="U175" s="34"/>
      <c r="V175" s="49"/>
      <c r="W175" s="50"/>
      <c r="X175" s="50"/>
      <c r="Y175" s="50"/>
      <c r="Z175" s="38"/>
    </row>
    <row r="176" spans="3:26" ht="15.6" x14ac:dyDescent="0.3">
      <c r="C176" s="39"/>
      <c r="D176" s="39"/>
      <c r="E176" s="51"/>
      <c r="F176" s="51"/>
      <c r="G176" s="51"/>
      <c r="H176" s="51"/>
      <c r="I176" s="51"/>
      <c r="J176" s="51"/>
      <c r="K176" s="51"/>
      <c r="L176" s="52"/>
      <c r="M176" s="51"/>
      <c r="N176" s="42"/>
      <c r="O176" s="51"/>
      <c r="P176" s="42"/>
      <c r="Q176" s="51"/>
      <c r="R176" s="51"/>
      <c r="S176" s="42"/>
      <c r="T176" s="51"/>
      <c r="U176" s="42"/>
      <c r="V176" s="53"/>
      <c r="W176" s="54"/>
      <c r="X176" s="54"/>
      <c r="Y176" s="54"/>
      <c r="Z176" s="47"/>
    </row>
  </sheetData>
  <mergeCells count="23">
    <mergeCell ref="C135:C141"/>
    <mergeCell ref="C142:C148"/>
    <mergeCell ref="C149:C155"/>
    <mergeCell ref="C156:C162"/>
    <mergeCell ref="C93:C99"/>
    <mergeCell ref="C100:C106"/>
    <mergeCell ref="C107:C113"/>
    <mergeCell ref="C114:C120"/>
    <mergeCell ref="C121:C127"/>
    <mergeCell ref="C128:C134"/>
    <mergeCell ref="F7:I7"/>
    <mergeCell ref="C86:C92"/>
    <mergeCell ref="C9:C15"/>
    <mergeCell ref="C16:C22"/>
    <mergeCell ref="C23:C29"/>
    <mergeCell ref="C30:C36"/>
    <mergeCell ref="C37:C43"/>
    <mergeCell ref="C44:C50"/>
    <mergeCell ref="C51:C57"/>
    <mergeCell ref="C58:C64"/>
    <mergeCell ref="C65:C71"/>
    <mergeCell ref="C72:C78"/>
    <mergeCell ref="C79:C8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8EE1-1F08-47FF-9FC2-FBE68F0CB8FD}">
  <dimension ref="A1:AE55"/>
  <sheetViews>
    <sheetView topLeftCell="B1" zoomScaleNormal="100" workbookViewId="0">
      <selection activeCell="C9" sqref="C9:AA55"/>
    </sheetView>
  </sheetViews>
  <sheetFormatPr defaultColWidth="8.88671875" defaultRowHeight="14.4" x14ac:dyDescent="0.3"/>
  <cols>
    <col min="1" max="1" width="1.109375" style="1" customWidth="1"/>
    <col min="2" max="2" width="8.88671875" style="1" customWidth="1"/>
    <col min="3" max="3" width="17" style="1" customWidth="1"/>
    <col min="4" max="27" width="13.33203125" style="1" customWidth="1"/>
    <col min="28" max="37" width="8.88671875" style="1" customWidth="1"/>
    <col min="38" max="16384" width="8.88671875" style="1"/>
  </cols>
  <sheetData>
    <row r="1" spans="1:31" ht="53.4" customHeight="1" x14ac:dyDescent="0.95">
      <c r="A1" s="3"/>
      <c r="B1" s="7" t="s">
        <v>1</v>
      </c>
    </row>
    <row r="2" spans="1:31" ht="5.4" customHeight="1" thickBot="1" x14ac:dyDescent="0.35">
      <c r="A2" s="3"/>
    </row>
    <row r="3" spans="1:31" ht="4.95" customHeight="1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</row>
    <row r="4" spans="1:31" ht="3.6" customHeight="1" thickBot="1" x14ac:dyDescent="0.35">
      <c r="A4" s="3"/>
    </row>
    <row r="5" spans="1:31" ht="15" customHeight="1" thickBot="1" x14ac:dyDescent="0.35">
      <c r="A5" s="3"/>
      <c r="C5" s="14" t="s">
        <v>2</v>
      </c>
      <c r="D5" s="15"/>
      <c r="E5" s="16">
        <v>3633181.0079999822</v>
      </c>
      <c r="F5" s="17" t="s">
        <v>3</v>
      </c>
    </row>
    <row r="6" spans="1:31" ht="4.2" customHeight="1" thickBot="1" x14ac:dyDescent="0.35">
      <c r="A6" s="3"/>
    </row>
    <row r="7" spans="1:31" ht="15.6" customHeight="1" thickBot="1" x14ac:dyDescent="0.35">
      <c r="A7" s="3"/>
      <c r="C7" s="178" t="s">
        <v>49</v>
      </c>
    </row>
    <row r="8" spans="1:31" ht="4.2" customHeight="1" thickBot="1" x14ac:dyDescent="0.35">
      <c r="A8" s="3"/>
    </row>
    <row r="9" spans="1:31" ht="18.600000000000001" customHeight="1" thickBot="1" x14ac:dyDescent="0.35">
      <c r="A9" s="3"/>
      <c r="C9" s="18" t="str">
        <f>'Control Scheme 3 Data'!C9</f>
        <v>op1</v>
      </c>
    </row>
    <row r="10" spans="1:31" ht="3.6" customHeight="1" thickBot="1" x14ac:dyDescent="0.35">
      <c r="A10" s="3"/>
    </row>
    <row r="11" spans="1:31" ht="62.4" customHeight="1" thickBot="1" x14ac:dyDescent="0.35">
      <c r="A11" s="3"/>
      <c r="C11" s="8" t="s">
        <v>4</v>
      </c>
      <c r="D11" s="8" t="s">
        <v>5</v>
      </c>
      <c r="E11" s="8" t="s">
        <v>6</v>
      </c>
      <c r="F11" s="8" t="s">
        <v>7</v>
      </c>
      <c r="G11" s="8" t="s">
        <v>8</v>
      </c>
      <c r="H11" s="8" t="s">
        <v>9</v>
      </c>
      <c r="I11" s="8" t="s">
        <v>10</v>
      </c>
      <c r="J11" s="8" t="s">
        <v>11</v>
      </c>
      <c r="K11" s="8" t="s">
        <v>12</v>
      </c>
      <c r="L11" s="8" t="s">
        <v>13</v>
      </c>
      <c r="M11" s="8" t="s">
        <v>14</v>
      </c>
      <c r="N11" s="8" t="s">
        <v>15</v>
      </c>
      <c r="O11" s="8" t="s">
        <v>15</v>
      </c>
      <c r="P11" s="8" t="s">
        <v>16</v>
      </c>
      <c r="Q11" s="8" t="s">
        <v>16</v>
      </c>
      <c r="R11" s="8" t="s">
        <v>17</v>
      </c>
      <c r="S11" s="8" t="s">
        <v>18</v>
      </c>
      <c r="T11" s="8" t="s">
        <v>18</v>
      </c>
      <c r="U11" s="8" t="s">
        <v>19</v>
      </c>
      <c r="V11" s="8" t="s">
        <v>19</v>
      </c>
      <c r="W11" s="8" t="s">
        <v>20</v>
      </c>
      <c r="X11" s="8" t="s">
        <v>21</v>
      </c>
      <c r="Y11" s="8" t="s">
        <v>22</v>
      </c>
      <c r="Z11" s="8" t="s">
        <v>23</v>
      </c>
      <c r="AA11" s="8" t="s">
        <v>24</v>
      </c>
    </row>
    <row r="12" spans="1:31" ht="16.95" customHeight="1" thickBot="1" x14ac:dyDescent="0.35">
      <c r="A12" s="3"/>
      <c r="C12" s="13"/>
      <c r="D12" s="13"/>
      <c r="E12" s="12" t="s">
        <v>25</v>
      </c>
      <c r="F12" s="12" t="s">
        <v>25</v>
      </c>
      <c r="G12" s="12" t="s">
        <v>26</v>
      </c>
      <c r="H12" s="12" t="s">
        <v>26</v>
      </c>
      <c r="I12" s="12" t="s">
        <v>25</v>
      </c>
      <c r="J12" s="12" t="s">
        <v>26</v>
      </c>
      <c r="K12" s="12" t="s">
        <v>3</v>
      </c>
      <c r="L12" s="12" t="s">
        <v>27</v>
      </c>
      <c r="M12" s="12" t="s">
        <v>28</v>
      </c>
      <c r="N12" s="20" t="s">
        <v>29</v>
      </c>
      <c r="O12" s="26" t="s">
        <v>30</v>
      </c>
      <c r="P12" s="23" t="s">
        <v>29</v>
      </c>
      <c r="Q12" s="26" t="s">
        <v>30</v>
      </c>
      <c r="R12" s="21" t="s">
        <v>25</v>
      </c>
      <c r="S12" s="20" t="s">
        <v>3</v>
      </c>
      <c r="T12" s="26" t="s">
        <v>30</v>
      </c>
      <c r="U12" s="23" t="s">
        <v>3</v>
      </c>
      <c r="V12" s="26" t="s">
        <v>30</v>
      </c>
      <c r="W12" s="21" t="s">
        <v>31</v>
      </c>
      <c r="X12" s="12" t="s">
        <v>32</v>
      </c>
      <c r="Y12" s="12" t="s">
        <v>32</v>
      </c>
      <c r="Z12" s="12" t="s">
        <v>32</v>
      </c>
      <c r="AA12" s="12" t="s">
        <v>33</v>
      </c>
    </row>
    <row r="13" spans="1:31" x14ac:dyDescent="0.3">
      <c r="A13" s="3"/>
      <c r="C13" s="11" t="s">
        <v>34</v>
      </c>
      <c r="D13" s="170" t="str">
        <f>[18]analysis!D9</f>
        <v>LoadUnload</v>
      </c>
      <c r="E13" s="170">
        <f>[18]analysis!E9</f>
        <v>125</v>
      </c>
      <c r="F13" s="170">
        <f>[18]analysis!F9</f>
        <v>62</v>
      </c>
      <c r="G13" s="170">
        <f>[18]analysis!G9</f>
        <v>947</v>
      </c>
      <c r="H13" s="170">
        <f>[18]analysis!H9</f>
        <v>0</v>
      </c>
      <c r="I13" s="184">
        <f>[18]analysis!I9</f>
        <v>90.635818496538079</v>
      </c>
      <c r="J13" s="184">
        <f>[18]analysis!J9</f>
        <v>426.31392185954502</v>
      </c>
      <c r="K13" s="184">
        <f>[18]analysis!K9</f>
        <v>733062.5</v>
      </c>
      <c r="L13" s="184">
        <f>[18]analysis!L9</f>
        <v>3448027</v>
      </c>
      <c r="M13" s="185">
        <f>[18]analysis!M9</f>
        <v>0.21260346859232829</v>
      </c>
      <c r="N13" s="170">
        <f>[18]analysis!N9</f>
        <v>3641</v>
      </c>
      <c r="O13" s="186">
        <f>[18]analysis!O9</f>
        <v>0.4501730959446093</v>
      </c>
      <c r="P13" s="170">
        <f>[18]analysis!P9</f>
        <v>4447</v>
      </c>
      <c r="Q13" s="186">
        <f>[18]analysis!Q9</f>
        <v>0.5498269040553907</v>
      </c>
      <c r="R13" s="184">
        <f>[18]analysis!R9</f>
        <v>90.635818496538079</v>
      </c>
      <c r="S13" s="184">
        <f>[18]analysis!S9</f>
        <v>733062.5</v>
      </c>
      <c r="T13" s="186">
        <f>[18]analysis!T9</f>
        <v>1</v>
      </c>
      <c r="U13" s="170">
        <f>[18]analysis!U9</f>
        <v>0</v>
      </c>
      <c r="V13" s="186">
        <f>[18]analysis!V9</f>
        <v>0</v>
      </c>
      <c r="W13" s="171">
        <f>[18]analysis!W9</f>
        <v>9.0862239648114365E-2</v>
      </c>
      <c r="X13" s="172">
        <f>[18]analysis!X9</f>
        <v>66607.700552045833</v>
      </c>
      <c r="Y13" s="172">
        <f>[18]analysis!Y9</f>
        <v>0</v>
      </c>
      <c r="Z13" s="172">
        <f>[18]analysis!Z9</f>
        <v>66607.700552045833</v>
      </c>
      <c r="AA13" s="11"/>
    </row>
    <row r="14" spans="1:31" x14ac:dyDescent="0.3">
      <c r="A14" s="3"/>
      <c r="C14" s="9" t="s">
        <v>35</v>
      </c>
      <c r="D14" s="170" t="str">
        <f>[18]analysis!D10</f>
        <v>LoadUnload</v>
      </c>
      <c r="E14" s="170">
        <f>[18]analysis!E10</f>
        <v>125</v>
      </c>
      <c r="F14" s="170">
        <f>[18]analysis!F10</f>
        <v>62</v>
      </c>
      <c r="G14" s="170">
        <f>[18]analysis!G10</f>
        <v>947</v>
      </c>
      <c r="H14" s="170">
        <f>[18]analysis!H10</f>
        <v>0</v>
      </c>
      <c r="I14" s="184">
        <f>[18]analysis!I10</f>
        <v>79.353672106824931</v>
      </c>
      <c r="J14" s="184">
        <f>[18]analysis!J10</f>
        <v>255.36683976261128</v>
      </c>
      <c r="K14" s="184">
        <f>[18]analysis!K10</f>
        <v>641812.5</v>
      </c>
      <c r="L14" s="184">
        <f>[18]analysis!L10</f>
        <v>2065407</v>
      </c>
      <c r="M14" s="185">
        <f>[18]analysis!M10</f>
        <v>0.31074383886565698</v>
      </c>
      <c r="N14" s="170">
        <f>[18]analysis!N10</f>
        <v>2181</v>
      </c>
      <c r="O14" s="186">
        <f>[18]analysis!O10</f>
        <v>0.26965875370919884</v>
      </c>
      <c r="P14" s="170">
        <f>[18]analysis!P10</f>
        <v>5907</v>
      </c>
      <c r="Q14" s="186">
        <f>[18]analysis!Q10</f>
        <v>0.73034124629080122</v>
      </c>
      <c r="R14" s="184">
        <f>[18]analysis!R10</f>
        <v>79.353672106824931</v>
      </c>
      <c r="S14" s="184">
        <f>[18]analysis!S10</f>
        <v>641812.5</v>
      </c>
      <c r="T14" s="186">
        <f>[18]analysis!T10</f>
        <v>1</v>
      </c>
      <c r="U14" s="170">
        <f>[18]analysis!U10</f>
        <v>0</v>
      </c>
      <c r="V14" s="186">
        <f>[18]analysis!V10</f>
        <v>0</v>
      </c>
      <c r="W14" s="171">
        <f>[18]analysis!W10</f>
        <v>9.0862239648114365E-2</v>
      </c>
      <c r="X14" s="172">
        <f>[18]analysis!X10</f>
        <v>58316.521184155397</v>
      </c>
      <c r="Y14" s="172">
        <f>[18]analysis!Y10</f>
        <v>0</v>
      </c>
      <c r="Z14" s="172">
        <f>[18]analysis!Z10</f>
        <v>58316.521184155397</v>
      </c>
      <c r="AA14" s="9"/>
    </row>
    <row r="15" spans="1:31" x14ac:dyDescent="0.3">
      <c r="A15" s="3"/>
      <c r="C15" s="9" t="s">
        <v>36</v>
      </c>
      <c r="D15" s="170" t="str">
        <f>[18]analysis!D11</f>
        <v>LoadUnload</v>
      </c>
      <c r="E15" s="170">
        <f>[18]analysis!E11</f>
        <v>125</v>
      </c>
      <c r="F15" s="170">
        <f>[18]analysis!F11</f>
        <v>62</v>
      </c>
      <c r="G15" s="170">
        <f>[18]analysis!G11</f>
        <v>947</v>
      </c>
      <c r="H15" s="170">
        <f>[18]analysis!H11</f>
        <v>0</v>
      </c>
      <c r="I15" s="184">
        <f>[18]analysis!I11</f>
        <v>62.554092482690407</v>
      </c>
      <c r="J15" s="184">
        <f>[18]analysis!J11</f>
        <v>0.81960929772502478</v>
      </c>
      <c r="K15" s="184">
        <f>[18]analysis!K11</f>
        <v>505937.5</v>
      </c>
      <c r="L15" s="184">
        <f>[18]analysis!L11</f>
        <v>6629</v>
      </c>
      <c r="M15" s="185">
        <f>[18]analysis!M11</f>
        <v>76.321843415296428</v>
      </c>
      <c r="N15" s="170">
        <f>[18]analysis!N11</f>
        <v>7</v>
      </c>
      <c r="O15" s="186">
        <f>[18]analysis!O11</f>
        <v>8.6547972304648862E-4</v>
      </c>
      <c r="P15" s="170">
        <f>[18]analysis!P11</f>
        <v>8081</v>
      </c>
      <c r="Q15" s="186">
        <f>[18]analysis!Q11</f>
        <v>0.99913452027695349</v>
      </c>
      <c r="R15" s="184">
        <f>[18]analysis!R11</f>
        <v>62.554092482690407</v>
      </c>
      <c r="S15" s="184">
        <f>[18]analysis!S11</f>
        <v>505937.5</v>
      </c>
      <c r="T15" s="186">
        <f>[18]analysis!T11</f>
        <v>1</v>
      </c>
      <c r="U15" s="170">
        <f>[18]analysis!U11</f>
        <v>0</v>
      </c>
      <c r="V15" s="186">
        <f>[18]analysis!V11</f>
        <v>0</v>
      </c>
      <c r="W15" s="171">
        <f>[18]analysis!W11</f>
        <v>9.0862239648114365E-2</v>
      </c>
      <c r="X15" s="172">
        <f>[18]analysis!X11</f>
        <v>45970.614371967858</v>
      </c>
      <c r="Y15" s="172">
        <f>[18]analysis!Y11</f>
        <v>0</v>
      </c>
      <c r="Z15" s="172">
        <f>[18]analysis!Z11</f>
        <v>45970.614371967858</v>
      </c>
      <c r="AA15" s="9"/>
    </row>
    <row r="16" spans="1:31" x14ac:dyDescent="0.3">
      <c r="A16" s="3"/>
      <c r="C16" s="9" t="s">
        <v>37</v>
      </c>
      <c r="D16" s="170" t="str">
        <f>[18]analysis!D12</f>
        <v>LoadUnload</v>
      </c>
      <c r="E16" s="170">
        <f>[18]analysis!E12</f>
        <v>177</v>
      </c>
      <c r="F16" s="170">
        <f>[18]analysis!F12</f>
        <v>88</v>
      </c>
      <c r="G16" s="170">
        <f>[18]analysis!G12</f>
        <v>1326</v>
      </c>
      <c r="H16" s="170">
        <f>[18]analysis!H12</f>
        <v>0</v>
      </c>
      <c r="I16" s="184">
        <f>[18]analysis!I12</f>
        <v>109.16969584569733</v>
      </c>
      <c r="J16" s="184">
        <f>[18]analysis!J12</f>
        <v>309.69510385756678</v>
      </c>
      <c r="K16" s="184">
        <f>[18]analysis!K12</f>
        <v>882964.5</v>
      </c>
      <c r="L16" s="184">
        <f>[18]analysis!L12</f>
        <v>2504814</v>
      </c>
      <c r="M16" s="185">
        <f>[18]analysis!M12</f>
        <v>0.35250701249673627</v>
      </c>
      <c r="N16" s="170">
        <f>[18]analysis!N12</f>
        <v>1889</v>
      </c>
      <c r="O16" s="186">
        <f>[18]analysis!O12</f>
        <v>0.23355588526211671</v>
      </c>
      <c r="P16" s="170">
        <f>[18]analysis!P12</f>
        <v>6199</v>
      </c>
      <c r="Q16" s="186">
        <f>[18]analysis!Q12</f>
        <v>0.76644411473788332</v>
      </c>
      <c r="R16" s="184">
        <f>[18]analysis!R12</f>
        <v>109.16969584569733</v>
      </c>
      <c r="S16" s="184">
        <f>[18]analysis!S12</f>
        <v>882964.5</v>
      </c>
      <c r="T16" s="186">
        <f>[18]analysis!T12</f>
        <v>1</v>
      </c>
      <c r="U16" s="170">
        <f>[18]analysis!U12</f>
        <v>0</v>
      </c>
      <c r="V16" s="186">
        <f>[18]analysis!V12</f>
        <v>0</v>
      </c>
      <c r="W16" s="171">
        <f>[18]analysis!W12</f>
        <v>9.0862239648114365E-2</v>
      </c>
      <c r="X16" s="172">
        <f>[18]analysis!X12</f>
        <v>80228.13199977747</v>
      </c>
      <c r="Y16" s="172">
        <f>[18]analysis!Y12</f>
        <v>0</v>
      </c>
      <c r="Z16" s="172">
        <f>[18]analysis!Z12</f>
        <v>80228.13199977747</v>
      </c>
      <c r="AA16" s="9"/>
    </row>
    <row r="17" spans="1:27" x14ac:dyDescent="0.3">
      <c r="A17" s="3"/>
      <c r="C17" s="9" t="s">
        <v>38</v>
      </c>
      <c r="D17" s="170" t="str">
        <f>[18]analysis!D13</f>
        <v>VariableSpeed</v>
      </c>
      <c r="E17" s="170">
        <f>[18]analysis!E13</f>
        <v>384</v>
      </c>
      <c r="F17" s="170">
        <f>[18]analysis!F13</f>
        <v>0</v>
      </c>
      <c r="G17" s="170">
        <f>[18]analysis!G13</f>
        <v>2604</v>
      </c>
      <c r="H17" s="170">
        <f>[18]analysis!H13</f>
        <v>0</v>
      </c>
      <c r="I17" s="184">
        <f>[18]analysis!I13</f>
        <v>24.495763194720183</v>
      </c>
      <c r="J17" s="184">
        <f>[18]analysis!J13</f>
        <v>166.11189416419387</v>
      </c>
      <c r="K17" s="184">
        <f>[18]analysis!K13</f>
        <v>198121.73271889685</v>
      </c>
      <c r="L17" s="184">
        <f>[18]analysis!L13</f>
        <v>1343513</v>
      </c>
      <c r="M17" s="185">
        <f>[18]analysis!M13</f>
        <v>0.14746543778802054</v>
      </c>
      <c r="N17" s="170">
        <f>[18]analysis!N13</f>
        <v>5781</v>
      </c>
      <c r="O17" s="186">
        <f>[18]analysis!O13</f>
        <v>0.71476261127596441</v>
      </c>
      <c r="P17" s="170">
        <f>[18]analysis!P13</f>
        <v>2307</v>
      </c>
      <c r="Q17" s="186">
        <f>[18]analysis!Q13</f>
        <v>0.28523738872403559</v>
      </c>
      <c r="R17" s="184">
        <f>[18]analysis!R13</f>
        <v>34.271187116225022</v>
      </c>
      <c r="S17" s="184">
        <f>[18]analysis!S13</f>
        <v>198121.73271889685</v>
      </c>
      <c r="T17" s="186">
        <f>[18]analysis!T13</f>
        <v>1</v>
      </c>
      <c r="U17" s="170">
        <f>[18]analysis!U13</f>
        <v>0</v>
      </c>
      <c r="V17" s="186">
        <f>[18]analysis!V13</f>
        <v>0</v>
      </c>
      <c r="W17" s="171">
        <f>[18]analysis!W13</f>
        <v>9.0862239648114365E-2</v>
      </c>
      <c r="X17" s="172">
        <f>[18]analysis!X13</f>
        <v>18001.784357804067</v>
      </c>
      <c r="Y17" s="172">
        <f>[18]analysis!Y13</f>
        <v>0</v>
      </c>
      <c r="Z17" s="172">
        <f>[18]analysis!Z13</f>
        <v>18001.784357804067</v>
      </c>
      <c r="AA17" s="9"/>
    </row>
    <row r="18" spans="1:27" ht="15" customHeight="1" thickBot="1" x14ac:dyDescent="0.35">
      <c r="A18" s="3"/>
      <c r="C18" s="9" t="s">
        <v>39</v>
      </c>
      <c r="D18" s="183" t="str">
        <f>[18]analysis!D14</f>
        <v>LoadUnload</v>
      </c>
      <c r="E18" s="183">
        <f>[18]analysis!E14</f>
        <v>274</v>
      </c>
      <c r="F18" s="183">
        <f>[18]analysis!F14</f>
        <v>137</v>
      </c>
      <c r="G18" s="183">
        <f>[18]analysis!G14</f>
        <v>1902</v>
      </c>
      <c r="H18" s="183">
        <f>[18]analysis!H14</f>
        <v>0</v>
      </c>
      <c r="I18" s="187">
        <f>[18]analysis!I14</f>
        <v>207.65121167161226</v>
      </c>
      <c r="J18" s="187">
        <f>[18]analysis!J14</f>
        <v>980.86572700296733</v>
      </c>
      <c r="K18" s="187">
        <f>[18]analysis!K14</f>
        <v>1679483</v>
      </c>
      <c r="L18" s="187">
        <f>[18]analysis!L14</f>
        <v>7933242</v>
      </c>
      <c r="M18" s="188">
        <f>[18]analysis!M14</f>
        <v>0.21170197505635149</v>
      </c>
      <c r="N18" s="183">
        <f>[18]analysis!N14</f>
        <v>4171</v>
      </c>
      <c r="O18" s="189">
        <f>[18]analysis!O14</f>
        <v>0.51570227497527199</v>
      </c>
      <c r="P18" s="183">
        <f>[18]analysis!P14</f>
        <v>3917</v>
      </c>
      <c r="Q18" s="189">
        <f>[18]analysis!Q14</f>
        <v>0.48429772502472801</v>
      </c>
      <c r="R18" s="187">
        <f>[18]analysis!R14</f>
        <v>274</v>
      </c>
      <c r="S18" s="187">
        <f>[18]analysis!S14</f>
        <v>1142854</v>
      </c>
      <c r="T18" s="189">
        <f>[18]analysis!T14</f>
        <v>0.68047964760584057</v>
      </c>
      <c r="U18" s="183">
        <f>[18]analysis!U14</f>
        <v>536629</v>
      </c>
      <c r="V18" s="189">
        <f>[18]analysis!V14</f>
        <v>0.31952035239415938</v>
      </c>
      <c r="W18" s="190">
        <f>[18]analysis!W14</f>
        <v>9.0862239648114365E-2</v>
      </c>
      <c r="X18" s="191">
        <f>[18]analysis!X14</f>
        <v>103842.27403080609</v>
      </c>
      <c r="Y18" s="191">
        <f>[18]analysis!Y14</f>
        <v>48759.312800127962</v>
      </c>
      <c r="Z18" s="191">
        <f>[18]analysis!Z14</f>
        <v>152601.58683093404</v>
      </c>
      <c r="AA18" s="9"/>
    </row>
    <row r="19" spans="1:27" ht="16.2" customHeight="1" thickBot="1" x14ac:dyDescent="0.4">
      <c r="A19" s="3"/>
      <c r="C19" s="10" t="s">
        <v>0</v>
      </c>
      <c r="D19" s="192"/>
      <c r="E19" s="192">
        <f>[18]analysis!E15</f>
        <v>1210</v>
      </c>
      <c r="F19" s="192">
        <f>[18]analysis!F15</f>
        <v>411</v>
      </c>
      <c r="G19" s="192">
        <f>[18]analysis!G15</f>
        <v>8673</v>
      </c>
      <c r="H19" s="192">
        <f>[18]analysis!H15</f>
        <v>0</v>
      </c>
      <c r="I19" s="193">
        <f>[18]analysis!I15</f>
        <v>573.86025379808257</v>
      </c>
      <c r="J19" s="193">
        <f>[18]analysis!J15</f>
        <v>2139.1730959446095</v>
      </c>
      <c r="K19" s="193">
        <f>[18]analysis!K15</f>
        <v>4641381.7327188971</v>
      </c>
      <c r="L19" s="193">
        <f>[18]analysis!L15</f>
        <v>17301632</v>
      </c>
      <c r="M19" s="194">
        <f>[18]analysis!M15</f>
        <v>0.26826265480151767</v>
      </c>
      <c r="N19" s="192">
        <f>[18]analysis!N15</f>
        <v>17670</v>
      </c>
      <c r="O19" s="195">
        <f>[18]analysis!O15</f>
        <v>0.36411968348170126</v>
      </c>
      <c r="P19" s="192">
        <f>[18]analysis!P15</f>
        <v>30858</v>
      </c>
      <c r="Q19" s="195">
        <f>[18]analysis!Q15</f>
        <v>0.63588031651829868</v>
      </c>
      <c r="R19" s="193">
        <f>[18]analysis!R15</f>
        <v>573.86025379808257</v>
      </c>
      <c r="S19" s="193">
        <f>[18]analysis!S15</f>
        <v>4104752.7327188971</v>
      </c>
      <c r="T19" s="195">
        <f>[18]analysis!T15</f>
        <v>0.88438162794990671</v>
      </c>
      <c r="U19" s="192">
        <f>[18]analysis!U15</f>
        <v>536629</v>
      </c>
      <c r="V19" s="195">
        <f>[18]analysis!V15</f>
        <v>0.11561837205009327</v>
      </c>
      <c r="W19" s="196">
        <f>[18]analysis!W15</f>
        <v>9.0862239648114365E-2</v>
      </c>
      <c r="X19" s="197">
        <f>[18]analysis!X15</f>
        <v>372967.02649655676</v>
      </c>
      <c r="Y19" s="197">
        <f>[18]analysis!Y15</f>
        <v>48759.312800127962</v>
      </c>
      <c r="Z19" s="197">
        <f>[18]analysis!Z15</f>
        <v>421726.33929668472</v>
      </c>
      <c r="AA19" s="10"/>
    </row>
    <row r="20" spans="1:27" ht="4.2" customHeight="1" thickBot="1" x14ac:dyDescent="0.35">
      <c r="A20" s="3"/>
    </row>
    <row r="21" spans="1:27" ht="15" thickBot="1" x14ac:dyDescent="0.35">
      <c r="A21" s="3"/>
      <c r="C21" s="18" t="str">
        <f>'Control Scheme 3 Data'!C21</f>
        <v>op2</v>
      </c>
    </row>
    <row r="22" spans="1:27" ht="4.8" customHeight="1" thickBot="1" x14ac:dyDescent="0.35">
      <c r="A22" s="3"/>
    </row>
    <row r="23" spans="1:27" ht="43.8" thickBot="1" x14ac:dyDescent="0.35">
      <c r="A23" s="3"/>
      <c r="C23" s="8" t="s">
        <v>4</v>
      </c>
      <c r="D23" s="8" t="s">
        <v>5</v>
      </c>
      <c r="E23" s="8" t="s">
        <v>6</v>
      </c>
      <c r="F23" s="8" t="s">
        <v>7</v>
      </c>
      <c r="G23" s="8" t="s">
        <v>8</v>
      </c>
      <c r="H23" s="8" t="s">
        <v>9</v>
      </c>
      <c r="I23" s="8" t="s">
        <v>10</v>
      </c>
      <c r="J23" s="8" t="s">
        <v>11</v>
      </c>
      <c r="K23" s="8" t="s">
        <v>12</v>
      </c>
      <c r="L23" s="8" t="s">
        <v>13</v>
      </c>
      <c r="M23" s="8" t="s">
        <v>14</v>
      </c>
      <c r="N23" s="8" t="s">
        <v>15</v>
      </c>
      <c r="O23" s="8" t="s">
        <v>15</v>
      </c>
      <c r="P23" s="22" t="s">
        <v>16</v>
      </c>
      <c r="Q23" s="25" t="s">
        <v>16</v>
      </c>
      <c r="R23" s="24" t="s">
        <v>17</v>
      </c>
      <c r="S23" s="8" t="s">
        <v>18</v>
      </c>
      <c r="T23" s="8" t="s">
        <v>18</v>
      </c>
      <c r="U23" s="8" t="s">
        <v>19</v>
      </c>
      <c r="V23" s="8" t="s">
        <v>19</v>
      </c>
      <c r="W23" s="8" t="s">
        <v>20</v>
      </c>
      <c r="X23" s="8" t="s">
        <v>21</v>
      </c>
      <c r="Y23" s="8" t="s">
        <v>22</v>
      </c>
      <c r="Z23" s="8" t="s">
        <v>23</v>
      </c>
      <c r="AA23" s="8" t="s">
        <v>24</v>
      </c>
    </row>
    <row r="24" spans="1:27" ht="16.2" thickBot="1" x14ac:dyDescent="0.35">
      <c r="A24" s="3"/>
      <c r="C24" s="13"/>
      <c r="D24" s="13"/>
      <c r="E24" s="12" t="s">
        <v>25</v>
      </c>
      <c r="F24" s="12" t="s">
        <v>25</v>
      </c>
      <c r="G24" s="12" t="s">
        <v>26</v>
      </c>
      <c r="H24" s="12" t="s">
        <v>26</v>
      </c>
      <c r="I24" s="12" t="s">
        <v>25</v>
      </c>
      <c r="J24" s="12" t="s">
        <v>26</v>
      </c>
      <c r="K24" s="12" t="s">
        <v>3</v>
      </c>
      <c r="L24" s="12" t="s">
        <v>27</v>
      </c>
      <c r="M24" s="12" t="s">
        <v>28</v>
      </c>
      <c r="N24" s="20" t="s">
        <v>29</v>
      </c>
      <c r="O24" s="26" t="s">
        <v>30</v>
      </c>
      <c r="P24" s="23" t="s">
        <v>29</v>
      </c>
      <c r="Q24" s="26" t="s">
        <v>30</v>
      </c>
      <c r="R24" s="21" t="s">
        <v>25</v>
      </c>
      <c r="S24" s="20" t="s">
        <v>3</v>
      </c>
      <c r="T24" s="26" t="s">
        <v>30</v>
      </c>
      <c r="U24" s="23" t="s">
        <v>3</v>
      </c>
      <c r="V24" s="26" t="s">
        <v>30</v>
      </c>
      <c r="W24" s="21" t="s">
        <v>31</v>
      </c>
      <c r="X24" s="12" t="s">
        <v>32</v>
      </c>
      <c r="Y24" s="12" t="s">
        <v>32</v>
      </c>
      <c r="Z24" s="12" t="s">
        <v>32</v>
      </c>
      <c r="AA24" s="12" t="s">
        <v>33</v>
      </c>
    </row>
    <row r="25" spans="1:27" x14ac:dyDescent="0.3">
      <c r="A25" s="3"/>
      <c r="C25" s="11" t="s">
        <v>34</v>
      </c>
      <c r="D25" s="170" t="str">
        <f>[19]analysis!D9</f>
        <v>OnOff</v>
      </c>
      <c r="E25" s="170">
        <f>[19]analysis!E9</f>
        <v>125</v>
      </c>
      <c r="F25" s="170">
        <f>[19]analysis!F9</f>
        <v>62</v>
      </c>
      <c r="G25" s="170">
        <f>[19]analysis!G9</f>
        <v>947</v>
      </c>
      <c r="H25" s="170">
        <f>[19]analysis!H9</f>
        <v>0</v>
      </c>
      <c r="I25" s="184">
        <f>[19]analysis!I9</f>
        <v>56.271636993076164</v>
      </c>
      <c r="J25" s="184">
        <f>[19]analysis!J9</f>
        <v>426.31392185954502</v>
      </c>
      <c r="K25" s="184">
        <f>[19]analysis!K9</f>
        <v>455125</v>
      </c>
      <c r="L25" s="184">
        <f>[19]analysis!L9</f>
        <v>3448027</v>
      </c>
      <c r="M25" s="185">
        <f>[19]analysis!M9</f>
        <v>0.13199577613516367</v>
      </c>
      <c r="N25" s="170">
        <f>[19]analysis!N9</f>
        <v>3641</v>
      </c>
      <c r="O25" s="186">
        <f>[19]analysis!O9</f>
        <v>0.4501730959446093</v>
      </c>
      <c r="P25" s="170">
        <f>[19]analysis!P9</f>
        <v>4447</v>
      </c>
      <c r="Q25" s="186">
        <f>[19]analysis!Q9</f>
        <v>0.5498269040553907</v>
      </c>
      <c r="R25" s="184">
        <f>[19]analysis!R9</f>
        <v>125</v>
      </c>
      <c r="S25" s="184">
        <f>[19]analysis!S9</f>
        <v>455125</v>
      </c>
      <c r="T25" s="186">
        <f>[19]analysis!T9</f>
        <v>1</v>
      </c>
      <c r="U25" s="170">
        <f>[19]analysis!U9</f>
        <v>0</v>
      </c>
      <c r="V25" s="186">
        <f>[19]analysis!V9</f>
        <v>0</v>
      </c>
      <c r="W25" s="171">
        <f>[19]analysis!W9</f>
        <v>9.0862239648114365E-2</v>
      </c>
      <c r="X25" s="172">
        <f>[19]analysis!X9</f>
        <v>41353.676819848049</v>
      </c>
      <c r="Y25" s="172">
        <f>[19]analysis!Y9</f>
        <v>0</v>
      </c>
      <c r="Z25" s="172">
        <f>[19]analysis!Z9</f>
        <v>41353.676819848049</v>
      </c>
      <c r="AA25" s="11"/>
    </row>
    <row r="26" spans="1:27" x14ac:dyDescent="0.3">
      <c r="A26" s="3"/>
      <c r="C26" s="9" t="s">
        <v>35</v>
      </c>
      <c r="D26" s="170" t="str">
        <f>[19]analysis!D10</f>
        <v>OnOff</v>
      </c>
      <c r="E26" s="170">
        <f>[19]analysis!E10</f>
        <v>125</v>
      </c>
      <c r="F26" s="170">
        <f>[19]analysis!F10</f>
        <v>62</v>
      </c>
      <c r="G26" s="170">
        <f>[19]analysis!G10</f>
        <v>947</v>
      </c>
      <c r="H26" s="170">
        <f>[19]analysis!H10</f>
        <v>0</v>
      </c>
      <c r="I26" s="184">
        <f>[19]analysis!I10</f>
        <v>33.707344213649854</v>
      </c>
      <c r="J26" s="184">
        <f>[19]analysis!J10</f>
        <v>255.36683976261128</v>
      </c>
      <c r="K26" s="184">
        <f>[19]analysis!K10</f>
        <v>272625</v>
      </c>
      <c r="L26" s="184">
        <f>[19]analysis!L10</f>
        <v>2065407</v>
      </c>
      <c r="M26" s="185">
        <f>[19]analysis!M10</f>
        <v>0.13199577613516369</v>
      </c>
      <c r="N26" s="170">
        <f>[19]analysis!N10</f>
        <v>2181</v>
      </c>
      <c r="O26" s="186">
        <f>[19]analysis!O10</f>
        <v>0.26965875370919884</v>
      </c>
      <c r="P26" s="170">
        <f>[19]analysis!P10</f>
        <v>5907</v>
      </c>
      <c r="Q26" s="186">
        <f>[19]analysis!Q10</f>
        <v>0.73034124629080122</v>
      </c>
      <c r="R26" s="184">
        <f>[19]analysis!R10</f>
        <v>125</v>
      </c>
      <c r="S26" s="184">
        <f>[19]analysis!S10</f>
        <v>272625</v>
      </c>
      <c r="T26" s="186">
        <f>[19]analysis!T10</f>
        <v>1</v>
      </c>
      <c r="U26" s="170">
        <f>[19]analysis!U10</f>
        <v>0</v>
      </c>
      <c r="V26" s="186">
        <f>[19]analysis!V10</f>
        <v>0</v>
      </c>
      <c r="W26" s="171">
        <f>[19]analysis!W10</f>
        <v>9.0862239648114365E-2</v>
      </c>
      <c r="X26" s="172">
        <f>[19]analysis!X10</f>
        <v>24771.318084067178</v>
      </c>
      <c r="Y26" s="172">
        <f>[19]analysis!Y10</f>
        <v>0</v>
      </c>
      <c r="Z26" s="172">
        <f>[19]analysis!Z10</f>
        <v>24771.318084067178</v>
      </c>
      <c r="AA26" s="9"/>
    </row>
    <row r="27" spans="1:27" x14ac:dyDescent="0.3">
      <c r="A27" s="3"/>
      <c r="C27" s="9" t="s">
        <v>36</v>
      </c>
      <c r="D27" s="170" t="str">
        <f>[19]analysis!D11</f>
        <v>OnOff</v>
      </c>
      <c r="E27" s="170">
        <f>[19]analysis!E11</f>
        <v>125</v>
      </c>
      <c r="F27" s="170">
        <f>[19]analysis!F11</f>
        <v>62</v>
      </c>
      <c r="G27" s="170">
        <f>[19]analysis!G11</f>
        <v>947</v>
      </c>
      <c r="H27" s="170">
        <f>[19]analysis!H11</f>
        <v>0</v>
      </c>
      <c r="I27" s="184">
        <f>[19]analysis!I11</f>
        <v>0.10818496538081109</v>
      </c>
      <c r="J27" s="184">
        <f>[19]analysis!J11</f>
        <v>0.81960929772502478</v>
      </c>
      <c r="K27" s="184">
        <f>[19]analysis!K11</f>
        <v>875</v>
      </c>
      <c r="L27" s="184">
        <f>[19]analysis!L11</f>
        <v>6629</v>
      </c>
      <c r="M27" s="185">
        <f>[19]analysis!M11</f>
        <v>0.13199577613516367</v>
      </c>
      <c r="N27" s="170">
        <f>[19]analysis!N11</f>
        <v>7</v>
      </c>
      <c r="O27" s="186">
        <f>[19]analysis!O11</f>
        <v>8.6547972304648862E-4</v>
      </c>
      <c r="P27" s="170">
        <f>[19]analysis!P11</f>
        <v>8081</v>
      </c>
      <c r="Q27" s="186">
        <f>[19]analysis!Q11</f>
        <v>0.99913452027695349</v>
      </c>
      <c r="R27" s="184">
        <f>[19]analysis!R11</f>
        <v>125</v>
      </c>
      <c r="S27" s="184">
        <f>[19]analysis!S11</f>
        <v>875</v>
      </c>
      <c r="T27" s="186">
        <f>[19]analysis!T11</f>
        <v>1</v>
      </c>
      <c r="U27" s="170">
        <f>[19]analysis!U11</f>
        <v>0</v>
      </c>
      <c r="V27" s="186">
        <f>[19]analysis!V11</f>
        <v>0</v>
      </c>
      <c r="W27" s="171">
        <f>[19]analysis!W11</f>
        <v>9.0862239648114365E-2</v>
      </c>
      <c r="X27" s="172">
        <f>[19]analysis!X11</f>
        <v>79.50445969210007</v>
      </c>
      <c r="Y27" s="172">
        <f>[19]analysis!Y11</f>
        <v>0</v>
      </c>
      <c r="Z27" s="172">
        <f>[19]analysis!Z11</f>
        <v>79.50445969210007</v>
      </c>
      <c r="AA27" s="9"/>
    </row>
    <row r="28" spans="1:27" x14ac:dyDescent="0.3">
      <c r="A28" s="3"/>
      <c r="C28" s="9" t="s">
        <v>37</v>
      </c>
      <c r="D28" s="170" t="str">
        <f>[19]analysis!D12</f>
        <v>OnOff</v>
      </c>
      <c r="E28" s="170">
        <f>[19]analysis!E12</f>
        <v>177</v>
      </c>
      <c r="F28" s="170">
        <f>[19]analysis!F12</f>
        <v>88</v>
      </c>
      <c r="G28" s="170">
        <f>[19]analysis!G12</f>
        <v>1326</v>
      </c>
      <c r="H28" s="170">
        <f>[19]analysis!H12</f>
        <v>0</v>
      </c>
      <c r="I28" s="184">
        <f>[19]analysis!I12</f>
        <v>41.33939169139466</v>
      </c>
      <c r="J28" s="184">
        <f>[19]analysis!J12</f>
        <v>309.69510385756678</v>
      </c>
      <c r="K28" s="184">
        <f>[19]analysis!K12</f>
        <v>334353</v>
      </c>
      <c r="L28" s="184">
        <f>[19]analysis!L12</f>
        <v>2504814</v>
      </c>
      <c r="M28" s="185">
        <f>[19]analysis!M12</f>
        <v>0.1334841628959276</v>
      </c>
      <c r="N28" s="170">
        <f>[19]analysis!N12</f>
        <v>1889</v>
      </c>
      <c r="O28" s="186">
        <f>[19]analysis!O12</f>
        <v>0.23355588526211671</v>
      </c>
      <c r="P28" s="170">
        <f>[19]analysis!P12</f>
        <v>6199</v>
      </c>
      <c r="Q28" s="186">
        <f>[19]analysis!Q12</f>
        <v>0.76644411473788332</v>
      </c>
      <c r="R28" s="184">
        <f>[19]analysis!R12</f>
        <v>177</v>
      </c>
      <c r="S28" s="184">
        <f>[19]analysis!S12</f>
        <v>334353</v>
      </c>
      <c r="T28" s="186">
        <f>[19]analysis!T12</f>
        <v>1</v>
      </c>
      <c r="U28" s="170">
        <f>[19]analysis!U12</f>
        <v>0</v>
      </c>
      <c r="V28" s="186">
        <f>[19]analysis!V12</f>
        <v>0</v>
      </c>
      <c r="W28" s="171">
        <f>[19]analysis!W12</f>
        <v>9.0862239648114365E-2</v>
      </c>
      <c r="X28" s="172">
        <f>[19]analysis!X12</f>
        <v>30380.062413065982</v>
      </c>
      <c r="Y28" s="172">
        <f>[19]analysis!Y12</f>
        <v>0</v>
      </c>
      <c r="Z28" s="172">
        <f>[19]analysis!Z12</f>
        <v>30380.062413065982</v>
      </c>
      <c r="AA28" s="9"/>
    </row>
    <row r="29" spans="1:27" x14ac:dyDescent="0.3">
      <c r="A29" s="3"/>
      <c r="C29" s="9" t="s">
        <v>38</v>
      </c>
      <c r="D29" s="170" t="str">
        <f>[19]analysis!D13</f>
        <v>VariableSpeed</v>
      </c>
      <c r="E29" s="170">
        <f>[19]analysis!E13</f>
        <v>384</v>
      </c>
      <c r="F29" s="170">
        <f>[19]analysis!F13</f>
        <v>0</v>
      </c>
      <c r="G29" s="170">
        <f>[19]analysis!G13</f>
        <v>2604</v>
      </c>
      <c r="H29" s="170">
        <f>[19]analysis!H13</f>
        <v>0</v>
      </c>
      <c r="I29" s="184">
        <f>[19]analysis!I13</f>
        <v>24.495763194720183</v>
      </c>
      <c r="J29" s="184">
        <f>[19]analysis!J13</f>
        <v>166.11189416419387</v>
      </c>
      <c r="K29" s="184">
        <f>[19]analysis!K13</f>
        <v>198121.73271889685</v>
      </c>
      <c r="L29" s="184">
        <f>[19]analysis!L13</f>
        <v>1343513</v>
      </c>
      <c r="M29" s="185">
        <f>[19]analysis!M13</f>
        <v>0.14746543778802054</v>
      </c>
      <c r="N29" s="170">
        <f>[19]analysis!N13</f>
        <v>5781</v>
      </c>
      <c r="O29" s="186">
        <f>[19]analysis!O13</f>
        <v>0.71476261127596441</v>
      </c>
      <c r="P29" s="170">
        <f>[19]analysis!P13</f>
        <v>2307</v>
      </c>
      <c r="Q29" s="186">
        <f>[19]analysis!Q13</f>
        <v>0.28523738872403559</v>
      </c>
      <c r="R29" s="184">
        <f>[19]analysis!R13</f>
        <v>34.271187116225022</v>
      </c>
      <c r="S29" s="184">
        <f>[19]analysis!S13</f>
        <v>198121.73271889685</v>
      </c>
      <c r="T29" s="186">
        <f>[19]analysis!T13</f>
        <v>1</v>
      </c>
      <c r="U29" s="170">
        <f>[19]analysis!U13</f>
        <v>0</v>
      </c>
      <c r="V29" s="186">
        <f>[19]analysis!V13</f>
        <v>0</v>
      </c>
      <c r="W29" s="171">
        <f>[19]analysis!W13</f>
        <v>9.0862239648114365E-2</v>
      </c>
      <c r="X29" s="172">
        <f>[19]analysis!X13</f>
        <v>18001.784357804067</v>
      </c>
      <c r="Y29" s="172">
        <f>[19]analysis!Y13</f>
        <v>0</v>
      </c>
      <c r="Z29" s="172">
        <f>[19]analysis!Z13</f>
        <v>18001.784357804067</v>
      </c>
      <c r="AA29" s="9"/>
    </row>
    <row r="30" spans="1:27" ht="15" thickBot="1" x14ac:dyDescent="0.35">
      <c r="A30" s="3"/>
      <c r="C30" s="9" t="s">
        <v>39</v>
      </c>
      <c r="D30" s="183" t="str">
        <f>[19]analysis!D14</f>
        <v>OnOff</v>
      </c>
      <c r="E30" s="183">
        <f>[19]analysis!E14</f>
        <v>274</v>
      </c>
      <c r="F30" s="183">
        <f>[19]analysis!F14</f>
        <v>137</v>
      </c>
      <c r="G30" s="183">
        <f>[19]analysis!G14</f>
        <v>1902</v>
      </c>
      <c r="H30" s="183">
        <f>[19]analysis!H14</f>
        <v>0</v>
      </c>
      <c r="I30" s="187">
        <f>[19]analysis!I14</f>
        <v>141.30242334322452</v>
      </c>
      <c r="J30" s="187">
        <f>[19]analysis!J14</f>
        <v>980.86572700296733</v>
      </c>
      <c r="K30" s="187">
        <f>[19]analysis!K14</f>
        <v>1142854</v>
      </c>
      <c r="L30" s="187">
        <f>[19]analysis!L14</f>
        <v>7933242</v>
      </c>
      <c r="M30" s="188">
        <f>[19]analysis!M14</f>
        <v>0.14405888538380651</v>
      </c>
      <c r="N30" s="183">
        <f>[19]analysis!N14</f>
        <v>4171</v>
      </c>
      <c r="O30" s="189">
        <f>[19]analysis!O14</f>
        <v>0.51570227497527199</v>
      </c>
      <c r="P30" s="183">
        <f>[19]analysis!P14</f>
        <v>3917</v>
      </c>
      <c r="Q30" s="189">
        <f>[19]analysis!Q14</f>
        <v>0.48429772502472801</v>
      </c>
      <c r="R30" s="187">
        <f>[19]analysis!R14</f>
        <v>274</v>
      </c>
      <c r="S30" s="187">
        <f>[19]analysis!S14</f>
        <v>1142854</v>
      </c>
      <c r="T30" s="189">
        <f>[19]analysis!T14</f>
        <v>1</v>
      </c>
      <c r="U30" s="183">
        <f>[19]analysis!U14</f>
        <v>0</v>
      </c>
      <c r="V30" s="189">
        <f>[19]analysis!V14</f>
        <v>0</v>
      </c>
      <c r="W30" s="190">
        <f>[19]analysis!W14</f>
        <v>9.0862239648114365E-2</v>
      </c>
      <c r="X30" s="191">
        <f>[19]analysis!X14</f>
        <v>103842.27403080609</v>
      </c>
      <c r="Y30" s="191">
        <f>[19]analysis!Y14</f>
        <v>0</v>
      </c>
      <c r="Z30" s="191">
        <f>[19]analysis!Z14</f>
        <v>103842.27403080609</v>
      </c>
      <c r="AA30" s="9"/>
    </row>
    <row r="31" spans="1:27" ht="18.600000000000001" thickBot="1" x14ac:dyDescent="0.4">
      <c r="A31" s="3"/>
      <c r="C31" s="10" t="s">
        <v>0</v>
      </c>
      <c r="D31" s="192"/>
      <c r="E31" s="192">
        <f>[19]analysis!E15</f>
        <v>1210</v>
      </c>
      <c r="F31" s="192">
        <f>[19]analysis!F15</f>
        <v>411</v>
      </c>
      <c r="G31" s="192">
        <f>[19]analysis!G15</f>
        <v>8673</v>
      </c>
      <c r="H31" s="192">
        <f>[19]analysis!H15</f>
        <v>0</v>
      </c>
      <c r="I31" s="193">
        <f>[19]analysis!I15</f>
        <v>297.22474440144731</v>
      </c>
      <c r="J31" s="193">
        <f>[19]analysis!J15</f>
        <v>2139.1730959446095</v>
      </c>
      <c r="K31" s="193">
        <f>[19]analysis!K15</f>
        <v>2403953.7327188971</v>
      </c>
      <c r="L31" s="193">
        <f>[19]analysis!L15</f>
        <v>17301632</v>
      </c>
      <c r="M31" s="194">
        <f>[19]analysis!M15</f>
        <v>0.13894375586759131</v>
      </c>
      <c r="N31" s="192">
        <f>[19]analysis!N15</f>
        <v>17670</v>
      </c>
      <c r="O31" s="195">
        <f>[19]analysis!O15</f>
        <v>0.36411968348170126</v>
      </c>
      <c r="P31" s="192">
        <f>[19]analysis!P15</f>
        <v>30858</v>
      </c>
      <c r="Q31" s="195">
        <f>[19]analysis!Q15</f>
        <v>0.63588031651829868</v>
      </c>
      <c r="R31" s="193">
        <f>[19]analysis!R15</f>
        <v>549.70130987568348</v>
      </c>
      <c r="S31" s="193">
        <f>[19]analysis!S15</f>
        <v>2403953.7327188971</v>
      </c>
      <c r="T31" s="195">
        <f>[19]analysis!T15</f>
        <v>1</v>
      </c>
      <c r="U31" s="192">
        <f>[19]analysis!U15</f>
        <v>0</v>
      </c>
      <c r="V31" s="195">
        <f>[19]analysis!V15</f>
        <v>0</v>
      </c>
      <c r="W31" s="196">
        <f>[19]analysis!W15</f>
        <v>9.0862239648114365E-2</v>
      </c>
      <c r="X31" s="197">
        <f>[19]analysis!X15</f>
        <v>218428.6201652835</v>
      </c>
      <c r="Y31" s="197">
        <f>[19]analysis!Y15</f>
        <v>0</v>
      </c>
      <c r="Z31" s="197">
        <f>[19]analysis!Z15</f>
        <v>218428.6201652835</v>
      </c>
      <c r="AA31" s="10"/>
    </row>
    <row r="32" spans="1:27" ht="4.2" customHeight="1" thickBot="1" x14ac:dyDescent="0.35">
      <c r="A32" s="3"/>
    </row>
    <row r="33" spans="1:27" ht="15" thickBot="1" x14ac:dyDescent="0.35">
      <c r="A33" s="3"/>
      <c r="C33" s="18" t="str">
        <f>'Control Scheme 3 Data'!C33</f>
        <v>op3</v>
      </c>
    </row>
    <row r="34" spans="1:27" ht="5.4" customHeight="1" thickBot="1" x14ac:dyDescent="0.35">
      <c r="A34" s="3"/>
    </row>
    <row r="35" spans="1:27" ht="43.8" thickBot="1" x14ac:dyDescent="0.35">
      <c r="A35" s="3"/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8" t="s">
        <v>9</v>
      </c>
      <c r="I35" s="8" t="s">
        <v>10</v>
      </c>
      <c r="J35" s="8" t="s">
        <v>11</v>
      </c>
      <c r="K35" s="8" t="s">
        <v>12</v>
      </c>
      <c r="L35" s="8" t="s">
        <v>13</v>
      </c>
      <c r="M35" s="8" t="s">
        <v>14</v>
      </c>
      <c r="N35" s="8" t="s">
        <v>15</v>
      </c>
      <c r="O35" s="8" t="s">
        <v>15</v>
      </c>
      <c r="P35" s="8" t="s">
        <v>16</v>
      </c>
      <c r="Q35" s="8" t="s">
        <v>16</v>
      </c>
      <c r="R35" s="8" t="s">
        <v>17</v>
      </c>
      <c r="S35" s="8" t="s">
        <v>18</v>
      </c>
      <c r="T35" s="8" t="s">
        <v>18</v>
      </c>
      <c r="U35" s="8" t="s">
        <v>19</v>
      </c>
      <c r="V35" s="8" t="s">
        <v>19</v>
      </c>
      <c r="W35" s="8" t="s">
        <v>20</v>
      </c>
      <c r="X35" s="8" t="s">
        <v>21</v>
      </c>
      <c r="Y35" s="8" t="s">
        <v>22</v>
      </c>
      <c r="Z35" s="8" t="s">
        <v>23</v>
      </c>
      <c r="AA35" s="8" t="s">
        <v>24</v>
      </c>
    </row>
    <row r="36" spans="1:27" ht="16.2" thickBot="1" x14ac:dyDescent="0.35">
      <c r="A36" s="3"/>
      <c r="C36" s="13"/>
      <c r="D36" s="13"/>
      <c r="E36" s="12" t="s">
        <v>25</v>
      </c>
      <c r="F36" s="12" t="s">
        <v>25</v>
      </c>
      <c r="G36" s="12" t="s">
        <v>26</v>
      </c>
      <c r="H36" s="12" t="s">
        <v>26</v>
      </c>
      <c r="I36" s="12" t="s">
        <v>25</v>
      </c>
      <c r="J36" s="12" t="s">
        <v>26</v>
      </c>
      <c r="K36" s="12" t="s">
        <v>3</v>
      </c>
      <c r="L36" s="12" t="s">
        <v>27</v>
      </c>
      <c r="M36" s="12" t="s">
        <v>28</v>
      </c>
      <c r="N36" s="20" t="s">
        <v>29</v>
      </c>
      <c r="O36" s="26" t="s">
        <v>30</v>
      </c>
      <c r="P36" s="23" t="s">
        <v>29</v>
      </c>
      <c r="Q36" s="26" t="s">
        <v>30</v>
      </c>
      <c r="R36" s="21" t="s">
        <v>25</v>
      </c>
      <c r="S36" s="20" t="s">
        <v>3</v>
      </c>
      <c r="T36" s="26" t="s">
        <v>30</v>
      </c>
      <c r="U36" s="23" t="s">
        <v>3</v>
      </c>
      <c r="V36" s="26" t="s">
        <v>30</v>
      </c>
      <c r="W36" s="21" t="s">
        <v>31</v>
      </c>
      <c r="X36" s="12" t="s">
        <v>32</v>
      </c>
      <c r="Y36" s="12" t="s">
        <v>32</v>
      </c>
      <c r="Z36" s="12" t="s">
        <v>32</v>
      </c>
      <c r="AA36" s="12" t="s">
        <v>33</v>
      </c>
    </row>
    <row r="37" spans="1:27" x14ac:dyDescent="0.3">
      <c r="A37" s="3"/>
      <c r="C37" s="11" t="s">
        <v>34</v>
      </c>
      <c r="D37" s="170" t="str">
        <f>[20]analysis!D9</f>
        <v>OnOff</v>
      </c>
      <c r="E37" s="170">
        <f>[20]analysis!E9</f>
        <v>125</v>
      </c>
      <c r="F37" s="170">
        <f>[20]analysis!F9</f>
        <v>62</v>
      </c>
      <c r="G37" s="170">
        <f>[20]analysis!G9</f>
        <v>947</v>
      </c>
      <c r="H37" s="170">
        <f>[20]analysis!H9</f>
        <v>0</v>
      </c>
      <c r="I37" s="184">
        <f>[20]analysis!I9</f>
        <v>56.271636993076164</v>
      </c>
      <c r="J37" s="184">
        <f>[20]analysis!J9</f>
        <v>426.31392185954502</v>
      </c>
      <c r="K37" s="184">
        <f>[20]analysis!K9</f>
        <v>455125</v>
      </c>
      <c r="L37" s="184">
        <f>[20]analysis!L9</f>
        <v>3448027</v>
      </c>
      <c r="M37" s="185">
        <f>[20]analysis!M9</f>
        <v>0.13199577613516367</v>
      </c>
      <c r="N37" s="170">
        <f>[20]analysis!N9</f>
        <v>3641</v>
      </c>
      <c r="O37" s="186">
        <f>[20]analysis!O9</f>
        <v>0.4501730959446093</v>
      </c>
      <c r="P37" s="170">
        <f>[20]analysis!P9</f>
        <v>4447</v>
      </c>
      <c r="Q37" s="186">
        <f>[20]analysis!Q9</f>
        <v>0.5498269040553907</v>
      </c>
      <c r="R37" s="184">
        <f>[20]analysis!R9</f>
        <v>125</v>
      </c>
      <c r="S37" s="184">
        <f>[20]analysis!S9</f>
        <v>455125</v>
      </c>
      <c r="T37" s="186">
        <f>[20]analysis!T9</f>
        <v>1</v>
      </c>
      <c r="U37" s="170">
        <f>[20]analysis!U9</f>
        <v>0</v>
      </c>
      <c r="V37" s="186">
        <f>[20]analysis!V9</f>
        <v>0</v>
      </c>
      <c r="W37" s="171">
        <f>[20]analysis!W9</f>
        <v>9.0862239648114365E-2</v>
      </c>
      <c r="X37" s="172">
        <f>[20]analysis!X9</f>
        <v>41353.676819848049</v>
      </c>
      <c r="Y37" s="172">
        <f>[20]analysis!Y9</f>
        <v>0</v>
      </c>
      <c r="Z37" s="172">
        <f>[20]analysis!Z9</f>
        <v>41353.676819848049</v>
      </c>
      <c r="AA37" s="11"/>
    </row>
    <row r="38" spans="1:27" x14ac:dyDescent="0.3">
      <c r="A38" s="3"/>
      <c r="C38" s="9" t="s">
        <v>35</v>
      </c>
      <c r="D38" s="170" t="str">
        <f>[20]analysis!D10</f>
        <v>OnOff</v>
      </c>
      <c r="E38" s="170">
        <f>[20]analysis!E10</f>
        <v>125</v>
      </c>
      <c r="F38" s="170">
        <f>[20]analysis!F10</f>
        <v>62</v>
      </c>
      <c r="G38" s="170">
        <f>[20]analysis!G10</f>
        <v>947</v>
      </c>
      <c r="H38" s="170">
        <f>[20]analysis!H10</f>
        <v>0</v>
      </c>
      <c r="I38" s="184">
        <f>[20]analysis!I10</f>
        <v>33.707344213649854</v>
      </c>
      <c r="J38" s="184">
        <f>[20]analysis!J10</f>
        <v>255.36683976261128</v>
      </c>
      <c r="K38" s="184">
        <f>[20]analysis!K10</f>
        <v>272625</v>
      </c>
      <c r="L38" s="184">
        <f>[20]analysis!L10</f>
        <v>2065407</v>
      </c>
      <c r="M38" s="185">
        <f>[20]analysis!M10</f>
        <v>0.13199577613516369</v>
      </c>
      <c r="N38" s="170">
        <f>[20]analysis!N10</f>
        <v>2181</v>
      </c>
      <c r="O38" s="186">
        <f>[20]analysis!O10</f>
        <v>0.26965875370919884</v>
      </c>
      <c r="P38" s="170">
        <f>[20]analysis!P10</f>
        <v>5907</v>
      </c>
      <c r="Q38" s="186">
        <f>[20]analysis!Q10</f>
        <v>0.73034124629080122</v>
      </c>
      <c r="R38" s="184">
        <f>[20]analysis!R10</f>
        <v>125</v>
      </c>
      <c r="S38" s="184">
        <f>[20]analysis!S10</f>
        <v>272625</v>
      </c>
      <c r="T38" s="186">
        <f>[20]analysis!T10</f>
        <v>1</v>
      </c>
      <c r="U38" s="170">
        <f>[20]analysis!U10</f>
        <v>0</v>
      </c>
      <c r="V38" s="186">
        <f>[20]analysis!V10</f>
        <v>0</v>
      </c>
      <c r="W38" s="171">
        <f>[20]analysis!W10</f>
        <v>9.0862239648114365E-2</v>
      </c>
      <c r="X38" s="172">
        <f>[20]analysis!X10</f>
        <v>24771.318084067178</v>
      </c>
      <c r="Y38" s="172">
        <f>[20]analysis!Y10</f>
        <v>0</v>
      </c>
      <c r="Z38" s="172">
        <f>[20]analysis!Z10</f>
        <v>24771.318084067178</v>
      </c>
      <c r="AA38" s="9"/>
    </row>
    <row r="39" spans="1:27" x14ac:dyDescent="0.3">
      <c r="A39" s="3"/>
      <c r="C39" s="9" t="s">
        <v>36</v>
      </c>
      <c r="D39" s="170" t="str">
        <f>[20]analysis!D11</f>
        <v>OnOff</v>
      </c>
      <c r="E39" s="170">
        <f>[20]analysis!E11</f>
        <v>125</v>
      </c>
      <c r="F39" s="170">
        <f>[20]analysis!F11</f>
        <v>62</v>
      </c>
      <c r="G39" s="170">
        <f>[20]analysis!G11</f>
        <v>947</v>
      </c>
      <c r="H39" s="170">
        <f>[20]analysis!H11</f>
        <v>0</v>
      </c>
      <c r="I39" s="184">
        <f>[20]analysis!I11</f>
        <v>0.10818496538081109</v>
      </c>
      <c r="J39" s="184">
        <f>[20]analysis!J11</f>
        <v>0.81960929772502478</v>
      </c>
      <c r="K39" s="184">
        <f>[20]analysis!K11</f>
        <v>875</v>
      </c>
      <c r="L39" s="184">
        <f>[20]analysis!L11</f>
        <v>6629</v>
      </c>
      <c r="M39" s="185">
        <f>[20]analysis!M11</f>
        <v>0.13199577613516367</v>
      </c>
      <c r="N39" s="170">
        <f>[20]analysis!N11</f>
        <v>7</v>
      </c>
      <c r="O39" s="186">
        <f>[20]analysis!O11</f>
        <v>8.6547972304648862E-4</v>
      </c>
      <c r="P39" s="170">
        <f>[20]analysis!P11</f>
        <v>8081</v>
      </c>
      <c r="Q39" s="186">
        <f>[20]analysis!Q11</f>
        <v>0.99913452027695349</v>
      </c>
      <c r="R39" s="184">
        <f>[20]analysis!R11</f>
        <v>125</v>
      </c>
      <c r="S39" s="184">
        <f>[20]analysis!S11</f>
        <v>875</v>
      </c>
      <c r="T39" s="186">
        <f>[20]analysis!T11</f>
        <v>1</v>
      </c>
      <c r="U39" s="170">
        <f>[20]analysis!U11</f>
        <v>0</v>
      </c>
      <c r="V39" s="186">
        <f>[20]analysis!V11</f>
        <v>0</v>
      </c>
      <c r="W39" s="171">
        <f>[20]analysis!W11</f>
        <v>9.0862239648114365E-2</v>
      </c>
      <c r="X39" s="172">
        <f>[20]analysis!X11</f>
        <v>79.50445969210007</v>
      </c>
      <c r="Y39" s="172">
        <f>[20]analysis!Y11</f>
        <v>0</v>
      </c>
      <c r="Z39" s="172">
        <f>[20]analysis!Z11</f>
        <v>79.50445969210007</v>
      </c>
      <c r="AA39" s="9"/>
    </row>
    <row r="40" spans="1:27" x14ac:dyDescent="0.3">
      <c r="A40" s="3"/>
      <c r="C40" s="9" t="s">
        <v>37</v>
      </c>
      <c r="D40" s="170" t="str">
        <f>[20]analysis!D12</f>
        <v>OnOff</v>
      </c>
      <c r="E40" s="170">
        <f>[20]analysis!E12</f>
        <v>177</v>
      </c>
      <c r="F40" s="170">
        <f>[20]analysis!F12</f>
        <v>88</v>
      </c>
      <c r="G40" s="170">
        <f>[20]analysis!G12</f>
        <v>1326</v>
      </c>
      <c r="H40" s="170">
        <f>[20]analysis!H12</f>
        <v>0</v>
      </c>
      <c r="I40" s="184">
        <f>[20]analysis!I12</f>
        <v>41.33939169139466</v>
      </c>
      <c r="J40" s="184">
        <f>[20]analysis!J12</f>
        <v>309.69510385756678</v>
      </c>
      <c r="K40" s="184">
        <f>[20]analysis!K12</f>
        <v>334353</v>
      </c>
      <c r="L40" s="184">
        <f>[20]analysis!L12</f>
        <v>2504814</v>
      </c>
      <c r="M40" s="185">
        <f>[20]analysis!M12</f>
        <v>0.1334841628959276</v>
      </c>
      <c r="N40" s="170">
        <f>[20]analysis!N12</f>
        <v>1889</v>
      </c>
      <c r="O40" s="186">
        <f>[20]analysis!O12</f>
        <v>0.23355588526211671</v>
      </c>
      <c r="P40" s="170">
        <f>[20]analysis!P12</f>
        <v>6199</v>
      </c>
      <c r="Q40" s="186">
        <f>[20]analysis!Q12</f>
        <v>0.76644411473788332</v>
      </c>
      <c r="R40" s="184">
        <f>[20]analysis!R12</f>
        <v>177</v>
      </c>
      <c r="S40" s="184">
        <f>[20]analysis!S12</f>
        <v>334353</v>
      </c>
      <c r="T40" s="186">
        <f>[20]analysis!T12</f>
        <v>1</v>
      </c>
      <c r="U40" s="170">
        <f>[20]analysis!U12</f>
        <v>0</v>
      </c>
      <c r="V40" s="186">
        <f>[20]analysis!V12</f>
        <v>0</v>
      </c>
      <c r="W40" s="171">
        <f>[20]analysis!W12</f>
        <v>9.0862239648114365E-2</v>
      </c>
      <c r="X40" s="172">
        <f>[20]analysis!X12</f>
        <v>30380.062413065982</v>
      </c>
      <c r="Y40" s="172">
        <f>[20]analysis!Y12</f>
        <v>0</v>
      </c>
      <c r="Z40" s="172">
        <f>[20]analysis!Z12</f>
        <v>30380.062413065982</v>
      </c>
      <c r="AA40" s="9"/>
    </row>
    <row r="41" spans="1:27" x14ac:dyDescent="0.3">
      <c r="A41" s="3"/>
      <c r="C41" s="9" t="s">
        <v>38</v>
      </c>
      <c r="D41" s="170" t="str">
        <f>[20]analysis!D13</f>
        <v>InletModulation</v>
      </c>
      <c r="E41" s="170">
        <f>[20]analysis!E13</f>
        <v>384</v>
      </c>
      <c r="F41" s="170">
        <f>[20]analysis!F13</f>
        <v>0</v>
      </c>
      <c r="G41" s="170">
        <f>[20]analysis!G13</f>
        <v>2604</v>
      </c>
      <c r="H41" s="170">
        <f>[20]analysis!H13</f>
        <v>0</v>
      </c>
      <c r="I41" s="184">
        <f>[20]analysis!I13</f>
        <v>276.14872895841398</v>
      </c>
      <c r="J41" s="184">
        <f>[20]analysis!J13</f>
        <v>166.11189416419387</v>
      </c>
      <c r="K41" s="184">
        <f>[20]analysis!K13</f>
        <v>2233490.9198156521</v>
      </c>
      <c r="L41" s="184">
        <f>[20]analysis!L13</f>
        <v>1343513</v>
      </c>
      <c r="M41" s="185">
        <f>[20]analysis!M13</f>
        <v>1.6624259830873629</v>
      </c>
      <c r="N41" s="170">
        <f>[20]analysis!N13</f>
        <v>8088</v>
      </c>
      <c r="O41" s="186">
        <f>[20]analysis!O13</f>
        <v>1</v>
      </c>
      <c r="P41" s="170">
        <f>[20]analysis!P13</f>
        <v>0</v>
      </c>
      <c r="Q41" s="186">
        <f>[20]analysis!Q13</f>
        <v>0</v>
      </c>
      <c r="R41" s="184">
        <f>[20]analysis!R13</f>
        <v>276.14872895841398</v>
      </c>
      <c r="S41" s="184">
        <f>[20]analysis!S13</f>
        <v>2233490.9198156521</v>
      </c>
      <c r="T41" s="186">
        <f>[20]analysis!T13</f>
        <v>1</v>
      </c>
      <c r="U41" s="170">
        <f>[20]analysis!U13</f>
        <v>0</v>
      </c>
      <c r="V41" s="186">
        <f>[20]analysis!V13</f>
        <v>0</v>
      </c>
      <c r="W41" s="171">
        <f>[20]analysis!W13</f>
        <v>9.0862239648114365E-2</v>
      </c>
      <c r="X41" s="172">
        <f>[20]analysis!X13</f>
        <v>202939.98720817716</v>
      </c>
      <c r="Y41" s="172">
        <f>[20]analysis!Y13</f>
        <v>0</v>
      </c>
      <c r="Z41" s="172">
        <f>[20]analysis!Z13</f>
        <v>202939.98720817716</v>
      </c>
      <c r="AA41" s="9"/>
    </row>
    <row r="42" spans="1:27" ht="15" thickBot="1" x14ac:dyDescent="0.35">
      <c r="A42" s="3"/>
      <c r="C42" s="9" t="s">
        <v>39</v>
      </c>
      <c r="D42" s="183" t="str">
        <f>[20]analysis!D14</f>
        <v>OnOff</v>
      </c>
      <c r="E42" s="183">
        <f>[20]analysis!E14</f>
        <v>274</v>
      </c>
      <c r="F42" s="183">
        <f>[20]analysis!F14</f>
        <v>137</v>
      </c>
      <c r="G42" s="183">
        <f>[20]analysis!G14</f>
        <v>1902</v>
      </c>
      <c r="H42" s="183">
        <f>[20]analysis!H14</f>
        <v>0</v>
      </c>
      <c r="I42" s="187">
        <f>[20]analysis!I14</f>
        <v>141.30242334322452</v>
      </c>
      <c r="J42" s="187">
        <f>[20]analysis!J14</f>
        <v>980.86572700296733</v>
      </c>
      <c r="K42" s="187">
        <f>[20]analysis!K14</f>
        <v>1142854</v>
      </c>
      <c r="L42" s="187">
        <f>[20]analysis!L14</f>
        <v>7933242</v>
      </c>
      <c r="M42" s="188">
        <f>[20]analysis!M14</f>
        <v>0.14405888538380651</v>
      </c>
      <c r="N42" s="183">
        <f>[20]analysis!N14</f>
        <v>4171</v>
      </c>
      <c r="O42" s="189">
        <f>[20]analysis!O14</f>
        <v>0.51570227497527199</v>
      </c>
      <c r="P42" s="183">
        <f>[20]analysis!P14</f>
        <v>3917</v>
      </c>
      <c r="Q42" s="189">
        <f>[20]analysis!Q14</f>
        <v>0.48429772502472801</v>
      </c>
      <c r="R42" s="187">
        <f>[20]analysis!R14</f>
        <v>274</v>
      </c>
      <c r="S42" s="187">
        <f>[20]analysis!S14</f>
        <v>1142854</v>
      </c>
      <c r="T42" s="189">
        <f>[20]analysis!T14</f>
        <v>1</v>
      </c>
      <c r="U42" s="183">
        <f>[20]analysis!U14</f>
        <v>0</v>
      </c>
      <c r="V42" s="189">
        <f>[20]analysis!V14</f>
        <v>0</v>
      </c>
      <c r="W42" s="190">
        <f>[20]analysis!W14</f>
        <v>9.0862239648114365E-2</v>
      </c>
      <c r="X42" s="191">
        <f>[20]analysis!X14</f>
        <v>103842.27403080609</v>
      </c>
      <c r="Y42" s="191">
        <f>[20]analysis!Y14</f>
        <v>0</v>
      </c>
      <c r="Z42" s="191">
        <f>[20]analysis!Z14</f>
        <v>103842.27403080609</v>
      </c>
      <c r="AA42" s="9"/>
    </row>
    <row r="43" spans="1:27" ht="18.600000000000001" thickBot="1" x14ac:dyDescent="0.4">
      <c r="A43" s="3"/>
      <c r="C43" s="10" t="s">
        <v>0</v>
      </c>
      <c r="D43" s="192"/>
      <c r="E43" s="192">
        <f>[20]analysis!E15</f>
        <v>1210</v>
      </c>
      <c r="F43" s="192">
        <f>[20]analysis!F15</f>
        <v>411</v>
      </c>
      <c r="G43" s="192">
        <f>[20]analysis!G15</f>
        <v>8673</v>
      </c>
      <c r="H43" s="192">
        <f>[20]analysis!H15</f>
        <v>0</v>
      </c>
      <c r="I43" s="193">
        <f>[20]analysis!I15</f>
        <v>548.87771016511317</v>
      </c>
      <c r="J43" s="193">
        <f>[20]analysis!J15</f>
        <v>2139.1730959446095</v>
      </c>
      <c r="K43" s="193">
        <f>[20]analysis!K15</f>
        <v>4439322.9198156521</v>
      </c>
      <c r="L43" s="193">
        <f>[20]analysis!L15</f>
        <v>17301632</v>
      </c>
      <c r="M43" s="194">
        <f>[20]analysis!M15</f>
        <v>0.25658405633731168</v>
      </c>
      <c r="N43" s="192">
        <f>[20]analysis!N15</f>
        <v>19977</v>
      </c>
      <c r="O43" s="195">
        <f>[20]analysis!O15</f>
        <v>0.41165924826904055</v>
      </c>
      <c r="P43" s="192">
        <f>[20]analysis!P15</f>
        <v>28551</v>
      </c>
      <c r="Q43" s="195">
        <f>[20]analysis!Q15</f>
        <v>0.58834075173095945</v>
      </c>
      <c r="R43" s="193">
        <f>[20]analysis!R15</f>
        <v>774.76871915107529</v>
      </c>
      <c r="S43" s="193">
        <f>[20]analysis!S15</f>
        <v>4439322.9198156521</v>
      </c>
      <c r="T43" s="195">
        <f>[20]analysis!T15</f>
        <v>1</v>
      </c>
      <c r="U43" s="192">
        <f>[20]analysis!U15</f>
        <v>0</v>
      </c>
      <c r="V43" s="195">
        <f>[20]analysis!V15</f>
        <v>0</v>
      </c>
      <c r="W43" s="196">
        <f>[20]analysis!W15</f>
        <v>9.0862239648114365E-2</v>
      </c>
      <c r="X43" s="197">
        <f>[20]analysis!X15</f>
        <v>403366.82301565656</v>
      </c>
      <c r="Y43" s="197">
        <f>[20]analysis!Y15</f>
        <v>0</v>
      </c>
      <c r="Z43" s="197">
        <f>[20]analysis!Z15</f>
        <v>403366.82301565656</v>
      </c>
      <c r="AA43" s="10"/>
    </row>
    <row r="44" spans="1:27" ht="4.2" customHeight="1" thickBot="1" x14ac:dyDescent="0.35">
      <c r="A44" s="4"/>
    </row>
    <row r="45" spans="1:27" ht="15" thickBot="1" x14ac:dyDescent="0.35">
      <c r="C45" s="18" t="str">
        <f>'Control Scheme 3 Data'!C45</f>
        <v>op4</v>
      </c>
    </row>
    <row r="46" spans="1:27" ht="3.6" customHeight="1" thickBot="1" x14ac:dyDescent="0.35"/>
    <row r="47" spans="1:27" ht="43.8" thickBot="1" x14ac:dyDescent="0.35">
      <c r="C47" s="8" t="s">
        <v>4</v>
      </c>
      <c r="D47" s="8" t="s">
        <v>5</v>
      </c>
      <c r="E47" s="8" t="s">
        <v>6</v>
      </c>
      <c r="F47" s="8" t="s">
        <v>7</v>
      </c>
      <c r="G47" s="8" t="s">
        <v>8</v>
      </c>
      <c r="H47" s="8" t="s">
        <v>9</v>
      </c>
      <c r="I47" s="8" t="s">
        <v>10</v>
      </c>
      <c r="J47" s="8" t="s">
        <v>11</v>
      </c>
      <c r="K47" s="8" t="s">
        <v>12</v>
      </c>
      <c r="L47" s="8" t="s">
        <v>13</v>
      </c>
      <c r="M47" s="8" t="s">
        <v>14</v>
      </c>
      <c r="N47" s="8" t="s">
        <v>15</v>
      </c>
      <c r="O47" s="8" t="s">
        <v>15</v>
      </c>
      <c r="P47" s="8" t="s">
        <v>16</v>
      </c>
      <c r="Q47" s="8" t="s">
        <v>16</v>
      </c>
      <c r="R47" s="8" t="s">
        <v>17</v>
      </c>
      <c r="S47" s="8" t="s">
        <v>18</v>
      </c>
      <c r="T47" s="8" t="s">
        <v>18</v>
      </c>
      <c r="U47" s="8" t="s">
        <v>19</v>
      </c>
      <c r="V47" s="8" t="s">
        <v>19</v>
      </c>
      <c r="W47" s="8" t="s">
        <v>20</v>
      </c>
      <c r="X47" s="8" t="s">
        <v>21</v>
      </c>
      <c r="Y47" s="8" t="s">
        <v>22</v>
      </c>
      <c r="Z47" s="8" t="s">
        <v>23</v>
      </c>
      <c r="AA47" s="8" t="s">
        <v>24</v>
      </c>
    </row>
    <row r="48" spans="1:27" ht="16.2" thickBot="1" x14ac:dyDescent="0.35">
      <c r="C48" s="13"/>
      <c r="D48" s="13"/>
      <c r="E48" s="12" t="s">
        <v>25</v>
      </c>
      <c r="F48" s="12" t="s">
        <v>25</v>
      </c>
      <c r="G48" s="12" t="s">
        <v>26</v>
      </c>
      <c r="H48" s="12" t="s">
        <v>26</v>
      </c>
      <c r="I48" s="12" t="s">
        <v>25</v>
      </c>
      <c r="J48" s="12" t="s">
        <v>26</v>
      </c>
      <c r="K48" s="12" t="s">
        <v>3</v>
      </c>
      <c r="L48" s="12" t="s">
        <v>27</v>
      </c>
      <c r="M48" s="12" t="s">
        <v>28</v>
      </c>
      <c r="N48" s="20" t="s">
        <v>29</v>
      </c>
      <c r="O48" s="26" t="s">
        <v>30</v>
      </c>
      <c r="P48" s="23" t="s">
        <v>29</v>
      </c>
      <c r="Q48" s="26" t="s">
        <v>30</v>
      </c>
      <c r="R48" s="21" t="s">
        <v>25</v>
      </c>
      <c r="S48" s="20" t="s">
        <v>3</v>
      </c>
      <c r="T48" s="26" t="s">
        <v>30</v>
      </c>
      <c r="U48" s="23" t="s">
        <v>3</v>
      </c>
      <c r="V48" s="26" t="s">
        <v>30</v>
      </c>
      <c r="W48" s="21" t="s">
        <v>31</v>
      </c>
      <c r="X48" s="12" t="s">
        <v>32</v>
      </c>
      <c r="Y48" s="12" t="s">
        <v>32</v>
      </c>
      <c r="Z48" s="12" t="s">
        <v>32</v>
      </c>
      <c r="AA48" s="12" t="s">
        <v>33</v>
      </c>
    </row>
    <row r="49" spans="3:27" x14ac:dyDescent="0.3">
      <c r="C49" s="11" t="s">
        <v>34</v>
      </c>
      <c r="D49" s="170" t="str">
        <f>[21]analysis!D9</f>
        <v>LoadUnload</v>
      </c>
      <c r="E49" s="170">
        <f>[21]analysis!E9</f>
        <v>125</v>
      </c>
      <c r="F49" s="170">
        <f>[21]analysis!F9</f>
        <v>62</v>
      </c>
      <c r="G49" s="170">
        <f>[21]analysis!G9</f>
        <v>947</v>
      </c>
      <c r="H49" s="170">
        <f>[21]analysis!H9</f>
        <v>0</v>
      </c>
      <c r="I49" s="184">
        <f>[21]analysis!I9</f>
        <v>90.635818496538079</v>
      </c>
      <c r="J49" s="184">
        <f>[21]analysis!J9</f>
        <v>426.31392185954502</v>
      </c>
      <c r="K49" s="184">
        <f>[21]analysis!K9</f>
        <v>733062.5</v>
      </c>
      <c r="L49" s="184">
        <f>[21]analysis!L9</f>
        <v>3448027</v>
      </c>
      <c r="M49" s="185">
        <f>[21]analysis!M9</f>
        <v>0.21260346859232829</v>
      </c>
      <c r="N49" s="170">
        <f>[21]analysis!N9</f>
        <v>3641</v>
      </c>
      <c r="O49" s="186">
        <f>[21]analysis!O9</f>
        <v>0.4501730959446093</v>
      </c>
      <c r="P49" s="170">
        <f>[21]analysis!P9</f>
        <v>4447</v>
      </c>
      <c r="Q49" s="186">
        <f>[21]analysis!Q9</f>
        <v>0.5498269040553907</v>
      </c>
      <c r="R49" s="184">
        <f>[21]analysis!R9</f>
        <v>90.635818496538079</v>
      </c>
      <c r="S49" s="184">
        <f>[21]analysis!S9</f>
        <v>733062.5</v>
      </c>
      <c r="T49" s="186">
        <f>[21]analysis!T9</f>
        <v>1</v>
      </c>
      <c r="U49" s="170">
        <f>[21]analysis!U9</f>
        <v>0</v>
      </c>
      <c r="V49" s="186">
        <f>[21]analysis!V9</f>
        <v>0</v>
      </c>
      <c r="W49" s="171">
        <f>[21]analysis!W9</f>
        <v>9.0862239648114365E-2</v>
      </c>
      <c r="X49" s="172">
        <f>[21]analysis!X9</f>
        <v>66607.700552045833</v>
      </c>
      <c r="Y49" s="172">
        <f>[21]analysis!Y9</f>
        <v>0</v>
      </c>
      <c r="Z49" s="172">
        <f>[21]analysis!Z9</f>
        <v>66607.700552045833</v>
      </c>
      <c r="AA49" s="11"/>
    </row>
    <row r="50" spans="3:27" x14ac:dyDescent="0.3">
      <c r="C50" s="9" t="s">
        <v>35</v>
      </c>
      <c r="D50" s="170" t="str">
        <f>[21]analysis!D10</f>
        <v>LoadUnload</v>
      </c>
      <c r="E50" s="170">
        <f>[21]analysis!E10</f>
        <v>125</v>
      </c>
      <c r="F50" s="170">
        <f>[21]analysis!F10</f>
        <v>62</v>
      </c>
      <c r="G50" s="170">
        <f>[21]analysis!G10</f>
        <v>947</v>
      </c>
      <c r="H50" s="170">
        <f>[21]analysis!H10</f>
        <v>0</v>
      </c>
      <c r="I50" s="184">
        <f>[21]analysis!I10</f>
        <v>79.353672106824931</v>
      </c>
      <c r="J50" s="184">
        <f>[21]analysis!J10</f>
        <v>255.36683976261128</v>
      </c>
      <c r="K50" s="184">
        <f>[21]analysis!K10</f>
        <v>641812.5</v>
      </c>
      <c r="L50" s="184">
        <f>[21]analysis!L10</f>
        <v>2065407</v>
      </c>
      <c r="M50" s="185">
        <f>[21]analysis!M10</f>
        <v>0.31074383886565698</v>
      </c>
      <c r="N50" s="170">
        <f>[21]analysis!N10</f>
        <v>2181</v>
      </c>
      <c r="O50" s="186">
        <f>[21]analysis!O10</f>
        <v>0.26965875370919884</v>
      </c>
      <c r="P50" s="170">
        <f>[21]analysis!P10</f>
        <v>5907</v>
      </c>
      <c r="Q50" s="186">
        <f>[21]analysis!Q10</f>
        <v>0.73034124629080122</v>
      </c>
      <c r="R50" s="184">
        <f>[21]analysis!R10</f>
        <v>79.353672106824931</v>
      </c>
      <c r="S50" s="184">
        <f>[21]analysis!S10</f>
        <v>641812.5</v>
      </c>
      <c r="T50" s="186">
        <f>[21]analysis!T10</f>
        <v>1</v>
      </c>
      <c r="U50" s="170">
        <f>[21]analysis!U10</f>
        <v>0</v>
      </c>
      <c r="V50" s="186">
        <f>[21]analysis!V10</f>
        <v>0</v>
      </c>
      <c r="W50" s="171">
        <f>[21]analysis!W10</f>
        <v>9.0862239648114365E-2</v>
      </c>
      <c r="X50" s="172">
        <f>[21]analysis!X10</f>
        <v>58316.521184155397</v>
      </c>
      <c r="Y50" s="172">
        <f>[21]analysis!Y10</f>
        <v>0</v>
      </c>
      <c r="Z50" s="172">
        <f>[21]analysis!Z10</f>
        <v>58316.521184155397</v>
      </c>
      <c r="AA50" s="9"/>
    </row>
    <row r="51" spans="3:27" x14ac:dyDescent="0.3">
      <c r="C51" s="9" t="s">
        <v>36</v>
      </c>
      <c r="D51" s="170" t="str">
        <f>[21]analysis!D11</f>
        <v>LoadUnload</v>
      </c>
      <c r="E51" s="170">
        <f>[21]analysis!E11</f>
        <v>125</v>
      </c>
      <c r="F51" s="170">
        <f>[21]analysis!F11</f>
        <v>62</v>
      </c>
      <c r="G51" s="170">
        <f>[21]analysis!G11</f>
        <v>947</v>
      </c>
      <c r="H51" s="170">
        <f>[21]analysis!H11</f>
        <v>0</v>
      </c>
      <c r="I51" s="184">
        <f>[21]analysis!I11</f>
        <v>62.554092482690407</v>
      </c>
      <c r="J51" s="184">
        <f>[21]analysis!J11</f>
        <v>0.81960929772502478</v>
      </c>
      <c r="K51" s="184">
        <f>[21]analysis!K11</f>
        <v>505937.5</v>
      </c>
      <c r="L51" s="184">
        <f>[21]analysis!L11</f>
        <v>6629</v>
      </c>
      <c r="M51" s="185">
        <f>[21]analysis!M11</f>
        <v>76.321843415296428</v>
      </c>
      <c r="N51" s="170">
        <f>[21]analysis!N11</f>
        <v>7</v>
      </c>
      <c r="O51" s="186">
        <f>[21]analysis!O11</f>
        <v>8.6547972304648862E-4</v>
      </c>
      <c r="P51" s="170">
        <f>[21]analysis!P11</f>
        <v>8081</v>
      </c>
      <c r="Q51" s="186">
        <f>[21]analysis!Q11</f>
        <v>0.99913452027695349</v>
      </c>
      <c r="R51" s="184">
        <f>[21]analysis!R11</f>
        <v>62.554092482690407</v>
      </c>
      <c r="S51" s="184">
        <f>[21]analysis!S11</f>
        <v>505937.5</v>
      </c>
      <c r="T51" s="186">
        <f>[21]analysis!T11</f>
        <v>1</v>
      </c>
      <c r="U51" s="170">
        <f>[21]analysis!U11</f>
        <v>0</v>
      </c>
      <c r="V51" s="186">
        <f>[21]analysis!V11</f>
        <v>0</v>
      </c>
      <c r="W51" s="171">
        <f>[21]analysis!W11</f>
        <v>9.0862239648114365E-2</v>
      </c>
      <c r="X51" s="172">
        <f>[21]analysis!X11</f>
        <v>45970.614371967858</v>
      </c>
      <c r="Y51" s="172">
        <f>[21]analysis!Y11</f>
        <v>0</v>
      </c>
      <c r="Z51" s="172">
        <f>[21]analysis!Z11</f>
        <v>45970.614371967858</v>
      </c>
      <c r="AA51" s="9"/>
    </row>
    <row r="52" spans="3:27" x14ac:dyDescent="0.3">
      <c r="C52" s="9" t="s">
        <v>37</v>
      </c>
      <c r="D52" s="170" t="str">
        <f>[21]analysis!D12</f>
        <v>LoadUnload</v>
      </c>
      <c r="E52" s="170">
        <f>[21]analysis!E12</f>
        <v>177</v>
      </c>
      <c r="F52" s="170">
        <f>[21]analysis!F12</f>
        <v>88</v>
      </c>
      <c r="G52" s="170">
        <f>[21]analysis!G12</f>
        <v>1326</v>
      </c>
      <c r="H52" s="170">
        <f>[21]analysis!H12</f>
        <v>0</v>
      </c>
      <c r="I52" s="184">
        <f>[21]analysis!I12</f>
        <v>109.16969584569733</v>
      </c>
      <c r="J52" s="184">
        <f>[21]analysis!J12</f>
        <v>309.69510385756678</v>
      </c>
      <c r="K52" s="184">
        <f>[21]analysis!K12</f>
        <v>882964.5</v>
      </c>
      <c r="L52" s="184">
        <f>[21]analysis!L12</f>
        <v>2504814</v>
      </c>
      <c r="M52" s="185">
        <f>[21]analysis!M12</f>
        <v>0.35250701249673627</v>
      </c>
      <c r="N52" s="170">
        <f>[21]analysis!N12</f>
        <v>1889</v>
      </c>
      <c r="O52" s="186">
        <f>[21]analysis!O12</f>
        <v>0.23355588526211671</v>
      </c>
      <c r="P52" s="170">
        <f>[21]analysis!P12</f>
        <v>6199</v>
      </c>
      <c r="Q52" s="186">
        <f>[21]analysis!Q12</f>
        <v>0.76644411473788332</v>
      </c>
      <c r="R52" s="184">
        <f>[21]analysis!R12</f>
        <v>109.16969584569733</v>
      </c>
      <c r="S52" s="184">
        <f>[21]analysis!S12</f>
        <v>882964.5</v>
      </c>
      <c r="T52" s="186">
        <f>[21]analysis!T12</f>
        <v>1</v>
      </c>
      <c r="U52" s="170">
        <f>[21]analysis!U12</f>
        <v>0</v>
      </c>
      <c r="V52" s="186">
        <f>[21]analysis!V12</f>
        <v>0</v>
      </c>
      <c r="W52" s="171">
        <f>[21]analysis!W12</f>
        <v>9.0862239648114365E-2</v>
      </c>
      <c r="X52" s="172">
        <f>[21]analysis!X12</f>
        <v>80228.13199977747</v>
      </c>
      <c r="Y52" s="172">
        <f>[21]analysis!Y12</f>
        <v>0</v>
      </c>
      <c r="Z52" s="172">
        <f>[21]analysis!Z12</f>
        <v>80228.13199977747</v>
      </c>
      <c r="AA52" s="9"/>
    </row>
    <row r="53" spans="3:27" x14ac:dyDescent="0.3">
      <c r="C53" s="9" t="s">
        <v>38</v>
      </c>
      <c r="D53" s="170" t="str">
        <f>[21]analysis!D13</f>
        <v>InletModulation</v>
      </c>
      <c r="E53" s="170">
        <f>[21]analysis!E13</f>
        <v>384</v>
      </c>
      <c r="F53" s="170">
        <f>[21]analysis!F13</f>
        <v>0</v>
      </c>
      <c r="G53" s="170">
        <f>[21]analysis!G13</f>
        <v>2604</v>
      </c>
      <c r="H53" s="170">
        <f>[21]analysis!H13</f>
        <v>0</v>
      </c>
      <c r="I53" s="184">
        <f>[21]analysis!I13</f>
        <v>276.14872895841398</v>
      </c>
      <c r="J53" s="184">
        <f>[21]analysis!J13</f>
        <v>166.11189416419387</v>
      </c>
      <c r="K53" s="184">
        <f>[21]analysis!K13</f>
        <v>2233490.9198156521</v>
      </c>
      <c r="L53" s="184">
        <f>[21]analysis!L13</f>
        <v>1343513</v>
      </c>
      <c r="M53" s="185">
        <f>[21]analysis!M13</f>
        <v>1.6624259830873629</v>
      </c>
      <c r="N53" s="170">
        <f>[21]analysis!N13</f>
        <v>8088</v>
      </c>
      <c r="O53" s="186">
        <f>[21]analysis!O13</f>
        <v>1</v>
      </c>
      <c r="P53" s="170">
        <f>[21]analysis!P13</f>
        <v>0</v>
      </c>
      <c r="Q53" s="186">
        <f>[21]analysis!Q13</f>
        <v>0</v>
      </c>
      <c r="R53" s="184">
        <f>[21]analysis!R13</f>
        <v>276.14872895841398</v>
      </c>
      <c r="S53" s="184">
        <f>[21]analysis!S13</f>
        <v>2233490.9198156521</v>
      </c>
      <c r="T53" s="186">
        <f>[21]analysis!T13</f>
        <v>1</v>
      </c>
      <c r="U53" s="170">
        <f>[21]analysis!U13</f>
        <v>0</v>
      </c>
      <c r="V53" s="186">
        <f>[21]analysis!V13</f>
        <v>0</v>
      </c>
      <c r="W53" s="171">
        <f>[21]analysis!W13</f>
        <v>9.0862239648114365E-2</v>
      </c>
      <c r="X53" s="172">
        <f>[21]analysis!X13</f>
        <v>202939.98720817716</v>
      </c>
      <c r="Y53" s="172">
        <f>[21]analysis!Y13</f>
        <v>0</v>
      </c>
      <c r="Z53" s="172">
        <f>[21]analysis!Z13</f>
        <v>202939.98720817716</v>
      </c>
      <c r="AA53" s="9"/>
    </row>
    <row r="54" spans="3:27" ht="15" thickBot="1" x14ac:dyDescent="0.35">
      <c r="C54" s="9" t="s">
        <v>39</v>
      </c>
      <c r="D54" s="183" t="str">
        <f>[21]analysis!D14</f>
        <v>LoadUnload</v>
      </c>
      <c r="E54" s="183">
        <f>[21]analysis!E14</f>
        <v>274</v>
      </c>
      <c r="F54" s="183">
        <f>[21]analysis!F14</f>
        <v>137</v>
      </c>
      <c r="G54" s="183">
        <f>[21]analysis!G14</f>
        <v>1902</v>
      </c>
      <c r="H54" s="183">
        <f>[21]analysis!H14</f>
        <v>0</v>
      </c>
      <c r="I54" s="187">
        <f>[21]analysis!I14</f>
        <v>207.65121167161226</v>
      </c>
      <c r="J54" s="187">
        <f>[21]analysis!J14</f>
        <v>980.86572700296733</v>
      </c>
      <c r="K54" s="187">
        <f>[21]analysis!K14</f>
        <v>1679483</v>
      </c>
      <c r="L54" s="187">
        <f>[21]analysis!L14</f>
        <v>7933242</v>
      </c>
      <c r="M54" s="188">
        <f>[21]analysis!M14</f>
        <v>0.21170197505635149</v>
      </c>
      <c r="N54" s="183">
        <f>[21]analysis!N14</f>
        <v>4171</v>
      </c>
      <c r="O54" s="189">
        <f>[21]analysis!O14</f>
        <v>0.51570227497527199</v>
      </c>
      <c r="P54" s="183">
        <f>[21]analysis!P14</f>
        <v>3917</v>
      </c>
      <c r="Q54" s="189">
        <f>[21]analysis!Q14</f>
        <v>0.48429772502472801</v>
      </c>
      <c r="R54" s="187">
        <f>[21]analysis!R14</f>
        <v>274</v>
      </c>
      <c r="S54" s="187">
        <f>[21]analysis!S14</f>
        <v>1142854</v>
      </c>
      <c r="T54" s="189">
        <f>[21]analysis!T14</f>
        <v>0.68047964760584057</v>
      </c>
      <c r="U54" s="183">
        <f>[21]analysis!U14</f>
        <v>536629</v>
      </c>
      <c r="V54" s="189">
        <f>[21]analysis!V14</f>
        <v>0.31952035239415938</v>
      </c>
      <c r="W54" s="190">
        <f>[21]analysis!W14</f>
        <v>9.0862239648114365E-2</v>
      </c>
      <c r="X54" s="191">
        <f>[21]analysis!X14</f>
        <v>103842.27403080609</v>
      </c>
      <c r="Y54" s="191">
        <f>[21]analysis!Y14</f>
        <v>48759.312800127962</v>
      </c>
      <c r="Z54" s="191">
        <f>[21]analysis!Z14</f>
        <v>152601.58683093404</v>
      </c>
      <c r="AA54" s="9"/>
    </row>
    <row r="55" spans="3:27" ht="18.600000000000001" thickBot="1" x14ac:dyDescent="0.4">
      <c r="C55" s="10" t="s">
        <v>0</v>
      </c>
      <c r="D55" s="192"/>
      <c r="E55" s="192">
        <f>[21]analysis!E15</f>
        <v>1210</v>
      </c>
      <c r="F55" s="192">
        <f>[21]analysis!F15</f>
        <v>411</v>
      </c>
      <c r="G55" s="192">
        <f>[21]analysis!G15</f>
        <v>8673</v>
      </c>
      <c r="H55" s="192">
        <f>[21]analysis!H15</f>
        <v>0</v>
      </c>
      <c r="I55" s="193">
        <f>[21]analysis!I15</f>
        <v>825.51321956173535</v>
      </c>
      <c r="J55" s="193">
        <f>[21]analysis!J15</f>
        <v>2139.1730959446095</v>
      </c>
      <c r="K55" s="193">
        <f>[21]analysis!K15</f>
        <v>6676750.9198156521</v>
      </c>
      <c r="L55" s="193">
        <f>[21]analysis!L15</f>
        <v>17301632</v>
      </c>
      <c r="M55" s="194">
        <f>[21]analysis!M15</f>
        <v>0.38590295527123192</v>
      </c>
      <c r="N55" s="192">
        <f>[21]analysis!N15</f>
        <v>19977</v>
      </c>
      <c r="O55" s="195">
        <f>[21]analysis!O15</f>
        <v>0.41165924826904055</v>
      </c>
      <c r="P55" s="192">
        <f>[21]analysis!P15</f>
        <v>28551</v>
      </c>
      <c r="Q55" s="195">
        <f>[21]analysis!Q15</f>
        <v>0.58834075173095945</v>
      </c>
      <c r="R55" s="193">
        <f>[21]analysis!R15</f>
        <v>825.51321956173535</v>
      </c>
      <c r="S55" s="193">
        <f>[21]analysis!S15</f>
        <v>6140121.9198156521</v>
      </c>
      <c r="T55" s="195">
        <f>[21]analysis!T15</f>
        <v>0.91962722491154181</v>
      </c>
      <c r="U55" s="192">
        <f>[21]analysis!U15</f>
        <v>536629</v>
      </c>
      <c r="V55" s="195">
        <f>[21]analysis!V15</f>
        <v>8.0372775088458234E-2</v>
      </c>
      <c r="W55" s="196">
        <f>[21]analysis!W15</f>
        <v>9.0862239648114365E-2</v>
      </c>
      <c r="X55" s="197">
        <f>[21]analysis!X15</f>
        <v>557905.22934692982</v>
      </c>
      <c r="Y55" s="197">
        <f>[21]analysis!Y15</f>
        <v>48759.312800127962</v>
      </c>
      <c r="Z55" s="197">
        <f>[21]analysis!Z15</f>
        <v>606664.54214705783</v>
      </c>
      <c r="AA55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Optimisation Data</vt:lpstr>
      <vt:lpstr>Optimisation Graphs</vt:lpstr>
      <vt:lpstr>Control Scheme 1 Data</vt:lpstr>
      <vt:lpstr>Control Scheme 1 Graphs</vt:lpstr>
      <vt:lpstr>Control Scheme 2 Data</vt:lpstr>
      <vt:lpstr>Control Scheme 2 Graphs</vt:lpstr>
      <vt:lpstr>Control Scheme 3 Data</vt:lpstr>
      <vt:lpstr>Control Scheme 3 Graphs</vt:lpstr>
      <vt:lpstr>Control Scheme 4 Data</vt:lpstr>
      <vt:lpstr>Control Scheme 4 Graphs</vt:lpstr>
      <vt:lpstr>All Control Schemes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Kiyron Dyer-Allen</cp:lastModifiedBy>
  <dcterms:created xsi:type="dcterms:W3CDTF">2020-03-03T21:30:28Z</dcterms:created>
  <dcterms:modified xsi:type="dcterms:W3CDTF">2020-07-31T08:07:44Z</dcterms:modified>
</cp:coreProperties>
</file>